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JGE\Desktop\Monthly IOU Reports\2026\January 2026\"/>
    </mc:Choice>
  </mc:AlternateContent>
  <xr:revisionPtr revIDLastSave="0" documentId="8_{B6521076-2C41-44F0-8A32-4D15F200207F}" xr6:coauthVersionLast="47" xr6:coauthVersionMax="47" xr10:uidLastSave="{00000000-0000-0000-0000-000000000000}"/>
  <bookViews>
    <workbookView xWindow="28680" yWindow="-120" windowWidth="29040" windowHeight="15720" tabRatio="876" firstSheet="1" activeTab="1" xr2:uid="{00000000-000D-0000-FFFF-FFFF00000000}"/>
  </bookViews>
  <sheets>
    <sheet name="Sheet1" sheetId="137" state="hidden" r:id="rId1"/>
    <sheet name="ESA Summary" sheetId="138" r:id="rId2"/>
    <sheet name="ESA Table 1" sheetId="153" r:id="rId3"/>
    <sheet name="ESA Table 2" sheetId="140" r:id="rId4"/>
    <sheet name="ESA Table 2A MFWB" sheetId="141" r:id="rId5"/>
    <sheet name="ESA Table 2B (PPPD)" sheetId="142" r:id="rId6"/>
    <sheet name="ESA Table 2C" sheetId="143" r:id="rId7"/>
    <sheet name="ESA Table 2D" sheetId="144" r:id="rId8"/>
    <sheet name="ESA Table 2E" sheetId="145" state="hidden" r:id="rId9"/>
    <sheet name="ESA Table 3A" sheetId="154" r:id="rId10"/>
    <sheet name="ESA Table 4A-E" sheetId="147" r:id="rId11"/>
    <sheet name="ESA Table 5A_5F" sheetId="148" r:id="rId12"/>
    <sheet name="ESA Table 6" sheetId="149" r:id="rId13"/>
    <sheet name="ESA Table 7" sheetId="155" r:id="rId14"/>
    <sheet name="ESA Table 8" sheetId="151" r:id="rId15"/>
    <sheet name="ESA Table 9" sheetId="152" r:id="rId16"/>
    <sheet name="ESA Table 10" sheetId="156"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9"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7">#REF!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7">#REF!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2" hidden="1">{"2002Frcst","05Month",FALSE,"Frcst Format 2002"}</definedName>
    <definedName name="_____May2007" localSheetId="16" hidden="1">{"2002Frcst","05Month",FALSE,"Frcst Format 2002"}</definedName>
    <definedName name="_____May2007" localSheetId="3" hidden="1">{"2002Frcst","05Month",FALSE,"Frcst Format 2002"}</definedName>
    <definedName name="_____May2007" localSheetId="4" hidden="1">{"2002Frcst","05Month",FALSE,"Frcst Format 2002"}</definedName>
    <definedName name="_____May2007" localSheetId="7" hidden="1">{"2002Frcst","05Month",FALSE,"Frcst Format 2002"}</definedName>
    <definedName name="_____May2007" localSheetId="9" hidden="1">{"2002Frcst","05Month",FALSE,"Frcst Format 2002"}</definedName>
    <definedName name="_____May2007" localSheetId="13" hidden="1">{"2002Frcst","05Month",FALSE,"Frcst Format 2002"}</definedName>
    <definedName name="_____May2007" localSheetId="1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2" hidden="1">{"2002Frcst","05Month",FALSE,"Frcst Format 2002"}</definedName>
    <definedName name="____May2007" localSheetId="16" hidden="1">{"2002Frcst","05Month",FALSE,"Frcst Format 2002"}</definedName>
    <definedName name="____May2007" localSheetId="3" hidden="1">{"2002Frcst","05Month",FALSE,"Frcst Format 2002"}</definedName>
    <definedName name="____May2007" localSheetId="4" hidden="1">{"2002Frcst","05Month",FALSE,"Frcst Format 2002"}</definedName>
    <definedName name="____May2007" localSheetId="7" hidden="1">{"2002Frcst","05Month",FALSE,"Frcst Format 2002"}</definedName>
    <definedName name="____May2007" localSheetId="9" hidden="1">{"2002Frcst","05Month",FALSE,"Frcst Format 2002"}</definedName>
    <definedName name="____May2007" localSheetId="13" hidden="1">{"2002Frcst","05Month",FALSE,"Frcst Format 2002"}</definedName>
    <definedName name="____May2007" localSheetId="1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9"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9"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2" hidden="1">{"2002Frcst","05Month",FALSE,"Frcst Format 2002"}</definedName>
    <definedName name="___May2007" localSheetId="16" hidden="1">{"2002Frcst","05Month",FALSE,"Frcst Format 2002"}</definedName>
    <definedName name="___May2007" localSheetId="3" hidden="1">{"2002Frcst","05Month",FALSE,"Frcst Format 2002"}</definedName>
    <definedName name="___May2007" localSheetId="4" hidden="1">{"2002Frcst","05Month",FALSE,"Frcst Format 2002"}</definedName>
    <definedName name="___May2007" localSheetId="7" hidden="1">{"2002Frcst","05Month",FALSE,"Frcst Format 2002"}</definedName>
    <definedName name="___May2007" localSheetId="9" hidden="1">{"2002Frcst","05Month",FALSE,"Frcst Format 2002"}</definedName>
    <definedName name="___May2007" localSheetId="13" hidden="1">{"2002Frcst","05Month",FALSE,"Frcst Format 2002"}</definedName>
    <definedName name="___May2007" localSheetId="1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9"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9"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2" hidden="1">{"2002Frcst","05Month",FALSE,"Frcst Format 2002"}</definedName>
    <definedName name="__May2007" localSheetId="16" hidden="1">{"2002Frcst","05Month",FALSE,"Frcst Format 2002"}</definedName>
    <definedName name="__May2007" localSheetId="3" hidden="1">{"2002Frcst","05Month",FALSE,"Frcst Format 2002"}</definedName>
    <definedName name="__May2007" localSheetId="4" hidden="1">{"2002Frcst","05Month",FALSE,"Frcst Format 2002"}</definedName>
    <definedName name="__May2007" localSheetId="7" hidden="1">{"2002Frcst","05Month",FALSE,"Frcst Format 2002"}</definedName>
    <definedName name="__May2007" localSheetId="9" hidden="1">{"2002Frcst","05Month",FALSE,"Frcst Format 2002"}</definedName>
    <definedName name="__May2007" localSheetId="13" hidden="1">{"2002Frcst","05Month",FALSE,"Frcst Format 2002"}</definedName>
    <definedName name="__May2007" localSheetId="1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9"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2">#REF!</definedName>
    <definedName name="_ERF415" localSheetId="16">#REF!</definedName>
    <definedName name="_ERF415" localSheetId="7">#REF!</definedName>
    <definedName name="_ERF415" localSheetId="9">#REF!</definedName>
    <definedName name="_ERF415" localSheetId="13">#REF!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7"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xlnm._FilterDatabase" localSheetId="20" hidden="1">'CARE Table 4'!$A$6:$S$6</definedName>
    <definedName name="_xlnm._FilterDatabase" localSheetId="2" hidden="1">'ESA Table 1'!$A$38:$M$40</definedName>
    <definedName name="_xlnm._FilterDatabase" localSheetId="13" hidden="1">'ESA Table 7'!$A$167:$Q$221</definedName>
    <definedName name="_xlnm._FilterDatabase" localSheetId="29" hidden="1">'FERA Table 4'!$A$5:$S$5</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9"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2" hidden="1">{"2002Frcst","05Month",FALSE,"Frcst Format 2002"}</definedName>
    <definedName name="_May2007" localSheetId="16" hidden="1">{"2002Frcst","05Month",FALSE,"Frcst Format 2002"}</definedName>
    <definedName name="_May2007" localSheetId="3" hidden="1">{"2002Frcst","05Month",FALSE,"Frcst Format 2002"}</definedName>
    <definedName name="_May2007" localSheetId="4" hidden="1">{"2002Frcst","05Month",FALSE,"Frcst Format 2002"}</definedName>
    <definedName name="_May2007" localSheetId="7" hidden="1">{"2002Frcst","05Month",FALSE,"Frcst Format 2002"}</definedName>
    <definedName name="_May2007" localSheetId="9" hidden="1">{"2002Frcst","05Month",FALSE,"Frcst Format 2002"}</definedName>
    <definedName name="_May2007" localSheetId="13" hidden="1">{"2002Frcst","05Month",FALSE,"Frcst Format 2002"}</definedName>
    <definedName name="_May2007" localSheetId="1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2" hidden="1">{"SourcesUses",#N/A,TRUE,"CFMODEL";"TransOverview",#N/A,TRUE,"CFMODEL"}</definedName>
    <definedName name="_w2" localSheetId="16" hidden="1">{"SourcesUses",#N/A,TRUE,"CFMODEL";"TransOverview",#N/A,TRUE,"CFMODEL"}</definedName>
    <definedName name="_w2" localSheetId="3" hidden="1">{"SourcesUses",#N/A,TRUE,"CFMODEL";"TransOverview",#N/A,TRUE,"CFMODEL"}</definedName>
    <definedName name="_w2" localSheetId="4" hidden="1">{"SourcesUses",#N/A,TRUE,"CFMODEL";"TransOverview",#N/A,TRUE,"CFMODEL"}</definedName>
    <definedName name="_w2" localSheetId="7" hidden="1">{"SourcesUses",#N/A,TRUE,"CFMODEL";"TransOverview",#N/A,TRUE,"CFMODEL"}</definedName>
    <definedName name="_w2" localSheetId="9" hidden="1">{"SourcesUses",#N/A,TRUE,"CFMODEL";"TransOverview",#N/A,TRUE,"CFMODEL"}</definedName>
    <definedName name="_w2" localSheetId="13" hidden="1">{"SourcesUses",#N/A,TRUE,"CFMODEL";"TransOverview",#N/A,TRUE,"CFMODEL"}</definedName>
    <definedName name="_w2" localSheetId="1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9"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2" hidden="1">{"Income Statement",#N/A,FALSE,"CFMODEL";"Balance Sheet",#N/A,FALSE,"CFMODEL"}</definedName>
    <definedName name="aaa" localSheetId="16" hidden="1">{"Income Statement",#N/A,FALSE,"CFMODEL";"Balance Sheet",#N/A,FALSE,"CFMODEL"}</definedName>
    <definedName name="aaa" localSheetId="3" hidden="1">{"Income Statement",#N/A,FALSE,"CFMODEL";"Balance Sheet",#N/A,FALSE,"CFMODEL"}</definedName>
    <definedName name="aaa" localSheetId="4" hidden="1">{"Income Statement",#N/A,FALSE,"CFMODEL";"Balance Sheet",#N/A,FALSE,"CFMODEL"}</definedName>
    <definedName name="aaa" localSheetId="7" hidden="1">{"Income Statement",#N/A,FALSE,"CFMODEL";"Balance Sheet",#N/A,FALSE,"CFMODEL"}</definedName>
    <definedName name="aaa" localSheetId="9" hidden="1">{"Income Statement",#N/A,FALSE,"CFMODEL";"Balance Sheet",#N/A,FALSE,"CFMODEL"}</definedName>
    <definedName name="aaa" localSheetId="13" hidden="1">{"Income Statement",#N/A,FALSE,"CFMODEL";"Balance Sheet",#N/A,FALSE,"CFMODEL"}</definedName>
    <definedName name="aaa" localSheetId="1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2" hidden="1">{"SourcesUses",#N/A,TRUE,"FundsFlow";"TransOverview",#N/A,TRUE,"FundsFlow"}</definedName>
    <definedName name="aaaa" localSheetId="16" hidden="1">{"SourcesUses",#N/A,TRUE,"FundsFlow";"TransOverview",#N/A,TRUE,"FundsFlow"}</definedName>
    <definedName name="aaaa" localSheetId="3" hidden="1">{"SourcesUses",#N/A,TRUE,"FundsFlow";"TransOverview",#N/A,TRUE,"FundsFlow"}</definedName>
    <definedName name="aaaa" localSheetId="4" hidden="1">{"SourcesUses",#N/A,TRUE,"FundsFlow";"TransOverview",#N/A,TRUE,"FundsFlow"}</definedName>
    <definedName name="aaaa" localSheetId="7" hidden="1">{"SourcesUses",#N/A,TRUE,"FundsFlow";"TransOverview",#N/A,TRUE,"FundsFlow"}</definedName>
    <definedName name="aaaa" localSheetId="9" hidden="1">{"SourcesUses",#N/A,TRUE,"FundsFlow";"TransOverview",#N/A,TRUE,"FundsFlow"}</definedName>
    <definedName name="aaaa" localSheetId="13" hidden="1">{"SourcesUses",#N/A,TRUE,"FundsFlow";"TransOverview",#N/A,TRUE,"FundsFlow"}</definedName>
    <definedName name="aaaa" localSheetId="1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2" hidden="1">{"SourcesUses",#N/A,TRUE,"CFMODEL";"TransOverview",#N/A,TRUE,"CFMODEL"}</definedName>
    <definedName name="aaaaaaaaaaaaa" localSheetId="16" hidden="1">{"SourcesUses",#N/A,TRUE,"CFMODEL";"TransOverview",#N/A,TRUE,"CFMODEL"}</definedName>
    <definedName name="aaaaaaaaaaaaa" localSheetId="3" hidden="1">{"SourcesUses",#N/A,TRUE,"CFMODEL";"TransOverview",#N/A,TRUE,"CFMODEL"}</definedName>
    <definedName name="aaaaaaaaaaaaa" localSheetId="4" hidden="1">{"SourcesUses",#N/A,TRUE,"CFMODEL";"TransOverview",#N/A,TRUE,"CFMODEL"}</definedName>
    <definedName name="aaaaaaaaaaaaa" localSheetId="7" hidden="1">{"SourcesUses",#N/A,TRUE,"CFMODEL";"TransOverview",#N/A,TRUE,"CFMODEL"}</definedName>
    <definedName name="aaaaaaaaaaaaa" localSheetId="9" hidden="1">{"SourcesUses",#N/A,TRUE,"CFMODEL";"TransOverview",#N/A,TRUE,"CFMODEL"}</definedName>
    <definedName name="aaaaaaaaaaaaa" localSheetId="13" hidden="1">{"SourcesUses",#N/A,TRUE,"CFMODEL";"TransOverview",#N/A,TRUE,"CFMODEL"}</definedName>
    <definedName name="aaaaaaaaaaaaa" localSheetId="1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2" hidden="1">{"var_page",#N/A,FALSE,"template"}</definedName>
    <definedName name="ad" localSheetId="16" hidden="1">{"var_page",#N/A,FALSE,"template"}</definedName>
    <definedName name="ad" localSheetId="3" hidden="1">{"var_page",#N/A,FALSE,"template"}</definedName>
    <definedName name="ad" localSheetId="4" hidden="1">{"var_page",#N/A,FALSE,"template"}</definedName>
    <definedName name="ad" localSheetId="7" hidden="1">{"var_page",#N/A,FALSE,"template"}</definedName>
    <definedName name="ad" localSheetId="9" hidden="1">{"var_page",#N/A,FALSE,"template"}</definedName>
    <definedName name="ad" localSheetId="13" hidden="1">{"var_page",#N/A,FALSE,"template"}</definedName>
    <definedName name="ad" localSheetId="1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2" hidden="1">{"Var_page",#N/A,FALSE,"template"}</definedName>
    <definedName name="adafdadf" localSheetId="16" hidden="1">{"Var_page",#N/A,FALSE,"template"}</definedName>
    <definedName name="adafdadf" localSheetId="3" hidden="1">{"Var_page",#N/A,FALSE,"template"}</definedName>
    <definedName name="adafdadf" localSheetId="4" hidden="1">{"Var_page",#N/A,FALSE,"template"}</definedName>
    <definedName name="adafdadf" localSheetId="7" hidden="1">{"Var_page",#N/A,FALSE,"template"}</definedName>
    <definedName name="adafdadf" localSheetId="9" hidden="1">{"Var_page",#N/A,FALSE,"template"}</definedName>
    <definedName name="adafdadf" localSheetId="13" hidden="1">{"Var_page",#N/A,FALSE,"template"}</definedName>
    <definedName name="adafdadf" localSheetId="1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9"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9"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9"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2">#REF!</definedName>
    <definedName name="amort" localSheetId="16">#REF!</definedName>
    <definedName name="amort" localSheetId="7">#REF!</definedName>
    <definedName name="amort" localSheetId="9">#REF!</definedName>
    <definedName name="amort" localSheetId="13">#REF!</definedName>
    <definedName name="amort">'[2]Pen Exp Before 7.1'!$E$52</definedName>
    <definedName name="AMORT1" localSheetId="2">#REF!</definedName>
    <definedName name="AMORT1" localSheetId="16">#REF!</definedName>
    <definedName name="AMORT1" localSheetId="7">#REF!</definedName>
    <definedName name="AMORT1" localSheetId="9">#REF!</definedName>
    <definedName name="AMORT1" localSheetId="13">#REF!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7">#REF!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2">#REF!</definedName>
    <definedName name="Annual_Cash_Sweep_Amount" localSheetId="16">#REF!</definedName>
    <definedName name="Annual_Cash_Sweep_Amount" localSheetId="7">#REF!</definedName>
    <definedName name="Annual_Cash_Sweep_Amount" localSheetId="9">#REF!</definedName>
    <definedName name="Annual_Cash_Sweep_Amount" localSheetId="13">#REF!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7">#REF!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2">#REF!</definedName>
    <definedName name="Annual_Maintenance_Input" localSheetId="16">#REF!</definedName>
    <definedName name="Annual_Maintenance_Input" localSheetId="7">#REF!</definedName>
    <definedName name="Annual_Maintenance_Input" localSheetId="9">#REF!</definedName>
    <definedName name="Annual_Maintenance_Input" localSheetId="13">#REF!</definedName>
    <definedName name="Annual_Maintenance_Input">[4]Inputs!$B$157</definedName>
    <definedName name="anscount" hidden="1">2</definedName>
    <definedName name="application" localSheetId="2">#REF!</definedName>
    <definedName name="application" localSheetId="16">#REF!</definedName>
    <definedName name="application" localSheetId="7">#REF!</definedName>
    <definedName name="application" localSheetId="9">#REF!</definedName>
    <definedName name="application" localSheetId="13">#REF!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7">#REF!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2">#REF!</definedName>
    <definedName name="asset_codes" localSheetId="16">#REF!</definedName>
    <definedName name="asset_codes" localSheetId="7">#REF!</definedName>
    <definedName name="asset_codes" localSheetId="9">#REF!</definedName>
    <definedName name="asset_codes" localSheetId="13">#REF!</definedName>
    <definedName name="asset_codes">[5]Inputs!$B$7</definedName>
    <definedName name="Assets" localSheetId="2">#REF!,#REF!,#REF!,#REF!,#REF!,#REF!,#REF!,#REF!,#REF!,#REF!,#REF!,#REF!,#REF!,#REF!</definedName>
    <definedName name="Assets" localSheetId="16">#REF!,#REF!,#REF!,#REF!,#REF!,#REF!,#REF!,#REF!,#REF!,#REF!,#REF!,#REF!,#REF!,#REF!</definedName>
    <definedName name="Assets" localSheetId="7">#REF!,#REF!,#REF!,#REF!,#REF!,#REF!,#REF!,#REF!,#REF!,#REF!,#REF!,#REF!,#REF!,#REF!</definedName>
    <definedName name="Assets" localSheetId="9">#REF!,#REF!,#REF!,#REF!,#REF!,#REF!,#REF!,#REF!,#REF!,#REF!,#REF!,#REF!,#REF!,#REF!</definedName>
    <definedName name="Assets" localSheetId="13">#REF!,#REF!,#REF!,#REF!,#REF!,#REF!,#REF!,#REF!,#REF!,#REF!,#REF!,#REF!,#REF!,#REF!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7">#REF!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7">#REF!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7">#REF!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9"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2">#REF!</definedName>
    <definedName name="BUILD" localSheetId="16">#REF!</definedName>
    <definedName name="BUILD" localSheetId="7">#REF!</definedName>
    <definedName name="BUILD" localSheetId="9">#REF!</definedName>
    <definedName name="BUILD" localSheetId="13">#REF!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7">#REF!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7">#REF!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7">#REF!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2" hidden="1">{"variance_page",#N/A,FALSE,"template"}</definedName>
    <definedName name="cccc" localSheetId="16" hidden="1">{"variance_page",#N/A,FALSE,"template"}</definedName>
    <definedName name="cccc" localSheetId="3" hidden="1">{"variance_page",#N/A,FALSE,"template"}</definedName>
    <definedName name="cccc" localSheetId="4" hidden="1">{"variance_page",#N/A,FALSE,"template"}</definedName>
    <definedName name="cccc" localSheetId="7" hidden="1">{"variance_page",#N/A,FALSE,"template"}</definedName>
    <definedName name="cccc" localSheetId="9" hidden="1">{"variance_page",#N/A,FALSE,"template"}</definedName>
    <definedName name="cccc" localSheetId="13" hidden="1">{"variance_page",#N/A,FALSE,"template"}</definedName>
    <definedName name="cccc" localSheetId="1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2" hidden="1">{"SourcesUses",#N/A,TRUE,#N/A;"TransOverview",#N/A,TRUE,"CFMODEL"}</definedName>
    <definedName name="ccccccc" localSheetId="16" hidden="1">{"SourcesUses",#N/A,TRUE,#N/A;"TransOverview",#N/A,TRUE,"CFMODEL"}</definedName>
    <definedName name="ccccccc" localSheetId="3" hidden="1">{"SourcesUses",#N/A,TRUE,#N/A;"TransOverview",#N/A,TRUE,"CFMODEL"}</definedName>
    <definedName name="ccccccc" localSheetId="4" hidden="1">{"SourcesUses",#N/A,TRUE,#N/A;"TransOverview",#N/A,TRUE,"CFMODEL"}</definedName>
    <definedName name="ccccccc" localSheetId="7" hidden="1">{"SourcesUses",#N/A,TRUE,#N/A;"TransOverview",#N/A,TRUE,"CFMODEL"}</definedName>
    <definedName name="ccccccc" localSheetId="9" hidden="1">{"SourcesUses",#N/A,TRUE,#N/A;"TransOverview",#N/A,TRUE,"CFMODEL"}</definedName>
    <definedName name="ccccccc" localSheetId="13" hidden="1">{"SourcesUses",#N/A,TRUE,#N/A;"TransOverview",#N/A,TRUE,"CFMODEL"}</definedName>
    <definedName name="ccccccc" localSheetId="1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2" hidden="1">{"SourcesUses",#N/A,TRUE,"FundsFlow";"TransOverview",#N/A,TRUE,"FundsFlow"}</definedName>
    <definedName name="ccccccccccccccc" localSheetId="16" hidden="1">{"SourcesUses",#N/A,TRUE,"FundsFlow";"TransOverview",#N/A,TRUE,"FundsFlow"}</definedName>
    <definedName name="ccccccccccccccc" localSheetId="3" hidden="1">{"SourcesUses",#N/A,TRUE,"FundsFlow";"TransOverview",#N/A,TRUE,"FundsFlow"}</definedName>
    <definedName name="ccccccccccccccc" localSheetId="4" hidden="1">{"SourcesUses",#N/A,TRUE,"FundsFlow";"TransOverview",#N/A,TRUE,"FundsFlow"}</definedName>
    <definedName name="ccccccccccccccc" localSheetId="7" hidden="1">{"SourcesUses",#N/A,TRUE,"FundsFlow";"TransOverview",#N/A,TRUE,"FundsFlow"}</definedName>
    <definedName name="ccccccccccccccc" localSheetId="9" hidden="1">{"SourcesUses",#N/A,TRUE,"FundsFlow";"TransOverview",#N/A,TRUE,"FundsFlow"}</definedName>
    <definedName name="ccccccccccccccc" localSheetId="13" hidden="1">{"SourcesUses",#N/A,TRUE,"FundsFlow";"TransOverview",#N/A,TRUE,"FundsFlow"}</definedName>
    <definedName name="ccccccccccccccc" localSheetId="1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2">#REF!</definedName>
    <definedName name="Class_Life_ADR" localSheetId="16">#REF!</definedName>
    <definedName name="Class_Life_ADR" localSheetId="7">#REF!</definedName>
    <definedName name="Class_Life_ADR" localSheetId="9">#REF!</definedName>
    <definedName name="Class_Life_ADR" localSheetId="13">#REF!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2">#REF!</definedName>
    <definedName name="Class_Life_MACRS" localSheetId="16">#REF!</definedName>
    <definedName name="Class_Life_MACRS" localSheetId="7">#REF!</definedName>
    <definedName name="Class_Life_MACRS" localSheetId="9">#REF!</definedName>
    <definedName name="Class_Life_MACRS" localSheetId="13">#REF!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2">#REF!</definedName>
    <definedName name="Commercial_Operation_Year" localSheetId="16">#REF!</definedName>
    <definedName name="Commercial_Operation_Year" localSheetId="7">#REF!</definedName>
    <definedName name="Commercial_Operation_Year" localSheetId="9">#REF!</definedName>
    <definedName name="Commercial_Operation_Year" localSheetId="13">#REF!</definedName>
    <definedName name="Commercial_Operation_Year">[3]Inputs!$B$197</definedName>
    <definedName name="Commercial_Rev_Growth" localSheetId="2">#REF!</definedName>
    <definedName name="Commercial_Rev_Growth" localSheetId="16">#REF!</definedName>
    <definedName name="Commercial_Rev_Growth" localSheetId="7">#REF!</definedName>
    <definedName name="Commercial_Rev_Growth" localSheetId="9">#REF!</definedName>
    <definedName name="Commercial_Rev_Growth" localSheetId="13">#REF!</definedName>
    <definedName name="Commercial_Rev_Growth">[9]Assumptions!$C$11</definedName>
    <definedName name="confidence" localSheetId="2">#REF!</definedName>
    <definedName name="confidence" localSheetId="16">#REF!</definedName>
    <definedName name="confidence" localSheetId="7">#REF!</definedName>
    <definedName name="confidence" localSheetId="9">#REF!</definedName>
    <definedName name="confidence" localSheetId="13">#REF!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7">#REF!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7">#REF!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7">#REF!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2">#REF!</definedName>
    <definedName name="corr_data" localSheetId="16">#REF!</definedName>
    <definedName name="corr_data" localSheetId="7">#REF!</definedName>
    <definedName name="corr_data" localSheetId="9">#REF!</definedName>
    <definedName name="corr_data" localSheetId="13">#REF!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7">#REF!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7">#REF!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7">#REF!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2">#REF!</definedName>
    <definedName name="_xlnm.Criteria" localSheetId="16">#REF!</definedName>
    <definedName name="_xlnm.Criteria" localSheetId="7">#REF!</definedName>
    <definedName name="_xlnm.Criteria" localSheetId="9">#REF!</definedName>
    <definedName name="_xlnm.Criteria" localSheetId="13">#REF!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7">#REF!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2">#REF!</definedName>
    <definedName name="cross_corrs" localSheetId="16">#REF!</definedName>
    <definedName name="cross_corrs" localSheetId="7">#REF!</definedName>
    <definedName name="cross_corrs" localSheetId="9">#REF!</definedName>
    <definedName name="cross_corrs" localSheetId="13">#REF!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7">#REF!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2">#REF!</definedName>
    <definedName name="cumCOLA" localSheetId="16">#REF!</definedName>
    <definedName name="cumCOLA" localSheetId="7">#REF!</definedName>
    <definedName name="cumCOLA" localSheetId="9">#REF!</definedName>
    <definedName name="cumCOLA" localSheetId="13">#REF!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7">#REF!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7">#REF!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2">#REF!</definedName>
    <definedName name="CurrentDimensionReference" localSheetId="16">#REF!</definedName>
    <definedName name="CurrentDimensionReference" localSheetId="7">#REF!</definedName>
    <definedName name="CurrentDimensionReference" localSheetId="9">#REF!</definedName>
    <definedName name="CurrentDimensionReference" localSheetId="13">#REF!</definedName>
    <definedName name="CurrentDimensionReference">'[12]Setup -&gt;'!$G$29</definedName>
    <definedName name="CurrentMo" localSheetId="2">#REF!,#REF!,#REF!,#REF!,#REF!,#REF!,#REF!,#REF!,#REF!,#REF!,#REF!,#REF!,#REF!,#REF!,#REF!,#REF!,#REF!,#REF!,#REF!</definedName>
    <definedName name="CurrentMo" localSheetId="16">#REF!,#REF!,#REF!,#REF!,#REF!,#REF!,#REF!,#REF!,#REF!,#REF!,#REF!,#REF!,#REF!,#REF!,#REF!,#REF!,#REF!,#REF!,#REF!</definedName>
    <definedName name="CurrentMo" localSheetId="7">#REF!,#REF!,#REF!,#REF!,#REF!,#REF!,#REF!,#REF!,#REF!,#REF!,#REF!,#REF!,#REF!,#REF!,#REF!,#REF!,#REF!,#REF!,#REF!</definedName>
    <definedName name="CurrentMo" localSheetId="9">#REF!,#REF!,#REF!,#REF!,#REF!,#REF!,#REF!,#REF!,#REF!,#REF!,#REF!,#REF!,#REF!,#REF!,#REF!,#REF!,#REF!,#REF!,#REF!</definedName>
    <definedName name="CurrentMo" localSheetId="13">#REF!,#REF!,#REF!,#REF!,#REF!,#REF!,#REF!,#REF!,#REF!,#REF!,#REF!,#REF!,#REF!,#REF!,#REF!,#REF!,#REF!,#REF!,#REF!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2">#REF!,#REF!,#REF!,#REF!,#REF!,#REF!,#REF!,#REF!,#REF!,#REF!,#REF!,#REF!,#REF!,#REF!,#REF!,#REF!,#REF!,#REF!,#REF!</definedName>
    <definedName name="CurrentMonth" localSheetId="16">#REF!,#REF!,#REF!,#REF!,#REF!,#REF!,#REF!,#REF!,#REF!,#REF!,#REF!,#REF!,#REF!,#REF!,#REF!,#REF!,#REF!,#REF!,#REF!</definedName>
    <definedName name="CurrentMonth" localSheetId="7">#REF!,#REF!,#REF!,#REF!,#REF!,#REF!,#REF!,#REF!,#REF!,#REF!,#REF!,#REF!,#REF!,#REF!,#REF!,#REF!,#REF!,#REF!,#REF!</definedName>
    <definedName name="CurrentMonth" localSheetId="9">#REF!,#REF!,#REF!,#REF!,#REF!,#REF!,#REF!,#REF!,#REF!,#REF!,#REF!,#REF!,#REF!,#REF!,#REF!,#REF!,#REF!,#REF!,#REF!</definedName>
    <definedName name="CurrentMonth" localSheetId="13">#REF!,#REF!,#REF!,#REF!,#REF!,#REF!,#REF!,#REF!,#REF!,#REF!,#REF!,#REF!,#REF!,#REF!,#REF!,#REF!,#REF!,#REF!,#REF!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7">#REF!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2" hidden="1">{"SourcesUses",#N/A,TRUE,#N/A;"TransOverview",#N/A,TRUE,"CFMODEL"}</definedName>
    <definedName name="d" localSheetId="16" hidden="1">{"SourcesUses",#N/A,TRUE,#N/A;"TransOverview",#N/A,TRUE,"CFMODEL"}</definedName>
    <definedName name="d" localSheetId="3" hidden="1">{"SourcesUses",#N/A,TRUE,#N/A;"TransOverview",#N/A,TRUE,"CFMODEL"}</definedName>
    <definedName name="d" localSheetId="4" hidden="1">{"SourcesUses",#N/A,TRUE,#N/A;"TransOverview",#N/A,TRUE,"CFMODEL"}</definedName>
    <definedName name="d" localSheetId="7" hidden="1">{"SourcesUses",#N/A,TRUE,#N/A;"TransOverview",#N/A,TRUE,"CFMODEL"}</definedName>
    <definedName name="d" localSheetId="9" hidden="1">{"SourcesUses",#N/A,TRUE,#N/A;"TransOverview",#N/A,TRUE,"CFMODEL"}</definedName>
    <definedName name="d" localSheetId="13" hidden="1">{"SourcesUses",#N/A,TRUE,#N/A;"TransOverview",#N/A,TRUE,"CFMODEL"}</definedName>
    <definedName name="d" localSheetId="1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9"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2">#REF!</definedName>
    <definedName name="DATA" localSheetId="16">#REF!</definedName>
    <definedName name="DATA" localSheetId="7">#REF!</definedName>
    <definedName name="DATA" localSheetId="9">#REF!</definedName>
    <definedName name="DATA" localSheetId="13">#REF!</definedName>
    <definedName name="DATA">'[13]FS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7">#REF!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7">#REF!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7">#REF!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2">#REF!</definedName>
    <definedName name="Date_Table" localSheetId="16">#REF!</definedName>
    <definedName name="Date_Table" localSheetId="7">#REF!</definedName>
    <definedName name="Date_Table" localSheetId="9">#REF!</definedName>
    <definedName name="Date_Table" localSheetId="13">#REF!</definedName>
    <definedName name="Date_Table">[14]Input!$T$4:$AA$27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7">#REF!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7"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2" hidden="1">{"Income Statement",#N/A,FALSE,"CFMODEL";"Balance Sheet",#N/A,FALSE,"CFMODEL"}</definedName>
    <definedName name="dd" localSheetId="16" hidden="1">{"Income Statement",#N/A,FALSE,"CFMODEL";"Balance Sheet",#N/A,FALSE,"CFMODEL"}</definedName>
    <definedName name="dd" localSheetId="3" hidden="1">{"Income Statement",#N/A,FALSE,"CFMODEL";"Balance Sheet",#N/A,FALSE,"CFMODEL"}</definedName>
    <definedName name="dd" localSheetId="4" hidden="1">{"Income Statement",#N/A,FALSE,"CFMODEL";"Balance Sheet",#N/A,FALSE,"CFMODEL"}</definedName>
    <definedName name="dd" localSheetId="7" hidden="1">{"Income Statement",#N/A,FALSE,"CFMODEL";"Balance Sheet",#N/A,FALSE,"CFMODEL"}</definedName>
    <definedName name="dd" localSheetId="9" hidden="1">{"Income Statement",#N/A,FALSE,"CFMODEL";"Balance Sheet",#N/A,FALSE,"CFMODEL"}</definedName>
    <definedName name="dd" localSheetId="13" hidden="1">{"Income Statement",#N/A,FALSE,"CFMODEL";"Balance Sheet",#N/A,FALSE,"CFMODEL"}</definedName>
    <definedName name="dd" localSheetId="1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2" hidden="1">{"SourcesUses",#N/A,TRUE,#N/A;"TransOverview",#N/A,TRUE,"CFMODEL"}</definedName>
    <definedName name="ddd" localSheetId="16" hidden="1">{"SourcesUses",#N/A,TRUE,#N/A;"TransOverview",#N/A,TRUE,"CFMODEL"}</definedName>
    <definedName name="ddd" localSheetId="3" hidden="1">{"SourcesUses",#N/A,TRUE,#N/A;"TransOverview",#N/A,TRUE,"CFMODEL"}</definedName>
    <definedName name="ddd" localSheetId="4" hidden="1">{"SourcesUses",#N/A,TRUE,#N/A;"TransOverview",#N/A,TRUE,"CFMODEL"}</definedName>
    <definedName name="ddd" localSheetId="7" hidden="1">{"SourcesUses",#N/A,TRUE,#N/A;"TransOverview",#N/A,TRUE,"CFMODEL"}</definedName>
    <definedName name="ddd" localSheetId="9" hidden="1">{"SourcesUses",#N/A,TRUE,#N/A;"TransOverview",#N/A,TRUE,"CFMODEL"}</definedName>
    <definedName name="ddd" localSheetId="13" hidden="1">{"SourcesUses",#N/A,TRUE,#N/A;"TransOverview",#N/A,TRUE,"CFMODEL"}</definedName>
    <definedName name="ddd" localSheetId="1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2" hidden="1">{"SourcesUses",#N/A,TRUE,"CFMODEL";"TransOverview",#N/A,TRUE,"CFMODEL"}</definedName>
    <definedName name="dddd" localSheetId="16" hidden="1">{"SourcesUses",#N/A,TRUE,"CFMODEL";"TransOverview",#N/A,TRUE,"CFMODEL"}</definedName>
    <definedName name="dddd" localSheetId="3" hidden="1">{"SourcesUses",#N/A,TRUE,"CFMODEL";"TransOverview",#N/A,TRUE,"CFMODEL"}</definedName>
    <definedName name="dddd" localSheetId="4" hidden="1">{"SourcesUses",#N/A,TRUE,"CFMODEL";"TransOverview",#N/A,TRUE,"CFMODEL"}</definedName>
    <definedName name="dddd" localSheetId="7" hidden="1">{"SourcesUses",#N/A,TRUE,"CFMODEL";"TransOverview",#N/A,TRUE,"CFMODEL"}</definedName>
    <definedName name="dddd" localSheetId="9" hidden="1">{"SourcesUses",#N/A,TRUE,"CFMODEL";"TransOverview",#N/A,TRUE,"CFMODEL"}</definedName>
    <definedName name="dddd" localSheetId="13" hidden="1">{"SourcesUses",#N/A,TRUE,"CFMODEL";"TransOverview",#N/A,TRUE,"CFMODEL"}</definedName>
    <definedName name="dddd" localSheetId="1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2" hidden="1">{"Income Statement",#N/A,FALSE,"CFMODEL";"Balance Sheet",#N/A,FALSE,"CFMODEL"}</definedName>
    <definedName name="dddddddd" localSheetId="16" hidden="1">{"Income Statement",#N/A,FALSE,"CFMODEL";"Balance Sheet",#N/A,FALSE,"CFMODEL"}</definedName>
    <definedName name="dddddddd" localSheetId="3" hidden="1">{"Income Statement",#N/A,FALSE,"CFMODEL";"Balance Sheet",#N/A,FALSE,"CFMODEL"}</definedName>
    <definedName name="dddddddd" localSheetId="4" hidden="1">{"Income Statement",#N/A,FALSE,"CFMODEL";"Balance Sheet",#N/A,FALSE,"CFMODEL"}</definedName>
    <definedName name="dddddddd" localSheetId="7" hidden="1">{"Income Statement",#N/A,FALSE,"CFMODEL";"Balance Sheet",#N/A,FALSE,"CFMODEL"}</definedName>
    <definedName name="dddddddd" localSheetId="9" hidden="1">{"Income Statement",#N/A,FALSE,"CFMODEL";"Balance Sheet",#N/A,FALSE,"CFMODEL"}</definedName>
    <definedName name="dddddddd" localSheetId="13" hidden="1">{"Income Statement",#N/A,FALSE,"CFMODEL";"Balance Sheet",#N/A,FALSE,"CFMODEL"}</definedName>
    <definedName name="dddddddd" localSheetId="1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2" hidden="1">{"SourcesUses",#N/A,TRUE,"CFMODEL";"TransOverview",#N/A,TRUE,"CFMODEL"}</definedName>
    <definedName name="ddddddddddddddd" localSheetId="16" hidden="1">{"SourcesUses",#N/A,TRUE,"CFMODEL";"TransOverview",#N/A,TRUE,"CFMODEL"}</definedName>
    <definedName name="ddddddddddddddd" localSheetId="3" hidden="1">{"SourcesUses",#N/A,TRUE,"CFMODEL";"TransOverview",#N/A,TRUE,"CFMODEL"}</definedName>
    <definedName name="ddddddddddddddd" localSheetId="4" hidden="1">{"SourcesUses",#N/A,TRUE,"CFMODEL";"TransOverview",#N/A,TRUE,"CFMODEL"}</definedName>
    <definedName name="ddddddddddddddd" localSheetId="7" hidden="1">{"SourcesUses",#N/A,TRUE,"CFMODEL";"TransOverview",#N/A,TRUE,"CFMODEL"}</definedName>
    <definedName name="ddddddddddddddd" localSheetId="9" hidden="1">{"SourcesUses",#N/A,TRUE,"CFMODEL";"TransOverview",#N/A,TRUE,"CFMODEL"}</definedName>
    <definedName name="ddddddddddddddd" localSheetId="13" hidden="1">{"SourcesUses",#N/A,TRUE,"CFMODEL";"TransOverview",#N/A,TRUE,"CFMODEL"}</definedName>
    <definedName name="ddddddddddddddd" localSheetId="1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2" hidden="1">{"SourcesUses",#N/A,TRUE,#N/A;"TransOverview",#N/A,TRUE,"CFMODEL"}</definedName>
    <definedName name="dddddddddddddddddd" localSheetId="16" hidden="1">{"SourcesUses",#N/A,TRUE,#N/A;"TransOverview",#N/A,TRUE,"CFMODEL"}</definedName>
    <definedName name="dddddddddddddddddd" localSheetId="3" hidden="1">{"SourcesUses",#N/A,TRUE,#N/A;"TransOverview",#N/A,TRUE,"CFMODEL"}</definedName>
    <definedName name="dddddddddddddddddd" localSheetId="4" hidden="1">{"SourcesUses",#N/A,TRUE,#N/A;"TransOverview",#N/A,TRUE,"CFMODEL"}</definedName>
    <definedName name="dddddddddddddddddd" localSheetId="7" hidden="1">{"SourcesUses",#N/A,TRUE,#N/A;"TransOverview",#N/A,TRUE,"CFMODEL"}</definedName>
    <definedName name="dddddddddddddddddd" localSheetId="9" hidden="1">{"SourcesUses",#N/A,TRUE,#N/A;"TransOverview",#N/A,TRUE,"CFMODEL"}</definedName>
    <definedName name="dddddddddddddddddd" localSheetId="13" hidden="1">{"SourcesUses",#N/A,TRUE,#N/A;"TransOverview",#N/A,TRUE,"CFMODEL"}</definedName>
    <definedName name="dddddddddddddddddd" localSheetId="1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2" hidden="1">{"SourcesUses",#N/A,TRUE,"FundsFlow";"TransOverview",#N/A,TRUE,"FundsFlow"}</definedName>
    <definedName name="ddddddddddddddddddddd" localSheetId="16" hidden="1">{"SourcesUses",#N/A,TRUE,"FundsFlow";"TransOverview",#N/A,TRUE,"FundsFlow"}</definedName>
    <definedName name="ddddddddddddddddddddd" localSheetId="3" hidden="1">{"SourcesUses",#N/A,TRUE,"FundsFlow";"TransOverview",#N/A,TRUE,"FundsFlow"}</definedName>
    <definedName name="ddddddddddddddddddddd" localSheetId="4" hidden="1">{"SourcesUses",#N/A,TRUE,"FundsFlow";"TransOverview",#N/A,TRUE,"FundsFlow"}</definedName>
    <definedName name="ddddddddddddddddddddd" localSheetId="7" hidden="1">{"SourcesUses",#N/A,TRUE,"FundsFlow";"TransOverview",#N/A,TRUE,"FundsFlow"}</definedName>
    <definedName name="ddddddddddddddddddddd" localSheetId="9" hidden="1">{"SourcesUses",#N/A,TRUE,"FundsFlow";"TransOverview",#N/A,TRUE,"FundsFlow"}</definedName>
    <definedName name="ddddddddddddddddddddd" localSheetId="13" hidden="1">{"SourcesUses",#N/A,TRUE,"FundsFlow";"TransOverview",#N/A,TRUE,"FundsFlow"}</definedName>
    <definedName name="ddddddddddddddddddddd" localSheetId="1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2" hidden="1">{"SourcesUses",#N/A,TRUE,#N/A;"TransOverview",#N/A,TRUE,"CFMODEL"}</definedName>
    <definedName name="ddddddddddddddddddddddd" localSheetId="16" hidden="1">{"SourcesUses",#N/A,TRUE,#N/A;"TransOverview",#N/A,TRUE,"CFMODEL"}</definedName>
    <definedName name="ddddddddddddddddddddddd" localSheetId="3" hidden="1">{"SourcesUses",#N/A,TRUE,#N/A;"TransOverview",#N/A,TRUE,"CFMODEL"}</definedName>
    <definedName name="ddddddddddddddddddddddd" localSheetId="4" hidden="1">{"SourcesUses",#N/A,TRUE,#N/A;"TransOverview",#N/A,TRUE,"CFMODEL"}</definedName>
    <definedName name="ddddddddddddddddddddddd" localSheetId="7" hidden="1">{"SourcesUses",#N/A,TRUE,#N/A;"TransOverview",#N/A,TRUE,"CFMODEL"}</definedName>
    <definedName name="ddddddddddddddddddddddd" localSheetId="9" hidden="1">{"SourcesUses",#N/A,TRUE,#N/A;"TransOverview",#N/A,TRUE,"CFMODEL"}</definedName>
    <definedName name="ddddddddddddddddddddddd" localSheetId="13" hidden="1">{"SourcesUses",#N/A,TRUE,#N/A;"TransOverview",#N/A,TRUE,"CFMODEL"}</definedName>
    <definedName name="ddddddddddddddddddddddd" localSheetId="1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2" hidden="1">{"2002Frcst","06Month",FALSE,"Frcst Format 2002"}</definedName>
    <definedName name="ddf" localSheetId="16" hidden="1">{"2002Frcst","06Month",FALSE,"Frcst Format 2002"}</definedName>
    <definedName name="ddf" localSheetId="3" hidden="1">{"2002Frcst","06Month",FALSE,"Frcst Format 2002"}</definedName>
    <definedName name="ddf" localSheetId="4" hidden="1">{"2002Frcst","06Month",FALSE,"Frcst Format 2002"}</definedName>
    <definedName name="ddf" localSheetId="7" hidden="1">{"2002Frcst","06Month",FALSE,"Frcst Format 2002"}</definedName>
    <definedName name="ddf" localSheetId="9" hidden="1">{"2002Frcst","06Month",FALSE,"Frcst Format 2002"}</definedName>
    <definedName name="ddf" localSheetId="13" hidden="1">{"2002Frcst","06Month",FALSE,"Frcst Format 2002"}</definedName>
    <definedName name="ddf" localSheetId="1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2">#REF!</definedName>
    <definedName name="Depreciable_Life" localSheetId="16">#REF!</definedName>
    <definedName name="Depreciable_Life" localSheetId="7">#REF!</definedName>
    <definedName name="Depreciable_Life" localSheetId="9">#REF!</definedName>
    <definedName name="Depreciable_Life" localSheetId="13">#REF!</definedName>
    <definedName name="Depreciable_Life">[15]Assumptions!$C$22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7">#REF!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9"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9"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2">#REF!</definedName>
    <definedName name="disc_date" localSheetId="16">#REF!</definedName>
    <definedName name="disc_date" localSheetId="7">#REF!</definedName>
    <definedName name="disc_date" localSheetId="9">#REF!</definedName>
    <definedName name="disc_date" localSheetId="13">#REF!</definedName>
    <definedName name="disc_date">[16]Input!$B$3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7">#REF!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2">#REF!</definedName>
    <definedName name="disc_year" localSheetId="16">#REF!</definedName>
    <definedName name="disc_year" localSheetId="7">#REF!</definedName>
    <definedName name="disc_year" localSheetId="9">#REF!</definedName>
    <definedName name="disc_year" localSheetId="13">#REF!</definedName>
    <definedName name="disc_year">[16]Input!$C$3</definedName>
    <definedName name="Discount_Year" localSheetId="2">#REF!</definedName>
    <definedName name="Discount_Year" localSheetId="16">#REF!</definedName>
    <definedName name="Discount_Year" localSheetId="7">#REF!</definedName>
    <definedName name="Discount_Year" localSheetId="9">#REF!</definedName>
    <definedName name="Discount_Year" localSheetId="13">#REF!</definedName>
    <definedName name="Discount_Year">[4]Inputs!$B$84</definedName>
    <definedName name="distribution_portanl" localSheetId="2">#REF!</definedName>
    <definedName name="distribution_portanl" localSheetId="16">#REF!</definedName>
    <definedName name="distribution_portanl" localSheetId="7">#REF!</definedName>
    <definedName name="distribution_portanl" localSheetId="9">#REF!</definedName>
    <definedName name="distribution_portanl" localSheetId="13">#REF!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7">#REF!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7">#REF!+#REF!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7">#REF!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2">#REF!</definedName>
    <definedName name="dupper12" localSheetId="16">#REF!</definedName>
    <definedName name="dupper12" localSheetId="7">#REF!</definedName>
    <definedName name="dupper12" localSheetId="9">#REF!</definedName>
    <definedName name="dupper12" localSheetId="13">#REF!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7"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7"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2" hidden="1">{"SourcesUses",#N/A,TRUE,#N/A;"TransOverview",#N/A,TRUE,"CFMODEL"}</definedName>
    <definedName name="eeeeeeeeeee" localSheetId="16" hidden="1">{"SourcesUses",#N/A,TRUE,#N/A;"TransOverview",#N/A,TRUE,"CFMODEL"}</definedName>
    <definedName name="eeeeeeeeeee" localSheetId="3" hidden="1">{"SourcesUses",#N/A,TRUE,#N/A;"TransOverview",#N/A,TRUE,"CFMODEL"}</definedName>
    <definedName name="eeeeeeeeeee" localSheetId="4" hidden="1">{"SourcesUses",#N/A,TRUE,#N/A;"TransOverview",#N/A,TRUE,"CFMODEL"}</definedName>
    <definedName name="eeeeeeeeeee" localSheetId="7" hidden="1">{"SourcesUses",#N/A,TRUE,#N/A;"TransOverview",#N/A,TRUE,"CFMODEL"}</definedName>
    <definedName name="eeeeeeeeeee" localSheetId="9" hidden="1">{"SourcesUses",#N/A,TRUE,#N/A;"TransOverview",#N/A,TRUE,"CFMODEL"}</definedName>
    <definedName name="eeeeeeeeeee" localSheetId="13" hidden="1">{"SourcesUses",#N/A,TRUE,#N/A;"TransOverview",#N/A,TRUE,"CFMODEL"}</definedName>
    <definedName name="eeeeeeeeeee" localSheetId="1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2" hidden="1">{"SourcesUses",#N/A,TRUE,"FundsFlow";"TransOverview",#N/A,TRUE,"FundsFlow"}</definedName>
    <definedName name="eeeeeeeeeeeeeeeeee" localSheetId="16" hidden="1">{"SourcesUses",#N/A,TRUE,"FundsFlow";"TransOverview",#N/A,TRUE,"FundsFlow"}</definedName>
    <definedName name="eeeeeeeeeeeeeeeeee" localSheetId="3" hidden="1">{"SourcesUses",#N/A,TRUE,"FundsFlow";"TransOverview",#N/A,TRUE,"FundsFlow"}</definedName>
    <definedName name="eeeeeeeeeeeeeeeeee" localSheetId="4" hidden="1">{"SourcesUses",#N/A,TRUE,"FundsFlow";"TransOverview",#N/A,TRUE,"FundsFlow"}</definedName>
    <definedName name="eeeeeeeeeeeeeeeeee" localSheetId="7" hidden="1">{"SourcesUses",#N/A,TRUE,"FundsFlow";"TransOverview",#N/A,TRUE,"FundsFlow"}</definedName>
    <definedName name="eeeeeeeeeeeeeeeeee" localSheetId="9" hidden="1">{"SourcesUses",#N/A,TRUE,"FundsFlow";"TransOverview",#N/A,TRUE,"FundsFlow"}</definedName>
    <definedName name="eeeeeeeeeeeeeeeeee" localSheetId="13" hidden="1">{"SourcesUses",#N/A,TRUE,"FundsFlow";"TransOverview",#N/A,TRUE,"FundsFlow"}</definedName>
    <definedName name="eeeeeeeeeeeeeeeeee" localSheetId="1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2">#REF!</definedName>
    <definedName name="effective_date" localSheetId="16">#REF!</definedName>
    <definedName name="effective_date" localSheetId="7">#REF!</definedName>
    <definedName name="effective_date" localSheetId="9">#REF!</definedName>
    <definedName name="effective_date" localSheetId="13">#REF!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7">#REF!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7">#REF!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2">#REF!</definedName>
    <definedName name="EnergyServices_Rev_Growth" localSheetId="16">#REF!</definedName>
    <definedName name="EnergyServices_Rev_Growth" localSheetId="7">#REF!</definedName>
    <definedName name="EnergyServices_Rev_Growth" localSheetId="9">#REF!</definedName>
    <definedName name="EnergyServices_Rev_Growth" localSheetId="13">#REF!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7">#REF!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7">#REF!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7">#REF!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2">#REF!</definedName>
    <definedName name="exchange_rates" localSheetId="16">#REF!</definedName>
    <definedName name="exchange_rates" localSheetId="7">#REF!</definedName>
    <definedName name="exchange_rates" localSheetId="9">#REF!</definedName>
    <definedName name="exchange_rates" localSheetId="13">#REF!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7">#REF!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7">#REF!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9"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2">#REF!</definedName>
    <definedName name="FACT" localSheetId="16">#REF!</definedName>
    <definedName name="FACT" localSheetId="7">#REF!</definedName>
    <definedName name="FACT" localSheetId="9">#REF!</definedName>
    <definedName name="FACT" localSheetId="13">#REF!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7">#REF!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7">#REF!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7">#REF!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9"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2">#REF!</definedName>
    <definedName name="Fringe_Rate_1995" localSheetId="16">#REF!</definedName>
    <definedName name="Fringe_Rate_1995" localSheetId="7">#REF!</definedName>
    <definedName name="Fringe_Rate_1995" localSheetId="9">#REF!</definedName>
    <definedName name="Fringe_Rate_1995" localSheetId="13">#REF!</definedName>
    <definedName name="Fringe_Rate_1995">'[17]FED G&amp;A Assumption Rates'!$B$4</definedName>
    <definedName name="Fringe_Rate_1996" localSheetId="2">#REF!</definedName>
    <definedName name="Fringe_Rate_1996" localSheetId="16">#REF!</definedName>
    <definedName name="Fringe_Rate_1996" localSheetId="7">#REF!</definedName>
    <definedName name="Fringe_Rate_1996" localSheetId="9">#REF!</definedName>
    <definedName name="Fringe_Rate_1996" localSheetId="13">#REF!</definedName>
    <definedName name="Fringe_Rate_1996">'[17]FED G&amp;A Assumption Rates'!$C$4</definedName>
    <definedName name="Fringe_Rate_1997" localSheetId="2">#REF!</definedName>
    <definedName name="Fringe_Rate_1997" localSheetId="16">#REF!</definedName>
    <definedName name="Fringe_Rate_1997" localSheetId="7">#REF!</definedName>
    <definedName name="Fringe_Rate_1997" localSheetId="9">#REF!</definedName>
    <definedName name="Fringe_Rate_1997" localSheetId="13">#REF!</definedName>
    <definedName name="Fringe_Rate_1997">'[17]FED G&amp;A Assumption Rates'!$D$4</definedName>
    <definedName name="Fringe_Rate_1998" localSheetId="2">#REF!</definedName>
    <definedName name="Fringe_Rate_1998" localSheetId="16">#REF!</definedName>
    <definedName name="Fringe_Rate_1998" localSheetId="7">#REF!</definedName>
    <definedName name="Fringe_Rate_1998" localSheetId="9">#REF!</definedName>
    <definedName name="Fringe_Rate_1998" localSheetId="13">#REF!</definedName>
    <definedName name="Fringe_Rate_1998">'[17]FED G&amp;A Assumption Rates'!$E$4</definedName>
    <definedName name="Fringe_Rate_1999" localSheetId="2">#REF!</definedName>
    <definedName name="Fringe_Rate_1999" localSheetId="16">#REF!</definedName>
    <definedName name="Fringe_Rate_1999" localSheetId="7">#REF!</definedName>
    <definedName name="Fringe_Rate_1999" localSheetId="9">#REF!</definedName>
    <definedName name="Fringe_Rate_1999" localSheetId="13">#REF!</definedName>
    <definedName name="Fringe_Rate_1999">'[17]FED G&amp;A Assumption Rates'!$F$4</definedName>
    <definedName name="Fringe_Rate_2000" localSheetId="2">#REF!</definedName>
    <definedName name="Fringe_Rate_2000" localSheetId="16">#REF!</definedName>
    <definedName name="Fringe_Rate_2000" localSheetId="7">#REF!</definedName>
    <definedName name="Fringe_Rate_2000" localSheetId="9">#REF!</definedName>
    <definedName name="Fringe_Rate_2000" localSheetId="13">#REF!</definedName>
    <definedName name="Fringe_Rate_2000">'[17]FED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7">#REF!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2">#REF!</definedName>
    <definedName name="FutDates" localSheetId="16">#REF!</definedName>
    <definedName name="FutDates" localSheetId="7">#REF!</definedName>
    <definedName name="FutDates" localSheetId="9">#REF!</definedName>
    <definedName name="FutDates" localSheetId="13">#REF!</definedName>
    <definedName name="FutDates">[18]Futures!$J$1:$BT$2</definedName>
    <definedName name="FutMTM" localSheetId="2">#REF!</definedName>
    <definedName name="FutMTM" localSheetId="16">#REF!</definedName>
    <definedName name="FutMTM" localSheetId="7">#REF!</definedName>
    <definedName name="FutMTM" localSheetId="9">#REF!</definedName>
    <definedName name="FutMTM" localSheetId="13">#REF!</definedName>
    <definedName name="FutMTM">[18]Futures!$B$34:$BT$50</definedName>
    <definedName name="FutVol" localSheetId="2">#REF!</definedName>
    <definedName name="FutVol" localSheetId="16">#REF!</definedName>
    <definedName name="FutVol" localSheetId="7">#REF!</definedName>
    <definedName name="FutVol" localSheetId="9">#REF!</definedName>
    <definedName name="FutVol" localSheetId="13">#REF!</definedName>
    <definedName name="FutVol">[18]Futures!$B$7:$BT$25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7">#REF!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7">#REF!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7">#REF!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2">#REF!</definedName>
    <definedName name="FYE" localSheetId="16">#REF!</definedName>
    <definedName name="FYE" localSheetId="7">#REF!</definedName>
    <definedName name="FYE" localSheetId="9">#REF!</definedName>
    <definedName name="FYE" localSheetId="13">#REF!</definedName>
    <definedName name="FYE">[19]Input1!$B$6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2" hidden="1">{"SourcesUses",#N/A,TRUE,#N/A;"TransOverview",#N/A,TRUE,"CFMODEL"}</definedName>
    <definedName name="g" localSheetId="16" hidden="1">{"SourcesUses",#N/A,TRUE,#N/A;"TransOverview",#N/A,TRUE,"CFMODEL"}</definedName>
    <definedName name="g" localSheetId="3" hidden="1">{"SourcesUses",#N/A,TRUE,#N/A;"TransOverview",#N/A,TRUE,"CFMODEL"}</definedName>
    <definedName name="g" localSheetId="4" hidden="1">{"SourcesUses",#N/A,TRUE,#N/A;"TransOverview",#N/A,TRUE,"CFMODEL"}</definedName>
    <definedName name="g" localSheetId="7" hidden="1">{"SourcesUses",#N/A,TRUE,#N/A;"TransOverview",#N/A,TRUE,"CFMODEL"}</definedName>
    <definedName name="g" localSheetId="9" hidden="1">{"SourcesUses",#N/A,TRUE,#N/A;"TransOverview",#N/A,TRUE,"CFMODEL"}</definedName>
    <definedName name="g" localSheetId="13" hidden="1">{"SourcesUses",#N/A,TRUE,#N/A;"TransOverview",#N/A,TRUE,"CFMODEL"}</definedName>
    <definedName name="g" localSheetId="1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2">#REF!</definedName>
    <definedName name="GasServicesDates" localSheetId="16">#REF!</definedName>
    <definedName name="GasServicesDates" localSheetId="7">#REF!</definedName>
    <definedName name="GasServicesDates" localSheetId="9">#REF!</definedName>
    <definedName name="GasServicesDates" localSheetId="13">#REF!</definedName>
    <definedName name="GasServicesDates">[18]GasServices!$L$1:$BU$2</definedName>
    <definedName name="GasServicesMTM" localSheetId="2">#REF!</definedName>
    <definedName name="GasServicesMTM" localSheetId="16">#REF!</definedName>
    <definedName name="GasServicesMTM" localSheetId="7">#REF!</definedName>
    <definedName name="GasServicesMTM" localSheetId="9">#REF!</definedName>
    <definedName name="GasServicesMTM" localSheetId="13">#REF!</definedName>
    <definedName name="GasServicesMTM">[18]GasServices!$B$62:$BU$105</definedName>
    <definedName name="GasServicesVol" localSheetId="2">#REF!</definedName>
    <definedName name="GasServicesVol" localSheetId="16">#REF!</definedName>
    <definedName name="GasServicesVol" localSheetId="7">#REF!</definedName>
    <definedName name="GasServicesVol" localSheetId="9">#REF!</definedName>
    <definedName name="GasServicesVol" localSheetId="13">#REF!</definedName>
    <definedName name="GasServicesVol">[18]GasServices!$B$7:$BU$50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7">#REF!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2">#REF!</definedName>
    <definedName name="gatt" localSheetId="16">#REF!</definedName>
    <definedName name="gatt" localSheetId="7">#REF!</definedName>
    <definedName name="gatt" localSheetId="9">#REF!</definedName>
    <definedName name="gatt" localSheetId="13">#REF!</definedName>
    <definedName name="gatt">[20]Parameters!$D$16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9"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2" hidden="1">{"SourcesUses",#N/A,TRUE,#N/A;"TransOverview",#N/A,TRUE,"CFMODEL"}</definedName>
    <definedName name="gggg" localSheetId="16" hidden="1">{"SourcesUses",#N/A,TRUE,#N/A;"TransOverview",#N/A,TRUE,"CFMODEL"}</definedName>
    <definedName name="gggg" localSheetId="3" hidden="1">{"SourcesUses",#N/A,TRUE,#N/A;"TransOverview",#N/A,TRUE,"CFMODEL"}</definedName>
    <definedName name="gggg" localSheetId="4" hidden="1">{"SourcesUses",#N/A,TRUE,#N/A;"TransOverview",#N/A,TRUE,"CFMODEL"}</definedName>
    <definedName name="gggg" localSheetId="7" hidden="1">{"SourcesUses",#N/A,TRUE,#N/A;"TransOverview",#N/A,TRUE,"CFMODEL"}</definedName>
    <definedName name="gggg" localSheetId="9" hidden="1">{"SourcesUses",#N/A,TRUE,#N/A;"TransOverview",#N/A,TRUE,"CFMODEL"}</definedName>
    <definedName name="gggg" localSheetId="13" hidden="1">{"SourcesUses",#N/A,TRUE,#N/A;"TransOverview",#N/A,TRUE,"CFMODEL"}</definedName>
    <definedName name="gggg" localSheetId="1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2">IF(Values_Entered,HEADER_ROW+Number_of_Payments,HEADER_ROW)</definedName>
    <definedName name="HELP" localSheetId="16">IF('ESA Table 10'!Values_Entered,HEADER_ROW+'ESA Table 10'!Number_of_Payments,HEADER_ROW)</definedName>
    <definedName name="HELP" localSheetId="4">IF(Values_Entered,HEADER_ROW+Number_of_Payments,HEADER_ROW)</definedName>
    <definedName name="HELP" localSheetId="5">IF('ESA Table 2B (PPPD)'!Values_Entered,HEADER_ROW+'ESA Table 2B (PPPD)'!Number_of_Payments,HEADER_ROW)</definedName>
    <definedName name="HELP" localSheetId="6">IF('ESA Table 2C'!Values_Entered,HEADER_ROW+'ESA Table 2C'!Number_of_Payments,HEADER_ROW)</definedName>
    <definedName name="HELP" localSheetId="7">IF(Values_Entered,HEADER_ROW+Number_of_Payments,HEADER_ROW)</definedName>
    <definedName name="HELP" localSheetId="9">IF('ESA Table 3A'!Values_Entered,HEADER_ROW+'ESA Table 3A'!Number_of_Payments,HEADER_ROW)</definedName>
    <definedName name="HELP" localSheetId="10">IF('ESA Table 4A-E'!Values_Entered,HEADER_ROW+'ESA Table 4A-E'!Number_of_Payments,HEADER_ROW)</definedName>
    <definedName name="HELP" localSheetId="11">IF('ESA Table 5A_5F'!Values_Entered,HEADER_ROW+'ESA Table 5A_5F'!Number_of_Payments,HEADER_ROW)</definedName>
    <definedName name="HELP" localSheetId="12">IF('ESA Table 6'!Values_Entered,HEADER_ROW+'ESA Table 6'!Number_of_Payments,HEADER_ROW)</definedName>
    <definedName name="HELP" localSheetId="13">IF('ESA Table 7'!Values_Entered,HEADER_ROW+'ESA Table 7'!Number_of_Payments,HEADER_ROW)</definedName>
    <definedName name="HELP" localSheetId="14">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2" hidden="1">{"SourcesUses",#N/A,TRUE,#N/A;"TransOverview",#N/A,TRUE,"CFMODEL"}</definedName>
    <definedName name="hhhh" localSheetId="16" hidden="1">{"SourcesUses",#N/A,TRUE,#N/A;"TransOverview",#N/A,TRUE,"CFMODEL"}</definedName>
    <definedName name="hhhh" localSheetId="3" hidden="1">{"SourcesUses",#N/A,TRUE,#N/A;"TransOverview",#N/A,TRUE,"CFMODEL"}</definedName>
    <definedName name="hhhh" localSheetId="4" hidden="1">{"SourcesUses",#N/A,TRUE,#N/A;"TransOverview",#N/A,TRUE,"CFMODEL"}</definedName>
    <definedName name="hhhh" localSheetId="7" hidden="1">{"SourcesUses",#N/A,TRUE,#N/A;"TransOverview",#N/A,TRUE,"CFMODEL"}</definedName>
    <definedName name="hhhh" localSheetId="9" hidden="1">{"SourcesUses",#N/A,TRUE,#N/A;"TransOverview",#N/A,TRUE,"CFMODEL"}</definedName>
    <definedName name="hhhh" localSheetId="13" hidden="1">{"SourcesUses",#N/A,TRUE,#N/A;"TransOverview",#N/A,TRUE,"CFMODEL"}</definedName>
    <definedName name="hhhh" localSheetId="1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2" hidden="1">#REF!,#REF!,#REF!,#REF!,#REF!,#REF!,#REF!,#REF!,#REF!,#REF!</definedName>
    <definedName name="hn.ConvertZero1" localSheetId="16" hidden="1">#REF!,#REF!,#REF!,#REF!,#REF!,#REF!,#REF!,#REF!,#REF!,#REF!</definedName>
    <definedName name="hn.ConvertZero1" localSheetId="7" hidden="1">#REF!,#REF!,#REF!,#REF!,#REF!,#REF!,#REF!,#REF!,#REF!,#REF!</definedName>
    <definedName name="hn.ConvertZero1" localSheetId="9" hidden="1">#REF!,#REF!,#REF!,#REF!,#REF!,#REF!,#REF!,#REF!,#REF!,#REF!</definedName>
    <definedName name="hn.ConvertZero1" localSheetId="13" hidden="1">#REF!,#REF!,#REF!,#REF!,#REF!,#REF!,#REF!,#REF!,#REF!,#REF!</definedName>
    <definedName name="hn.ConvertZero1" hidden="1">[21]LTM!$G$461:$J$461,[21]LTM!$G$463:$J$464,[21]LTM!$G$468:$J$469,[21]LTM!$G$473:$J$475,[21]LTM!$G$480:$J$480,[21]LTM!$G$484:$J$485,[21]LTM!$G$490:$J$490,[21]LTM!$G$514:$J$518,[21]LTM!$G$525:$J$526,[21]LTM!$G$532:$J$537</definedName>
    <definedName name="hn.ConvertZero2" localSheetId="2" hidden="1">#REF!,#REF!,#REF!,#REF!,#REF!,#REF!,#REF!,#REF!</definedName>
    <definedName name="hn.ConvertZero2" localSheetId="16" hidden="1">#REF!,#REF!,#REF!,#REF!,#REF!,#REF!,#REF!,#REF!</definedName>
    <definedName name="hn.ConvertZero2" localSheetId="7" hidden="1">#REF!,#REF!,#REF!,#REF!,#REF!,#REF!,#REF!,#REF!</definedName>
    <definedName name="hn.ConvertZero2" localSheetId="9" hidden="1">#REF!,#REF!,#REF!,#REF!,#REF!,#REF!,#REF!,#REF!</definedName>
    <definedName name="hn.ConvertZero2" localSheetId="13" hidden="1">#REF!,#REF!,#REF!,#REF!,#REF!,#REF!,#REF!,#REF!</definedName>
    <definedName name="hn.ConvertZero2" hidden="1">[21]LTM!$G$560:$J$560,[21]LTM!$H$590:$J$591,[21]LTM!$H$614:$J$614,[21]LTM!$H$635:$J$636,[21]LTM!$G$676:$J$680,[21]LTM!$G$686:$J$686,[21]LTM!$G$688:$J$694,[21]LTM!$G$681:$J$682</definedName>
    <definedName name="hn.ConvertZero3" localSheetId="2" hidden="1">#REF!,#REF!,#REF!,#REF!,#REF!</definedName>
    <definedName name="hn.ConvertZero3" localSheetId="16" hidden="1">#REF!,#REF!,#REF!,#REF!,#REF!</definedName>
    <definedName name="hn.ConvertZero3" localSheetId="7" hidden="1">#REF!,#REF!,#REF!,#REF!,#REF!</definedName>
    <definedName name="hn.ConvertZero3" localSheetId="9" hidden="1">#REF!,#REF!,#REF!,#REF!,#REF!</definedName>
    <definedName name="hn.ConvertZero3" localSheetId="13" hidden="1">#REF!,#REF!,#REF!,#REF!,#REF!</definedName>
    <definedName name="hn.ConvertZero3" hidden="1">[21]LTM!$G$699:$J$706,[21]LTM!$G$710:$J$714,[21]LTM!$G$717:$J$734,[21]LTM!$G$738:$J$738,[21]LTM!$G$745:$J$751</definedName>
    <definedName name="hn.ConvertZero4" localSheetId="2" hidden="1">#REF!,#REF!,#REF!,#REF!,#REF!,#REF!,#REF!,#REF!</definedName>
    <definedName name="hn.ConvertZero4" localSheetId="16" hidden="1">#REF!,#REF!,#REF!,#REF!,#REF!,#REF!,#REF!,#REF!</definedName>
    <definedName name="hn.ConvertZero4" localSheetId="7" hidden="1">#REF!,#REF!,#REF!,#REF!,#REF!,#REF!,#REF!,#REF!</definedName>
    <definedName name="hn.ConvertZero4" localSheetId="9" hidden="1">#REF!,#REF!,#REF!,#REF!,#REF!,#REF!,#REF!,#REF!</definedName>
    <definedName name="hn.ConvertZero4" localSheetId="13" hidden="1">#REF!,#REF!,#REF!,#REF!,#REF!,#REF!,#REF!,#REF!</definedName>
    <definedName name="hn.ConvertZero4" hidden="1">[21]LTM!$G$840:$J$840,[21]LTM!$H$1266:$J$1266,[21]LTM!$G$1267:$J$1267,[21]LTM!$G$1454:$J$1461,[21]LTM!$J$1462,[21]LTM!$J$1463,[21]LTM!$G$1468:$J$1469,[21]LTM!$L$1469:$N$1469</definedName>
    <definedName name="hn.ConvertZeroUnhide1" localSheetId="2" hidden="1">#REF!,#REF!,#REF!</definedName>
    <definedName name="hn.ConvertZeroUnhide1" localSheetId="16" hidden="1">#REF!,#REF!,#REF!</definedName>
    <definedName name="hn.ConvertZeroUnhide1" localSheetId="7" hidden="1">#REF!,#REF!,#REF!</definedName>
    <definedName name="hn.ConvertZeroUnhide1" localSheetId="9" hidden="1">#REF!,#REF!,#REF!</definedName>
    <definedName name="hn.ConvertZeroUnhide1" localSheetId="13" hidden="1">#REF!,#REF!,#REF!</definedName>
    <definedName name="hn.ConvertZeroUnhide1" hidden="1">[21]LTM!$G$1469:$J$1469,[21]LTM!$L$1469:$N$1469,[21]LTM!$H$1266:$J$1266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7"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7"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2" hidden="1">#REF!,#REF!,#REF!,#REF!</definedName>
    <definedName name="hn.DZ_MultByFXRates" localSheetId="16" hidden="1">#REF!,#REF!,#REF!,#REF!</definedName>
    <definedName name="hn.DZ_MultByFXRates" localSheetId="7" hidden="1">#REF!,#REF!,#REF!,#REF!</definedName>
    <definedName name="hn.DZ_MultByFXRates" localSheetId="9" hidden="1">#REF!,#REF!,#REF!,#REF!</definedName>
    <definedName name="hn.DZ_MultByFXRates" localSheetId="13" hidden="1">#REF!,#REF!,#REF!,#REF!</definedName>
    <definedName name="hn.DZ_MultByFXRates" hidden="1">[21]DropZone!$B$2:$I$118,[21]DropZone!$B$120:$I$132,[21]DropZone!$B$134:$I$136,[21]DropZone!$B$138:$I$146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7"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2" hidden="1">#REF!,#REF!,#REF!,#REF!,#REF!,#REF!,#REF!</definedName>
    <definedName name="hn.LTM_MultByFXRates" localSheetId="16" hidden="1">#REF!,#REF!,#REF!,#REF!,#REF!,#REF!,#REF!</definedName>
    <definedName name="hn.LTM_MultByFXRates" localSheetId="7" hidden="1">#REF!,#REF!,#REF!,#REF!,#REF!,#REF!,#REF!</definedName>
    <definedName name="hn.LTM_MultByFXRates" localSheetId="9" hidden="1">#REF!,#REF!,#REF!,#REF!,#REF!,#REF!,#REF!</definedName>
    <definedName name="hn.LTM_MultByFXRates" localSheetId="13" hidden="1">#REF!,#REF!,#REF!,#REF!,#REF!,#REF!,#REF!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localSheetId="2" hidden="1">#REF!,#REF!,#REF!,#REF!,#REF!,#REF!,#REF!</definedName>
    <definedName name="hn.MultbyFXRates" localSheetId="16" hidden="1">#REF!,#REF!,#REF!,#REF!,#REF!,#REF!,#REF!</definedName>
    <definedName name="hn.MultbyFXRates" localSheetId="7" hidden="1">#REF!,#REF!,#REF!,#REF!,#REF!,#REF!,#REF!</definedName>
    <definedName name="hn.MultbyFXRates" localSheetId="9" hidden="1">#REF!,#REF!,#REF!,#REF!,#REF!,#REF!,#REF!</definedName>
    <definedName name="hn.MultbyFXRates" localSheetId="13" hidden="1">#REF!,#REF!,#REF!,#REF!,#REF!,#REF!,#REF!</definedName>
    <definedName name="hn.MultbyFXRates" hidden="1">[21]LTM!$G$461:$N$477,[21]LTM!$G$480:$N$539,[21]LTM!$G$548:$N$667,[21]LTM!$G$676:$N$1266,[21]LTM!$G$1454:$N$1461,[21]LTM!$G$1463:$N$1465,[21]LTM!$G$1468:$N$1469</definedName>
    <definedName name="hn.MultByFXRates1" localSheetId="2" hidden="1">#REF!,#REF!,#REF!,#REF!,#REF!</definedName>
    <definedName name="hn.MultByFXRates1" localSheetId="16" hidden="1">#REF!,#REF!,#REF!,#REF!,#REF!</definedName>
    <definedName name="hn.MultByFXRates1" localSheetId="7" hidden="1">#REF!,#REF!,#REF!,#REF!,#REF!</definedName>
    <definedName name="hn.MultByFXRates1" localSheetId="9" hidden="1">#REF!,#REF!,#REF!,#REF!,#REF!</definedName>
    <definedName name="hn.MultByFXRates1" localSheetId="13" hidden="1">#REF!,#REF!,#REF!,#REF!,#REF!</definedName>
    <definedName name="hn.MultByFXRates1" hidden="1">[21]LTM!$G$461:$G$477,[21]LTM!$G$480:$G$539,[21]LTM!$G$548:$G$562,[21]LTM!$G$676:$G$840,[21]LTM!$G$1454:$G$1469</definedName>
    <definedName name="hn.MultByFXRates2" localSheetId="2" hidden="1">#REF!,#REF!,#REF!,#REF!,#REF!</definedName>
    <definedName name="hn.MultByFXRates2" localSheetId="16" hidden="1">#REF!,#REF!,#REF!,#REF!,#REF!</definedName>
    <definedName name="hn.MultByFXRates2" localSheetId="7" hidden="1">#REF!,#REF!,#REF!,#REF!,#REF!</definedName>
    <definedName name="hn.MultByFXRates2" localSheetId="9" hidden="1">#REF!,#REF!,#REF!,#REF!,#REF!</definedName>
    <definedName name="hn.MultByFXRates2" localSheetId="13" hidden="1">#REF!,#REF!,#REF!,#REF!,#REF!</definedName>
    <definedName name="hn.MultByFXRates2" hidden="1">[21]LTM!$H$461:$H$477,[21]LTM!$H$480:$H$539,[21]LTM!$H$548:$H$667,[21]LTM!$H$676:$H$1266,[21]LTM!$H$1454:$H$1469</definedName>
    <definedName name="hn.MultByFXRates3" localSheetId="2" hidden="1">#REF!,#REF!,#REF!,#REF!,#REF!</definedName>
    <definedName name="hn.MultByFXRates3" localSheetId="16" hidden="1">#REF!,#REF!,#REF!,#REF!,#REF!</definedName>
    <definedName name="hn.MultByFXRates3" localSheetId="7" hidden="1">#REF!,#REF!,#REF!,#REF!,#REF!</definedName>
    <definedName name="hn.MultByFXRates3" localSheetId="9" hidden="1">#REF!,#REF!,#REF!,#REF!,#REF!</definedName>
    <definedName name="hn.MultByFXRates3" localSheetId="13" hidden="1">#REF!,#REF!,#REF!,#REF!,#REF!</definedName>
    <definedName name="hn.MultByFXRates3" hidden="1">[21]LTM!$I$461:$I$477,[21]LTM!$I$480:$I$539,[21]LTM!$I$548:$I$667,[21]LTM!$I$676:$I$1266,[21]LTM!$I$1454:$I$1469</definedName>
    <definedName name="hn.MultbyFxrates4" localSheetId="2" hidden="1">#REF!,#REF!,#REF!,#REF!,#REF!,#REF!,#REF!</definedName>
    <definedName name="hn.MultbyFxrates4" localSheetId="16" hidden="1">#REF!,#REF!,#REF!,#REF!,#REF!,#REF!,#REF!</definedName>
    <definedName name="hn.MultbyFxrates4" localSheetId="7" hidden="1">#REF!,#REF!,#REF!,#REF!,#REF!,#REF!,#REF!</definedName>
    <definedName name="hn.MultbyFxrates4" localSheetId="9" hidden="1">#REF!,#REF!,#REF!,#REF!,#REF!,#REF!,#REF!</definedName>
    <definedName name="hn.MultbyFxrates4" localSheetId="13" hidden="1">#REF!,#REF!,#REF!,#REF!,#REF!,#REF!,#REF!</definedName>
    <definedName name="hn.MultbyFxrates4" hidden="1">[21]LTM!$J$461:$J$477,[21]LTM!$J$480:$J$539,[21]LTM!$J$548:$J$668,[21]LTM!$J$676:$J$1266,[21]LTM!$J$1454:$J$1461,[21]LTM!$J$1463:$J$1465,[21]LTM!$J$1468</definedName>
    <definedName name="hn.multbyfxrates5" localSheetId="2" hidden="1">#REF!,#REF!,#REF!,#REF!,#REF!</definedName>
    <definedName name="hn.multbyfxrates5" localSheetId="16" hidden="1">#REF!,#REF!,#REF!,#REF!,#REF!</definedName>
    <definedName name="hn.multbyfxrates5" localSheetId="7" hidden="1">#REF!,#REF!,#REF!,#REF!,#REF!</definedName>
    <definedName name="hn.multbyfxrates5" localSheetId="9" hidden="1">#REF!,#REF!,#REF!,#REF!,#REF!</definedName>
    <definedName name="hn.multbyfxrates5" localSheetId="13" hidden="1">#REF!,#REF!,#REF!,#REF!,#REF!</definedName>
    <definedName name="hn.multbyfxrates5" hidden="1">[21]LTM!$L$461:$L$477,[21]LTM!$L$480:$L$539,[21]LTM!$L$548:$L$562,[21]LTM!$L$676:$L$840,[21]LTM!$L$1454:$L$1469</definedName>
    <definedName name="hn.multbyfxrates6" localSheetId="2" hidden="1">#REF!,#REF!,#REF!,#REF!,#REF!</definedName>
    <definedName name="hn.multbyfxrates6" localSheetId="16" hidden="1">#REF!,#REF!,#REF!,#REF!,#REF!</definedName>
    <definedName name="hn.multbyfxrates6" localSheetId="7" hidden="1">#REF!,#REF!,#REF!,#REF!,#REF!</definedName>
    <definedName name="hn.multbyfxrates6" localSheetId="9" hidden="1">#REF!,#REF!,#REF!,#REF!,#REF!</definedName>
    <definedName name="hn.multbyfxrates6" localSheetId="13" hidden="1">#REF!,#REF!,#REF!,#REF!,#REF!</definedName>
    <definedName name="hn.multbyfxrates6" hidden="1">[21]LTM!$M$461:$M$477,[21]LTM!$M$480:$M$539,[21]LTM!$M$548:$M$668,[21]LTM!$M$676:$M$1266,[21]LTM!$M$1454:$M$1469</definedName>
    <definedName name="hn.multbyfxrates7" localSheetId="2" hidden="1">#REF!,#REF!,#REF!,#REF!,#REF!</definedName>
    <definedName name="hn.multbyfxrates7" localSheetId="16" hidden="1">#REF!,#REF!,#REF!,#REF!,#REF!</definedName>
    <definedName name="hn.multbyfxrates7" localSheetId="7" hidden="1">#REF!,#REF!,#REF!,#REF!,#REF!</definedName>
    <definedName name="hn.multbyfxrates7" localSheetId="9" hidden="1">#REF!,#REF!,#REF!,#REF!,#REF!</definedName>
    <definedName name="hn.multbyfxrates7" localSheetId="13" hidden="1">#REF!,#REF!,#REF!,#REF!,#REF!</definedName>
    <definedName name="hn.multbyfxrates7" hidden="1">[21]LTM!$N$461:$N$477,[21]LTM!$N$480:$N$539,[21]LTM!$N$548:$N$667,[21]LTM!$N$676:$N$1266,[21]LTM!$N$1454:$N$1469</definedName>
    <definedName name="hn.MultByFXRatesBot1" localSheetId="2" hidden="1">#REF!,#REF!,#REF!,#REF!,#REF!,#REF!,#REF!,#REF!,#REF!,#REF!,#REF!,#REF!</definedName>
    <definedName name="hn.MultByFXRatesBot1" localSheetId="16" hidden="1">#REF!,#REF!,#REF!,#REF!,#REF!,#REF!,#REF!,#REF!,#REF!,#REF!,#REF!,#REF!</definedName>
    <definedName name="hn.MultByFXRatesBot1" localSheetId="7" hidden="1">#REF!,#REF!,#REF!,#REF!,#REF!,#REF!,#REF!,#REF!,#REF!,#REF!,#REF!,#REF!</definedName>
    <definedName name="hn.MultByFXRatesBot1" localSheetId="9" hidden="1">#REF!,#REF!,#REF!,#REF!,#REF!,#REF!,#REF!,#REF!,#REF!,#REF!,#REF!,#REF!</definedName>
    <definedName name="hn.MultByFXRatesBot1" localSheetId="13" hidden="1">#REF!,#REF!,#REF!,#REF!,#REF!,#REF!,#REF!,#REF!,#REF!,#REF!,#REF!,#REF!</definedName>
    <definedName name="hn.MultByFXRatesBot1" hidden="1">[21]LTM!$G$676:$G$682,[21]LTM!$G$686,[21]LTM!$G$688:$G$694,[21]LTM!$G$699:$G$706,[21]LTM!$G$710:$G$714,[21]LTM!$G$717:$G$734,[21]LTM!$G$738,[21]LTM!$G$738,[21]LTM!$G$745:$G$751,[21]LTM!$G$840,[21]LTM!$G$1454:$G$1461,[21]LTM!$G$1468:$G$1469</definedName>
    <definedName name="hn.MultByFXRatesBot2" localSheetId="2" hidden="1">#REF!,#REF!,#REF!,#REF!,#REF!,#REF!,#REF!,#REF!,#REF!,#REF!,#REF!,#REF!</definedName>
    <definedName name="hn.MultByFXRatesBot2" localSheetId="16" hidden="1">#REF!,#REF!,#REF!,#REF!,#REF!,#REF!,#REF!,#REF!,#REF!,#REF!,#REF!,#REF!</definedName>
    <definedName name="hn.MultByFXRatesBot2" localSheetId="7" hidden="1">#REF!,#REF!,#REF!,#REF!,#REF!,#REF!,#REF!,#REF!,#REF!,#REF!,#REF!,#REF!</definedName>
    <definedName name="hn.MultByFXRatesBot2" localSheetId="9" hidden="1">#REF!,#REF!,#REF!,#REF!,#REF!,#REF!,#REF!,#REF!,#REF!,#REF!,#REF!,#REF!</definedName>
    <definedName name="hn.MultByFXRatesBot2" localSheetId="13" hidden="1">#REF!,#REF!,#REF!,#REF!,#REF!,#REF!,#REF!,#REF!,#REF!,#REF!,#REF!,#REF!</definedName>
    <definedName name="hn.MultByFXRatesBot2" hidden="1">[21]LTM!$H$676:$H$682,[21]LTM!$H$686,[21]LTM!$H$688:$H$694,[21]LTM!$H$699:$H$706,[21]LTM!$H$710:$H$714,[21]LTM!$H$717:$H$734,[21]LTM!$H$738,[21]LTM!$H$745:$H$751,[21]LTM!$H$840,[21]LTM!$H$1266,[21]LTM!$H$1454:$H$1461,[21]LTM!$H$1468:$H$1469</definedName>
    <definedName name="hn.MultByFXRatesBot3" localSheetId="2" hidden="1">#REF!,#REF!,#REF!,#REF!,#REF!,#REF!,#REF!,#REF!,#REF!,#REF!,#REF!,#REF!</definedName>
    <definedName name="hn.MultByFXRatesBot3" localSheetId="16" hidden="1">#REF!,#REF!,#REF!,#REF!,#REF!,#REF!,#REF!,#REF!,#REF!,#REF!,#REF!,#REF!</definedName>
    <definedName name="hn.MultByFXRatesBot3" localSheetId="7" hidden="1">#REF!,#REF!,#REF!,#REF!,#REF!,#REF!,#REF!,#REF!,#REF!,#REF!,#REF!,#REF!</definedName>
    <definedName name="hn.MultByFXRatesBot3" localSheetId="9" hidden="1">#REF!,#REF!,#REF!,#REF!,#REF!,#REF!,#REF!,#REF!,#REF!,#REF!,#REF!,#REF!</definedName>
    <definedName name="hn.MultByFXRatesBot3" localSheetId="13" hidden="1">#REF!,#REF!,#REF!,#REF!,#REF!,#REF!,#REF!,#REF!,#REF!,#REF!,#REF!,#REF!</definedName>
    <definedName name="hn.MultByFXRatesBot3" hidden="1">[21]LTM!$I$676:$I$682,[21]LTM!$I$686,[21]LTM!$I$688:$I$694,[21]LTM!$I$699:$I$706,[21]LTM!$I$710:$I$714,[21]LTM!$I$717:$I$734,[21]LTM!$I$738,[21]LTM!$I$745:$I$751,[21]LTM!$I$840,[21]LTM!$I$1266,[21]LTM!$I$1454:$I$1461,[21]LTM!$I$1468:$I$1469</definedName>
    <definedName name="hn.MultByFXRatesBot4" localSheetId="2" hidden="1">#REF!,#REF!,#REF!,#REF!,#REF!,#REF!,#REF!,#REF!,#REF!,#REF!,#REF!,#REF!,#REF!</definedName>
    <definedName name="hn.MultByFXRatesBot4" localSheetId="16" hidden="1">#REF!,#REF!,#REF!,#REF!,#REF!,#REF!,#REF!,#REF!,#REF!,#REF!,#REF!,#REF!,#REF!</definedName>
    <definedName name="hn.MultByFXRatesBot4" localSheetId="7" hidden="1">#REF!,#REF!,#REF!,#REF!,#REF!,#REF!,#REF!,#REF!,#REF!,#REF!,#REF!,#REF!,#REF!</definedName>
    <definedName name="hn.MultByFXRatesBot4" localSheetId="9" hidden="1">#REF!,#REF!,#REF!,#REF!,#REF!,#REF!,#REF!,#REF!,#REF!,#REF!,#REF!,#REF!,#REF!</definedName>
    <definedName name="hn.MultByFXRatesBot4" localSheetId="13" hidden="1">#REF!,#REF!,#REF!,#REF!,#REF!,#REF!,#REF!,#REF!,#REF!,#REF!,#REF!,#REF!,#REF!</definedName>
    <definedName name="hn.MultByFXRatesBot4" hidden="1">[21]LTM!$J$676:$J$682,[21]LTM!$J$686,[21]LTM!$J$688:$J$694,[21]LTM!$J$699:$J$706,[21]LTM!$J$710:$J$714,[21]LTM!$J$717:$J$734,[21]LTM!$J$738,[21]LTM!$J$745:$J$751,[21]LTM!$J$840,[21]LTM!$J$1266,[21]LTM!$J$1454:$J$1461,[21]LTM!$J$1463:$J$1465,[21]LTM!$J$1468</definedName>
    <definedName name="hn.MultByFXRatesBot5" localSheetId="2" hidden="1">#REF!,#REF!,#REF!,#REF!,#REF!,#REF!,#REF!,#REF!,#REF!,#REF!,#REF!</definedName>
    <definedName name="hn.MultByFXRatesBot5" localSheetId="16" hidden="1">#REF!,#REF!,#REF!,#REF!,#REF!,#REF!,#REF!,#REF!,#REF!,#REF!,#REF!</definedName>
    <definedName name="hn.MultByFXRatesBot5" localSheetId="7" hidden="1">#REF!,#REF!,#REF!,#REF!,#REF!,#REF!,#REF!,#REF!,#REF!,#REF!,#REF!</definedName>
    <definedName name="hn.MultByFXRatesBot5" localSheetId="9" hidden="1">#REF!,#REF!,#REF!,#REF!,#REF!,#REF!,#REF!,#REF!,#REF!,#REF!,#REF!</definedName>
    <definedName name="hn.MultByFXRatesBot5" localSheetId="13" hidden="1">#REF!,#REF!,#REF!,#REF!,#REF!,#REF!,#REF!,#REF!,#REF!,#REF!,#REF!</definedName>
    <definedName name="hn.MultByFXRatesBot5" hidden="1">[21]LTM!$L$676:$L$682,[21]LTM!$L$686,[21]LTM!$L$688:$L$694,[21]LTM!$L$699:$L$706,[21]LTM!$L$710:$L$714,[21]LTM!$L$717:$L$734,[21]LTM!$L$738,[21]LTM!$L$745:$L$751,[21]LTM!$L$837:$L$838,[21]LTM!$L$1454:$L$1458,[21]LTM!$L$1468:$L$1469</definedName>
    <definedName name="hn.MultByFXRatesBot6" localSheetId="2" hidden="1">#REF!,#REF!,#REF!,#REF!,#REF!,#REF!,#REF!,#REF!,#REF!,#REF!,#REF!</definedName>
    <definedName name="hn.MultByFXRatesBot6" localSheetId="16" hidden="1">#REF!,#REF!,#REF!,#REF!,#REF!,#REF!,#REF!,#REF!,#REF!,#REF!,#REF!</definedName>
    <definedName name="hn.MultByFXRatesBot6" localSheetId="7" hidden="1">#REF!,#REF!,#REF!,#REF!,#REF!,#REF!,#REF!,#REF!,#REF!,#REF!,#REF!</definedName>
    <definedName name="hn.MultByFXRatesBot6" localSheetId="9" hidden="1">#REF!,#REF!,#REF!,#REF!,#REF!,#REF!,#REF!,#REF!,#REF!,#REF!,#REF!</definedName>
    <definedName name="hn.MultByFXRatesBot6" localSheetId="13" hidden="1">#REF!,#REF!,#REF!,#REF!,#REF!,#REF!,#REF!,#REF!,#REF!,#REF!,#REF!</definedName>
    <definedName name="hn.MultByFXRatesBot6" hidden="1">[21]LTM!$M$676:$M$682,[21]LTM!$M$686,[21]LTM!$M$688:$M$694,[21]LTM!$M$699:$M$706,[21]LTM!$M$710:$M$714,[21]LTM!$M$717:$M$734,[21]LTM!$M$738,[21]LTM!$M$745:$M$751,[21]LTM!$M$837:$M$838,[21]LTM!$M$1454:$M$1458,[21]LTM!$M$1468:$M$1469</definedName>
    <definedName name="hn.MultByFXRatesBot7" localSheetId="2" hidden="1">#REF!,#REF!,#REF!,#REF!,#REF!,#REF!,#REF!,#REF!,#REF!,#REF!,#REF!</definedName>
    <definedName name="hn.MultByFXRatesBot7" localSheetId="16" hidden="1">#REF!,#REF!,#REF!,#REF!,#REF!,#REF!,#REF!,#REF!,#REF!,#REF!,#REF!</definedName>
    <definedName name="hn.MultByFXRatesBot7" localSheetId="7" hidden="1">#REF!,#REF!,#REF!,#REF!,#REF!,#REF!,#REF!,#REF!,#REF!,#REF!,#REF!</definedName>
    <definedName name="hn.MultByFXRatesBot7" localSheetId="9" hidden="1">#REF!,#REF!,#REF!,#REF!,#REF!,#REF!,#REF!,#REF!,#REF!,#REF!,#REF!</definedName>
    <definedName name="hn.MultByFXRatesBot7" localSheetId="13" hidden="1">#REF!,#REF!,#REF!,#REF!,#REF!,#REF!,#REF!,#REF!,#REF!,#REF!,#REF!</definedName>
    <definedName name="hn.MultByFXRatesBot7" hidden="1">[21]LTM!$N$676:$N$682,[21]LTM!$N$686,[21]LTM!$N$688:$N$694,[21]LTM!$N$699:$N$706,[21]LTM!$N$710:$N$714,[21]LTM!$N$717:$N$734,[21]LTM!$N$738,[21]LTM!$N$745:$N$751,[21]LTM!$N$837:$N$838,[21]LTM!$N$1454:$N$1458,[21]LTM!$N$1468:$N$1469</definedName>
    <definedName name="hn.MultByFXRatesTop1" localSheetId="2" hidden="1">#REF!,#REF!,#REF!,#REF!,#REF!,#REF!,#REF!,#REF!,#REF!,#REF!,#REF!,#REF!</definedName>
    <definedName name="hn.MultByFXRatesTop1" localSheetId="16" hidden="1">#REF!,#REF!,#REF!,#REF!,#REF!,#REF!,#REF!,#REF!,#REF!,#REF!,#REF!,#REF!</definedName>
    <definedName name="hn.MultByFXRatesTop1" localSheetId="7" hidden="1">#REF!,#REF!,#REF!,#REF!,#REF!,#REF!,#REF!,#REF!,#REF!,#REF!,#REF!,#REF!</definedName>
    <definedName name="hn.MultByFXRatesTop1" localSheetId="9" hidden="1">#REF!,#REF!,#REF!,#REF!,#REF!,#REF!,#REF!,#REF!,#REF!,#REF!,#REF!,#REF!</definedName>
    <definedName name="hn.MultByFXRatesTop1" localSheetId="13" hidden="1">#REF!,#REF!,#REF!,#REF!,#REF!,#REF!,#REF!,#REF!,#REF!,#REF!,#REF!,#REF!</definedName>
    <definedName name="hn.MultByFXRatesTop1" hidden="1">[21]LTM!$G$461,[21]LTM!$G$463:$G$464,[21]LTM!$G$468:$G$469,[21]LTM!$G$473:$G$475,[21]LTM!$G$480,[21]LTM!$G$484:$G$485,[21]LTM!$G$490:$G$509,[21]LTM!$G$512,[21]LTM!$G$514:$G$518,[21]LTM!$G$525:$G$526,[21]LTM!$G$532:$G$537,[21]LTM!$G$560</definedName>
    <definedName name="hn.MultByFXRatesTop2" localSheetId="2" hidden="1">#REF!,#REF!,#REF!,#REF!,#REF!,#REF!,#REF!,#REF!,#REF!,#REF!,#REF!,#REF!,#REF!,#REF!,#REF!</definedName>
    <definedName name="hn.MultByFXRatesTop2" localSheetId="16" hidden="1">#REF!,#REF!,#REF!,#REF!,#REF!,#REF!,#REF!,#REF!,#REF!,#REF!,#REF!,#REF!,#REF!,#REF!,#REF!</definedName>
    <definedName name="hn.MultByFXRatesTop2" localSheetId="7" hidden="1">#REF!,#REF!,#REF!,#REF!,#REF!,#REF!,#REF!,#REF!,#REF!,#REF!,#REF!,#REF!,#REF!,#REF!,#REF!</definedName>
    <definedName name="hn.MultByFXRatesTop2" localSheetId="9" hidden="1">#REF!,#REF!,#REF!,#REF!,#REF!,#REF!,#REF!,#REF!,#REF!,#REF!,#REF!,#REF!,#REF!,#REF!,#REF!</definedName>
    <definedName name="hn.MultByFXRatesTop2" localSheetId="13" hidden="1">#REF!,#REF!,#REF!,#REF!,#REF!,#REF!,#REF!,#REF!,#REF!,#REF!,#REF!,#REF!,#REF!,#REF!,#REF!</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localSheetId="2" hidden="1">#REF!,#REF!,#REF!,#REF!,#REF!,#REF!,#REF!,#REF!,#REF!,#REF!,#REF!,#REF!,#REF!,#REF!,#REF!</definedName>
    <definedName name="hn.MultByFXRatesTop3" localSheetId="16" hidden="1">#REF!,#REF!,#REF!,#REF!,#REF!,#REF!,#REF!,#REF!,#REF!,#REF!,#REF!,#REF!,#REF!,#REF!,#REF!</definedName>
    <definedName name="hn.MultByFXRatesTop3" localSheetId="7" hidden="1">#REF!,#REF!,#REF!,#REF!,#REF!,#REF!,#REF!,#REF!,#REF!,#REF!,#REF!,#REF!,#REF!,#REF!,#REF!</definedName>
    <definedName name="hn.MultByFXRatesTop3" localSheetId="9" hidden="1">#REF!,#REF!,#REF!,#REF!,#REF!,#REF!,#REF!,#REF!,#REF!,#REF!,#REF!,#REF!,#REF!,#REF!,#REF!</definedName>
    <definedName name="hn.MultByFXRatesTop3" localSheetId="13" hidden="1">#REF!,#REF!,#REF!,#REF!,#REF!,#REF!,#REF!,#REF!,#REF!,#REF!,#REF!,#REF!,#REF!,#REF!,#REF!</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localSheetId="2" hidden="1">#REF!,#REF!,#REF!,#REF!,#REF!,#REF!,#REF!,#REF!,#REF!,#REF!,#REF!,#REF!,#REF!,#REF!,#REF!</definedName>
    <definedName name="hn.MultByFXRatesTop4" localSheetId="16" hidden="1">#REF!,#REF!,#REF!,#REF!,#REF!,#REF!,#REF!,#REF!,#REF!,#REF!,#REF!,#REF!,#REF!,#REF!,#REF!</definedName>
    <definedName name="hn.MultByFXRatesTop4" localSheetId="7" hidden="1">#REF!,#REF!,#REF!,#REF!,#REF!,#REF!,#REF!,#REF!,#REF!,#REF!,#REF!,#REF!,#REF!,#REF!,#REF!</definedName>
    <definedName name="hn.MultByFXRatesTop4" localSheetId="9" hidden="1">#REF!,#REF!,#REF!,#REF!,#REF!,#REF!,#REF!,#REF!,#REF!,#REF!,#REF!,#REF!,#REF!,#REF!,#REF!</definedName>
    <definedName name="hn.MultByFXRatesTop4" localSheetId="13" hidden="1">#REF!,#REF!,#REF!,#REF!,#REF!,#REF!,#REF!,#REF!,#REF!,#REF!,#REF!,#REF!,#REF!,#REF!,#REF!</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localSheetId="2" hidden="1">#REF!,#REF!,#REF!,#REF!,#REF!,#REF!,#REF!,#REF!,#REF!,#REF!,#REF!,#REF!</definedName>
    <definedName name="hn.MultByFXRatesTop5" localSheetId="16" hidden="1">#REF!,#REF!,#REF!,#REF!,#REF!,#REF!,#REF!,#REF!,#REF!,#REF!,#REF!,#REF!</definedName>
    <definedName name="hn.MultByFXRatesTop5" localSheetId="7" hidden="1">#REF!,#REF!,#REF!,#REF!,#REF!,#REF!,#REF!,#REF!,#REF!,#REF!,#REF!,#REF!</definedName>
    <definedName name="hn.MultByFXRatesTop5" localSheetId="9" hidden="1">#REF!,#REF!,#REF!,#REF!,#REF!,#REF!,#REF!,#REF!,#REF!,#REF!,#REF!,#REF!</definedName>
    <definedName name="hn.MultByFXRatesTop5" localSheetId="13" hidden="1">#REF!,#REF!,#REF!,#REF!,#REF!,#REF!,#REF!,#REF!,#REF!,#REF!,#REF!,#REF!</definedName>
    <definedName name="hn.MultByFXRatesTop5" hidden="1">[21]LTM!$L$461,[21]LTM!$L$463:$L$464,[21]LTM!$L$468:$L$469,[21]LTM!$L$473:$L$475,[21]LTM!$L$480,[21]LTM!$L$484:$L$485,[21]LTM!$L$490:$L$509,[21]LTM!$L$512,[21]LTM!$L$514:$L$518,[21]LTM!$L$525:$L$526,[21]LTM!$L$532:$L$537,[21]LTM!$L$560</definedName>
    <definedName name="hn.MultByFXRatesTop6" localSheetId="2" hidden="1">#REF!,#REF!,#REF!,#REF!,#REF!,#REF!,#REF!,#REF!,#REF!,#REF!,#REF!,#REF!,#REF!,#REF!,#REF!</definedName>
    <definedName name="hn.MultByFXRatesTop6" localSheetId="16" hidden="1">#REF!,#REF!,#REF!,#REF!,#REF!,#REF!,#REF!,#REF!,#REF!,#REF!,#REF!,#REF!,#REF!,#REF!,#REF!</definedName>
    <definedName name="hn.MultByFXRatesTop6" localSheetId="7" hidden="1">#REF!,#REF!,#REF!,#REF!,#REF!,#REF!,#REF!,#REF!,#REF!,#REF!,#REF!,#REF!,#REF!,#REF!,#REF!</definedName>
    <definedName name="hn.MultByFXRatesTop6" localSheetId="9" hidden="1">#REF!,#REF!,#REF!,#REF!,#REF!,#REF!,#REF!,#REF!,#REF!,#REF!,#REF!,#REF!,#REF!,#REF!,#REF!</definedName>
    <definedName name="hn.MultByFXRatesTop6" localSheetId="13" hidden="1">#REF!,#REF!,#REF!,#REF!,#REF!,#REF!,#REF!,#REF!,#REF!,#REF!,#REF!,#REF!,#REF!,#REF!,#REF!</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localSheetId="2" hidden="1">#REF!,#REF!,#REF!,#REF!,#REF!,#REF!,#REF!,#REF!,#REF!,#REF!,#REF!,#REF!,#REF!,#REF!,#REF!</definedName>
    <definedName name="hn.MultByFXRatesTop7" localSheetId="16" hidden="1">#REF!,#REF!,#REF!,#REF!,#REF!,#REF!,#REF!,#REF!,#REF!,#REF!,#REF!,#REF!,#REF!,#REF!,#REF!</definedName>
    <definedName name="hn.MultByFXRatesTop7" localSheetId="7" hidden="1">#REF!,#REF!,#REF!,#REF!,#REF!,#REF!,#REF!,#REF!,#REF!,#REF!,#REF!,#REF!,#REF!,#REF!,#REF!</definedName>
    <definedName name="hn.MultByFXRatesTop7" localSheetId="9" hidden="1">#REF!,#REF!,#REF!,#REF!,#REF!,#REF!,#REF!,#REF!,#REF!,#REF!,#REF!,#REF!,#REF!,#REF!,#REF!</definedName>
    <definedName name="hn.MultByFXRatesTop7" localSheetId="13" hidden="1">#REF!,#REF!,#REF!,#REF!,#REF!,#REF!,#REF!,#REF!,#REF!,#REF!,#REF!,#REF!,#REF!,#REF!,#REF!</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2">#REF!</definedName>
    <definedName name="home_ccy" localSheetId="16">#REF!</definedName>
    <definedName name="home_ccy" localSheetId="7">#REF!</definedName>
    <definedName name="home_ccy" localSheetId="9">#REF!</definedName>
    <definedName name="home_ccy" localSheetId="13">#REF!</definedName>
    <definedName name="home_ccy">[5]Inputs!$B$13</definedName>
    <definedName name="horizon" localSheetId="2">#REF!</definedName>
    <definedName name="horizon" localSheetId="16">#REF!</definedName>
    <definedName name="horizon" localSheetId="7">#REF!</definedName>
    <definedName name="horizon" localSheetId="9">#REF!</definedName>
    <definedName name="horizon" localSheetId="13">#REF!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2" hidden="1">{"'Attachment'!$A$1:$L$49"}</definedName>
    <definedName name="HTML_Control" localSheetId="16" hidden="1">{"'Attachment'!$A$1:$L$49"}</definedName>
    <definedName name="HTML_Control" localSheetId="3" hidden="1">{"'Attachment'!$A$1:$L$49"}</definedName>
    <definedName name="HTML_Control" localSheetId="4" hidden="1">{"'Attachment'!$A$1:$L$49"}</definedName>
    <definedName name="HTML_Control" localSheetId="7" hidden="1">{"'Attachment'!$A$1:$L$49"}</definedName>
    <definedName name="HTML_Control" localSheetId="9" hidden="1">{"'Attachment'!$A$1:$L$49"}</definedName>
    <definedName name="HTML_Control" localSheetId="13" hidden="1">{"'Attachment'!$A$1:$L$49"}</definedName>
    <definedName name="HTML_Control" localSheetId="1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2" hidden="1">{"'Attachment'!$A$1:$L$49"}</definedName>
    <definedName name="HTML_Control1" localSheetId="16" hidden="1">{"'Attachment'!$A$1:$L$49"}</definedName>
    <definedName name="HTML_Control1" localSheetId="3" hidden="1">{"'Attachment'!$A$1:$L$49"}</definedName>
    <definedName name="HTML_Control1" localSheetId="4" hidden="1">{"'Attachment'!$A$1:$L$49"}</definedName>
    <definedName name="HTML_Control1" localSheetId="7" hidden="1">{"'Attachment'!$A$1:$L$49"}</definedName>
    <definedName name="HTML_Control1" localSheetId="9" hidden="1">{"'Attachment'!$A$1:$L$49"}</definedName>
    <definedName name="HTML_Control1" localSheetId="13" hidden="1">{"'Attachment'!$A$1:$L$49"}</definedName>
    <definedName name="HTML_Control1" localSheetId="1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2" hidden="1">{"'Attachment'!$A$1:$L$49"}</definedName>
    <definedName name="HTML_Control2" localSheetId="16" hidden="1">{"'Attachment'!$A$1:$L$49"}</definedName>
    <definedName name="HTML_Control2" localSheetId="3" hidden="1">{"'Attachment'!$A$1:$L$49"}</definedName>
    <definedName name="HTML_Control2" localSheetId="4" hidden="1">{"'Attachment'!$A$1:$L$49"}</definedName>
    <definedName name="HTML_Control2" localSheetId="7" hidden="1">{"'Attachment'!$A$1:$L$49"}</definedName>
    <definedName name="HTML_Control2" localSheetId="9" hidden="1">{"'Attachment'!$A$1:$L$49"}</definedName>
    <definedName name="HTML_Control2" localSheetId="13" hidden="1">{"'Attachment'!$A$1:$L$49"}</definedName>
    <definedName name="HTML_Control2" localSheetId="1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2" hidden="1">{"'Attachment'!$A$1:$L$49"}</definedName>
    <definedName name="HTML_Control3" localSheetId="16" hidden="1">{"'Attachment'!$A$1:$L$49"}</definedName>
    <definedName name="HTML_Control3" localSheetId="3" hidden="1">{"'Attachment'!$A$1:$L$49"}</definedName>
    <definedName name="HTML_Control3" localSheetId="4" hidden="1">{"'Attachment'!$A$1:$L$49"}</definedName>
    <definedName name="HTML_Control3" localSheetId="7" hidden="1">{"'Attachment'!$A$1:$L$49"}</definedName>
    <definedName name="HTML_Control3" localSheetId="9" hidden="1">{"'Attachment'!$A$1:$L$49"}</definedName>
    <definedName name="HTML_Control3" localSheetId="13" hidden="1">{"'Attachment'!$A$1:$L$49"}</definedName>
    <definedName name="HTML_Control3" localSheetId="1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9"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2" hidden="1">{#N/A,#N/A,FALSE,"RECAP";#N/A,#N/A,FALSE,"MATBYCLS";#N/A,#N/A,FALSE,"STATUS";#N/A,#N/A,FALSE,"OP-ACT";#N/A,#N/A,FALSE,"W_O"}</definedName>
    <definedName name="IMPAC2004" localSheetId="16" hidden="1">{#N/A,#N/A,FALSE,"RECAP";#N/A,#N/A,FALSE,"MATBYCLS";#N/A,#N/A,FALSE,"STATUS";#N/A,#N/A,FALSE,"OP-ACT";#N/A,#N/A,FALSE,"W_O"}</definedName>
    <definedName name="IMPAC2004" localSheetId="3" hidden="1">{#N/A,#N/A,FALSE,"RECAP";#N/A,#N/A,FALSE,"MATBYCLS";#N/A,#N/A,FALSE,"STATUS";#N/A,#N/A,FALSE,"OP-ACT";#N/A,#N/A,FALSE,"W_O"}</definedName>
    <definedName name="IMPAC2004" localSheetId="4" hidden="1">{#N/A,#N/A,FALSE,"RECAP";#N/A,#N/A,FALSE,"MATBYCLS";#N/A,#N/A,FALSE,"STATUS";#N/A,#N/A,FALSE,"OP-ACT";#N/A,#N/A,FALSE,"W_O"}</definedName>
    <definedName name="IMPAC2004" localSheetId="7" hidden="1">{#N/A,#N/A,FALSE,"RECAP";#N/A,#N/A,FALSE,"MATBYCLS";#N/A,#N/A,FALSE,"STATUS";#N/A,#N/A,FALSE,"OP-ACT";#N/A,#N/A,FALSE,"W_O"}</definedName>
    <definedName name="IMPAC2004" localSheetId="9" hidden="1">{#N/A,#N/A,FALSE,"RECAP";#N/A,#N/A,FALSE,"MATBYCLS";#N/A,#N/A,FALSE,"STATUS";#N/A,#N/A,FALSE,"OP-ACT";#N/A,#N/A,FALSE,"W_O"}</definedName>
    <definedName name="IMPAC2004" localSheetId="13" hidden="1">{#N/A,#N/A,FALSE,"RECAP";#N/A,#N/A,FALSE,"MATBYCLS";#N/A,#N/A,FALSE,"STATUS";#N/A,#N/A,FALSE,"OP-ACT";#N/A,#N/A,FALSE,"W_O"}</definedName>
    <definedName name="IMPAC2004" localSheetId="1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2">#REF!</definedName>
    <definedName name="Industrial_Rev_Growth" localSheetId="16">#REF!</definedName>
    <definedName name="Industrial_Rev_Growth" localSheetId="7">#REF!</definedName>
    <definedName name="Industrial_Rev_Growth" localSheetId="9">#REF!</definedName>
    <definedName name="Industrial_Rev_Growth" localSheetId="13">#REF!</definedName>
    <definedName name="Industrial_Rev_Growth">[9]Assumptions!$C$12</definedName>
    <definedName name="Infl2002" localSheetId="2">#REF!</definedName>
    <definedName name="Infl2002" localSheetId="16">#REF!</definedName>
    <definedName name="Infl2002" localSheetId="7">#REF!</definedName>
    <definedName name="Infl2002" localSheetId="9">#REF!</definedName>
    <definedName name="Infl2002" localSheetId="13">#REF!</definedName>
    <definedName name="Infl2002">[22]Assumptions!$B$6</definedName>
    <definedName name="Infl2003" localSheetId="2">#REF!</definedName>
    <definedName name="Infl2003" localSheetId="16">#REF!</definedName>
    <definedName name="Infl2003" localSheetId="7">#REF!</definedName>
    <definedName name="Infl2003" localSheetId="9">#REF!</definedName>
    <definedName name="Infl2003" localSheetId="13">#REF!</definedName>
    <definedName name="Infl2003">[22]Assumptions!$B$7</definedName>
    <definedName name="Infl2004" localSheetId="2">#REF!</definedName>
    <definedName name="Infl2004" localSheetId="16">#REF!</definedName>
    <definedName name="Infl2004" localSheetId="7">#REF!</definedName>
    <definedName name="Infl2004" localSheetId="9">#REF!</definedName>
    <definedName name="Infl2004" localSheetId="13">#REF!</definedName>
    <definedName name="Infl2004">[22]Assumptions!$B$8</definedName>
    <definedName name="Infl2005" localSheetId="2">#REF!</definedName>
    <definedName name="Infl2005" localSheetId="16">#REF!</definedName>
    <definedName name="Infl2005" localSheetId="7">#REF!</definedName>
    <definedName name="Infl2005" localSheetId="9">#REF!</definedName>
    <definedName name="Infl2005" localSheetId="13">#REF!</definedName>
    <definedName name="Infl2005">[22]Assumptions!$B$9</definedName>
    <definedName name="Infl2006" localSheetId="2">#REF!</definedName>
    <definedName name="Infl2006" localSheetId="16">#REF!</definedName>
    <definedName name="Infl2006" localSheetId="7">#REF!</definedName>
    <definedName name="Infl2006" localSheetId="9">#REF!</definedName>
    <definedName name="Infl2006" localSheetId="13">#REF!</definedName>
    <definedName name="Infl2006">[22]Assumptions!$B$10</definedName>
    <definedName name="Inflation_1996" localSheetId="2">#REF!</definedName>
    <definedName name="Inflation_1996" localSheetId="16">#REF!</definedName>
    <definedName name="Inflation_1996" localSheetId="7">#REF!</definedName>
    <definedName name="Inflation_1996" localSheetId="9">#REF!</definedName>
    <definedName name="Inflation_1996" localSheetId="13">#REF!</definedName>
    <definedName name="Inflation_1996">'[17]FED G&amp;A Assumption Rates'!$B$6</definedName>
    <definedName name="Inflation_1997" localSheetId="2">#REF!</definedName>
    <definedName name="Inflation_1997" localSheetId="16">#REF!</definedName>
    <definedName name="Inflation_1997" localSheetId="7">#REF!</definedName>
    <definedName name="Inflation_1997" localSheetId="9">#REF!</definedName>
    <definedName name="Inflation_1997" localSheetId="13">#REF!</definedName>
    <definedName name="Inflation_1997">'[17]FED G&amp;A Assumption Rates'!$C$6</definedName>
    <definedName name="Inflation_1998" localSheetId="2">#REF!</definedName>
    <definedName name="Inflation_1998" localSheetId="16">#REF!</definedName>
    <definedName name="Inflation_1998" localSheetId="7">#REF!</definedName>
    <definedName name="Inflation_1998" localSheetId="9">#REF!</definedName>
    <definedName name="Inflation_1998" localSheetId="13">#REF!</definedName>
    <definedName name="Inflation_1998">'[17]FED G&amp;A Assumption Rates'!$D$6</definedName>
    <definedName name="Inflation_1999" localSheetId="2">#REF!</definedName>
    <definedName name="Inflation_1999" localSheetId="16">#REF!</definedName>
    <definedName name="Inflation_1999" localSheetId="7">#REF!</definedName>
    <definedName name="Inflation_1999" localSheetId="9">#REF!</definedName>
    <definedName name="Inflation_1999" localSheetId="13">#REF!</definedName>
    <definedName name="Inflation_1999">'[17]FED G&amp;A Assumption Rates'!$E$6</definedName>
    <definedName name="Inflation_2000" localSheetId="2">#REF!</definedName>
    <definedName name="Inflation_2000" localSheetId="16">#REF!</definedName>
    <definedName name="Inflation_2000" localSheetId="7">#REF!</definedName>
    <definedName name="Inflation_2000" localSheetId="9">#REF!</definedName>
    <definedName name="Inflation_2000" localSheetId="13">#REF!</definedName>
    <definedName name="Inflation_2000">'[17]FED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7">#REF!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7">#REF!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7">#REF!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2">#REF!</definedName>
    <definedName name="Interco2001" localSheetId="16">#REF!</definedName>
    <definedName name="Interco2001" localSheetId="7">#REF!</definedName>
    <definedName name="Interco2001" localSheetId="9">#REF!</definedName>
    <definedName name="Interco2001" localSheetId="13">#REF!</definedName>
    <definedName name="Interco2001">[22]Assumptions!$B$12</definedName>
    <definedName name="Interco2002" localSheetId="2">#REF!</definedName>
    <definedName name="Interco2002" localSheetId="16">#REF!</definedName>
    <definedName name="Interco2002" localSheetId="7">#REF!</definedName>
    <definedName name="Interco2002" localSheetId="9">#REF!</definedName>
    <definedName name="Interco2002" localSheetId="13">#REF!</definedName>
    <definedName name="Interco2002">[22]Assumptions!$B$13</definedName>
    <definedName name="Interco2003" localSheetId="2">#REF!</definedName>
    <definedName name="Interco2003" localSheetId="16">#REF!</definedName>
    <definedName name="Interco2003" localSheetId="7">#REF!</definedName>
    <definedName name="Interco2003" localSheetId="9">#REF!</definedName>
    <definedName name="Interco2003" localSheetId="13">#REF!</definedName>
    <definedName name="Interco2003">[22]Assumptions!$B$14</definedName>
    <definedName name="Interco2004" localSheetId="2">#REF!</definedName>
    <definedName name="Interco2004" localSheetId="16">#REF!</definedName>
    <definedName name="Interco2004" localSheetId="7">#REF!</definedName>
    <definedName name="Interco2004" localSheetId="9">#REF!</definedName>
    <definedName name="Interco2004" localSheetId="13">#REF!</definedName>
    <definedName name="Interco2004">[22]Assumptions!$B$15</definedName>
    <definedName name="Interco2005" localSheetId="2">#REF!</definedName>
    <definedName name="Interco2005" localSheetId="16">#REF!</definedName>
    <definedName name="Interco2005" localSheetId="7">#REF!</definedName>
    <definedName name="Interco2005" localSheetId="9">#REF!</definedName>
    <definedName name="Interco2005" localSheetId="13">#REF!</definedName>
    <definedName name="Interco2005">[22]Assumptions!$B$16</definedName>
    <definedName name="Interco2006" localSheetId="2">#REF!</definedName>
    <definedName name="Interco2006" localSheetId="16">#REF!</definedName>
    <definedName name="Interco2006" localSheetId="7">#REF!</definedName>
    <definedName name="Interco2006" localSheetId="9">#REF!</definedName>
    <definedName name="Interco2006" localSheetId="13">#REF!</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9"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2" hidden="1">{"2002Frcst","06Month",FALSE,"Frcst Format 2002"}</definedName>
    <definedName name="July2007" localSheetId="16" hidden="1">{"2002Frcst","06Month",FALSE,"Frcst Format 2002"}</definedName>
    <definedName name="July2007" localSheetId="3" hidden="1">{"2002Frcst","06Month",FALSE,"Frcst Format 2002"}</definedName>
    <definedName name="July2007" localSheetId="4" hidden="1">{"2002Frcst","06Month",FALSE,"Frcst Format 2002"}</definedName>
    <definedName name="July2007" localSheetId="7" hidden="1">{"2002Frcst","06Month",FALSE,"Frcst Format 2002"}</definedName>
    <definedName name="July2007" localSheetId="9" hidden="1">{"2002Frcst","06Month",FALSE,"Frcst Format 2002"}</definedName>
    <definedName name="July2007" localSheetId="13" hidden="1">{"2002Frcst","06Month",FALSE,"Frcst Format 2002"}</definedName>
    <definedName name="July2007" localSheetId="1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9"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9"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2" hidden="1">{"Sch.L_MaterialIssue",#N/A,FALSE,"Sch.L"}</definedName>
    <definedName name="ksjfjJJJJ" localSheetId="16" hidden="1">{"Sch.L_MaterialIssue",#N/A,FALSE,"Sch.L"}</definedName>
    <definedName name="ksjfjJJJJ" localSheetId="3" hidden="1">{"Sch.L_MaterialIssue",#N/A,FALSE,"Sch.L"}</definedName>
    <definedName name="ksjfjJJJJ" localSheetId="4" hidden="1">{"Sch.L_MaterialIssue",#N/A,FALSE,"Sch.L"}</definedName>
    <definedName name="ksjfjJJJJ" localSheetId="7" hidden="1">{"Sch.L_MaterialIssue",#N/A,FALSE,"Sch.L"}</definedName>
    <definedName name="ksjfjJJJJ" localSheetId="9" hidden="1">{"Sch.L_MaterialIssue",#N/A,FALSE,"Sch.L"}</definedName>
    <definedName name="ksjfjJJJJ" localSheetId="13" hidden="1">{"Sch.L_MaterialIssue",#N/A,FALSE,"Sch.L"}</definedName>
    <definedName name="ksjfjJJJJ" localSheetId="1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1">IF('ESA Summary'!Values_Entered,HEADER_ROW+'ESA Summary'!Number_of_Payments,HEADER_ROW)</definedName>
    <definedName name="Last_Row" localSheetId="2">IF('ESA Table 1'!Values_Entered,HEADER_ROW+'ESA Table 1'!Number_of_Payments,HEADER_ROW)</definedName>
    <definedName name="Last_Row" localSheetId="16">IF('ESA Table 10'!Values_Entered,HEADER_ROW+'ESA Table 10'!Number_of_Payments,HEADER_ROW)</definedName>
    <definedName name="Last_Row" localSheetId="3">IF('ESA Table 2'!Values_Entered,HEADER_ROW+'ESA Table 2'!Number_of_Payments,HEADER_ROW)</definedName>
    <definedName name="Last_Row" localSheetId="4">IF('ESA Table 2A MFWB'!Values_Entered,HEADER_ROW+'ESA Table 2A MFWB'!Number_of_Payments,HEADER_ROW)</definedName>
    <definedName name="Last_Row" localSheetId="5">IF('ESA Table 2B (PPPD)'!Values_Entered,HEADER_ROW+'ESA Table 2B (PPPD)'!Number_of_Payments,HEADER_ROW)</definedName>
    <definedName name="Last_Row" localSheetId="6">IF('ESA Table 2C'!Values_Entered,HEADER_ROW+'ESA Table 2C'!Number_of_Payments,HEADER_ROW)</definedName>
    <definedName name="Last_Row" localSheetId="7">IF('ESA Table 2D'!Values_Entered,HEADER_ROW+'ESA Table 2D'!Number_of_Payments,HEADER_ROW)</definedName>
    <definedName name="Last_Row" localSheetId="9">IF('ESA Table 3A'!Values_Entered,HEADER_ROW+'ESA Table 3A'!Number_of_Payments,HEADER_ROW)</definedName>
    <definedName name="Last_Row" localSheetId="10">IF('ESA Table 4A-E'!Values_Entered,HEADER_ROW+'ESA Table 4A-E'!Number_of_Payments,HEADER_ROW)</definedName>
    <definedName name="Last_Row" localSheetId="11">IF('ESA Table 5A_5F'!Values_Entered,HEADER_ROW+'ESA Table 5A_5F'!Number_of_Payments,HEADER_ROW)</definedName>
    <definedName name="Last_Row" localSheetId="12">IF('ESA Table 6'!Values_Entered,HEADER_ROW+'ESA Table 6'!Number_of_Payments,HEADER_ROW)</definedName>
    <definedName name="Last_Row" localSheetId="13">IF('ESA Table 7'!Values_Entered,HEADER_ROW+'ESA Table 7'!Number_of_Payments,HEADER_ROW)</definedName>
    <definedName name="Last_Row" localSheetId="14">IF('ESA Table 8'!Values_Entered,HEADER_ROW+'ESA Table 8'!Number_of_Payments,HEADER_ROW)</definedName>
    <definedName name="Last_Row" localSheetId="15">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1">IF('ESA Summary'!Values_Entered_Pref,HEADER_ROW_PREF+'ESA Summary'!No_of_Pamts_Pref,HEADER_ROW_PREF)</definedName>
    <definedName name="Last_Row_Pref" localSheetId="2">IF('ESA Table 1'!Values_Entered_Pref,HEADER_ROW_PREF+'ESA Table 1'!No_of_Pamts_Pref,HEADER_ROW_PREF)</definedName>
    <definedName name="Last_Row_Pref" localSheetId="16">IF('ESA Table 10'!Values_Entered_Pref,HEADER_ROW_PREF+'ESA Table 10'!No_of_Pamts_Pref,HEADER_ROW_PREF)</definedName>
    <definedName name="Last_Row_Pref" localSheetId="3">IF('ESA Table 2'!Values_Entered_Pref,HEADER_ROW_PREF+'ESA Table 2'!No_of_Pamts_Pref,HEADER_ROW_PREF)</definedName>
    <definedName name="Last_Row_Pref" localSheetId="4">IF('ESA Table 2A MFWB'!Values_Entered_Pref,HEADER_ROW_PREF+'ESA Table 2A MFWB'!No_of_Pamts_Pref,HEADER_ROW_PREF)</definedName>
    <definedName name="Last_Row_Pref" localSheetId="5">IF('ESA Table 2B (PPPD)'!Values_Entered_Pref,HEADER_ROW_PREF+'ESA Table 2B (PPPD)'!No_of_Pamts_Pref,HEADER_ROW_PREF)</definedName>
    <definedName name="Last_Row_Pref" localSheetId="6">IF('ESA Table 2C'!Values_Entered_Pref,HEADER_ROW_PREF+'ESA Table 2C'!No_of_Pamts_Pref,HEADER_ROW_PREF)</definedName>
    <definedName name="Last_Row_Pref" localSheetId="7">IF('ESA Table 2D'!Values_Entered_Pref,HEADER_ROW_PREF+'ESA Table 2D'!No_of_Pamts_Pref,HEADER_ROW_PREF)</definedName>
    <definedName name="Last_Row_Pref" localSheetId="9">IF('ESA Table 3A'!Values_Entered_Pref,HEADER_ROW_PREF+'ESA Table 3A'!No_of_Pamts_Pref,HEADER_ROW_PREF)</definedName>
    <definedName name="Last_Row_Pref" localSheetId="10">IF('ESA Table 4A-E'!Values_Entered_Pref,HEADER_ROW_PREF+'ESA Table 4A-E'!No_of_Pamts_Pref,HEADER_ROW_PREF)</definedName>
    <definedName name="Last_Row_Pref" localSheetId="11">IF('ESA Table 5A_5F'!Values_Entered_Pref,HEADER_ROW_PREF+'ESA Table 5A_5F'!No_of_Pamts_Pref,HEADER_ROW_PREF)</definedName>
    <definedName name="Last_Row_Pref" localSheetId="12">IF('ESA Table 6'!Values_Entered_Pref,HEADER_ROW_PREF+'ESA Table 6'!No_of_Pamts_Pref,HEADER_ROW_PREF)</definedName>
    <definedName name="Last_Row_Pref" localSheetId="13">IF('ESA Table 7'!Values_Entered_Pref,HEADER_ROW_PREF+'ESA Table 7'!No_of_Pamts_Pref,HEADER_ROW_PREF)</definedName>
    <definedName name="Last_Row_Pref" localSheetId="14">IF('ESA Table 8'!Values_Entered_Pref,HEADER_ROW_PREF+'ESA Table 8'!No_of_Pamts_Pref,HEADER_ROW_PREF)</definedName>
    <definedName name="Last_Row_Pref" localSheetId="15">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7">#REF!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7">#REF!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7">#REF!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2">#REF!,#REF!,#REF!,#REF!,#REF!,#REF!,#REF!,#REF!,#REF!,#REF!,#REF!,#REF!,#REF!,#REF!,#REF!,#REF!,#REF!,#REF!,#REF!,#REF!</definedName>
    <definedName name="Liabilities" localSheetId="16">#REF!,#REF!,#REF!,#REF!,#REF!,#REF!,#REF!,#REF!,#REF!,#REF!,#REF!,#REF!,#REF!,#REF!,#REF!,#REF!,#REF!,#REF!,#REF!,#REF!</definedName>
    <definedName name="Liabilities" localSheetId="7">#REF!,#REF!,#REF!,#REF!,#REF!,#REF!,#REF!,#REF!,#REF!,#REF!,#REF!,#REF!,#REF!,#REF!,#REF!,#REF!,#REF!,#REF!,#REF!,#REF!</definedName>
    <definedName name="Liabilities" localSheetId="9">#REF!,#REF!,#REF!,#REF!,#REF!,#REF!,#REF!,#REF!,#REF!,#REF!,#REF!,#REF!,#REF!,#REF!,#REF!,#REF!,#REF!,#REF!,#REF!,#REF!</definedName>
    <definedName name="Liabilities" localSheetId="13">#REF!,#REF!,#REF!,#REF!,#REF!,#REF!,#REF!,#REF!,#REF!,#REF!,#REF!,#REF!,#REF!,#REF!,#REF!,#REF!,#REF!,#REF!,#REF!,#REF!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7">#REF!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7">#REF!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7">#REF!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9"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2">#REF!</definedName>
    <definedName name="Months" localSheetId="16">#REF!</definedName>
    <definedName name="Months" localSheetId="7">#REF!</definedName>
    <definedName name="Months" localSheetId="9">#REF!</definedName>
    <definedName name="Months" localSheetId="13">#REF!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7">#REF!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7">#REF!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7">#REF!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9"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2" hidden="1">{#N/A,#N/A,TRUE,"SDGE";#N/A,#N/A,TRUE,"GBU";#N/A,#N/A,TRUE,"TBU";#N/A,#N/A,TRUE,"EDBU";#N/A,#N/A,TRUE,"ExclCC"}</definedName>
    <definedName name="newwrev" localSheetId="16" hidden="1">{#N/A,#N/A,TRUE,"SDGE";#N/A,#N/A,TRUE,"GBU";#N/A,#N/A,TRUE,"TBU";#N/A,#N/A,TRUE,"EDBU";#N/A,#N/A,TRUE,"ExclCC"}</definedName>
    <definedName name="newwrev" localSheetId="3" hidden="1">{#N/A,#N/A,TRUE,"SDGE";#N/A,#N/A,TRUE,"GBU";#N/A,#N/A,TRUE,"TBU";#N/A,#N/A,TRUE,"EDBU";#N/A,#N/A,TRUE,"ExclCC"}</definedName>
    <definedName name="newwrev" localSheetId="4" hidden="1">{#N/A,#N/A,TRUE,"SDGE";#N/A,#N/A,TRUE,"GBU";#N/A,#N/A,TRUE,"TBU";#N/A,#N/A,TRUE,"EDBU";#N/A,#N/A,TRUE,"ExclCC"}</definedName>
    <definedName name="newwrev" localSheetId="7" hidden="1">{#N/A,#N/A,TRUE,"SDGE";#N/A,#N/A,TRUE,"GBU";#N/A,#N/A,TRUE,"TBU";#N/A,#N/A,TRUE,"EDBU";#N/A,#N/A,TRUE,"ExclCC"}</definedName>
    <definedName name="newwrev" localSheetId="9" hidden="1">{#N/A,#N/A,TRUE,"SDGE";#N/A,#N/A,TRUE,"GBU";#N/A,#N/A,TRUE,"TBU";#N/A,#N/A,TRUE,"EDBU";#N/A,#N/A,TRUE,"ExclCC"}</definedName>
    <definedName name="newwrev" localSheetId="13" hidden="1">{#N/A,#N/A,TRUE,"SDGE";#N/A,#N/A,TRUE,"GBU";#N/A,#N/A,TRUE,"TBU";#N/A,#N/A,TRUE,"EDBU";#N/A,#N/A,TRUE,"ExclCC"}</definedName>
    <definedName name="newwrev" localSheetId="1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2">IF(Values_Entered_Pref,HEADER_ROW_PREF+No_of_Pamts_Pref,HEADER_ROW_PREF)</definedName>
    <definedName name="NO" localSheetId="16">IF('ESA Table 10'!Values_Entered_Pref,HEADER_ROW_PREF+'ESA Table 10'!No_of_Pamts_Pref,HEADER_ROW_PREF)</definedName>
    <definedName name="NO" localSheetId="4">IF(Values_Entered_Pref,HEADER_ROW_PREF+No_of_Pamts_Pref,HEADER_ROW_PREF)</definedName>
    <definedName name="NO" localSheetId="5">IF('ESA Table 2B (PPPD)'!Values_Entered_Pref,HEADER_ROW_PREF+'ESA Table 2B (PPPD)'!No_of_Pamts_Pref,HEADER_ROW_PREF)</definedName>
    <definedName name="NO" localSheetId="6">IF('ESA Table 2C'!Values_Entered_Pref,HEADER_ROW_PREF+'ESA Table 2C'!No_of_Pamts_Pref,HEADER_ROW_PREF)</definedName>
    <definedName name="NO" localSheetId="7">IF(Values_Entered_Pref,HEADER_ROW_PREF+No_of_Pamts_Pref,HEADER_ROW_PREF)</definedName>
    <definedName name="NO" localSheetId="9">IF('ESA Table 3A'!Values_Entered_Pref,HEADER_ROW_PREF+'ESA Table 3A'!No_of_Pamts_Pref,HEADER_ROW_PREF)</definedName>
    <definedName name="NO" localSheetId="10">IF('ESA Table 4A-E'!Values_Entered_Pref,HEADER_ROW_PREF+'ESA Table 4A-E'!No_of_Pamts_Pref,HEADER_ROW_PREF)</definedName>
    <definedName name="NO" localSheetId="11">IF('ESA Table 5A_5F'!Values_Entered_Pref,HEADER_ROW_PREF+'ESA Table 5A_5F'!No_of_Pamts_Pref,HEADER_ROW_PREF)</definedName>
    <definedName name="NO" localSheetId="12">IF('ESA Table 6'!Values_Entered_Pref,HEADER_ROW_PREF+'ESA Table 6'!No_of_Pamts_Pref,HEADER_ROW_PREF)</definedName>
    <definedName name="NO" localSheetId="13">IF('ESA Table 7'!Values_Entered_Pref,HEADER_ROW_PREF+'ESA Table 7'!No_of_Pamts_Pref,HEADER_ROW_PREF)</definedName>
    <definedName name="NO" localSheetId="14">IF('ESA Table 8'!Values_Entered_Pref,HEADER_ROW_PREF+'ESA Table 8'!No_of_Pamts_Pref,HEADER_ROW_PREF)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1">MATCH(0.01,END_BAL_PREF,-1)+1</definedName>
    <definedName name="No_of_Pamts_Pref" localSheetId="2">MATCH(0.01,END_BAL_PREF,-1)+1</definedName>
    <definedName name="No_of_Pamts_Pref" localSheetId="16">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9">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1">MATCH(0.01,END_BAL,-1)+1</definedName>
    <definedName name="Number_of_Payments" localSheetId="2">MATCH(0.01,END_BAL,-1)+1</definedName>
    <definedName name="Number_of_Payments" localSheetId="16">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9">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9"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2">#REF!</definedName>
    <definedName name="Open_Click" localSheetId="16">#REF!</definedName>
    <definedName name="Open_Click" localSheetId="7">#REF!</definedName>
    <definedName name="Open_Click" localSheetId="9">#REF!</definedName>
    <definedName name="Open_Click" localSheetId="13">#REF!</definedName>
    <definedName name="Open_Click">[23]!Open_Click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7">#REF!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7">#REF!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7">#REF!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2" hidden="1">{#N/A,#N/A,TRUE,"SDGE";#N/A,#N/A,TRUE,"GBU";#N/A,#N/A,TRUE,"TBU";#N/A,#N/A,TRUE,"EDBU";#N/A,#N/A,TRUE,"ExclCC"}</definedName>
    <definedName name="otherrev" localSheetId="16" hidden="1">{#N/A,#N/A,TRUE,"SDGE";#N/A,#N/A,TRUE,"GBU";#N/A,#N/A,TRUE,"TBU";#N/A,#N/A,TRUE,"EDBU";#N/A,#N/A,TRUE,"ExclCC"}</definedName>
    <definedName name="otherrev" localSheetId="3" hidden="1">{#N/A,#N/A,TRUE,"SDGE";#N/A,#N/A,TRUE,"GBU";#N/A,#N/A,TRUE,"TBU";#N/A,#N/A,TRUE,"EDBU";#N/A,#N/A,TRUE,"ExclCC"}</definedName>
    <definedName name="otherrev" localSheetId="4" hidden="1">{#N/A,#N/A,TRUE,"SDGE";#N/A,#N/A,TRUE,"GBU";#N/A,#N/A,TRUE,"TBU";#N/A,#N/A,TRUE,"EDBU";#N/A,#N/A,TRUE,"ExclCC"}</definedName>
    <definedName name="otherrev" localSheetId="7" hidden="1">{#N/A,#N/A,TRUE,"SDGE";#N/A,#N/A,TRUE,"GBU";#N/A,#N/A,TRUE,"TBU";#N/A,#N/A,TRUE,"EDBU";#N/A,#N/A,TRUE,"ExclCC"}</definedName>
    <definedName name="otherrev" localSheetId="9" hidden="1">{#N/A,#N/A,TRUE,"SDGE";#N/A,#N/A,TRUE,"GBU";#N/A,#N/A,TRUE,"TBU";#N/A,#N/A,TRUE,"EDBU";#N/A,#N/A,TRUE,"ExclCC"}</definedName>
    <definedName name="otherrev" localSheetId="13" hidden="1">{#N/A,#N/A,TRUE,"SDGE";#N/A,#N/A,TRUE,"GBU";#N/A,#N/A,TRUE,"TBU";#N/A,#N/A,TRUE,"EDBU";#N/A,#N/A,TRUE,"ExclCC"}</definedName>
    <definedName name="otherrev" localSheetId="1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2">#REF!</definedName>
    <definedName name="PFYE" localSheetId="16">#REF!</definedName>
    <definedName name="PFYE" localSheetId="7">#REF!</definedName>
    <definedName name="PFYE" localSheetId="9">#REF!</definedName>
    <definedName name="PFYE" localSheetId="13">#REF!</definedName>
    <definedName name="PFYE">[19]Input1!$B$7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2" hidden="1">{#N/A,#N/A,FALSE,"RECAP";#N/A,#N/A,FALSE,"MATBYCLS";#N/A,#N/A,FALSE,"STATUS";#N/A,#N/A,FALSE,"OP-ACT";#N/A,#N/A,FALSE,"W_O"}</definedName>
    <definedName name="PHILIPS" localSheetId="16" hidden="1">{#N/A,#N/A,FALSE,"RECAP";#N/A,#N/A,FALSE,"MATBYCLS";#N/A,#N/A,FALSE,"STATUS";#N/A,#N/A,FALSE,"OP-ACT";#N/A,#N/A,FALSE,"W_O"}</definedName>
    <definedName name="PHILIPS" localSheetId="3" hidden="1">{#N/A,#N/A,FALSE,"RECAP";#N/A,#N/A,FALSE,"MATBYCLS";#N/A,#N/A,FALSE,"STATUS";#N/A,#N/A,FALSE,"OP-ACT";#N/A,#N/A,FALSE,"W_O"}</definedName>
    <definedName name="PHILIPS" localSheetId="4" hidden="1">{#N/A,#N/A,FALSE,"RECAP";#N/A,#N/A,FALSE,"MATBYCLS";#N/A,#N/A,FALSE,"STATUS";#N/A,#N/A,FALSE,"OP-ACT";#N/A,#N/A,FALSE,"W_O"}</definedName>
    <definedName name="PHILIPS" localSheetId="7" hidden="1">{#N/A,#N/A,FALSE,"RECAP";#N/A,#N/A,FALSE,"MATBYCLS";#N/A,#N/A,FALSE,"STATUS";#N/A,#N/A,FALSE,"OP-ACT";#N/A,#N/A,FALSE,"W_O"}</definedName>
    <definedName name="PHILIPS" localSheetId="9" hidden="1">{#N/A,#N/A,FALSE,"RECAP";#N/A,#N/A,FALSE,"MATBYCLS";#N/A,#N/A,FALSE,"STATUS";#N/A,#N/A,FALSE,"OP-ACT";#N/A,#N/A,FALSE,"W_O"}</definedName>
    <definedName name="PHILIPS" localSheetId="13" hidden="1">{#N/A,#N/A,FALSE,"RECAP";#N/A,#N/A,FALSE,"MATBYCLS";#N/A,#N/A,FALSE,"STATUS";#N/A,#N/A,FALSE,"OP-ACT";#N/A,#N/A,FALSE,"W_O"}</definedName>
    <definedName name="PHILIPS" localSheetId="1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2">#REF!</definedName>
    <definedName name="PhyGasTermDates" localSheetId="16">#REF!</definedName>
    <definedName name="PhyGasTermDates" localSheetId="7">#REF!</definedName>
    <definedName name="PhyGasTermDates" localSheetId="9">#REF!</definedName>
    <definedName name="PhyGasTermDates" localSheetId="13">#REF!</definedName>
    <definedName name="PhyGasTermDates">[18]PhyGasTerm!$L$1:$BU$2</definedName>
    <definedName name="PhyGasTermMTM" localSheetId="2">#REF!</definedName>
    <definedName name="PhyGasTermMTM" localSheetId="16">#REF!</definedName>
    <definedName name="PhyGasTermMTM" localSheetId="7">#REF!</definedName>
    <definedName name="PhyGasTermMTM" localSheetId="9">#REF!</definedName>
    <definedName name="PhyGasTermMTM" localSheetId="13">#REF!</definedName>
    <definedName name="PhyGasTermMTM">[18]PhyGasTerm!$B$62:$BU$105</definedName>
    <definedName name="PhyGasTermVol" localSheetId="2">#REF!</definedName>
    <definedName name="PhyGasTermVol" localSheetId="16">#REF!</definedName>
    <definedName name="PhyGasTermVol" localSheetId="7">#REF!</definedName>
    <definedName name="PhyGasTermVol" localSheetId="9">#REF!</definedName>
    <definedName name="PhyGasTermVol" localSheetId="13">#REF!</definedName>
    <definedName name="PhyGasTermVol">[18]PhyGasTerm!$B$7:$BU$50</definedName>
    <definedName name="Physical" localSheetId="2">#REF!</definedName>
    <definedName name="Physical" localSheetId="16">#REF!</definedName>
    <definedName name="Physical" localSheetId="7">#REF!</definedName>
    <definedName name="Physical" localSheetId="9">#REF!</definedName>
    <definedName name="Physical" localSheetId="13">#REF!</definedName>
    <definedName name="Physical">[24]PhysicalFreeze!$A$5:$BS$152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7">#REF!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7">#REF!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7">#REF!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2">#REF!</definedName>
    <definedName name="portfolio" localSheetId="16">#REF!</definedName>
    <definedName name="portfolio" localSheetId="7">#REF!</definedName>
    <definedName name="portfolio" localSheetId="9">#REF!</definedName>
    <definedName name="portfolio" localSheetId="13">#REF!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7">#REF!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7">#REF!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7">#REF!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2">#REF!</definedName>
    <definedName name="Post_Lease_Term_Refinanced_Principal_Amount" localSheetId="16">#REF!</definedName>
    <definedName name="Post_Lease_Term_Refinanced_Principal_Amount" localSheetId="7">#REF!</definedName>
    <definedName name="Post_Lease_Term_Refinanced_Principal_Amount" localSheetId="9">#REF!</definedName>
    <definedName name="Post_Lease_Term_Refinanced_Principal_Amount" localSheetId="13">#REF!</definedName>
    <definedName name="Post_Lease_Term_Refinanced_Principal_Amount">'[25]Debt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7">#REF!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7">#REF!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7">#REF!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9"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2">#REF!</definedName>
    <definedName name="preserve_var" localSheetId="16">#REF!</definedName>
    <definedName name="preserve_var" localSheetId="7">#REF!</definedName>
    <definedName name="preserve_var" localSheetId="9">#REF!</definedName>
    <definedName name="preserve_var" localSheetId="13">#REF!</definedName>
    <definedName name="preserve_var">[5]Inputs!$B$25</definedName>
    <definedName name="PreviousDimensionReference" localSheetId="2">#REF!</definedName>
    <definedName name="PreviousDimensionReference" localSheetId="16">#REF!</definedName>
    <definedName name="PreviousDimensionReference" localSheetId="7">#REF!</definedName>
    <definedName name="PreviousDimensionReference" localSheetId="9">#REF!</definedName>
    <definedName name="PreviousDimensionReference" localSheetId="13">#REF!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7">#REF!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1'!$A$1:$M$32</definedName>
    <definedName name="_xlnm.Print_Area" localSheetId="18">'CARE Table 2'!$A$1:$AB$30</definedName>
    <definedName name="_xlnm.Print_Area" localSheetId="19">'CARE Table 3A _3B'!$A$1:$I$47</definedName>
    <definedName name="_xlnm.Print_Area" localSheetId="20">'CARE Table 4'!$A$1:$K$29</definedName>
    <definedName name="_xlnm.Print_Area" localSheetId="21">'CARE Table 5'!$A$1:$H$26</definedName>
    <definedName name="_xlnm.Print_Area" localSheetId="22">'CARE Table 6'!$A$1:$G$80</definedName>
    <definedName name="_xlnm.Print_Area" localSheetId="23">'CARE Table 7'!$A$1:$P$27</definedName>
    <definedName name="_xlnm.Print_Area" localSheetId="24">'CARE Table 8'!$A$1:$E$24</definedName>
    <definedName name="_xlnm.Print_Area" localSheetId="25">'CARE Table 9'!$A$1:$H$24</definedName>
    <definedName name="_xlnm.Print_Area" localSheetId="1">'ESA Summary'!$A$1:$M$21</definedName>
    <definedName name="_xlnm.Print_Area" localSheetId="2">'ESA Table 1'!$A$1:$M$42</definedName>
    <definedName name="_xlnm.Print_Area" localSheetId="3">'ESA Table 2'!$A$1:$J$130</definedName>
    <definedName name="_xlnm.Print_Area" localSheetId="5">'ESA Table 2B (PPPD)'!$A$1:$Q$180</definedName>
    <definedName name="_xlnm.Print_Area" localSheetId="6">'ESA Table 2C'!$A$1:$H$53</definedName>
    <definedName name="_xlnm.Print_Area" localSheetId="7">'ESA Table 2D'!$A$1:$H$47</definedName>
    <definedName name="_xlnm.Print_Area" localSheetId="8">'ESA Table 2E'!$A$1:$J$115</definedName>
    <definedName name="_xlnm.Print_Area" localSheetId="9">'ESA Table 3A'!$A$1:$C$91</definedName>
    <definedName name="_xlnm.Print_Area" localSheetId="10">'ESA Table 4A-E'!$A$1:$G$73</definedName>
    <definedName name="_xlnm.Print_Area" localSheetId="11">'ESA Table 5A_5F'!$A$1:$Q$63,'ESA Table 5A_5F'!$A$65:$Q$126</definedName>
    <definedName name="_xlnm.Print_Area" localSheetId="12">'ESA Table 6'!$A$1:$P$37</definedName>
    <definedName name="_xlnm.Print_Area" localSheetId="13">'ESA Table 7'!$A$1:$L$278</definedName>
    <definedName name="_xlnm.Print_Area" localSheetId="14">'ESA Table 8'!$B$1:$H$32</definedName>
    <definedName name="_xlnm.Print_Area" localSheetId="15">'ESA Table 9'!$A$1:$C$15</definedName>
    <definedName name="_xlnm.Print_Area" localSheetId="26">'FERA Table 1'!$A$1:$E$26</definedName>
    <definedName name="_xlnm.Print_Area" localSheetId="27">'FERA Table 2'!$A$1:$Y$29</definedName>
    <definedName name="_xlnm.Print_Area" localSheetId="28">'FERA Table 3A _3B'!$A$1:$I$47</definedName>
    <definedName name="_xlnm.Print_Area" localSheetId="29">'FERA Table 4'!$A$1:$K$29</definedName>
    <definedName name="_xlnm.Print_Area" localSheetId="30">'FERA Table 5'!$A$1:$I$26</definedName>
    <definedName name="_xlnm.Print_Area" localSheetId="31">'FERA Table 6'!$A$1:$G$81</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7">#REF!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7">#REF!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_xlnm.Print_Titles" localSheetId="9">'ESA Table 3A'!$1:$3</definedName>
    <definedName name="_xlnm.Print_Titles" localSheetId="13">'ESA Table 7'!$1:$3</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2" hidden="1">{#N/A,#N/A,FALSE,"trates"}</definedName>
    <definedName name="problem" localSheetId="16" hidden="1">{#N/A,#N/A,FALSE,"trates"}</definedName>
    <definedName name="problem" localSheetId="3" hidden="1">{#N/A,#N/A,FALSE,"trates"}</definedName>
    <definedName name="problem" localSheetId="4" hidden="1">{#N/A,#N/A,FALSE,"trates"}</definedName>
    <definedName name="problem" localSheetId="7" hidden="1">{#N/A,#N/A,FALSE,"trates"}</definedName>
    <definedName name="problem" localSheetId="9" hidden="1">{#N/A,#N/A,FALSE,"trates"}</definedName>
    <definedName name="problem" localSheetId="13" hidden="1">{#N/A,#N/A,FALSE,"trates"}</definedName>
    <definedName name="problem" localSheetId="1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ject" localSheetId="2">#REF!</definedName>
    <definedName name="Project" localSheetId="16">#REF!</definedName>
    <definedName name="Project" localSheetId="7">#REF!</definedName>
    <definedName name="Project" localSheetId="9">#REF!</definedName>
    <definedName name="Project" localSheetId="13">#REF!</definedName>
    <definedName name="Project">[26]CASE!$B$3:$B$12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7">#REF!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7">#REF!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7">#REF!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2">#REF!</definedName>
    <definedName name="pv" localSheetId="16">#REF!</definedName>
    <definedName name="pv" localSheetId="7">#REF!</definedName>
    <definedName name="pv" localSheetId="9">#REF!</definedName>
    <definedName name="pv" localSheetId="13">#REF!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7">#REF!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7">#REF!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7">#REF!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2" hidden="1">{"SourcesUses",#N/A,TRUE,"CFMODEL";"TransOverview",#N/A,TRUE,"CFMODEL"}</definedName>
    <definedName name="qqqqqqq" localSheetId="16" hidden="1">{"SourcesUses",#N/A,TRUE,"CFMODEL";"TransOverview",#N/A,TRUE,"CFMODEL"}</definedName>
    <definedName name="qqqqqqq" localSheetId="3" hidden="1">{"SourcesUses",#N/A,TRUE,"CFMODEL";"TransOverview",#N/A,TRUE,"CFMODEL"}</definedName>
    <definedName name="qqqqqqq" localSheetId="4" hidden="1">{"SourcesUses",#N/A,TRUE,"CFMODEL";"TransOverview",#N/A,TRUE,"CFMODEL"}</definedName>
    <definedName name="qqqqqqq" localSheetId="7" hidden="1">{"SourcesUses",#N/A,TRUE,"CFMODEL";"TransOverview",#N/A,TRUE,"CFMODEL"}</definedName>
    <definedName name="qqqqqqq" localSheetId="9" hidden="1">{"SourcesUses",#N/A,TRUE,"CFMODEL";"TransOverview",#N/A,TRUE,"CFMODEL"}</definedName>
    <definedName name="qqqqqqq" localSheetId="13" hidden="1">{"SourcesUses",#N/A,TRUE,"CFMODEL";"TransOverview",#N/A,TRUE,"CFMODEL"}</definedName>
    <definedName name="qqqqqqq" localSheetId="1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2" hidden="1">{"Income Statement",#N/A,FALSE,"CFMODEL";"Balance Sheet",#N/A,FALSE,"CFMODEL"}</definedName>
    <definedName name="qqqqqqqqqqqqqqqqqq" localSheetId="16" hidden="1">{"Income Statement",#N/A,FALSE,"CFMODEL";"Balance Sheet",#N/A,FALSE,"CFMODEL"}</definedName>
    <definedName name="qqqqqqqqqqqqqqqqqq" localSheetId="3" hidden="1">{"Income Statement",#N/A,FALSE,"CFMODEL";"Balance Sheet",#N/A,FALSE,"CFMODEL"}</definedName>
    <definedName name="qqqqqqqqqqqqqqqqqq" localSheetId="4" hidden="1">{"Income Statement",#N/A,FALSE,"CFMODEL";"Balance Sheet",#N/A,FALSE,"CFMODEL"}</definedName>
    <definedName name="qqqqqqqqqqqqqqqqqq" localSheetId="7" hidden="1">{"Income Statement",#N/A,FALSE,"CFMODEL";"Balance Sheet",#N/A,FALSE,"CFMODEL"}</definedName>
    <definedName name="qqqqqqqqqqqqqqqqqq" localSheetId="9" hidden="1">{"Income Statement",#N/A,FALSE,"CFMODEL";"Balance Sheet",#N/A,FALSE,"CFMODEL"}</definedName>
    <definedName name="qqqqqqqqqqqqqqqqqq" localSheetId="13" hidden="1">{"Income Statement",#N/A,FALSE,"CFMODEL";"Balance Sheet",#N/A,FALSE,"CFMODEL"}</definedName>
    <definedName name="qqqqqqqqqqqqqqqqqq" localSheetId="1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2" hidden="1">{"SourcesUses",#N/A,TRUE,"CFMODEL";"TransOverview",#N/A,TRUE,"CFMODEL"}</definedName>
    <definedName name="reference3" localSheetId="16" hidden="1">{"SourcesUses",#N/A,TRUE,"CFMODEL";"TransOverview",#N/A,TRUE,"CFMODEL"}</definedName>
    <definedName name="reference3" localSheetId="3" hidden="1">{"SourcesUses",#N/A,TRUE,"CFMODEL";"TransOverview",#N/A,TRUE,"CFMODEL"}</definedName>
    <definedName name="reference3" localSheetId="4" hidden="1">{"SourcesUses",#N/A,TRUE,"CFMODEL";"TransOverview",#N/A,TRUE,"CFMODEL"}</definedName>
    <definedName name="reference3" localSheetId="7" hidden="1">{"SourcesUses",#N/A,TRUE,"CFMODEL";"TransOverview",#N/A,TRUE,"CFMODEL"}</definedName>
    <definedName name="reference3" localSheetId="9" hidden="1">{"SourcesUses",#N/A,TRUE,"CFMODEL";"TransOverview",#N/A,TRUE,"CFMODEL"}</definedName>
    <definedName name="reference3" localSheetId="13" hidden="1">{"SourcesUses",#N/A,TRUE,"CFMODEL";"TransOverview",#N/A,TRUE,"CFMODEL"}</definedName>
    <definedName name="reference3" localSheetId="1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2" hidden="1">{"SourcesUses",#N/A,TRUE,"CFMODEL";"TransOverview",#N/A,TRUE,"CFMODEL"}</definedName>
    <definedName name="reference32" localSheetId="16" hidden="1">{"SourcesUses",#N/A,TRUE,"CFMODEL";"TransOverview",#N/A,TRUE,"CFMODEL"}</definedName>
    <definedName name="reference32" localSheetId="3" hidden="1">{"SourcesUses",#N/A,TRUE,"CFMODEL";"TransOverview",#N/A,TRUE,"CFMODEL"}</definedName>
    <definedName name="reference32" localSheetId="4" hidden="1">{"SourcesUses",#N/A,TRUE,"CFMODEL";"TransOverview",#N/A,TRUE,"CFMODEL"}</definedName>
    <definedName name="reference32" localSheetId="7" hidden="1">{"SourcesUses",#N/A,TRUE,"CFMODEL";"TransOverview",#N/A,TRUE,"CFMODEL"}</definedName>
    <definedName name="reference32" localSheetId="9" hidden="1">{"SourcesUses",#N/A,TRUE,"CFMODEL";"TransOverview",#N/A,TRUE,"CFMODEL"}</definedName>
    <definedName name="reference32" localSheetId="13" hidden="1">{"SourcesUses",#N/A,TRUE,"CFMODEL";"TransOverview",#N/A,TRUE,"CFMODEL"}</definedName>
    <definedName name="reference32" localSheetId="1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2" hidden="1">{"'Attachment'!$A$1:$L$49"}</definedName>
    <definedName name="rert" localSheetId="16" hidden="1">{"'Attachment'!$A$1:$L$49"}</definedName>
    <definedName name="rert" localSheetId="3" hidden="1">{"'Attachment'!$A$1:$L$49"}</definedName>
    <definedName name="rert" localSheetId="4" hidden="1">{"'Attachment'!$A$1:$L$49"}</definedName>
    <definedName name="rert" localSheetId="7" hidden="1">{"'Attachment'!$A$1:$L$49"}</definedName>
    <definedName name="rert" localSheetId="9" hidden="1">{"'Attachment'!$A$1:$L$49"}</definedName>
    <definedName name="rert" localSheetId="13" hidden="1">{"'Attachment'!$A$1:$L$49"}</definedName>
    <definedName name="rert" localSheetId="1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1">IF('ESA Summary'!Values_Entered,HEADER_ROW+'ESA Summary'!Number_of_Payments,HEADER_ROW)</definedName>
    <definedName name="rough" localSheetId="2">IF('ESA Table 1'!Values_Entered,HEADER_ROW+'ESA Table 1'!Number_of_Payments,HEADER_ROW)</definedName>
    <definedName name="rough" localSheetId="16">IF('ESA Table 10'!Values_Entered,HEADER_ROW+'ESA Table 10'!Number_of_Payments,HEADER_ROW)</definedName>
    <definedName name="rough" localSheetId="3">IF('ESA Table 2'!Values_Entered,HEADER_ROW+'ESA Table 2'!Number_of_Payments,HEADER_ROW)</definedName>
    <definedName name="rough" localSheetId="4">IF('ESA Table 2A MFWB'!Values_Entered,HEADER_ROW+'ESA Table 2A MFWB'!Number_of_Payments,HEADER_ROW)</definedName>
    <definedName name="rough" localSheetId="5">IF('ESA Table 2B (PPPD)'!Values_Entered,HEADER_ROW+'ESA Table 2B (PPPD)'!Number_of_Payments,HEADER_ROW)</definedName>
    <definedName name="rough" localSheetId="6">IF('ESA Table 2C'!Values_Entered,HEADER_ROW+'ESA Table 2C'!Number_of_Payments,HEADER_ROW)</definedName>
    <definedName name="rough" localSheetId="7">IF('ESA Table 2D'!Values_Entered,HEADER_ROW+'ESA Table 2D'!Number_of_Payments,HEADER_ROW)</definedName>
    <definedName name="rough" localSheetId="9">IF('ESA Table 3A'!Values_Entered,HEADER_ROW+'ESA Table 3A'!Number_of_Payments,HEADER_ROW)</definedName>
    <definedName name="rough" localSheetId="10">IF('ESA Table 4A-E'!Values_Entered,HEADER_ROW+'ESA Table 4A-E'!Number_of_Payments,HEADER_ROW)</definedName>
    <definedName name="rough" localSheetId="11">IF('ESA Table 5A_5F'!Values_Entered,HEADER_ROW+'ESA Table 5A_5F'!Number_of_Payments,HEADER_ROW)</definedName>
    <definedName name="rough" localSheetId="12">IF('ESA Table 6'!Values_Entered,HEADER_ROW+'ESA Table 6'!Number_of_Payments,HEADER_ROW)</definedName>
    <definedName name="rough" localSheetId="13">IF('ESA Table 7'!Values_Entered,HEADER_ROW+'ESA Table 7'!Number_of_Payments,HEADER_ROW)</definedName>
    <definedName name="rough" localSheetId="14">IF('ESA Table 8'!Values_Entered,HEADER_ROW+'ESA Table 8'!Number_of_Payments,HEADER_ROW)</definedName>
    <definedName name="rough" localSheetId="15">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2" hidden="1">{"SourcesUses",#N/A,TRUE,#N/A;"TransOverview",#N/A,TRUE,"CFMODEL"}</definedName>
    <definedName name="rrrrr" localSheetId="16" hidden="1">{"SourcesUses",#N/A,TRUE,#N/A;"TransOverview",#N/A,TRUE,"CFMODEL"}</definedName>
    <definedName name="rrrrr" localSheetId="3" hidden="1">{"SourcesUses",#N/A,TRUE,#N/A;"TransOverview",#N/A,TRUE,"CFMODEL"}</definedName>
    <definedName name="rrrrr" localSheetId="4" hidden="1">{"SourcesUses",#N/A,TRUE,#N/A;"TransOverview",#N/A,TRUE,"CFMODEL"}</definedName>
    <definedName name="rrrrr" localSheetId="7" hidden="1">{"SourcesUses",#N/A,TRUE,#N/A;"TransOverview",#N/A,TRUE,"CFMODEL"}</definedName>
    <definedName name="rrrrr" localSheetId="9" hidden="1">{"SourcesUses",#N/A,TRUE,#N/A;"TransOverview",#N/A,TRUE,"CFMODEL"}</definedName>
    <definedName name="rrrrr" localSheetId="13" hidden="1">{"SourcesUses",#N/A,TRUE,#N/A;"TransOverview",#N/A,TRUE,"CFMODEL"}</definedName>
    <definedName name="rrrrr" localSheetId="1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2" hidden="1">{"SourcesUses",#N/A,TRUE,"FundsFlow";"TransOverview",#N/A,TRUE,"FundsFlow"}</definedName>
    <definedName name="rrrrrr" localSheetId="16" hidden="1">{"SourcesUses",#N/A,TRUE,"FundsFlow";"TransOverview",#N/A,TRUE,"FundsFlow"}</definedName>
    <definedName name="rrrrrr" localSheetId="3" hidden="1">{"SourcesUses",#N/A,TRUE,"FundsFlow";"TransOverview",#N/A,TRUE,"FundsFlow"}</definedName>
    <definedName name="rrrrrr" localSheetId="4" hidden="1">{"SourcesUses",#N/A,TRUE,"FundsFlow";"TransOverview",#N/A,TRUE,"FundsFlow"}</definedName>
    <definedName name="rrrrrr" localSheetId="7" hidden="1">{"SourcesUses",#N/A,TRUE,"FundsFlow";"TransOverview",#N/A,TRUE,"FundsFlow"}</definedName>
    <definedName name="rrrrrr" localSheetId="9" hidden="1">{"SourcesUses",#N/A,TRUE,"FundsFlow";"TransOverview",#N/A,TRUE,"FundsFlow"}</definedName>
    <definedName name="rrrrrr" localSheetId="13" hidden="1">{"SourcesUses",#N/A,TRUE,"FundsFlow";"TransOverview",#N/A,TRUE,"FundsFlow"}</definedName>
    <definedName name="rrrrrr" localSheetId="1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2" hidden="1">{"SourcesUses",#N/A,TRUE,"FundsFlow";"TransOverview",#N/A,TRUE,"FundsFlow"}</definedName>
    <definedName name="rrrrrr2" localSheetId="16" hidden="1">{"SourcesUses",#N/A,TRUE,"FundsFlow";"TransOverview",#N/A,TRUE,"FundsFlow"}</definedName>
    <definedName name="rrrrrr2" localSheetId="3" hidden="1">{"SourcesUses",#N/A,TRUE,"FundsFlow";"TransOverview",#N/A,TRUE,"FundsFlow"}</definedName>
    <definedName name="rrrrrr2" localSheetId="4" hidden="1">{"SourcesUses",#N/A,TRUE,"FundsFlow";"TransOverview",#N/A,TRUE,"FundsFlow"}</definedName>
    <definedName name="rrrrrr2" localSheetId="7" hidden="1">{"SourcesUses",#N/A,TRUE,"FundsFlow";"TransOverview",#N/A,TRUE,"FundsFlow"}</definedName>
    <definedName name="rrrrrr2" localSheetId="9" hidden="1">{"SourcesUses",#N/A,TRUE,"FundsFlow";"TransOverview",#N/A,TRUE,"FundsFlow"}</definedName>
    <definedName name="rrrrrr2" localSheetId="13" hidden="1">{"SourcesUses",#N/A,TRUE,"FundsFlow";"TransOverview",#N/A,TRUE,"FundsFlow"}</definedName>
    <definedName name="rrrrrr2" localSheetId="1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2">#REF!</definedName>
    <definedName name="Run_Mkt_Shares" localSheetId="16">#REF!</definedName>
    <definedName name="Run_Mkt_Shares" localSheetId="7">#REF!</definedName>
    <definedName name="Run_Mkt_Shares" localSheetId="9">#REF!</definedName>
    <definedName name="Run_Mkt_Shares" localSheetId="13">#REF!</definedName>
    <definedName name="Run_Mkt_Shares">'[9]Mkt Share Calculator'!$K$6:$N$13</definedName>
    <definedName name="Run_Year" localSheetId="2">#REF!</definedName>
    <definedName name="Run_Year" localSheetId="16">#REF!</definedName>
    <definedName name="Run_Year" localSheetId="7">#REF!</definedName>
    <definedName name="Run_Year" localSheetId="9">#REF!</definedName>
    <definedName name="Run_Year" localSheetId="13">#REF!</definedName>
    <definedName name="Run_Year">'[9]Mkt Share Calculator'!$B$6</definedName>
    <definedName name="Salary_Escalation_1996" localSheetId="2">#REF!</definedName>
    <definedName name="Salary_Escalation_1996" localSheetId="16">#REF!</definedName>
    <definedName name="Salary_Escalation_1996" localSheetId="7">#REF!</definedName>
    <definedName name="Salary_Escalation_1996" localSheetId="9">#REF!</definedName>
    <definedName name="Salary_Escalation_1996" localSheetId="13">#REF!</definedName>
    <definedName name="Salary_Escalation_1996">'[17]FED G&amp;A Assumption Rates'!$B$8</definedName>
    <definedName name="Salary_Escalation_1997" localSheetId="2">#REF!</definedName>
    <definedName name="Salary_Escalation_1997" localSheetId="16">#REF!</definedName>
    <definedName name="Salary_Escalation_1997" localSheetId="7">#REF!</definedName>
    <definedName name="Salary_Escalation_1997" localSheetId="9">#REF!</definedName>
    <definedName name="Salary_Escalation_1997" localSheetId="13">#REF!</definedName>
    <definedName name="Salary_Escalation_1997">'[17]FED G&amp;A Assumption Rates'!$C$8</definedName>
    <definedName name="Salary_Escalation_1998" localSheetId="2">#REF!</definedName>
    <definedName name="Salary_Escalation_1998" localSheetId="16">#REF!</definedName>
    <definedName name="Salary_Escalation_1998" localSheetId="7">#REF!</definedName>
    <definedName name="Salary_Escalation_1998" localSheetId="9">#REF!</definedName>
    <definedName name="Salary_Escalation_1998" localSheetId="13">#REF!</definedName>
    <definedName name="Salary_Escalation_1998">'[17]FED G&amp;A Assumption Rates'!$D$8</definedName>
    <definedName name="Salary_Escalation_1999" localSheetId="2">#REF!</definedName>
    <definedName name="Salary_Escalation_1999" localSheetId="16">#REF!</definedName>
    <definedName name="Salary_Escalation_1999" localSheetId="7">#REF!</definedName>
    <definedName name="Salary_Escalation_1999" localSheetId="9">#REF!</definedName>
    <definedName name="Salary_Escalation_1999" localSheetId="13">#REF!</definedName>
    <definedName name="Salary_Escalation_1999">'[17]FED G&amp;A Assumption Rates'!$E$8</definedName>
    <definedName name="Salary_Escalation_2000" localSheetId="2">#REF!</definedName>
    <definedName name="Salary_Escalation_2000" localSheetId="16">#REF!</definedName>
    <definedName name="Salary_Escalation_2000" localSheetId="7">#REF!</definedName>
    <definedName name="Salary_Escalation_2000" localSheetId="9">#REF!</definedName>
    <definedName name="Salary_Escalation_2000" localSheetId="13">#REF!</definedName>
    <definedName name="Salary_Escalation_2000">'[17]FED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7">#REF!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7">#REF!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2">#REF!</definedName>
    <definedName name="Scenario_Name" localSheetId="16">#REF!</definedName>
    <definedName name="Scenario_Name" localSheetId="7">#REF!</definedName>
    <definedName name="Scenario_Name" localSheetId="9">#REF!</definedName>
    <definedName name="Scenario_Name" localSheetId="13">#REF!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7">#REF!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7">#REF!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9"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2">#REF!</definedName>
    <definedName name="sdf" localSheetId="16">#REF!</definedName>
    <definedName name="sdf" localSheetId="7">#REF!</definedName>
    <definedName name="sdf" localSheetId="9">#REF!</definedName>
    <definedName name="sdf" localSheetId="13">#REF!</definedName>
    <definedName name="sdf">[27]lookup!$C$4:$F$29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7">#REF!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2">#REF!</definedName>
    <definedName name="SpotDates" localSheetId="16">#REF!</definedName>
    <definedName name="SpotDates" localSheetId="7">#REF!</definedName>
    <definedName name="SpotDates" localSheetId="9">#REF!</definedName>
    <definedName name="SpotDates" localSheetId="13">#REF!</definedName>
    <definedName name="SpotDates">'[18]Spot&amp;Imbalance'!$L$1:$BU$2</definedName>
    <definedName name="SpotMTM" localSheetId="2">#REF!</definedName>
    <definedName name="SpotMTM" localSheetId="16">#REF!</definedName>
    <definedName name="SpotMTM" localSheetId="7">#REF!</definedName>
    <definedName name="SpotMTM" localSheetId="9">#REF!</definedName>
    <definedName name="SpotMTM" localSheetId="13">#REF!</definedName>
    <definedName name="SpotMTM">'[18]Spot&amp;Imbalance'!$B$62:$BU$105</definedName>
    <definedName name="SpotVol" localSheetId="2">#REF!</definedName>
    <definedName name="SpotVol" localSheetId="16">#REF!</definedName>
    <definedName name="SpotVol" localSheetId="7">#REF!</definedName>
    <definedName name="SpotVol" localSheetId="9">#REF!</definedName>
    <definedName name="SpotVol" localSheetId="13">#REF!</definedName>
    <definedName name="SpotVol">'[18]Spot&amp;Imbalance'!$B$7:$BU$50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7">#REF!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7">#REF!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7">#REF!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2" hidden="1">{"SourcesUses",#N/A,TRUE,#N/A;"TransOverview",#N/A,TRUE,"CFMODEL"}</definedName>
    <definedName name="sss" localSheetId="16" hidden="1">{"SourcesUses",#N/A,TRUE,#N/A;"TransOverview",#N/A,TRUE,"CFMODEL"}</definedName>
    <definedName name="sss" localSheetId="3" hidden="1">{"SourcesUses",#N/A,TRUE,#N/A;"TransOverview",#N/A,TRUE,"CFMODEL"}</definedName>
    <definedName name="sss" localSheetId="4" hidden="1">{"SourcesUses",#N/A,TRUE,#N/A;"TransOverview",#N/A,TRUE,"CFMODEL"}</definedName>
    <definedName name="sss" localSheetId="7" hidden="1">{"SourcesUses",#N/A,TRUE,#N/A;"TransOverview",#N/A,TRUE,"CFMODEL"}</definedName>
    <definedName name="sss" localSheetId="9" hidden="1">{"SourcesUses",#N/A,TRUE,#N/A;"TransOverview",#N/A,TRUE,"CFMODEL"}</definedName>
    <definedName name="sss" localSheetId="13" hidden="1">{"SourcesUses",#N/A,TRUE,#N/A;"TransOverview",#N/A,TRUE,"CFMODEL"}</definedName>
    <definedName name="sss" localSheetId="1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2" hidden="1">{"Income Statement",#N/A,FALSE,"CFMODEL";"Balance Sheet",#N/A,FALSE,"CFMODEL"}</definedName>
    <definedName name="sssssssssssssssss" localSheetId="16" hidden="1">{"Income Statement",#N/A,FALSE,"CFMODEL";"Balance Sheet",#N/A,FALSE,"CFMODEL"}</definedName>
    <definedName name="sssssssssssssssss" localSheetId="3" hidden="1">{"Income Statement",#N/A,FALSE,"CFMODEL";"Balance Sheet",#N/A,FALSE,"CFMODEL"}</definedName>
    <definedName name="sssssssssssssssss" localSheetId="4" hidden="1">{"Income Statement",#N/A,FALSE,"CFMODEL";"Balance Sheet",#N/A,FALSE,"CFMODEL"}</definedName>
    <definedName name="sssssssssssssssss" localSheetId="7" hidden="1">{"Income Statement",#N/A,FALSE,"CFMODEL";"Balance Sheet",#N/A,FALSE,"CFMODEL"}</definedName>
    <definedName name="sssssssssssssssss" localSheetId="9" hidden="1">{"Income Statement",#N/A,FALSE,"CFMODEL";"Balance Sheet",#N/A,FALSE,"CFMODEL"}</definedName>
    <definedName name="sssssssssssssssss" localSheetId="13" hidden="1">{"Income Statement",#N/A,FALSE,"CFMODEL";"Balance Sheet",#N/A,FALSE,"CFMODEL"}</definedName>
    <definedName name="sssssssssssssssss" localSheetId="1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2" hidden="1">{"Income Statement",#N/A,FALSE,"CFMODEL";"Balance Sheet",#N/A,FALSE,"CFMODEL"}</definedName>
    <definedName name="sssssssssssssssssss" localSheetId="16" hidden="1">{"Income Statement",#N/A,FALSE,"CFMODEL";"Balance Sheet",#N/A,FALSE,"CFMODEL"}</definedName>
    <definedName name="sssssssssssssssssss" localSheetId="3" hidden="1">{"Income Statement",#N/A,FALSE,"CFMODEL";"Balance Sheet",#N/A,FALSE,"CFMODEL"}</definedName>
    <definedName name="sssssssssssssssssss" localSheetId="4" hidden="1">{"Income Statement",#N/A,FALSE,"CFMODEL";"Balance Sheet",#N/A,FALSE,"CFMODEL"}</definedName>
    <definedName name="sssssssssssssssssss" localSheetId="7" hidden="1">{"Income Statement",#N/A,FALSE,"CFMODEL";"Balance Sheet",#N/A,FALSE,"CFMODEL"}</definedName>
    <definedName name="sssssssssssssssssss" localSheetId="9" hidden="1">{"Income Statement",#N/A,FALSE,"CFMODEL";"Balance Sheet",#N/A,FALSE,"CFMODEL"}</definedName>
    <definedName name="sssssssssssssssssss" localSheetId="13" hidden="1">{"Income Statement",#N/A,FALSE,"CFMODEL";"Balance Sheet",#N/A,FALSE,"CFMODEL"}</definedName>
    <definedName name="sssssssssssssssssss" localSheetId="1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2">#REF!</definedName>
    <definedName name="SwapBasisDates" localSheetId="16">#REF!</definedName>
    <definedName name="SwapBasisDates" localSheetId="7">#REF!</definedName>
    <definedName name="SwapBasisDates" localSheetId="9">#REF!</definedName>
    <definedName name="SwapBasisDates" localSheetId="13">#REF!</definedName>
    <definedName name="SwapBasisDates">[18]BasisSwap!$J$1:$BT$2</definedName>
    <definedName name="SwapBasisMTM" localSheetId="2">#REF!</definedName>
    <definedName name="SwapBasisMTM" localSheetId="16">#REF!</definedName>
    <definedName name="SwapBasisMTM" localSheetId="7">#REF!</definedName>
    <definedName name="SwapBasisMTM" localSheetId="9">#REF!</definedName>
    <definedName name="SwapBasisMTM" localSheetId="13">#REF!</definedName>
    <definedName name="SwapBasisMTM">[18]BasisSwap!$B$34:$BT$50</definedName>
    <definedName name="SwapBasisVol" localSheetId="2">#REF!</definedName>
    <definedName name="SwapBasisVol" localSheetId="16">#REF!</definedName>
    <definedName name="SwapBasisVol" localSheetId="7">#REF!</definedName>
    <definedName name="SwapBasisVol" localSheetId="9">#REF!</definedName>
    <definedName name="SwapBasisVol" localSheetId="13">#REF!</definedName>
    <definedName name="SwapBasisVol">[18]BasisSwap!$B$7:$BT$25</definedName>
    <definedName name="SwapFFDates" localSheetId="2">#REF!</definedName>
    <definedName name="SwapFFDates" localSheetId="16">#REF!</definedName>
    <definedName name="SwapFFDates" localSheetId="7">#REF!</definedName>
    <definedName name="SwapFFDates" localSheetId="9">#REF!</definedName>
    <definedName name="SwapFFDates" localSheetId="13">#REF!</definedName>
    <definedName name="SwapFFDates">[18]FFSwap!$J$1:$BT$2</definedName>
    <definedName name="SwapFFMTM" localSheetId="2">#REF!</definedName>
    <definedName name="SwapFFMTM" localSheetId="16">#REF!</definedName>
    <definedName name="SwapFFMTM" localSheetId="7">#REF!</definedName>
    <definedName name="SwapFFMTM" localSheetId="9">#REF!</definedName>
    <definedName name="SwapFFMTM" localSheetId="13">#REF!</definedName>
    <definedName name="SwapFFMTM">[18]FFSwap!$B$34:$BT$50</definedName>
    <definedName name="SwapFFVol" localSheetId="2">#REF!</definedName>
    <definedName name="SwapFFVol" localSheetId="16">#REF!</definedName>
    <definedName name="SwapFFVol" localSheetId="7">#REF!</definedName>
    <definedName name="SwapFFVol" localSheetId="9">#REF!</definedName>
    <definedName name="SwapFFVol" localSheetId="13">#REF!</definedName>
    <definedName name="SwapFFVol">[18]FFSwap!$B$7:$BT$25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7">#REF!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7">#REF!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7">#REF!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2">#REF!</definedName>
    <definedName name="SWPC_Mgmt_Fee_Base_year" localSheetId="16">#REF!</definedName>
    <definedName name="SWPC_Mgmt_Fee_Base_year" localSheetId="7">#REF!</definedName>
    <definedName name="SWPC_Mgmt_Fee_Base_year" localSheetId="9">#REF!</definedName>
    <definedName name="SWPC_Mgmt_Fee_Base_year" localSheetId="13">#REF!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7">#REF!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7">#REF!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7">#REF!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2">#REF!</definedName>
    <definedName name="Tax_Rate" localSheetId="16">#REF!</definedName>
    <definedName name="Tax_Rate" localSheetId="7">#REF!</definedName>
    <definedName name="Tax_Rate" localSheetId="9">#REF!</definedName>
    <definedName name="Tax_Rate" localSheetId="13">#REF!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7">#REF!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7">#REF!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7">#REF!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9" hidden="1">{#N/A,#N/A,FALSE,"Aging Summary";#N/A,#N/A,FALSE,"Ratio Analysis";#N/A,#N/A,FALSE,"Test 120 Day Accts";#N/A,#N/A,FALSE,"Tickmarks"}</definedName>
    <definedName name="TDM" localSheetId="13"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9"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9"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9"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2" hidden="1">{"Control_DataContact",#N/A,FALSE,"Control"}</definedName>
    <definedName name="test_1" localSheetId="16" hidden="1">{"Control_DataContact",#N/A,FALSE,"Control"}</definedName>
    <definedName name="test_1" localSheetId="3" hidden="1">{"Control_DataContact",#N/A,FALSE,"Control"}</definedName>
    <definedName name="test_1" localSheetId="4" hidden="1">{"Control_DataContact",#N/A,FALSE,"Control"}</definedName>
    <definedName name="test_1" localSheetId="7" hidden="1">{"Control_DataContact",#N/A,FALSE,"Control"}</definedName>
    <definedName name="test_1" localSheetId="9" hidden="1">{"Control_DataContact",#N/A,FALSE,"Control"}</definedName>
    <definedName name="test_1" localSheetId="13" hidden="1">{"Control_DataContact",#N/A,FALSE,"Control"}</definedName>
    <definedName name="test_1" localSheetId="1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2" hidden="1">{"Sch.D_P_1Gas",#N/A,FALSE,"Sch.D";"Sch.D_P_2Elec",#N/A,FALSE,"Sch.D"}</definedName>
    <definedName name="test1_1" localSheetId="16" hidden="1">{"Sch.D_P_1Gas",#N/A,FALSE,"Sch.D";"Sch.D_P_2Elec",#N/A,FALSE,"Sch.D"}</definedName>
    <definedName name="test1_1" localSheetId="3" hidden="1">{"Sch.D_P_1Gas",#N/A,FALSE,"Sch.D";"Sch.D_P_2Elec",#N/A,FALSE,"Sch.D"}</definedName>
    <definedName name="test1_1" localSheetId="4" hidden="1">{"Sch.D_P_1Gas",#N/A,FALSE,"Sch.D";"Sch.D_P_2Elec",#N/A,FALSE,"Sch.D"}</definedName>
    <definedName name="test1_1" localSheetId="7" hidden="1">{"Sch.D_P_1Gas",#N/A,FALSE,"Sch.D";"Sch.D_P_2Elec",#N/A,FALSE,"Sch.D"}</definedName>
    <definedName name="test1_1" localSheetId="9" hidden="1">{"Sch.D_P_1Gas",#N/A,FALSE,"Sch.D";"Sch.D_P_2Elec",#N/A,FALSE,"Sch.D"}</definedName>
    <definedName name="test1_1" localSheetId="13" hidden="1">{"Sch.D_P_1Gas",#N/A,FALSE,"Sch.D";"Sch.D_P_2Elec",#N/A,FALSE,"Sch.D"}</definedName>
    <definedName name="test1_1" localSheetId="1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2" hidden="1">{"SourcesUses",#N/A,TRUE,#N/A;"TransOverview",#N/A,TRUE,"CFMODEL"}</definedName>
    <definedName name="test2006" localSheetId="16" hidden="1">{"SourcesUses",#N/A,TRUE,#N/A;"TransOverview",#N/A,TRUE,"CFMODEL"}</definedName>
    <definedName name="test2006" localSheetId="3" hidden="1">{"SourcesUses",#N/A,TRUE,#N/A;"TransOverview",#N/A,TRUE,"CFMODEL"}</definedName>
    <definedName name="test2006" localSheetId="4" hidden="1">{"SourcesUses",#N/A,TRUE,#N/A;"TransOverview",#N/A,TRUE,"CFMODEL"}</definedName>
    <definedName name="test2006" localSheetId="7" hidden="1">{"SourcesUses",#N/A,TRUE,#N/A;"TransOverview",#N/A,TRUE,"CFMODEL"}</definedName>
    <definedName name="test2006" localSheetId="9" hidden="1">{"SourcesUses",#N/A,TRUE,#N/A;"TransOverview",#N/A,TRUE,"CFMODEL"}</definedName>
    <definedName name="test2006" localSheetId="13" hidden="1">{"SourcesUses",#N/A,TRUE,#N/A;"TransOverview",#N/A,TRUE,"CFMODEL"}</definedName>
    <definedName name="test2006" localSheetId="1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9"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2">#REF!</definedName>
    <definedName name="Tranche_A_Notes_Pct_Construction" localSheetId="16">#REF!</definedName>
    <definedName name="Tranche_A_Notes_Pct_Construction" localSheetId="7">#REF!</definedName>
    <definedName name="Tranche_A_Notes_Pct_Construction" localSheetId="9">#REF!</definedName>
    <definedName name="Tranche_A_Notes_Pct_Construction" localSheetId="13">#REF!</definedName>
    <definedName name="Tranche_A_Notes_Pct_Construction">[28]Inputs!$B$450</definedName>
    <definedName name="Tranche_B_Notes_Pct_Construction" localSheetId="2">#REF!</definedName>
    <definedName name="Tranche_B_Notes_Pct_Construction" localSheetId="16">#REF!</definedName>
    <definedName name="Tranche_B_Notes_Pct_Construction" localSheetId="7">#REF!</definedName>
    <definedName name="Tranche_B_Notes_Pct_Construction" localSheetId="9">#REF!</definedName>
    <definedName name="Tranche_B_Notes_Pct_Construction" localSheetId="13">#REF!</definedName>
    <definedName name="Tranche_B_Notes_Pct_Construction">[28]Inputs!$B$451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7"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7">#REF!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7">#REF!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2">#REF!</definedName>
    <definedName name="Utility" localSheetId="16">#REF!</definedName>
    <definedName name="Utility" localSheetId="7">#REF!</definedName>
    <definedName name="Utility" localSheetId="9">#REF!</definedName>
    <definedName name="Utility" localSheetId="13">#REF!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2">#REF!</definedName>
    <definedName name="v" localSheetId="16">#REF!</definedName>
    <definedName name="v" localSheetId="7">#REF!</definedName>
    <definedName name="v" localSheetId="9">#REF!</definedName>
    <definedName name="v" localSheetId="13">#REF!</definedName>
    <definedName name="v">[2]Parameters!$D$18</definedName>
    <definedName name="val" localSheetId="2">#REF!</definedName>
    <definedName name="val" localSheetId="16">#REF!</definedName>
    <definedName name="val" localSheetId="7">#REF!</definedName>
    <definedName name="val" localSheetId="9">#REF!</definedName>
    <definedName name="val" localSheetId="13">#REF!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7">#REF!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1">IF(LOAN_AMOUNT*INTEREST_RATE*LOAN_YEARS*LOAN_START&gt;0,1,0)</definedName>
    <definedName name="Values_Entered" localSheetId="2">IF(LOAN_AMOUNT*INTEREST_RATE*LOAN_YEARS*LOAN_START&gt;0,1,0)</definedName>
    <definedName name="Values_Entered" localSheetId="16">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9">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1">IF(LOAN_AMOUNT_PREF*INTEREST_RATE_PREF*LOAN_YEARS_PREF*LOAN_START_PREF&gt;0,1,0)</definedName>
    <definedName name="Values_Entered_Pref" localSheetId="2">IF(LOAN_AMOUNT_PREF*INTEREST_RATE_PREF*LOAN_YEARS_PREF*LOAN_START_PREF&gt;0,1,0)</definedName>
    <definedName name="Values_Entered_Pref" localSheetId="16">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9">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2">#REF!</definedName>
    <definedName name="vol_data" localSheetId="16">#REF!</definedName>
    <definedName name="vol_data" localSheetId="7">#REF!</definedName>
    <definedName name="vol_data" localSheetId="9">#REF!</definedName>
    <definedName name="vol_data" localSheetId="13">#REF!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2" hidden="1">{"SourcesUses",#N/A,TRUE,"CFMODEL";"TransOverview",#N/A,TRUE,"CFMODEL"}</definedName>
    <definedName name="w" localSheetId="16" hidden="1">{"SourcesUses",#N/A,TRUE,"CFMODEL";"TransOverview",#N/A,TRUE,"CFMODEL"}</definedName>
    <definedName name="w" localSheetId="3" hidden="1">{"SourcesUses",#N/A,TRUE,"CFMODEL";"TransOverview",#N/A,TRUE,"CFMODEL"}</definedName>
    <definedName name="w" localSheetId="4" hidden="1">{"SourcesUses",#N/A,TRUE,"CFMODEL";"TransOverview",#N/A,TRUE,"CFMODEL"}</definedName>
    <definedName name="w" localSheetId="7" hidden="1">{"SourcesUses",#N/A,TRUE,"CFMODEL";"TransOverview",#N/A,TRUE,"CFMODEL"}</definedName>
    <definedName name="w" localSheetId="9" hidden="1">{"SourcesUses",#N/A,TRUE,"CFMODEL";"TransOverview",#N/A,TRUE,"CFMODEL"}</definedName>
    <definedName name="w" localSheetId="13" hidden="1">{"SourcesUses",#N/A,TRUE,"CFMODEL";"TransOverview",#N/A,TRUE,"CFMODEL"}</definedName>
    <definedName name="w" localSheetId="1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2">#REF!</definedName>
    <definedName name="Wage_Escalation_Rate" localSheetId="16">#REF!</definedName>
    <definedName name="Wage_Escalation_Rate" localSheetId="7">#REF!</definedName>
    <definedName name="Wage_Escalation_Rate" localSheetId="9">#REF!</definedName>
    <definedName name="Wage_Escalation_Rate" localSheetId="13">#REF!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2" hidden="1">{"phase 1 ecm table",#N/A,FALSE,"ECM Matrix";"total ecm table",#N/A,FALSE,"ECM Matrix"}</definedName>
    <definedName name="what?" localSheetId="16" hidden="1">{"phase 1 ecm table",#N/A,FALSE,"ECM Matrix";"total ecm table",#N/A,FALSE,"ECM Matrix"}</definedName>
    <definedName name="what?" localSheetId="3" hidden="1">{"phase 1 ecm table",#N/A,FALSE,"ECM Matrix";"total ecm table",#N/A,FALSE,"ECM Matrix"}</definedName>
    <definedName name="what?" localSheetId="4" hidden="1">{"phase 1 ecm table",#N/A,FALSE,"ECM Matrix";"total ecm table",#N/A,FALSE,"ECM Matrix"}</definedName>
    <definedName name="what?" localSheetId="7" hidden="1">{"phase 1 ecm table",#N/A,FALSE,"ECM Matrix";"total ecm table",#N/A,FALSE,"ECM Matrix"}</definedName>
    <definedName name="what?" localSheetId="9" hidden="1">{"phase 1 ecm table",#N/A,FALSE,"ECM Matrix";"total ecm table",#N/A,FALSE,"ECM Matrix"}</definedName>
    <definedName name="what?" localSheetId="13" hidden="1">{"phase 1 ecm table",#N/A,FALSE,"ECM Matrix";"total ecm table",#N/A,FALSE,"ECM Matrix"}</definedName>
    <definedName name="what?" localSheetId="1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9"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9"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9"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9"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2" hidden="1">{"phase 1 ecm table",#N/A,FALSE,"ECM Matrix";"total ecm table",#N/A,FALSE,"ECM Matrix"}</definedName>
    <definedName name="what1" localSheetId="16" hidden="1">{"phase 1 ecm table",#N/A,FALSE,"ECM Matrix";"total ecm table",#N/A,FALSE,"ECM Matrix"}</definedName>
    <definedName name="what1" localSheetId="3" hidden="1">{"phase 1 ecm table",#N/A,FALSE,"ECM Matrix";"total ecm table",#N/A,FALSE,"ECM Matrix"}</definedName>
    <definedName name="what1" localSheetId="4" hidden="1">{"phase 1 ecm table",#N/A,FALSE,"ECM Matrix";"total ecm table",#N/A,FALSE,"ECM Matrix"}</definedName>
    <definedName name="what1" localSheetId="7" hidden="1">{"phase 1 ecm table",#N/A,FALSE,"ECM Matrix";"total ecm table",#N/A,FALSE,"ECM Matrix"}</definedName>
    <definedName name="what1" localSheetId="9" hidden="1">{"phase 1 ecm table",#N/A,FALSE,"ECM Matrix";"total ecm table",#N/A,FALSE,"ECM Matrix"}</definedName>
    <definedName name="what1" localSheetId="13" hidden="1">{"phase 1 ecm table",#N/A,FALSE,"ECM Matrix";"total ecm table",#N/A,FALSE,"ECM Matrix"}</definedName>
    <definedName name="what1" localSheetId="1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9"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2" hidden="1">{"phase 1 ecm table",#N/A,FALSE,"ECM Matrix";"total ecm table",#N/A,FALSE,"ECM Matrix"}</definedName>
    <definedName name="who" localSheetId="16" hidden="1">{"phase 1 ecm table",#N/A,FALSE,"ECM Matrix";"total ecm table",#N/A,FALSE,"ECM Matrix"}</definedName>
    <definedName name="who" localSheetId="3" hidden="1">{"phase 1 ecm table",#N/A,FALSE,"ECM Matrix";"total ecm table",#N/A,FALSE,"ECM Matrix"}</definedName>
    <definedName name="who" localSheetId="4" hidden="1">{"phase 1 ecm table",#N/A,FALSE,"ECM Matrix";"total ecm table",#N/A,FALSE,"ECM Matrix"}</definedName>
    <definedName name="who" localSheetId="7" hidden="1">{"phase 1 ecm table",#N/A,FALSE,"ECM Matrix";"total ecm table",#N/A,FALSE,"ECM Matrix"}</definedName>
    <definedName name="who" localSheetId="9" hidden="1">{"phase 1 ecm table",#N/A,FALSE,"ECM Matrix";"total ecm table",#N/A,FALSE,"ECM Matrix"}</definedName>
    <definedName name="who" localSheetId="13" hidden="1">{"phase 1 ecm table",#N/A,FALSE,"ECM Matrix";"total ecm table",#N/A,FALSE,"ECM Matrix"}</definedName>
    <definedName name="who" localSheetId="1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9"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9"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2" hidden="1">{#N/A,#N/A,FALSE,"trates"}</definedName>
    <definedName name="wrn.BL." localSheetId="16" hidden="1">{#N/A,#N/A,FALSE,"trates"}</definedName>
    <definedName name="wrn.BL." localSheetId="3" hidden="1">{#N/A,#N/A,FALSE,"trates"}</definedName>
    <definedName name="wrn.BL." localSheetId="4" hidden="1">{#N/A,#N/A,FALSE,"trates"}</definedName>
    <definedName name="wrn.BL." localSheetId="7" hidden="1">{#N/A,#N/A,FALSE,"trates"}</definedName>
    <definedName name="wrn.BL." localSheetId="9" hidden="1">{#N/A,#N/A,FALSE,"trates"}</definedName>
    <definedName name="wrn.BL." localSheetId="13" hidden="1">{#N/A,#N/A,FALSE,"trates"}</definedName>
    <definedName name="wrn.BL." localSheetId="1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2" hidden="1">{#N/A,#N/A,TRUE,"SDGE";#N/A,#N/A,TRUE,"GBU";#N/A,#N/A,TRUE,"TBU";#N/A,#N/A,TRUE,"EDBU";#N/A,#N/A,TRUE,"ExclCC"}</definedName>
    <definedName name="wrn.busum." localSheetId="16" hidden="1">{#N/A,#N/A,TRUE,"SDGE";#N/A,#N/A,TRUE,"GBU";#N/A,#N/A,TRUE,"TBU";#N/A,#N/A,TRUE,"EDBU";#N/A,#N/A,TRUE,"ExclCC"}</definedName>
    <definedName name="wrn.busum." localSheetId="3" hidden="1">{#N/A,#N/A,TRUE,"SDGE";#N/A,#N/A,TRUE,"GBU";#N/A,#N/A,TRUE,"TBU";#N/A,#N/A,TRUE,"EDBU";#N/A,#N/A,TRUE,"ExclCC"}</definedName>
    <definedName name="wrn.busum." localSheetId="4" hidden="1">{#N/A,#N/A,TRUE,"SDGE";#N/A,#N/A,TRUE,"GBU";#N/A,#N/A,TRUE,"TBU";#N/A,#N/A,TRUE,"EDBU";#N/A,#N/A,TRUE,"ExclCC"}</definedName>
    <definedName name="wrn.busum." localSheetId="7" hidden="1">{#N/A,#N/A,TRUE,"SDGE";#N/A,#N/A,TRUE,"GBU";#N/A,#N/A,TRUE,"TBU";#N/A,#N/A,TRUE,"EDBU";#N/A,#N/A,TRUE,"ExclCC"}</definedName>
    <definedName name="wrn.busum." localSheetId="9" hidden="1">{#N/A,#N/A,TRUE,"SDGE";#N/A,#N/A,TRUE,"GBU";#N/A,#N/A,TRUE,"TBU";#N/A,#N/A,TRUE,"EDBU";#N/A,#N/A,TRUE,"ExclCC"}</definedName>
    <definedName name="wrn.busum." localSheetId="13" hidden="1">{#N/A,#N/A,TRUE,"SDGE";#N/A,#N/A,TRUE,"GBU";#N/A,#N/A,TRUE,"TBU";#N/A,#N/A,TRUE,"EDBU";#N/A,#N/A,TRUE,"ExclCC"}</definedName>
    <definedName name="wrn.busum." localSheetId="1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9"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9"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2" hidden="1">{#N/A,#N/A,FALSE,"RECAP";#N/A,#N/A,FALSE,"MATBYCLS";#N/A,#N/A,FALSE,"STATUS";#N/A,#N/A,FALSE,"OP-ACT";#N/A,#N/A,FALSE,"W_O"}</definedName>
    <definedName name="wrn.COSTOS." localSheetId="16" hidden="1">{#N/A,#N/A,FALSE,"RECAP";#N/A,#N/A,FALSE,"MATBYCLS";#N/A,#N/A,FALSE,"STATUS";#N/A,#N/A,FALSE,"OP-ACT";#N/A,#N/A,FALSE,"W_O"}</definedName>
    <definedName name="wrn.COSTOS." localSheetId="3" hidden="1">{#N/A,#N/A,FALSE,"RECAP";#N/A,#N/A,FALSE,"MATBYCLS";#N/A,#N/A,FALSE,"STATUS";#N/A,#N/A,FALSE,"OP-ACT";#N/A,#N/A,FALSE,"W_O"}</definedName>
    <definedName name="wrn.COSTOS." localSheetId="4" hidden="1">{#N/A,#N/A,FALSE,"RECAP";#N/A,#N/A,FALSE,"MATBYCLS";#N/A,#N/A,FALSE,"STATUS";#N/A,#N/A,FALSE,"OP-ACT";#N/A,#N/A,FALSE,"W_O"}</definedName>
    <definedName name="wrn.COSTOS." localSheetId="7" hidden="1">{#N/A,#N/A,FALSE,"RECAP";#N/A,#N/A,FALSE,"MATBYCLS";#N/A,#N/A,FALSE,"STATUS";#N/A,#N/A,FALSE,"OP-ACT";#N/A,#N/A,FALSE,"W_O"}</definedName>
    <definedName name="wrn.COSTOS." localSheetId="9" hidden="1">{#N/A,#N/A,FALSE,"RECAP";#N/A,#N/A,FALSE,"MATBYCLS";#N/A,#N/A,FALSE,"STATUS";#N/A,#N/A,FALSE,"OP-ACT";#N/A,#N/A,FALSE,"W_O"}</definedName>
    <definedName name="wrn.COSTOS." localSheetId="13" hidden="1">{#N/A,#N/A,FALSE,"RECAP";#N/A,#N/A,FALSE,"MATBYCLS";#N/A,#N/A,FALSE,"STATUS";#N/A,#N/A,FALSE,"OP-ACT";#N/A,#N/A,FALSE,"W_O"}</definedName>
    <definedName name="wrn.COSTOS." localSheetId="1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2" hidden="1">{#N/A,#N/A,FALSE,"3 Year Plan"}</definedName>
    <definedName name="wrn.Data." localSheetId="16" hidden="1">{#N/A,#N/A,FALSE,"3 Year Plan"}</definedName>
    <definedName name="wrn.Data." localSheetId="3" hidden="1">{#N/A,#N/A,FALSE,"3 Year Plan"}</definedName>
    <definedName name="wrn.Data." localSheetId="4" hidden="1">{#N/A,#N/A,FALSE,"3 Year Plan"}</definedName>
    <definedName name="wrn.Data." localSheetId="7" hidden="1">{#N/A,#N/A,FALSE,"3 Year Plan"}</definedName>
    <definedName name="wrn.Data." localSheetId="9" hidden="1">{#N/A,#N/A,FALSE,"3 Year Plan"}</definedName>
    <definedName name="wrn.Data." localSheetId="13" hidden="1">{#N/A,#N/A,FALSE,"3 Year Plan"}</definedName>
    <definedName name="wrn.Data." localSheetId="1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2" hidden="1">{"Control_DataContact",#N/A,FALSE,"Control"}</definedName>
    <definedName name="wrn.Data_Contact." localSheetId="16" hidden="1">{"Control_DataContact",#N/A,FALSE,"Control"}</definedName>
    <definedName name="wrn.Data_Contact." localSheetId="3" hidden="1">{"Control_DataContact",#N/A,FALSE,"Control"}</definedName>
    <definedName name="wrn.Data_Contact." localSheetId="4" hidden="1">{"Control_DataContact",#N/A,FALSE,"Control"}</definedName>
    <definedName name="wrn.Data_Contact." localSheetId="7" hidden="1">{"Control_DataContact",#N/A,FALSE,"Control"}</definedName>
    <definedName name="wrn.Data_Contact." localSheetId="9" hidden="1">{"Control_DataContact",#N/A,FALSE,"Control"}</definedName>
    <definedName name="wrn.Data_Contact." localSheetId="13" hidden="1">{"Control_DataContact",#N/A,FALSE,"Control"}</definedName>
    <definedName name="wrn.Data_Contact." localSheetId="1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2" hidden="1">{"Control_DataContact",#N/A,FALSE,"Control"}</definedName>
    <definedName name="wrn.Data_Contact._1" localSheetId="16" hidden="1">{"Control_DataContact",#N/A,FALSE,"Control"}</definedName>
    <definedName name="wrn.Data_Contact._1" localSheetId="3" hidden="1">{"Control_DataContact",#N/A,FALSE,"Control"}</definedName>
    <definedName name="wrn.Data_Contact._1" localSheetId="4" hidden="1">{"Control_DataContact",#N/A,FALSE,"Control"}</definedName>
    <definedName name="wrn.Data_Contact._1" localSheetId="7" hidden="1">{"Control_DataContact",#N/A,FALSE,"Control"}</definedName>
    <definedName name="wrn.Data_Contact._1" localSheetId="9" hidden="1">{"Control_DataContact",#N/A,FALSE,"Control"}</definedName>
    <definedName name="wrn.Data_Contact._1" localSheetId="13" hidden="1">{"Control_DataContact",#N/A,FALSE,"Control"}</definedName>
    <definedName name="wrn.Data_Contact._1" localSheetId="1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9"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9"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2" hidden="1">{"b1",#N/A,TRUE,"B-1";"b2",#N/A,TRUE,"B-2";"b3",#N/A,TRUE,"B-3";"b4",#N/A,TRUE,"B-4";"b5",#N/A,TRUE,"B-5"}</definedName>
    <definedName name="wrn.fermie." localSheetId="16" hidden="1">{"b1",#N/A,TRUE,"B-1";"b2",#N/A,TRUE,"B-2";"b3",#N/A,TRUE,"B-3";"b4",#N/A,TRUE,"B-4";"b5",#N/A,TRUE,"B-5"}</definedName>
    <definedName name="wrn.fermie." localSheetId="3" hidden="1">{"b1",#N/A,TRUE,"B-1";"b2",#N/A,TRUE,"B-2";"b3",#N/A,TRUE,"B-3";"b4",#N/A,TRUE,"B-4";"b5",#N/A,TRUE,"B-5"}</definedName>
    <definedName name="wrn.fermie." localSheetId="4" hidden="1">{"b1",#N/A,TRUE,"B-1";"b2",#N/A,TRUE,"B-2";"b3",#N/A,TRUE,"B-3";"b4",#N/A,TRUE,"B-4";"b5",#N/A,TRUE,"B-5"}</definedName>
    <definedName name="wrn.fermie." localSheetId="7" hidden="1">{"b1",#N/A,TRUE,"B-1";"b2",#N/A,TRUE,"B-2";"b3",#N/A,TRUE,"B-3";"b4",#N/A,TRUE,"B-4";"b5",#N/A,TRUE,"B-5"}</definedName>
    <definedName name="wrn.fermie." localSheetId="9" hidden="1">{"b1",#N/A,TRUE,"B-1";"b2",#N/A,TRUE,"B-2";"b3",#N/A,TRUE,"B-3";"b4",#N/A,TRUE,"B-4";"b5",#N/A,TRUE,"B-5"}</definedName>
    <definedName name="wrn.fermie." localSheetId="13" hidden="1">{"b1",#N/A,TRUE,"B-1";"b2",#N/A,TRUE,"B-2";"b3",#N/A,TRUE,"B-3";"b4",#N/A,TRUE,"B-4";"b5",#N/A,TRUE,"B-5"}</definedName>
    <definedName name="wrn.fermie." localSheetId="1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2" hidden="1">{#N/A,#N/A,FALSE,"94 FTE";#N/A,#N/A,FALSE,"95 FTE";#N/A,#N/A,FALSE,"96 FTE"}</definedName>
    <definedName name="wrn.FTEs." localSheetId="16" hidden="1">{#N/A,#N/A,FALSE,"94 FTE";#N/A,#N/A,FALSE,"95 FTE";#N/A,#N/A,FALSE,"96 FTE"}</definedName>
    <definedName name="wrn.FTEs." localSheetId="3" hidden="1">{#N/A,#N/A,FALSE,"94 FTE";#N/A,#N/A,FALSE,"95 FTE";#N/A,#N/A,FALSE,"96 FTE"}</definedName>
    <definedName name="wrn.FTEs." localSheetId="4" hidden="1">{#N/A,#N/A,FALSE,"94 FTE";#N/A,#N/A,FALSE,"95 FTE";#N/A,#N/A,FALSE,"96 FTE"}</definedName>
    <definedName name="wrn.FTEs." localSheetId="7" hidden="1">{#N/A,#N/A,FALSE,"94 FTE";#N/A,#N/A,FALSE,"95 FTE";#N/A,#N/A,FALSE,"96 FTE"}</definedName>
    <definedName name="wrn.FTEs." localSheetId="9" hidden="1">{#N/A,#N/A,FALSE,"94 FTE";#N/A,#N/A,FALSE,"95 FTE";#N/A,#N/A,FALSE,"96 FTE"}</definedName>
    <definedName name="wrn.FTEs." localSheetId="13" hidden="1">{#N/A,#N/A,FALSE,"94 FTE";#N/A,#N/A,FALSE,"95 FTE";#N/A,#N/A,FALSE,"96 FTE"}</definedName>
    <definedName name="wrn.FTEs." localSheetId="1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2" hidden="1">{#N/A,#N/A,FALSE,"A"}</definedName>
    <definedName name="wrn.input." localSheetId="16" hidden="1">{#N/A,#N/A,FALSE,"A"}</definedName>
    <definedName name="wrn.input." localSheetId="3" hidden="1">{#N/A,#N/A,FALSE,"A"}</definedName>
    <definedName name="wrn.input." localSheetId="4" hidden="1">{#N/A,#N/A,FALSE,"A"}</definedName>
    <definedName name="wrn.input." localSheetId="7" hidden="1">{#N/A,#N/A,FALSE,"A"}</definedName>
    <definedName name="wrn.input." localSheetId="9" hidden="1">{#N/A,#N/A,FALSE,"A"}</definedName>
    <definedName name="wrn.input." localSheetId="13" hidden="1">{#N/A,#N/A,FALSE,"A"}</definedName>
    <definedName name="wrn.input." localSheetId="1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2" hidden="1">{"[Cost of Service] COS Inputs Sch 1",#N/A,FALSE,"Cost of Service Model"}</definedName>
    <definedName name="wrn.Inputs." localSheetId="16" hidden="1">{"[Cost of Service] COS Inputs Sch 1",#N/A,FALSE,"Cost of Service Model"}</definedName>
    <definedName name="wrn.Inputs." localSheetId="3" hidden="1">{"[Cost of Service] COS Inputs Sch 1",#N/A,FALSE,"Cost of Service Model"}</definedName>
    <definedName name="wrn.Inputs." localSheetId="4" hidden="1">{"[Cost of Service] COS Inputs Sch 1",#N/A,FALSE,"Cost of Service Model"}</definedName>
    <definedName name="wrn.Inputs." localSheetId="7" hidden="1">{"[Cost of Service] COS Inputs Sch 1",#N/A,FALSE,"Cost of Service Model"}</definedName>
    <definedName name="wrn.Inputs." localSheetId="9" hidden="1">{"[Cost of Service] COS Inputs Sch 1",#N/A,FALSE,"Cost of Service Model"}</definedName>
    <definedName name="wrn.Inputs." localSheetId="13" hidden="1">{"[Cost of Service] COS Inputs Sch 1",#N/A,FALSE,"Cost of Service Model"}</definedName>
    <definedName name="wrn.Inputs." localSheetId="1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2" hidden="1">{"2002Frcst","06Month",FALSE,"Frcst Format 2002"}</definedName>
    <definedName name="wrn.June2002." localSheetId="16" hidden="1">{"2002Frcst","06Month",FALSE,"Frcst Format 2002"}</definedName>
    <definedName name="wrn.June2002." localSheetId="3" hidden="1">{"2002Frcst","06Month",FALSE,"Frcst Format 2002"}</definedName>
    <definedName name="wrn.June2002." localSheetId="4" hidden="1">{"2002Frcst","06Month",FALSE,"Frcst Format 2002"}</definedName>
    <definedName name="wrn.June2002." localSheetId="7" hidden="1">{"2002Frcst","06Month",FALSE,"Frcst Format 2002"}</definedName>
    <definedName name="wrn.June2002." localSheetId="9" hidden="1">{"2002Frcst","06Month",FALSE,"Frcst Format 2002"}</definedName>
    <definedName name="wrn.June2002." localSheetId="13" hidden="1">{"2002Frcst","06Month",FALSE,"Frcst Format 2002"}</definedName>
    <definedName name="wrn.June2002." localSheetId="1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2" hidden="1">{#N/A,#N/A,FALSE,"202";#N/A,#N/A,FALSE,"203";#N/A,#N/A,FALSE,"204";#N/A,#N/A,FALSE,"205";#N/A,#N/A,FALSE,"205A"}</definedName>
    <definedName name="wrn.JVREPORT." localSheetId="16" hidden="1">{#N/A,#N/A,FALSE,"202";#N/A,#N/A,FALSE,"203";#N/A,#N/A,FALSE,"204";#N/A,#N/A,FALSE,"205";#N/A,#N/A,FALSE,"205A"}</definedName>
    <definedName name="wrn.JVREPORT." localSheetId="3" hidden="1">{#N/A,#N/A,FALSE,"202";#N/A,#N/A,FALSE,"203";#N/A,#N/A,FALSE,"204";#N/A,#N/A,FALSE,"205";#N/A,#N/A,FALSE,"205A"}</definedName>
    <definedName name="wrn.JVREPORT." localSheetId="4" hidden="1">{#N/A,#N/A,FALSE,"202";#N/A,#N/A,FALSE,"203";#N/A,#N/A,FALSE,"204";#N/A,#N/A,FALSE,"205";#N/A,#N/A,FALSE,"205A"}</definedName>
    <definedName name="wrn.JVREPORT." localSheetId="7" hidden="1">{#N/A,#N/A,FALSE,"202";#N/A,#N/A,FALSE,"203";#N/A,#N/A,FALSE,"204";#N/A,#N/A,FALSE,"205";#N/A,#N/A,FALSE,"205A"}</definedName>
    <definedName name="wrn.JVREPORT." localSheetId="9" hidden="1">{#N/A,#N/A,FALSE,"202";#N/A,#N/A,FALSE,"203";#N/A,#N/A,FALSE,"204";#N/A,#N/A,FALSE,"205";#N/A,#N/A,FALSE,"205A"}</definedName>
    <definedName name="wrn.JVREPORT." localSheetId="13" hidden="1">{#N/A,#N/A,FALSE,"202";#N/A,#N/A,FALSE,"203";#N/A,#N/A,FALSE,"204";#N/A,#N/A,FALSE,"205";#N/A,#N/A,FALSE,"205A"}</definedName>
    <definedName name="wrn.JVREPORT." localSheetId="1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2" hidden="1">{"2002Frcst","05Month",FALSE,"Frcst Format 2002"}</definedName>
    <definedName name="wrn.May2002." localSheetId="16" hidden="1">{"2002Frcst","05Month",FALSE,"Frcst Format 2002"}</definedName>
    <definedName name="wrn.May2002." localSheetId="3" hidden="1">{"2002Frcst","05Month",FALSE,"Frcst Format 2002"}</definedName>
    <definedName name="wrn.May2002." localSheetId="4" hidden="1">{"2002Frcst","05Month",FALSE,"Frcst Format 2002"}</definedName>
    <definedName name="wrn.May2002." localSheetId="7" hidden="1">{"2002Frcst","05Month",FALSE,"Frcst Format 2002"}</definedName>
    <definedName name="wrn.May2002." localSheetId="9" hidden="1">{"2002Frcst","05Month",FALSE,"Frcst Format 2002"}</definedName>
    <definedName name="wrn.May2002." localSheetId="13" hidden="1">{"2002Frcst","05Month",FALSE,"Frcst Format 2002"}</definedName>
    <definedName name="wrn.May2002." localSheetId="1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2" hidden="1">{"Equipment",#N/A,FALSE,"A";"Summary",#N/A,FALSE,"B"}</definedName>
    <definedName name="wrn.My._.estimate._.report." localSheetId="16" hidden="1">{"Equipment",#N/A,FALSE,"A";"Summary",#N/A,FALSE,"B"}</definedName>
    <definedName name="wrn.My._.estimate._.report." localSheetId="3" hidden="1">{"Equipment",#N/A,FALSE,"A";"Summary",#N/A,FALSE,"B"}</definedName>
    <definedName name="wrn.My._.estimate._.report." localSheetId="4" hidden="1">{"Equipment",#N/A,FALSE,"A";"Summary",#N/A,FALSE,"B"}</definedName>
    <definedName name="wrn.My._.estimate._.report." localSheetId="7" hidden="1">{"Equipment",#N/A,FALSE,"A";"Summary",#N/A,FALSE,"B"}</definedName>
    <definedName name="wrn.My._.estimate._.report." localSheetId="9" hidden="1">{"Equipment",#N/A,FALSE,"A";"Summary",#N/A,FALSE,"B"}</definedName>
    <definedName name="wrn.My._.estimate._.report." localSheetId="13" hidden="1">{"Equipment",#N/A,FALSE,"A";"Summary",#N/A,FALSE,"B"}</definedName>
    <definedName name="wrn.My._.estimate._.report." localSheetId="1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2" hidden="1">{"Alberta",#N/A,FALSE,"Pivot Data";#N/A,#N/A,FALSE,"Pivot Data";"HiddenColumns",#N/A,FALSE,"Pivot Data"}</definedName>
    <definedName name="wrn.MyTestReport." localSheetId="16" hidden="1">{"Alberta",#N/A,FALSE,"Pivot Data";#N/A,#N/A,FALSE,"Pivot Data";"HiddenColumns",#N/A,FALSE,"Pivot Data"}</definedName>
    <definedName name="wrn.MyTestReport." localSheetId="3" hidden="1">{"Alberta",#N/A,FALSE,"Pivot Data";#N/A,#N/A,FALSE,"Pivot Data";"HiddenColumns",#N/A,FALSE,"Pivot Data"}</definedName>
    <definedName name="wrn.MyTestReport." localSheetId="4" hidden="1">{"Alberta",#N/A,FALSE,"Pivot Data";#N/A,#N/A,FALSE,"Pivot Data";"HiddenColumns",#N/A,FALSE,"Pivot Data"}</definedName>
    <definedName name="wrn.MyTestReport." localSheetId="7" hidden="1">{"Alberta",#N/A,FALSE,"Pivot Data";#N/A,#N/A,FALSE,"Pivot Data";"HiddenColumns",#N/A,FALSE,"Pivot Data"}</definedName>
    <definedName name="wrn.MyTestReport." localSheetId="9" hidden="1">{"Alberta",#N/A,FALSE,"Pivot Data";#N/A,#N/A,FALSE,"Pivot Data";"HiddenColumns",#N/A,FALSE,"Pivot Data"}</definedName>
    <definedName name="wrn.MyTestReport." localSheetId="13" hidden="1">{"Alberta",#N/A,FALSE,"Pivot Data";#N/A,#N/A,FALSE,"Pivot Data";"HiddenColumns",#N/A,FALSE,"Pivot Data"}</definedName>
    <definedName name="wrn.MyTestReport." localSheetId="1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2" hidden="1">{"Overhauls Calculations",#N/A,FALSE,"PROFORMA"}</definedName>
    <definedName name="wrn.Overhauls." localSheetId="16" hidden="1">{"Overhauls Calculations",#N/A,FALSE,"PROFORMA"}</definedName>
    <definedName name="wrn.Overhauls." localSheetId="3" hidden="1">{"Overhauls Calculations",#N/A,FALSE,"PROFORMA"}</definedName>
    <definedName name="wrn.Overhauls." localSheetId="4" hidden="1">{"Overhauls Calculations",#N/A,FALSE,"PROFORMA"}</definedName>
    <definedName name="wrn.Overhauls." localSheetId="7" hidden="1">{"Overhauls Calculations",#N/A,FALSE,"PROFORMA"}</definedName>
    <definedName name="wrn.Overhauls." localSheetId="9" hidden="1">{"Overhauls Calculations",#N/A,FALSE,"PROFORMA"}</definedName>
    <definedName name="wrn.Overhauls." localSheetId="13" hidden="1">{"Overhauls Calculations",#N/A,FALSE,"PROFORMA"}</definedName>
    <definedName name="wrn.Overhauls." localSheetId="1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2" hidden="1">{"Overhauls Calculations",#N/A,FALSE,"PROFORMA"}</definedName>
    <definedName name="wrn.Overhaulsb." localSheetId="16" hidden="1">{"Overhauls Calculations",#N/A,FALSE,"PROFORMA"}</definedName>
    <definedName name="wrn.Overhaulsb." localSheetId="3" hidden="1">{"Overhauls Calculations",#N/A,FALSE,"PROFORMA"}</definedName>
    <definedName name="wrn.Overhaulsb." localSheetId="4" hidden="1">{"Overhauls Calculations",#N/A,FALSE,"PROFORMA"}</definedName>
    <definedName name="wrn.Overhaulsb." localSheetId="7" hidden="1">{"Overhauls Calculations",#N/A,FALSE,"PROFORMA"}</definedName>
    <definedName name="wrn.Overhaulsb." localSheetId="9" hidden="1">{"Overhauls Calculations",#N/A,FALSE,"PROFORMA"}</definedName>
    <definedName name="wrn.Overhaulsb." localSheetId="13" hidden="1">{"Overhauls Calculations",#N/A,FALSE,"PROFORMA"}</definedName>
    <definedName name="wrn.Overhaulsb." localSheetId="1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9"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9"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9"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2" hidden="1">{"Var_page",#N/A,FALSE,"template"}</definedName>
    <definedName name="wrn.Print_Var_Page." localSheetId="16" hidden="1">{"Var_page",#N/A,FALSE,"template"}</definedName>
    <definedName name="wrn.Print_Var_Page." localSheetId="3" hidden="1">{"Var_page",#N/A,FALSE,"template"}</definedName>
    <definedName name="wrn.Print_Var_Page." localSheetId="4" hidden="1">{"Var_page",#N/A,FALSE,"template"}</definedName>
    <definedName name="wrn.Print_Var_Page." localSheetId="7" hidden="1">{"Var_page",#N/A,FALSE,"template"}</definedName>
    <definedName name="wrn.Print_Var_Page." localSheetId="9" hidden="1">{"Var_page",#N/A,FALSE,"template"}</definedName>
    <definedName name="wrn.Print_Var_Page." localSheetId="13" hidden="1">{"Var_page",#N/A,FALSE,"template"}</definedName>
    <definedName name="wrn.Print_Var_Page." localSheetId="1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2" hidden="1">{"month_variance",#N/A,FALSE,"template"}</definedName>
    <definedName name="wrn.Print_Variance." localSheetId="16" hidden="1">{"month_variance",#N/A,FALSE,"template"}</definedName>
    <definedName name="wrn.Print_Variance." localSheetId="3" hidden="1">{"month_variance",#N/A,FALSE,"template"}</definedName>
    <definedName name="wrn.Print_Variance." localSheetId="4" hidden="1">{"month_variance",#N/A,FALSE,"template"}</definedName>
    <definedName name="wrn.Print_Variance." localSheetId="7" hidden="1">{"month_variance",#N/A,FALSE,"template"}</definedName>
    <definedName name="wrn.Print_Variance." localSheetId="9" hidden="1">{"month_variance",#N/A,FALSE,"template"}</definedName>
    <definedName name="wrn.Print_Variance." localSheetId="13" hidden="1">{"month_variance",#N/A,FALSE,"template"}</definedName>
    <definedName name="wrn.Print_Variance." localSheetId="1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2" hidden="1">{"variance_page",#N/A,FALSE,"template"}</definedName>
    <definedName name="wrn.Print_Variance_Page." localSheetId="16" hidden="1">{"variance_page",#N/A,FALSE,"template"}</definedName>
    <definedName name="wrn.Print_Variance_Page." localSheetId="3" hidden="1">{"variance_page",#N/A,FALSE,"template"}</definedName>
    <definedName name="wrn.Print_Variance_Page." localSheetId="4" hidden="1">{"variance_page",#N/A,FALSE,"template"}</definedName>
    <definedName name="wrn.Print_Variance_Page." localSheetId="7" hidden="1">{"variance_page",#N/A,FALSE,"template"}</definedName>
    <definedName name="wrn.Print_Variance_Page." localSheetId="9" hidden="1">{"variance_page",#N/A,FALSE,"template"}</definedName>
    <definedName name="wrn.Print_Variance_Page." localSheetId="13" hidden="1">{"variance_page",#N/A,FALSE,"template"}</definedName>
    <definedName name="wrn.Print_Variance_Page." localSheetId="1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9"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9"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9"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9"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2" hidden="1">{#N/A,#N/A,FALSE,"3 Year Plan";#N/A,#N/A,FALSE,"3 Year Plan"}</definedName>
    <definedName name="wrn.Revenue." localSheetId="16" hidden="1">{#N/A,#N/A,FALSE,"3 Year Plan";#N/A,#N/A,FALSE,"3 Year Plan"}</definedName>
    <definedName name="wrn.Revenue." localSheetId="3" hidden="1">{#N/A,#N/A,FALSE,"3 Year Plan";#N/A,#N/A,FALSE,"3 Year Plan"}</definedName>
    <definedName name="wrn.Revenue." localSheetId="4" hidden="1">{#N/A,#N/A,FALSE,"3 Year Plan";#N/A,#N/A,FALSE,"3 Year Plan"}</definedName>
    <definedName name="wrn.Revenue." localSheetId="7" hidden="1">{#N/A,#N/A,FALSE,"3 Year Plan";#N/A,#N/A,FALSE,"3 Year Plan"}</definedName>
    <definedName name="wrn.Revenue." localSheetId="9" hidden="1">{#N/A,#N/A,FALSE,"3 Year Plan";#N/A,#N/A,FALSE,"3 Year Plan"}</definedName>
    <definedName name="wrn.Revenue." localSheetId="13" hidden="1">{#N/A,#N/A,FALSE,"3 Year Plan";#N/A,#N/A,FALSE,"3 Year Plan"}</definedName>
    <definedName name="wrn.Revenue." localSheetId="1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9"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2" hidden="1">{"RPT1",#N/A,FALSE,"OIC650A"}</definedName>
    <definedName name="wrn.RPT1." localSheetId="16" hidden="1">{"RPT1",#N/A,FALSE,"OIC650A"}</definedName>
    <definedName name="wrn.RPT1." localSheetId="3" hidden="1">{"RPT1",#N/A,FALSE,"OIC650A"}</definedName>
    <definedName name="wrn.RPT1." localSheetId="4" hidden="1">{"RPT1",#N/A,FALSE,"OIC650A"}</definedName>
    <definedName name="wrn.RPT1." localSheetId="7" hidden="1">{"RPT1",#N/A,FALSE,"OIC650A"}</definedName>
    <definedName name="wrn.RPT1." localSheetId="9" hidden="1">{"RPT1",#N/A,FALSE,"OIC650A"}</definedName>
    <definedName name="wrn.RPT1." localSheetId="13" hidden="1">{"RPT1",#N/A,FALSE,"OIC650A"}</definedName>
    <definedName name="wrn.RPT1." localSheetId="1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2" hidden="1">{"RPT610",#N/A,FALSE,"Sheet1"}</definedName>
    <definedName name="wrn.RPT610." localSheetId="16" hidden="1">{"RPT610",#N/A,FALSE,"Sheet1"}</definedName>
    <definedName name="wrn.RPT610." localSheetId="3" hidden="1">{"RPT610",#N/A,FALSE,"Sheet1"}</definedName>
    <definedName name="wrn.RPT610." localSheetId="4" hidden="1">{"RPT610",#N/A,FALSE,"Sheet1"}</definedName>
    <definedName name="wrn.RPT610." localSheetId="7" hidden="1">{"RPT610",#N/A,FALSE,"Sheet1"}</definedName>
    <definedName name="wrn.RPT610." localSheetId="9" hidden="1">{"RPT610",#N/A,FALSE,"Sheet1"}</definedName>
    <definedName name="wrn.RPT610." localSheetId="13" hidden="1">{"RPT610",#N/A,FALSE,"Sheet1"}</definedName>
    <definedName name="wrn.RPT610." localSheetId="1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9"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2" hidden="1">{"Sch.A_CWC_Summary",#N/A,FALSE,"Sch.A,B";"Sch.B_LLSummary",#N/A,FALSE,"Sch.A,B"}</definedName>
    <definedName name="wrn.Sch.A._.B." localSheetId="16" hidden="1">{"Sch.A_CWC_Summary",#N/A,FALSE,"Sch.A,B";"Sch.B_LLSummary",#N/A,FALSE,"Sch.A,B"}</definedName>
    <definedName name="wrn.Sch.A._.B." localSheetId="3" hidden="1">{"Sch.A_CWC_Summary",#N/A,FALSE,"Sch.A,B";"Sch.B_LLSummary",#N/A,FALSE,"Sch.A,B"}</definedName>
    <definedName name="wrn.Sch.A._.B." localSheetId="4" hidden="1">{"Sch.A_CWC_Summary",#N/A,FALSE,"Sch.A,B";"Sch.B_LLSummary",#N/A,FALSE,"Sch.A,B"}</definedName>
    <definedName name="wrn.Sch.A._.B." localSheetId="7" hidden="1">{"Sch.A_CWC_Summary",#N/A,FALSE,"Sch.A,B";"Sch.B_LLSummary",#N/A,FALSE,"Sch.A,B"}</definedName>
    <definedName name="wrn.Sch.A._.B." localSheetId="9" hidden="1">{"Sch.A_CWC_Summary",#N/A,FALSE,"Sch.A,B";"Sch.B_LLSummary",#N/A,FALSE,"Sch.A,B"}</definedName>
    <definedName name="wrn.Sch.A._.B." localSheetId="13" hidden="1">{"Sch.A_CWC_Summary",#N/A,FALSE,"Sch.A,B";"Sch.B_LLSummary",#N/A,FALSE,"Sch.A,B"}</definedName>
    <definedName name="wrn.Sch.A._.B." localSheetId="1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2" hidden="1">{"Sch.A_CWC_Summary",#N/A,FALSE,"Sch.A,B";"Sch.B_LLSummary",#N/A,FALSE,"Sch.A,B"}</definedName>
    <definedName name="wrn.Sch.A._.B._1" localSheetId="16" hidden="1">{"Sch.A_CWC_Summary",#N/A,FALSE,"Sch.A,B";"Sch.B_LLSummary",#N/A,FALSE,"Sch.A,B"}</definedName>
    <definedName name="wrn.Sch.A._.B._1" localSheetId="3" hidden="1">{"Sch.A_CWC_Summary",#N/A,FALSE,"Sch.A,B";"Sch.B_LLSummary",#N/A,FALSE,"Sch.A,B"}</definedName>
    <definedName name="wrn.Sch.A._.B._1" localSheetId="4" hidden="1">{"Sch.A_CWC_Summary",#N/A,FALSE,"Sch.A,B";"Sch.B_LLSummary",#N/A,FALSE,"Sch.A,B"}</definedName>
    <definedName name="wrn.Sch.A._.B._1" localSheetId="7" hidden="1">{"Sch.A_CWC_Summary",#N/A,FALSE,"Sch.A,B";"Sch.B_LLSummary",#N/A,FALSE,"Sch.A,B"}</definedName>
    <definedName name="wrn.Sch.A._.B._1" localSheetId="9" hidden="1">{"Sch.A_CWC_Summary",#N/A,FALSE,"Sch.A,B";"Sch.B_LLSummary",#N/A,FALSE,"Sch.A,B"}</definedName>
    <definedName name="wrn.Sch.A._.B._1" localSheetId="13" hidden="1">{"Sch.A_CWC_Summary",#N/A,FALSE,"Sch.A,B";"Sch.B_LLSummary",#N/A,FALSE,"Sch.A,B"}</definedName>
    <definedName name="wrn.Sch.A._.B._1" localSheetId="1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2" hidden="1">{"Sch.C_Rev_lag",#N/A,FALSE,"Sch.C"}</definedName>
    <definedName name="wrn.Sch.C." localSheetId="16" hidden="1">{"Sch.C_Rev_lag",#N/A,FALSE,"Sch.C"}</definedName>
    <definedName name="wrn.Sch.C." localSheetId="3" hidden="1">{"Sch.C_Rev_lag",#N/A,FALSE,"Sch.C"}</definedName>
    <definedName name="wrn.Sch.C." localSheetId="4" hidden="1">{"Sch.C_Rev_lag",#N/A,FALSE,"Sch.C"}</definedName>
    <definedName name="wrn.Sch.C." localSheetId="7" hidden="1">{"Sch.C_Rev_lag",#N/A,FALSE,"Sch.C"}</definedName>
    <definedName name="wrn.Sch.C." localSheetId="9" hidden="1">{"Sch.C_Rev_lag",#N/A,FALSE,"Sch.C"}</definedName>
    <definedName name="wrn.Sch.C." localSheetId="13" hidden="1">{"Sch.C_Rev_lag",#N/A,FALSE,"Sch.C"}</definedName>
    <definedName name="wrn.Sch.C." localSheetId="1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2" hidden="1">{"Sch.C_Rev_lag",#N/A,FALSE,"Sch.C"}</definedName>
    <definedName name="wrn.Sch.C._1" localSheetId="16" hidden="1">{"Sch.C_Rev_lag",#N/A,FALSE,"Sch.C"}</definedName>
    <definedName name="wrn.Sch.C._1" localSheetId="3" hidden="1">{"Sch.C_Rev_lag",#N/A,FALSE,"Sch.C"}</definedName>
    <definedName name="wrn.Sch.C._1" localSheetId="4" hidden="1">{"Sch.C_Rev_lag",#N/A,FALSE,"Sch.C"}</definedName>
    <definedName name="wrn.Sch.C._1" localSheetId="7" hidden="1">{"Sch.C_Rev_lag",#N/A,FALSE,"Sch.C"}</definedName>
    <definedName name="wrn.Sch.C._1" localSheetId="9" hidden="1">{"Sch.C_Rev_lag",#N/A,FALSE,"Sch.C"}</definedName>
    <definedName name="wrn.Sch.C._1" localSheetId="13" hidden="1">{"Sch.C_Rev_lag",#N/A,FALSE,"Sch.C"}</definedName>
    <definedName name="wrn.Sch.C._1" localSheetId="1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2" hidden="1">{"Sch.D1_GasPurch",#N/A,FALSE,"Sch.D";"Sch.D2_ElecPurch",#N/A,FALSE,"Sch.D"}</definedName>
    <definedName name="wrn.Sch.D." localSheetId="16" hidden="1">{"Sch.D1_GasPurch",#N/A,FALSE,"Sch.D";"Sch.D2_ElecPurch",#N/A,FALSE,"Sch.D"}</definedName>
    <definedName name="wrn.Sch.D." localSheetId="3" hidden="1">{"Sch.D1_GasPurch",#N/A,FALSE,"Sch.D";"Sch.D2_ElecPurch",#N/A,FALSE,"Sch.D"}</definedName>
    <definedName name="wrn.Sch.D." localSheetId="4" hidden="1">{"Sch.D1_GasPurch",#N/A,FALSE,"Sch.D";"Sch.D2_ElecPurch",#N/A,FALSE,"Sch.D"}</definedName>
    <definedName name="wrn.Sch.D." localSheetId="7" hidden="1">{"Sch.D1_GasPurch",#N/A,FALSE,"Sch.D";"Sch.D2_ElecPurch",#N/A,FALSE,"Sch.D"}</definedName>
    <definedName name="wrn.Sch.D." localSheetId="9" hidden="1">{"Sch.D1_GasPurch",#N/A,FALSE,"Sch.D";"Sch.D2_ElecPurch",#N/A,FALSE,"Sch.D"}</definedName>
    <definedName name="wrn.Sch.D." localSheetId="13" hidden="1">{"Sch.D1_GasPurch",#N/A,FALSE,"Sch.D";"Sch.D2_ElecPurch",#N/A,FALSE,"Sch.D"}</definedName>
    <definedName name="wrn.Sch.D." localSheetId="1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2" hidden="1">{"Sch.D1_GasPurch",#N/A,FALSE,"Sch.D";"Sch.D2_ElecPurch",#N/A,FALSE,"Sch.D"}</definedName>
    <definedName name="wrn.Sch.D._1" localSheetId="16" hidden="1">{"Sch.D1_GasPurch",#N/A,FALSE,"Sch.D";"Sch.D2_ElecPurch",#N/A,FALSE,"Sch.D"}</definedName>
    <definedName name="wrn.Sch.D._1" localSheetId="3" hidden="1">{"Sch.D1_GasPurch",#N/A,FALSE,"Sch.D";"Sch.D2_ElecPurch",#N/A,FALSE,"Sch.D"}</definedName>
    <definedName name="wrn.Sch.D._1" localSheetId="4" hidden="1">{"Sch.D1_GasPurch",#N/A,FALSE,"Sch.D";"Sch.D2_ElecPurch",#N/A,FALSE,"Sch.D"}</definedName>
    <definedName name="wrn.Sch.D._1" localSheetId="7" hidden="1">{"Sch.D1_GasPurch",#N/A,FALSE,"Sch.D";"Sch.D2_ElecPurch",#N/A,FALSE,"Sch.D"}</definedName>
    <definedName name="wrn.Sch.D._1" localSheetId="9" hidden="1">{"Sch.D1_GasPurch",#N/A,FALSE,"Sch.D";"Sch.D2_ElecPurch",#N/A,FALSE,"Sch.D"}</definedName>
    <definedName name="wrn.Sch.D._1" localSheetId="13" hidden="1">{"Sch.D1_GasPurch",#N/A,FALSE,"Sch.D";"Sch.D2_ElecPurch",#N/A,FALSE,"Sch.D"}</definedName>
    <definedName name="wrn.Sch.D._1" localSheetId="1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2" hidden="1">{"Sch.E_PayrollExp",#N/A,TRUE,"Sch.E,F";"Sch.F_FICA",#N/A,TRUE,"Sch.E,F"}</definedName>
    <definedName name="wrn.Sch.E._.F." localSheetId="16" hidden="1">{"Sch.E_PayrollExp",#N/A,TRUE,"Sch.E,F";"Sch.F_FICA",#N/A,TRUE,"Sch.E,F"}</definedName>
    <definedName name="wrn.Sch.E._.F." localSheetId="3" hidden="1">{"Sch.E_PayrollExp",#N/A,TRUE,"Sch.E,F";"Sch.F_FICA",#N/A,TRUE,"Sch.E,F"}</definedName>
    <definedName name="wrn.Sch.E._.F." localSheetId="4" hidden="1">{"Sch.E_PayrollExp",#N/A,TRUE,"Sch.E,F";"Sch.F_FICA",#N/A,TRUE,"Sch.E,F"}</definedName>
    <definedName name="wrn.Sch.E._.F." localSheetId="7" hidden="1">{"Sch.E_PayrollExp",#N/A,TRUE,"Sch.E,F";"Sch.F_FICA",#N/A,TRUE,"Sch.E,F"}</definedName>
    <definedName name="wrn.Sch.E._.F." localSheetId="9" hidden="1">{"Sch.E_PayrollExp",#N/A,TRUE,"Sch.E,F";"Sch.F_FICA",#N/A,TRUE,"Sch.E,F"}</definedName>
    <definedName name="wrn.Sch.E._.F." localSheetId="13" hidden="1">{"Sch.E_PayrollExp",#N/A,TRUE,"Sch.E,F";"Sch.F_FICA",#N/A,TRUE,"Sch.E,F"}</definedName>
    <definedName name="wrn.Sch.E._.F." localSheetId="1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2" hidden="1">{"Sch.E_PayrollExp",#N/A,TRUE,"Sch.E,F";"Sch.F_FICA",#N/A,TRUE,"Sch.E,F"}</definedName>
    <definedName name="wrn.Sch.E._.F._1" localSheetId="16" hidden="1">{"Sch.E_PayrollExp",#N/A,TRUE,"Sch.E,F";"Sch.F_FICA",#N/A,TRUE,"Sch.E,F"}</definedName>
    <definedName name="wrn.Sch.E._.F._1" localSheetId="3" hidden="1">{"Sch.E_PayrollExp",#N/A,TRUE,"Sch.E,F";"Sch.F_FICA",#N/A,TRUE,"Sch.E,F"}</definedName>
    <definedName name="wrn.Sch.E._.F._1" localSheetId="4" hidden="1">{"Sch.E_PayrollExp",#N/A,TRUE,"Sch.E,F";"Sch.F_FICA",#N/A,TRUE,"Sch.E,F"}</definedName>
    <definedName name="wrn.Sch.E._.F._1" localSheetId="7" hidden="1">{"Sch.E_PayrollExp",#N/A,TRUE,"Sch.E,F";"Sch.F_FICA",#N/A,TRUE,"Sch.E,F"}</definedName>
    <definedName name="wrn.Sch.E._.F._1" localSheetId="9" hidden="1">{"Sch.E_PayrollExp",#N/A,TRUE,"Sch.E,F";"Sch.F_FICA",#N/A,TRUE,"Sch.E,F"}</definedName>
    <definedName name="wrn.Sch.E._.F._1" localSheetId="13" hidden="1">{"Sch.E_PayrollExp",#N/A,TRUE,"Sch.E,F";"Sch.F_FICA",#N/A,TRUE,"Sch.E,F"}</definedName>
    <definedName name="wrn.Sch.E._.F._1" localSheetId="1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2" hidden="1">{"Sch.G_ICP",#N/A,FALSE,"Sch.G"}</definedName>
    <definedName name="wrn.Sch.G." localSheetId="16" hidden="1">{"Sch.G_ICP",#N/A,FALSE,"Sch.G"}</definedName>
    <definedName name="wrn.Sch.G." localSheetId="3" hidden="1">{"Sch.G_ICP",#N/A,FALSE,"Sch.G"}</definedName>
    <definedName name="wrn.Sch.G." localSheetId="4" hidden="1">{"Sch.G_ICP",#N/A,FALSE,"Sch.G"}</definedName>
    <definedName name="wrn.Sch.G." localSheetId="7" hidden="1">{"Sch.G_ICP",#N/A,FALSE,"Sch.G"}</definedName>
    <definedName name="wrn.Sch.G." localSheetId="9" hidden="1">{"Sch.G_ICP",#N/A,FALSE,"Sch.G"}</definedName>
    <definedName name="wrn.Sch.G." localSheetId="13" hidden="1">{"Sch.G_ICP",#N/A,FALSE,"Sch.G"}</definedName>
    <definedName name="wrn.Sch.G." localSheetId="1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2" hidden="1">{"Sch.G_ICP",#N/A,FALSE,"Sch.G"}</definedName>
    <definedName name="wrn.Sch.G._1" localSheetId="16" hidden="1">{"Sch.G_ICP",#N/A,FALSE,"Sch.G"}</definedName>
    <definedName name="wrn.Sch.G._1" localSheetId="3" hidden="1">{"Sch.G_ICP",#N/A,FALSE,"Sch.G"}</definedName>
    <definedName name="wrn.Sch.G._1" localSheetId="4" hidden="1">{"Sch.G_ICP",#N/A,FALSE,"Sch.G"}</definedName>
    <definedName name="wrn.Sch.G._1" localSheetId="7" hidden="1">{"Sch.G_ICP",#N/A,FALSE,"Sch.G"}</definedName>
    <definedName name="wrn.Sch.G._1" localSheetId="9" hidden="1">{"Sch.G_ICP",#N/A,FALSE,"Sch.G"}</definedName>
    <definedName name="wrn.Sch.G._1" localSheetId="13" hidden="1">{"Sch.G_ICP",#N/A,FALSE,"Sch.G"}</definedName>
    <definedName name="wrn.Sch.G._1" localSheetId="1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2" hidden="1">{"Sch.I_Goods&amp;Svcs",#N/A,FALSE,"Sch.I"}</definedName>
    <definedName name="wrn.Sch.I." localSheetId="16" hidden="1">{"Sch.I_Goods&amp;Svcs",#N/A,FALSE,"Sch.I"}</definedName>
    <definedName name="wrn.Sch.I." localSheetId="3" hidden="1">{"Sch.I_Goods&amp;Svcs",#N/A,FALSE,"Sch.I"}</definedName>
    <definedName name="wrn.Sch.I." localSheetId="4" hidden="1">{"Sch.I_Goods&amp;Svcs",#N/A,FALSE,"Sch.I"}</definedName>
    <definedName name="wrn.Sch.I." localSheetId="7" hidden="1">{"Sch.I_Goods&amp;Svcs",#N/A,FALSE,"Sch.I"}</definedName>
    <definedName name="wrn.Sch.I." localSheetId="9" hidden="1">{"Sch.I_Goods&amp;Svcs",#N/A,FALSE,"Sch.I"}</definedName>
    <definedName name="wrn.Sch.I." localSheetId="13" hidden="1">{"Sch.I_Goods&amp;Svcs",#N/A,FALSE,"Sch.I"}</definedName>
    <definedName name="wrn.Sch.I." localSheetId="1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2" hidden="1">{"Sch.I_Goods&amp;Svcs",#N/A,FALSE,"Sch.I"}</definedName>
    <definedName name="wrn.Sch.I._1" localSheetId="16" hidden="1">{"Sch.I_Goods&amp;Svcs",#N/A,FALSE,"Sch.I"}</definedName>
    <definedName name="wrn.Sch.I._1" localSheetId="3" hidden="1">{"Sch.I_Goods&amp;Svcs",#N/A,FALSE,"Sch.I"}</definedName>
    <definedName name="wrn.Sch.I._1" localSheetId="4" hidden="1">{"Sch.I_Goods&amp;Svcs",#N/A,FALSE,"Sch.I"}</definedName>
    <definedName name="wrn.Sch.I._1" localSheetId="7" hidden="1">{"Sch.I_Goods&amp;Svcs",#N/A,FALSE,"Sch.I"}</definedName>
    <definedName name="wrn.Sch.I._1" localSheetId="9" hidden="1">{"Sch.I_Goods&amp;Svcs",#N/A,FALSE,"Sch.I"}</definedName>
    <definedName name="wrn.Sch.I._1" localSheetId="13" hidden="1">{"Sch.I_Goods&amp;Svcs",#N/A,FALSE,"Sch.I"}</definedName>
    <definedName name="wrn.Sch.I._1" localSheetId="1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2" hidden="1">{"Sch.J_CorpChgs",#N/A,FALSE,"Sch.J"}</definedName>
    <definedName name="wrn.Sch.J." localSheetId="16" hidden="1">{"Sch.J_CorpChgs",#N/A,FALSE,"Sch.J"}</definedName>
    <definedName name="wrn.Sch.J." localSheetId="3" hidden="1">{"Sch.J_CorpChgs",#N/A,FALSE,"Sch.J"}</definedName>
    <definedName name="wrn.Sch.J." localSheetId="4" hidden="1">{"Sch.J_CorpChgs",#N/A,FALSE,"Sch.J"}</definedName>
    <definedName name="wrn.Sch.J." localSheetId="7" hidden="1">{"Sch.J_CorpChgs",#N/A,FALSE,"Sch.J"}</definedName>
    <definedName name="wrn.Sch.J." localSheetId="9" hidden="1">{"Sch.J_CorpChgs",#N/A,FALSE,"Sch.J"}</definedName>
    <definedName name="wrn.Sch.J." localSheetId="13" hidden="1">{"Sch.J_CorpChgs",#N/A,FALSE,"Sch.J"}</definedName>
    <definedName name="wrn.Sch.J." localSheetId="1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2" hidden="1">{"Sch.J_CorpChgs",#N/A,FALSE,"Sch.J"}</definedName>
    <definedName name="wrn.Sch.J._1" localSheetId="16" hidden="1">{"Sch.J_CorpChgs",#N/A,FALSE,"Sch.J"}</definedName>
    <definedName name="wrn.Sch.J._1" localSheetId="3" hidden="1">{"Sch.J_CorpChgs",#N/A,FALSE,"Sch.J"}</definedName>
    <definedName name="wrn.Sch.J._1" localSheetId="4" hidden="1">{"Sch.J_CorpChgs",#N/A,FALSE,"Sch.J"}</definedName>
    <definedName name="wrn.Sch.J._1" localSheetId="7" hidden="1">{"Sch.J_CorpChgs",#N/A,FALSE,"Sch.J"}</definedName>
    <definedName name="wrn.Sch.J._1" localSheetId="9" hidden="1">{"Sch.J_CorpChgs",#N/A,FALSE,"Sch.J"}</definedName>
    <definedName name="wrn.Sch.J._1" localSheetId="13" hidden="1">{"Sch.J_CorpChgs",#N/A,FALSE,"Sch.J"}</definedName>
    <definedName name="wrn.Sch.J._1" localSheetId="1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2" hidden="1">{"Sch.K_P1_PropLease",#N/A,FALSE,"Sch.K";"Sch.K_P2_PropLease",#N/A,FALSE,"Sch.K"}</definedName>
    <definedName name="wrn.Sch.K." localSheetId="16" hidden="1">{"Sch.K_P1_PropLease",#N/A,FALSE,"Sch.K";"Sch.K_P2_PropLease",#N/A,FALSE,"Sch.K"}</definedName>
    <definedName name="wrn.Sch.K." localSheetId="3" hidden="1">{"Sch.K_P1_PropLease",#N/A,FALSE,"Sch.K";"Sch.K_P2_PropLease",#N/A,FALSE,"Sch.K"}</definedName>
    <definedName name="wrn.Sch.K." localSheetId="4" hidden="1">{"Sch.K_P1_PropLease",#N/A,FALSE,"Sch.K";"Sch.K_P2_PropLease",#N/A,FALSE,"Sch.K"}</definedName>
    <definedName name="wrn.Sch.K." localSheetId="7" hidden="1">{"Sch.K_P1_PropLease",#N/A,FALSE,"Sch.K";"Sch.K_P2_PropLease",#N/A,FALSE,"Sch.K"}</definedName>
    <definedName name="wrn.Sch.K." localSheetId="9" hidden="1">{"Sch.K_P1_PropLease",#N/A,FALSE,"Sch.K";"Sch.K_P2_PropLease",#N/A,FALSE,"Sch.K"}</definedName>
    <definedName name="wrn.Sch.K." localSheetId="13" hidden="1">{"Sch.K_P1_PropLease",#N/A,FALSE,"Sch.K";"Sch.K_P2_PropLease",#N/A,FALSE,"Sch.K"}</definedName>
    <definedName name="wrn.Sch.K." localSheetId="1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2" hidden="1">{"Sch.K_P1_PropLease",#N/A,FALSE,"Sch.K";"Sch.K_P2_PropLease",#N/A,FALSE,"Sch.K"}</definedName>
    <definedName name="wrn.Sch.K._1" localSheetId="16" hidden="1">{"Sch.K_P1_PropLease",#N/A,FALSE,"Sch.K";"Sch.K_P2_PropLease",#N/A,FALSE,"Sch.K"}</definedName>
    <definedName name="wrn.Sch.K._1" localSheetId="3" hidden="1">{"Sch.K_P1_PropLease",#N/A,FALSE,"Sch.K";"Sch.K_P2_PropLease",#N/A,FALSE,"Sch.K"}</definedName>
    <definedName name="wrn.Sch.K._1" localSheetId="4" hidden="1">{"Sch.K_P1_PropLease",#N/A,FALSE,"Sch.K";"Sch.K_P2_PropLease",#N/A,FALSE,"Sch.K"}</definedName>
    <definedName name="wrn.Sch.K._1" localSheetId="7" hidden="1">{"Sch.K_P1_PropLease",#N/A,FALSE,"Sch.K";"Sch.K_P2_PropLease",#N/A,FALSE,"Sch.K"}</definedName>
    <definedName name="wrn.Sch.K._1" localSheetId="9" hidden="1">{"Sch.K_P1_PropLease",#N/A,FALSE,"Sch.K";"Sch.K_P2_PropLease",#N/A,FALSE,"Sch.K"}</definedName>
    <definedName name="wrn.Sch.K._1" localSheetId="13" hidden="1">{"Sch.K_P1_PropLease",#N/A,FALSE,"Sch.K";"Sch.K_P2_PropLease",#N/A,FALSE,"Sch.K"}</definedName>
    <definedName name="wrn.Sch.K._1" localSheetId="1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2" hidden="1">{"Sch.L_MaterialIssue",#N/A,FALSE,"Sch.L"}</definedName>
    <definedName name="wrn.Sch.L." localSheetId="16" hidden="1">{"Sch.L_MaterialIssue",#N/A,FALSE,"Sch.L"}</definedName>
    <definedName name="wrn.Sch.L." localSheetId="3" hidden="1">{"Sch.L_MaterialIssue",#N/A,FALSE,"Sch.L"}</definedName>
    <definedName name="wrn.Sch.L." localSheetId="4" hidden="1">{"Sch.L_MaterialIssue",#N/A,FALSE,"Sch.L"}</definedName>
    <definedName name="wrn.Sch.L." localSheetId="7" hidden="1">{"Sch.L_MaterialIssue",#N/A,FALSE,"Sch.L"}</definedName>
    <definedName name="wrn.Sch.L." localSheetId="9" hidden="1">{"Sch.L_MaterialIssue",#N/A,FALSE,"Sch.L"}</definedName>
    <definedName name="wrn.Sch.L." localSheetId="13" hidden="1">{"Sch.L_MaterialIssue",#N/A,FALSE,"Sch.L"}</definedName>
    <definedName name="wrn.Sch.L." localSheetId="1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2" hidden="1">{"Sch.L_MaterialIssue",#N/A,FALSE,"Sch.L"}</definedName>
    <definedName name="wrn.Sch.L._1" localSheetId="16" hidden="1">{"Sch.L_MaterialIssue",#N/A,FALSE,"Sch.L"}</definedName>
    <definedName name="wrn.Sch.L._1" localSheetId="3" hidden="1">{"Sch.L_MaterialIssue",#N/A,FALSE,"Sch.L"}</definedName>
    <definedName name="wrn.Sch.L._1" localSheetId="4" hidden="1">{"Sch.L_MaterialIssue",#N/A,FALSE,"Sch.L"}</definedName>
    <definedName name="wrn.Sch.L._1" localSheetId="7" hidden="1">{"Sch.L_MaterialIssue",#N/A,FALSE,"Sch.L"}</definedName>
    <definedName name="wrn.Sch.L._1" localSheetId="9" hidden="1">{"Sch.L_MaterialIssue",#N/A,FALSE,"Sch.L"}</definedName>
    <definedName name="wrn.Sch.L._1" localSheetId="13" hidden="1">{"Sch.L_MaterialIssue",#N/A,FALSE,"Sch.L"}</definedName>
    <definedName name="wrn.Sch.L._1" localSheetId="1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2" hidden="1">{"Sch.M_Prop&amp;FFTaxes",#N/A,FALSE,"Sch.M"}</definedName>
    <definedName name="wrn.Sch.M." localSheetId="16" hidden="1">{"Sch.M_Prop&amp;FFTaxes",#N/A,FALSE,"Sch.M"}</definedName>
    <definedName name="wrn.Sch.M." localSheetId="3" hidden="1">{"Sch.M_Prop&amp;FFTaxes",#N/A,FALSE,"Sch.M"}</definedName>
    <definedName name="wrn.Sch.M." localSheetId="4" hidden="1">{"Sch.M_Prop&amp;FFTaxes",#N/A,FALSE,"Sch.M"}</definedName>
    <definedName name="wrn.Sch.M." localSheetId="7" hidden="1">{"Sch.M_Prop&amp;FFTaxes",#N/A,FALSE,"Sch.M"}</definedName>
    <definedName name="wrn.Sch.M." localSheetId="9" hidden="1">{"Sch.M_Prop&amp;FFTaxes",#N/A,FALSE,"Sch.M"}</definedName>
    <definedName name="wrn.Sch.M." localSheetId="13" hidden="1">{"Sch.M_Prop&amp;FFTaxes",#N/A,FALSE,"Sch.M"}</definedName>
    <definedName name="wrn.Sch.M." localSheetId="1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2" hidden="1">{"Sch.M_Prop&amp;FFTaxes",#N/A,FALSE,"Sch.M"}</definedName>
    <definedName name="wrn.Sch.M._1" localSheetId="16" hidden="1">{"Sch.M_Prop&amp;FFTaxes",#N/A,FALSE,"Sch.M"}</definedName>
    <definedName name="wrn.Sch.M._1" localSheetId="3" hidden="1">{"Sch.M_Prop&amp;FFTaxes",#N/A,FALSE,"Sch.M"}</definedName>
    <definedName name="wrn.Sch.M._1" localSheetId="4" hidden="1">{"Sch.M_Prop&amp;FFTaxes",#N/A,FALSE,"Sch.M"}</definedName>
    <definedName name="wrn.Sch.M._1" localSheetId="7" hidden="1">{"Sch.M_Prop&amp;FFTaxes",#N/A,FALSE,"Sch.M"}</definedName>
    <definedName name="wrn.Sch.M._1" localSheetId="9" hidden="1">{"Sch.M_Prop&amp;FFTaxes",#N/A,FALSE,"Sch.M"}</definedName>
    <definedName name="wrn.Sch.M._1" localSheetId="13" hidden="1">{"Sch.M_Prop&amp;FFTaxes",#N/A,FALSE,"Sch.M"}</definedName>
    <definedName name="wrn.Sch.M._1" localSheetId="1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2" hidden="1">{"Sch.N_IncTaxes",#N/A,FALSE,"Sch. N, O"}</definedName>
    <definedName name="wrn.Sch.N." localSheetId="16" hidden="1">{"Sch.N_IncTaxes",#N/A,FALSE,"Sch. N, O"}</definedName>
    <definedName name="wrn.Sch.N." localSheetId="3" hidden="1">{"Sch.N_IncTaxes",#N/A,FALSE,"Sch. N, O"}</definedName>
    <definedName name="wrn.Sch.N." localSheetId="4" hidden="1">{"Sch.N_IncTaxes",#N/A,FALSE,"Sch. N, O"}</definedName>
    <definedName name="wrn.Sch.N." localSheetId="7" hidden="1">{"Sch.N_IncTaxes",#N/A,FALSE,"Sch. N, O"}</definedName>
    <definedName name="wrn.Sch.N." localSheetId="9" hidden="1">{"Sch.N_IncTaxes",#N/A,FALSE,"Sch. N, O"}</definedName>
    <definedName name="wrn.Sch.N." localSheetId="13" hidden="1">{"Sch.N_IncTaxes",#N/A,FALSE,"Sch. N, O"}</definedName>
    <definedName name="wrn.Sch.N." localSheetId="1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2" hidden="1">{"Sch.N_IncTaxes",#N/A,FALSE,"Sch. N, O"}</definedName>
    <definedName name="wrn.Sch.N._1" localSheetId="16" hidden="1">{"Sch.N_IncTaxes",#N/A,FALSE,"Sch. N, O"}</definedName>
    <definedName name="wrn.Sch.N._1" localSheetId="3" hidden="1">{"Sch.N_IncTaxes",#N/A,FALSE,"Sch. N, O"}</definedName>
    <definedName name="wrn.Sch.N._1" localSheetId="4" hidden="1">{"Sch.N_IncTaxes",#N/A,FALSE,"Sch. N, O"}</definedName>
    <definedName name="wrn.Sch.N._1" localSheetId="7" hidden="1">{"Sch.N_IncTaxes",#N/A,FALSE,"Sch. N, O"}</definedName>
    <definedName name="wrn.Sch.N._1" localSheetId="9" hidden="1">{"Sch.N_IncTaxes",#N/A,FALSE,"Sch. N, O"}</definedName>
    <definedName name="wrn.Sch.N._1" localSheetId="13" hidden="1">{"Sch.N_IncTaxes",#N/A,FALSE,"Sch. N, O"}</definedName>
    <definedName name="wrn.Sch.N._1" localSheetId="1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9"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9"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2" hidden="1">{"Sch.P_BS_Bal",#N/A,FALSE,"WP-BS Elem"}</definedName>
    <definedName name="wrn.Sch.P." localSheetId="16" hidden="1">{"Sch.P_BS_Bal",#N/A,FALSE,"WP-BS Elem"}</definedName>
    <definedName name="wrn.Sch.P." localSheetId="3" hidden="1">{"Sch.P_BS_Bal",#N/A,FALSE,"WP-BS Elem"}</definedName>
    <definedName name="wrn.Sch.P." localSheetId="4" hidden="1">{"Sch.P_BS_Bal",#N/A,FALSE,"WP-BS Elem"}</definedName>
    <definedName name="wrn.Sch.P." localSheetId="7" hidden="1">{"Sch.P_BS_Bal",#N/A,FALSE,"WP-BS Elem"}</definedName>
    <definedName name="wrn.Sch.P." localSheetId="9" hidden="1">{"Sch.P_BS_Bal",#N/A,FALSE,"WP-BS Elem"}</definedName>
    <definedName name="wrn.Sch.P." localSheetId="13" hidden="1">{"Sch.P_BS_Bal",#N/A,FALSE,"WP-BS Elem"}</definedName>
    <definedName name="wrn.Sch.P." localSheetId="1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2" hidden="1">{"Sch.P_BS_Accts",#N/A,FALSE,"WP-BS Elem"}</definedName>
    <definedName name="wrn.Sch.P._.Accts." localSheetId="16" hidden="1">{"Sch.P_BS_Accts",#N/A,FALSE,"WP-BS Elem"}</definedName>
    <definedName name="wrn.Sch.P._.Accts." localSheetId="3" hidden="1">{"Sch.P_BS_Accts",#N/A,FALSE,"WP-BS Elem"}</definedName>
    <definedName name="wrn.Sch.P._.Accts." localSheetId="4" hidden="1">{"Sch.P_BS_Accts",#N/A,FALSE,"WP-BS Elem"}</definedName>
    <definedName name="wrn.Sch.P._.Accts." localSheetId="7" hidden="1">{"Sch.P_BS_Accts",#N/A,FALSE,"WP-BS Elem"}</definedName>
    <definedName name="wrn.Sch.P._.Accts." localSheetId="9" hidden="1">{"Sch.P_BS_Accts",#N/A,FALSE,"WP-BS Elem"}</definedName>
    <definedName name="wrn.Sch.P._.Accts." localSheetId="13" hidden="1">{"Sch.P_BS_Accts",#N/A,FALSE,"WP-BS Elem"}</definedName>
    <definedName name="wrn.Sch.P._.Accts." localSheetId="1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2" hidden="1">{"Sch.P_BS_Accts",#N/A,FALSE,"WP-BS Elem"}</definedName>
    <definedName name="wrn.Sch.P._.Accts._1" localSheetId="16" hidden="1">{"Sch.P_BS_Accts",#N/A,FALSE,"WP-BS Elem"}</definedName>
    <definedName name="wrn.Sch.P._.Accts._1" localSheetId="3" hidden="1">{"Sch.P_BS_Accts",#N/A,FALSE,"WP-BS Elem"}</definedName>
    <definedName name="wrn.Sch.P._.Accts._1" localSheetId="4" hidden="1">{"Sch.P_BS_Accts",#N/A,FALSE,"WP-BS Elem"}</definedName>
    <definedName name="wrn.Sch.P._.Accts._1" localSheetId="7" hidden="1">{"Sch.P_BS_Accts",#N/A,FALSE,"WP-BS Elem"}</definedName>
    <definedName name="wrn.Sch.P._.Accts._1" localSheetId="9" hidden="1">{"Sch.P_BS_Accts",#N/A,FALSE,"WP-BS Elem"}</definedName>
    <definedName name="wrn.Sch.P._.Accts._1" localSheetId="13" hidden="1">{"Sch.P_BS_Accts",#N/A,FALSE,"WP-BS Elem"}</definedName>
    <definedName name="wrn.Sch.P._.Accts._1" localSheetId="1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2" hidden="1">{"Sch.P_BS_Bal",#N/A,FALSE,"WP-BS Elem"}</definedName>
    <definedName name="wrn.Sch.P._1" localSheetId="16" hidden="1">{"Sch.P_BS_Bal",#N/A,FALSE,"WP-BS Elem"}</definedName>
    <definedName name="wrn.Sch.P._1" localSheetId="3" hidden="1">{"Sch.P_BS_Bal",#N/A,FALSE,"WP-BS Elem"}</definedName>
    <definedName name="wrn.Sch.P._1" localSheetId="4" hidden="1">{"Sch.P_BS_Bal",#N/A,FALSE,"WP-BS Elem"}</definedName>
    <definedName name="wrn.Sch.P._1" localSheetId="7" hidden="1">{"Sch.P_BS_Bal",#N/A,FALSE,"WP-BS Elem"}</definedName>
    <definedName name="wrn.Sch.P._1" localSheetId="9" hidden="1">{"Sch.P_BS_Bal",#N/A,FALSE,"WP-BS Elem"}</definedName>
    <definedName name="wrn.Sch.P._1" localSheetId="13" hidden="1">{"Sch.P_BS_Bal",#N/A,FALSE,"WP-BS Elem"}</definedName>
    <definedName name="wrn.Sch.P._1" localSheetId="1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2" hidden="1">{#N/A,#N/A,FALSE,"AD PG 1 OF 2";#N/A,#N/A,FALSE,"AD PG 2 OF 2"}</definedName>
    <definedName name="wrn.Statement._.AD." localSheetId="16" hidden="1">{#N/A,#N/A,FALSE,"AD PG 1 OF 2";#N/A,#N/A,FALSE,"AD PG 2 OF 2"}</definedName>
    <definedName name="wrn.Statement._.AD." localSheetId="3" hidden="1">{#N/A,#N/A,FALSE,"AD PG 1 OF 2";#N/A,#N/A,FALSE,"AD PG 2 OF 2"}</definedName>
    <definedName name="wrn.Statement._.AD." localSheetId="4" hidden="1">{#N/A,#N/A,FALSE,"AD PG 1 OF 2";#N/A,#N/A,FALSE,"AD PG 2 OF 2"}</definedName>
    <definedName name="wrn.Statement._.AD." localSheetId="7" hidden="1">{#N/A,#N/A,FALSE,"AD PG 1 OF 2";#N/A,#N/A,FALSE,"AD PG 2 OF 2"}</definedName>
    <definedName name="wrn.Statement._.AD." localSheetId="9" hidden="1">{#N/A,#N/A,FALSE,"AD PG 1 OF 2";#N/A,#N/A,FALSE,"AD PG 2 OF 2"}</definedName>
    <definedName name="wrn.Statement._.AD." localSheetId="13" hidden="1">{#N/A,#N/A,FALSE,"AD PG 1 OF 2";#N/A,#N/A,FALSE,"AD PG 2 OF 2"}</definedName>
    <definedName name="wrn.Statement._.AD." localSheetId="1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2" hidden="1">{"page1",#N/A,TRUE,"2";"page2",#N/A,TRUE,"2"}</definedName>
    <definedName name="wrn.test." localSheetId="16" hidden="1">{"page1",#N/A,TRUE,"2";"page2",#N/A,TRUE,"2"}</definedName>
    <definedName name="wrn.test." localSheetId="3" hidden="1">{"page1",#N/A,TRUE,"2";"page2",#N/A,TRUE,"2"}</definedName>
    <definedName name="wrn.test." localSheetId="4" hidden="1">{"page1",#N/A,TRUE,"2";"page2",#N/A,TRUE,"2"}</definedName>
    <definedName name="wrn.test." localSheetId="7" hidden="1">{"page1",#N/A,TRUE,"2";"page2",#N/A,TRUE,"2"}</definedName>
    <definedName name="wrn.test." localSheetId="9" hidden="1">{"page1",#N/A,TRUE,"2";"page2",#N/A,TRUE,"2"}</definedName>
    <definedName name="wrn.test." localSheetId="13" hidden="1">{"page1",#N/A,TRUE,"2";"page2",#N/A,TRUE,"2"}</definedName>
    <definedName name="wrn.test." localSheetId="1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2" hidden="1">{"page1",#N/A,TRUE,"2";"page2",#N/A,TRUE,"2"}</definedName>
    <definedName name="wrn.test.1" localSheetId="16" hidden="1">{"page1",#N/A,TRUE,"2";"page2",#N/A,TRUE,"2"}</definedName>
    <definedName name="wrn.test.1" localSheetId="3" hidden="1">{"page1",#N/A,TRUE,"2";"page2",#N/A,TRUE,"2"}</definedName>
    <definedName name="wrn.test.1" localSheetId="4" hidden="1">{"page1",#N/A,TRUE,"2";"page2",#N/A,TRUE,"2"}</definedName>
    <definedName name="wrn.test.1" localSheetId="7" hidden="1">{"page1",#N/A,TRUE,"2";"page2",#N/A,TRUE,"2"}</definedName>
    <definedName name="wrn.test.1" localSheetId="9" hidden="1">{"page1",#N/A,TRUE,"2";"page2",#N/A,TRUE,"2"}</definedName>
    <definedName name="wrn.test.1" localSheetId="13" hidden="1">{"page1",#N/A,TRUE,"2";"page2",#N/A,TRUE,"2"}</definedName>
    <definedName name="wrn.test.1" localSheetId="1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2" hidden="1">{"Income Statement",#N/A,FALSE,"CFMODEL";"Balance Sheet",#N/A,FALSE,"CFMODEL"}</definedName>
    <definedName name="wrn.test1." localSheetId="16" hidden="1">{"Income Statement",#N/A,FALSE,"CFMODEL";"Balance Sheet",#N/A,FALSE,"CFMODEL"}</definedName>
    <definedName name="wrn.test1." localSheetId="3" hidden="1">{"Income Statement",#N/A,FALSE,"CFMODEL";"Balance Sheet",#N/A,FALSE,"CFMODEL"}</definedName>
    <definedName name="wrn.test1." localSheetId="4" hidden="1">{"Income Statement",#N/A,FALSE,"CFMODEL";"Balance Sheet",#N/A,FALSE,"CFMODEL"}</definedName>
    <definedName name="wrn.test1." localSheetId="7" hidden="1">{"Income Statement",#N/A,FALSE,"CFMODEL";"Balance Sheet",#N/A,FALSE,"CFMODEL"}</definedName>
    <definedName name="wrn.test1." localSheetId="9" hidden="1">{"Income Statement",#N/A,FALSE,"CFMODEL";"Balance Sheet",#N/A,FALSE,"CFMODEL"}</definedName>
    <definedName name="wrn.test1." localSheetId="13" hidden="1">{"Income Statement",#N/A,FALSE,"CFMODEL";"Balance Sheet",#N/A,FALSE,"CFMODEL"}</definedName>
    <definedName name="wrn.test1." localSheetId="1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2" hidden="1">{"SourcesUses",#N/A,TRUE,"CFMODEL";"TransOverview",#N/A,TRUE,"CFMODEL"}</definedName>
    <definedName name="wrn.test2." localSheetId="16" hidden="1">{"SourcesUses",#N/A,TRUE,"CFMODEL";"TransOverview",#N/A,TRUE,"CFMODEL"}</definedName>
    <definedName name="wrn.test2." localSheetId="3" hidden="1">{"SourcesUses",#N/A,TRUE,"CFMODEL";"TransOverview",#N/A,TRUE,"CFMODEL"}</definedName>
    <definedName name="wrn.test2." localSheetId="4" hidden="1">{"SourcesUses",#N/A,TRUE,"CFMODEL";"TransOverview",#N/A,TRUE,"CFMODEL"}</definedName>
    <definedName name="wrn.test2." localSheetId="7" hidden="1">{"SourcesUses",#N/A,TRUE,"CFMODEL";"TransOverview",#N/A,TRUE,"CFMODEL"}</definedName>
    <definedName name="wrn.test2." localSheetId="9" hidden="1">{"SourcesUses",#N/A,TRUE,"CFMODEL";"TransOverview",#N/A,TRUE,"CFMODEL"}</definedName>
    <definedName name="wrn.test2." localSheetId="13" hidden="1">{"SourcesUses",#N/A,TRUE,"CFMODEL";"TransOverview",#N/A,TRUE,"CFMODEL"}</definedName>
    <definedName name="wrn.test2." localSheetId="1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2" hidden="1">{"SourcesUses",#N/A,TRUE,#N/A;"TransOverview",#N/A,TRUE,"CFMODEL"}</definedName>
    <definedName name="wrn.test3." localSheetId="16" hidden="1">{"SourcesUses",#N/A,TRUE,#N/A;"TransOverview",#N/A,TRUE,"CFMODEL"}</definedName>
    <definedName name="wrn.test3." localSheetId="3" hidden="1">{"SourcesUses",#N/A,TRUE,#N/A;"TransOverview",#N/A,TRUE,"CFMODEL"}</definedName>
    <definedName name="wrn.test3." localSheetId="4" hidden="1">{"SourcesUses",#N/A,TRUE,#N/A;"TransOverview",#N/A,TRUE,"CFMODEL"}</definedName>
    <definedName name="wrn.test3." localSheetId="7" hidden="1">{"SourcesUses",#N/A,TRUE,#N/A;"TransOverview",#N/A,TRUE,"CFMODEL"}</definedName>
    <definedName name="wrn.test3." localSheetId="9" hidden="1">{"SourcesUses",#N/A,TRUE,#N/A;"TransOverview",#N/A,TRUE,"CFMODEL"}</definedName>
    <definedName name="wrn.test3." localSheetId="13" hidden="1">{"SourcesUses",#N/A,TRUE,#N/A;"TransOverview",#N/A,TRUE,"CFMODEL"}</definedName>
    <definedName name="wrn.test3." localSheetId="1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2" hidden="1">{"SourcesUses",#N/A,TRUE,#N/A;"TransOverview",#N/A,TRUE,"CFMODEL"}</definedName>
    <definedName name="wrn.test3.2" localSheetId="16" hidden="1">{"SourcesUses",#N/A,TRUE,#N/A;"TransOverview",#N/A,TRUE,"CFMODEL"}</definedName>
    <definedName name="wrn.test3.2" localSheetId="3" hidden="1">{"SourcesUses",#N/A,TRUE,#N/A;"TransOverview",#N/A,TRUE,"CFMODEL"}</definedName>
    <definedName name="wrn.test3.2" localSheetId="4" hidden="1">{"SourcesUses",#N/A,TRUE,#N/A;"TransOverview",#N/A,TRUE,"CFMODEL"}</definedName>
    <definedName name="wrn.test3.2" localSheetId="7" hidden="1">{"SourcesUses",#N/A,TRUE,#N/A;"TransOverview",#N/A,TRUE,"CFMODEL"}</definedName>
    <definedName name="wrn.test3.2" localSheetId="9" hidden="1">{"SourcesUses",#N/A,TRUE,#N/A;"TransOverview",#N/A,TRUE,"CFMODEL"}</definedName>
    <definedName name="wrn.test3.2" localSheetId="13" hidden="1">{"SourcesUses",#N/A,TRUE,#N/A;"TransOverview",#N/A,TRUE,"CFMODEL"}</definedName>
    <definedName name="wrn.test3.2" localSheetId="1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2" hidden="1">{"SourcesUses",#N/A,TRUE,"FundsFlow";"TransOverview",#N/A,TRUE,"FundsFlow"}</definedName>
    <definedName name="wrn.test4." localSheetId="16" hidden="1">{"SourcesUses",#N/A,TRUE,"FundsFlow";"TransOverview",#N/A,TRUE,"FundsFlow"}</definedName>
    <definedName name="wrn.test4." localSheetId="3" hidden="1">{"SourcesUses",#N/A,TRUE,"FundsFlow";"TransOverview",#N/A,TRUE,"FundsFlow"}</definedName>
    <definedName name="wrn.test4." localSheetId="4" hidden="1">{"SourcesUses",#N/A,TRUE,"FundsFlow";"TransOverview",#N/A,TRUE,"FundsFlow"}</definedName>
    <definedName name="wrn.test4." localSheetId="7" hidden="1">{"SourcesUses",#N/A,TRUE,"FundsFlow";"TransOverview",#N/A,TRUE,"FundsFlow"}</definedName>
    <definedName name="wrn.test4." localSheetId="9" hidden="1">{"SourcesUses",#N/A,TRUE,"FundsFlow";"TransOverview",#N/A,TRUE,"FundsFlow"}</definedName>
    <definedName name="wrn.test4." localSheetId="13" hidden="1">{"SourcesUses",#N/A,TRUE,"FundsFlow";"TransOverview",#N/A,TRUE,"FundsFlow"}</definedName>
    <definedName name="wrn.test4." localSheetId="1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2" hidden="1">{"SourcesUses",#N/A,TRUE,"FundsFlow";"TransOverview",#N/A,TRUE,"FundsFlow"}</definedName>
    <definedName name="wrn.test42." localSheetId="16" hidden="1">{"SourcesUses",#N/A,TRUE,"FundsFlow";"TransOverview",#N/A,TRUE,"FundsFlow"}</definedName>
    <definedName name="wrn.test42." localSheetId="3" hidden="1">{"SourcesUses",#N/A,TRUE,"FundsFlow";"TransOverview",#N/A,TRUE,"FundsFlow"}</definedName>
    <definedName name="wrn.test42." localSheetId="4" hidden="1">{"SourcesUses",#N/A,TRUE,"FundsFlow";"TransOverview",#N/A,TRUE,"FundsFlow"}</definedName>
    <definedName name="wrn.test42." localSheetId="7" hidden="1">{"SourcesUses",#N/A,TRUE,"FundsFlow";"TransOverview",#N/A,TRUE,"FundsFlow"}</definedName>
    <definedName name="wrn.test42." localSheetId="9" hidden="1">{"SourcesUses",#N/A,TRUE,"FundsFlow";"TransOverview",#N/A,TRUE,"FundsFlow"}</definedName>
    <definedName name="wrn.test42." localSheetId="13" hidden="1">{"SourcesUses",#N/A,TRUE,"FundsFlow";"TransOverview",#N/A,TRUE,"FundsFlow"}</definedName>
    <definedName name="wrn.test42." localSheetId="1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2" hidden="1">{"TEST610",#N/A,FALSE,"Sheet1"}</definedName>
    <definedName name="wrn.TEST610." localSheetId="16" hidden="1">{"TEST610",#N/A,FALSE,"Sheet1"}</definedName>
    <definedName name="wrn.TEST610." localSheetId="3" hidden="1">{"TEST610",#N/A,FALSE,"Sheet1"}</definedName>
    <definedName name="wrn.TEST610." localSheetId="4" hidden="1">{"TEST610",#N/A,FALSE,"Sheet1"}</definedName>
    <definedName name="wrn.TEST610." localSheetId="7" hidden="1">{"TEST610",#N/A,FALSE,"Sheet1"}</definedName>
    <definedName name="wrn.TEST610." localSheetId="9" hidden="1">{"TEST610",#N/A,FALSE,"Sheet1"}</definedName>
    <definedName name="wrn.TEST610." localSheetId="13" hidden="1">{"TEST610",#N/A,FALSE,"Sheet1"}</definedName>
    <definedName name="wrn.TEST610." localSheetId="1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2" hidden="1">{"TEST611",#N/A,FALSE,"Sheet1"}</definedName>
    <definedName name="wrn.TEST611." localSheetId="16" hidden="1">{"TEST611",#N/A,FALSE,"Sheet1"}</definedName>
    <definedName name="wrn.TEST611." localSheetId="3" hidden="1">{"TEST611",#N/A,FALSE,"Sheet1"}</definedName>
    <definedName name="wrn.TEST611." localSheetId="4" hidden="1">{"TEST611",#N/A,FALSE,"Sheet1"}</definedName>
    <definedName name="wrn.TEST611." localSheetId="7" hidden="1">{"TEST611",#N/A,FALSE,"Sheet1"}</definedName>
    <definedName name="wrn.TEST611." localSheetId="9" hidden="1">{"TEST611",#N/A,FALSE,"Sheet1"}</definedName>
    <definedName name="wrn.TEST611." localSheetId="13" hidden="1">{"TEST611",#N/A,FALSE,"Sheet1"}</definedName>
    <definedName name="wrn.TEST611." localSheetId="1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2" hidden="1">{"schedh3a",#N/A,TRUE,"H-3";"schedh3b",#N/A,TRUE,"H-3"}</definedName>
    <definedName name="wrn.Total." localSheetId="16" hidden="1">{"schedh3a",#N/A,TRUE,"H-3";"schedh3b",#N/A,TRUE,"H-3"}</definedName>
    <definedName name="wrn.Total." localSheetId="3" hidden="1">{"schedh3a",#N/A,TRUE,"H-3";"schedh3b",#N/A,TRUE,"H-3"}</definedName>
    <definedName name="wrn.Total." localSheetId="4" hidden="1">{"schedh3a",#N/A,TRUE,"H-3";"schedh3b",#N/A,TRUE,"H-3"}</definedName>
    <definedName name="wrn.Total." localSheetId="7" hidden="1">{"schedh3a",#N/A,TRUE,"H-3";"schedh3b",#N/A,TRUE,"H-3"}</definedName>
    <definedName name="wrn.Total." localSheetId="9" hidden="1">{"schedh3a",#N/A,TRUE,"H-3";"schedh3b",#N/A,TRUE,"H-3"}</definedName>
    <definedName name="wrn.Total." localSheetId="13" hidden="1">{"schedh3a",#N/A,TRUE,"H-3";"schedh3b",#N/A,TRUE,"H-3"}</definedName>
    <definedName name="wrn.Total." localSheetId="1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2" hidden="1">{#N/A,#N/A,FALSE,"337"}</definedName>
    <definedName name="wrn.XX." localSheetId="16" hidden="1">{#N/A,#N/A,FALSE,"337"}</definedName>
    <definedName name="wrn.XX." localSheetId="3" hidden="1">{#N/A,#N/A,FALSE,"337"}</definedName>
    <definedName name="wrn.XX." localSheetId="4" hidden="1">{#N/A,#N/A,FALSE,"337"}</definedName>
    <definedName name="wrn.XX." localSheetId="7" hidden="1">{#N/A,#N/A,FALSE,"337"}</definedName>
    <definedName name="wrn.XX." localSheetId="9" hidden="1">{#N/A,#N/A,FALSE,"337"}</definedName>
    <definedName name="wrn.XX." localSheetId="13" hidden="1">{#N/A,#N/A,FALSE,"337"}</definedName>
    <definedName name="wrn.XX." localSheetId="1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2" hidden="1">{"2002Frcst","05Month",FALSE,"Frcst Format 2002"}</definedName>
    <definedName name="wwwwwwww" localSheetId="16" hidden="1">{"2002Frcst","05Month",FALSE,"Frcst Format 2002"}</definedName>
    <definedName name="wwwwwwww" localSheetId="3" hidden="1">{"2002Frcst","05Month",FALSE,"Frcst Format 2002"}</definedName>
    <definedName name="wwwwwwww" localSheetId="4" hidden="1">{"2002Frcst","05Month",FALSE,"Frcst Format 2002"}</definedName>
    <definedName name="wwwwwwww" localSheetId="7" hidden="1">{"2002Frcst","05Month",FALSE,"Frcst Format 2002"}</definedName>
    <definedName name="wwwwwwww" localSheetId="9" hidden="1">{"2002Frcst","05Month",FALSE,"Frcst Format 2002"}</definedName>
    <definedName name="wwwwwwww" localSheetId="13" hidden="1">{"2002Frcst","05Month",FALSE,"Frcst Format 2002"}</definedName>
    <definedName name="wwwwwwww" localSheetId="1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9"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7">#REF!,#REF!,#REF!,#REF!,#REF!,#REF!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2">#REF!</definedName>
    <definedName name="X_Vld_ChgCash" localSheetId="16">#REF!</definedName>
    <definedName name="X_Vld_ChgCash" localSheetId="7">#REF!</definedName>
    <definedName name="X_Vld_ChgCash" localSheetId="9">#REF!</definedName>
    <definedName name="X_Vld_ChgCash" localSheetId="13">#REF!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7">#REF!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7">#REF!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7">#REF!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1">OFFSET(YAXIS,0,-1)</definedName>
    <definedName name="xa" localSheetId="2">OFFSET(YAXIS,0,-1)</definedName>
    <definedName name="xa" localSheetId="16">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9">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1">OFFSET(YAXIS,0,-1)</definedName>
    <definedName name="xaxIS" localSheetId="2">OFFSET(YAXIS,0,-1)</definedName>
    <definedName name="xaxIS" localSheetId="16">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9">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9" hidden="1">{#N/A,#N/A,FALSE,"Aging Summary";#N/A,#N/A,FALSE,"Ratio Analysis";#N/A,#N/A,FALSE,"Test 120 Day Accts";#N/A,#N/A,FALSE,"Tickmarks"}</definedName>
    <definedName name="xes" localSheetId="13"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2">#REF!</definedName>
    <definedName name="Yes_No" localSheetId="16">#REF!</definedName>
    <definedName name="Yes_No" localSheetId="7">#REF!</definedName>
    <definedName name="Yes_No" localSheetId="9">#REF!</definedName>
    <definedName name="Yes_No" localSheetId="13">#REF!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2">#REF!</definedName>
    <definedName name="yield_curves" localSheetId="16">#REF!</definedName>
    <definedName name="yield_curves" localSheetId="7">#REF!</definedName>
    <definedName name="yield_curves" localSheetId="9">#REF!</definedName>
    <definedName name="yield_curves" localSheetId="13">#REF!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7">#REF!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7">#REF!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7">#REF!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2" hidden="1">#REF!,#REF!,#REF!</definedName>
    <definedName name="Z_598CECA0_5C60_11D3_B382_005004054BC5_.wvu.Rows" localSheetId="16" hidden="1">#REF!,#REF!,#REF!</definedName>
    <definedName name="Z_598CECA0_5C60_11D3_B382_005004054BC5_.wvu.Rows" localSheetId="7" hidden="1">#REF!,#REF!,#REF!</definedName>
    <definedName name="Z_598CECA0_5C60_11D3_B382_005004054BC5_.wvu.Rows" localSheetId="9" hidden="1">#REF!,#REF!,#REF!</definedName>
    <definedName name="Z_598CECA0_5C60_11D3_B382_005004054BC5_.wvu.Rows" localSheetId="13" hidden="1">#REF!,#REF!,#REF!</definedName>
    <definedName name="Z_598CECA0_5C60_11D3_B382_005004054BC5_.wvu.Rows" hidden="1">[29]Inputs!$A$6:$IV$7,[29]Inputs!$A$9:$IV$15,[29]Inputs!$A$22:$IV$23</definedName>
    <definedName name="Z_BA465841_5925_11D2_BE45_080009FCDD9A_.wvu.PrintTitles" localSheetId="2" hidden="1">#REF!,#REF!</definedName>
    <definedName name="Z_BA465841_5925_11D2_BE45_080009FCDD9A_.wvu.PrintTitles" localSheetId="16" hidden="1">#REF!,#REF!</definedName>
    <definedName name="Z_BA465841_5925_11D2_BE45_080009FCDD9A_.wvu.PrintTitles" localSheetId="7" hidden="1">#REF!,#REF!</definedName>
    <definedName name="Z_BA465841_5925_11D2_BE45_080009FCDD9A_.wvu.PrintTitles" localSheetId="9" hidden="1">#REF!,#REF!</definedName>
    <definedName name="Z_BA465841_5925_11D2_BE45_080009FCDD9A_.wvu.PrintTitles" localSheetId="13" hidden="1">#REF!,#REF!</definedName>
    <definedName name="Z_BA465841_5925_11D2_BE45_080009FCDD9A_.wvu.PrintTitles" hidden="1">[30]Buyout!$A$1:$A$65536,[30]Buyout!$A$2:$IV$2</definedName>
    <definedName name="Z_BA465842_5925_11D2_BE45_080009FCDD9A_.wvu.PrintTitles" localSheetId="2" hidden="1">#REF!,#REF!</definedName>
    <definedName name="Z_BA465842_5925_11D2_BE45_080009FCDD9A_.wvu.PrintTitles" localSheetId="16" hidden="1">#REF!,#REF!</definedName>
    <definedName name="Z_BA465842_5925_11D2_BE45_080009FCDD9A_.wvu.PrintTitles" localSheetId="7" hidden="1">#REF!,#REF!</definedName>
    <definedName name="Z_BA465842_5925_11D2_BE45_080009FCDD9A_.wvu.PrintTitles" localSheetId="9" hidden="1">#REF!,#REF!</definedName>
    <definedName name="Z_BA465842_5925_11D2_BE45_080009FCDD9A_.wvu.PrintTitles" localSheetId="13" hidden="1">#REF!,#REF!</definedName>
    <definedName name="Z_BA465842_5925_11D2_BE45_080009FCDD9A_.wvu.PrintTitles" hidden="1">'[30]CES Inputs'!$K$1:$K$65536,'[30]CES Inputs'!$A$19:$IV$25</definedName>
    <definedName name="Z_BA465843_5925_11D2_BE45_080009FCDD9A_.wvu.PrintTitles" localSheetId="2" hidden="1">#REF!,#REF!</definedName>
    <definedName name="Z_BA465843_5925_11D2_BE45_080009FCDD9A_.wvu.PrintTitles" localSheetId="16" hidden="1">#REF!,#REF!</definedName>
    <definedName name="Z_BA465843_5925_11D2_BE45_080009FCDD9A_.wvu.PrintTitles" localSheetId="7" hidden="1">#REF!,#REF!</definedName>
    <definedName name="Z_BA465843_5925_11D2_BE45_080009FCDD9A_.wvu.PrintTitles" localSheetId="9" hidden="1">#REF!,#REF!</definedName>
    <definedName name="Z_BA465843_5925_11D2_BE45_080009FCDD9A_.wvu.PrintTitles" localSheetId="13" hidden="1">#REF!,#REF!</definedName>
    <definedName name="Z_BA465843_5925_11D2_BE45_080009FCDD9A_.wvu.PrintTitles" hidden="1">'[30]CES Inputs'!$K$1:$K$65536,'[30]CES Inputs'!$A$19:$IV$25</definedName>
    <definedName name="Z_BA465844_5925_11D2_BE45_080009FCDD9A_.wvu.PrintTitles" localSheetId="2" hidden="1">#REF!,#REF!</definedName>
    <definedName name="Z_BA465844_5925_11D2_BE45_080009FCDD9A_.wvu.PrintTitles" localSheetId="16" hidden="1">#REF!,#REF!</definedName>
    <definedName name="Z_BA465844_5925_11D2_BE45_080009FCDD9A_.wvu.PrintTitles" localSheetId="7" hidden="1">#REF!,#REF!</definedName>
    <definedName name="Z_BA465844_5925_11D2_BE45_080009FCDD9A_.wvu.PrintTitles" localSheetId="9" hidden="1">#REF!,#REF!</definedName>
    <definedName name="Z_BA465844_5925_11D2_BE45_080009FCDD9A_.wvu.PrintTitles" localSheetId="13" hidden="1">#REF!,#REF!</definedName>
    <definedName name="Z_BA465844_5925_11D2_BE45_080009FCDD9A_.wvu.PrintTitles" hidden="1">'[30]CES Inputs'!$K$1:$K$65536,'[30]CES Inputs'!$A$19:$IV$25</definedName>
    <definedName name="Z_BA465845_5925_11D2_BE45_080009FCDD9A_.wvu.PrintTitles" localSheetId="2" hidden="1">#REF!,#REF!</definedName>
    <definedName name="Z_BA465845_5925_11D2_BE45_080009FCDD9A_.wvu.PrintTitles" localSheetId="16" hidden="1">#REF!,#REF!</definedName>
    <definedName name="Z_BA465845_5925_11D2_BE45_080009FCDD9A_.wvu.PrintTitles" localSheetId="7" hidden="1">#REF!,#REF!</definedName>
    <definedName name="Z_BA465845_5925_11D2_BE45_080009FCDD9A_.wvu.PrintTitles" localSheetId="9" hidden="1">#REF!,#REF!</definedName>
    <definedName name="Z_BA465845_5925_11D2_BE45_080009FCDD9A_.wvu.PrintTitles" localSheetId="13" hidden="1">#REF!,#REF!</definedName>
    <definedName name="Z_BA465845_5925_11D2_BE45_080009FCDD9A_.wvu.PrintTitles" hidden="1">'[30]CES Inputs'!$K$1:$K$65536,'[30]CES Inputs'!$A$19:$IV$25</definedName>
    <definedName name="Z_BA465846_5925_11D2_BE45_080009FCDD9A_.wvu.PrintTitles" localSheetId="2" hidden="1">#REF!,#REF!</definedName>
    <definedName name="Z_BA465846_5925_11D2_BE45_080009FCDD9A_.wvu.PrintTitles" localSheetId="16" hidden="1">#REF!,#REF!</definedName>
    <definedName name="Z_BA465846_5925_11D2_BE45_080009FCDD9A_.wvu.PrintTitles" localSheetId="7" hidden="1">#REF!,#REF!</definedName>
    <definedName name="Z_BA465846_5925_11D2_BE45_080009FCDD9A_.wvu.PrintTitles" localSheetId="9" hidden="1">#REF!,#REF!</definedName>
    <definedName name="Z_BA465846_5925_11D2_BE45_080009FCDD9A_.wvu.PrintTitles" localSheetId="13" hidden="1">#REF!,#REF!</definedName>
    <definedName name="Z_BA465846_5925_11D2_BE45_080009FCDD9A_.wvu.PrintTitles" hidden="1">'[30]CES Inputs'!$K$1:$K$65536,'[30]CES Inputs'!$A$19:$IV$25</definedName>
    <definedName name="Z_D5124360_59F1_11D2_BE45_080009FCDD9A_.wvu.PrintTitles" localSheetId="2" hidden="1">#REF!,#REF!</definedName>
    <definedName name="Z_D5124360_59F1_11D2_BE45_080009FCDD9A_.wvu.PrintTitles" localSheetId="16" hidden="1">#REF!,#REF!</definedName>
    <definedName name="Z_D5124360_59F1_11D2_BE45_080009FCDD9A_.wvu.PrintTitles" localSheetId="7" hidden="1">#REF!,#REF!</definedName>
    <definedName name="Z_D5124360_59F1_11D2_BE45_080009FCDD9A_.wvu.PrintTitles" localSheetId="9" hidden="1">#REF!,#REF!</definedName>
    <definedName name="Z_D5124360_59F1_11D2_BE45_080009FCDD9A_.wvu.PrintTitles" localSheetId="13" hidden="1">#REF!,#REF!</definedName>
    <definedName name="Z_D5124360_59F1_11D2_BE45_080009FCDD9A_.wvu.PrintTitles" hidden="1">[30]Buyout!$A$1:$A$65536,[30]Buyout!$A$2:$IV$2</definedName>
    <definedName name="Z_D5124361_59F1_11D2_BE45_080009FCDD9A_.wvu.PrintTitles" localSheetId="2" hidden="1">#REF!,#REF!</definedName>
    <definedName name="Z_D5124361_59F1_11D2_BE45_080009FCDD9A_.wvu.PrintTitles" localSheetId="16" hidden="1">#REF!,#REF!</definedName>
    <definedName name="Z_D5124361_59F1_11D2_BE45_080009FCDD9A_.wvu.PrintTitles" localSheetId="7" hidden="1">#REF!,#REF!</definedName>
    <definedName name="Z_D5124361_59F1_11D2_BE45_080009FCDD9A_.wvu.PrintTitles" localSheetId="9" hidden="1">#REF!,#REF!</definedName>
    <definedName name="Z_D5124361_59F1_11D2_BE45_080009FCDD9A_.wvu.PrintTitles" localSheetId="13" hidden="1">#REF!,#REF!</definedName>
    <definedName name="Z_D5124361_59F1_11D2_BE45_080009FCDD9A_.wvu.PrintTitles" hidden="1">'[30]CES Inputs'!$K$1:$K$65536,'[30]CES Inputs'!$A$19:$IV$25</definedName>
    <definedName name="Z_D5124362_59F1_11D2_BE45_080009FCDD9A_.wvu.PrintTitles" localSheetId="2" hidden="1">#REF!,#REF!</definedName>
    <definedName name="Z_D5124362_59F1_11D2_BE45_080009FCDD9A_.wvu.PrintTitles" localSheetId="16" hidden="1">#REF!,#REF!</definedName>
    <definedName name="Z_D5124362_59F1_11D2_BE45_080009FCDD9A_.wvu.PrintTitles" localSheetId="7" hidden="1">#REF!,#REF!</definedName>
    <definedName name="Z_D5124362_59F1_11D2_BE45_080009FCDD9A_.wvu.PrintTitles" localSheetId="9" hidden="1">#REF!,#REF!</definedName>
    <definedName name="Z_D5124362_59F1_11D2_BE45_080009FCDD9A_.wvu.PrintTitles" localSheetId="13" hidden="1">#REF!,#REF!</definedName>
    <definedName name="Z_D5124362_59F1_11D2_BE45_080009FCDD9A_.wvu.PrintTitles" hidden="1">'[30]CES Inputs'!$K$1:$K$65536,'[30]CES Inputs'!$A$19:$IV$25</definedName>
    <definedName name="Z_D5124363_59F1_11D2_BE45_080009FCDD9A_.wvu.PrintTitles" localSheetId="2" hidden="1">#REF!,#REF!</definedName>
    <definedName name="Z_D5124363_59F1_11D2_BE45_080009FCDD9A_.wvu.PrintTitles" localSheetId="16" hidden="1">#REF!,#REF!</definedName>
    <definedName name="Z_D5124363_59F1_11D2_BE45_080009FCDD9A_.wvu.PrintTitles" localSheetId="7" hidden="1">#REF!,#REF!</definedName>
    <definedName name="Z_D5124363_59F1_11D2_BE45_080009FCDD9A_.wvu.PrintTitles" localSheetId="9" hidden="1">#REF!,#REF!</definedName>
    <definedName name="Z_D5124363_59F1_11D2_BE45_080009FCDD9A_.wvu.PrintTitles" localSheetId="13" hidden="1">#REF!,#REF!</definedName>
    <definedName name="Z_D5124363_59F1_11D2_BE45_080009FCDD9A_.wvu.PrintTitles" hidden="1">'[30]CES Inputs'!$K$1:$K$65536,'[30]CES Inputs'!$A$19:$IV$25</definedName>
    <definedName name="Z_D5124364_59F1_11D2_BE45_080009FCDD9A_.wvu.PrintTitles" localSheetId="2" hidden="1">#REF!,#REF!</definedName>
    <definedName name="Z_D5124364_59F1_11D2_BE45_080009FCDD9A_.wvu.PrintTitles" localSheetId="16" hidden="1">#REF!,#REF!</definedName>
    <definedName name="Z_D5124364_59F1_11D2_BE45_080009FCDD9A_.wvu.PrintTitles" localSheetId="7" hidden="1">#REF!,#REF!</definedName>
    <definedName name="Z_D5124364_59F1_11D2_BE45_080009FCDD9A_.wvu.PrintTitles" localSheetId="9" hidden="1">#REF!,#REF!</definedName>
    <definedName name="Z_D5124364_59F1_11D2_BE45_080009FCDD9A_.wvu.PrintTitles" localSheetId="13" hidden="1">#REF!,#REF!</definedName>
    <definedName name="Z_D5124364_59F1_11D2_BE45_080009FCDD9A_.wvu.PrintTitles" hidden="1">'[30]CES Inputs'!$K$1:$K$65536,'[30]CES Inputs'!$A$19:$IV$25</definedName>
    <definedName name="Z_D5124365_59F1_11D2_BE45_080009FCDD9A_.wvu.PrintTitles" localSheetId="2" hidden="1">#REF!,#REF!</definedName>
    <definedName name="Z_D5124365_59F1_11D2_BE45_080009FCDD9A_.wvu.PrintTitles" localSheetId="16" hidden="1">#REF!,#REF!</definedName>
    <definedName name="Z_D5124365_59F1_11D2_BE45_080009FCDD9A_.wvu.PrintTitles" localSheetId="7" hidden="1">#REF!,#REF!</definedName>
    <definedName name="Z_D5124365_59F1_11D2_BE45_080009FCDD9A_.wvu.PrintTitles" localSheetId="9" hidden="1">#REF!,#REF!</definedName>
    <definedName name="Z_D5124365_59F1_11D2_BE45_080009FCDD9A_.wvu.PrintTitles" localSheetId="13" hidden="1">#REF!,#REF!</definedName>
    <definedName name="Z_D5124365_59F1_11D2_BE45_080009FCDD9A_.wvu.PrintTitles" hidden="1">'[30]CES Inputs'!$K$1:$K$65536,'[30]CES Inputs'!$A$19:$IV$25</definedName>
    <definedName name="Z_D57DC6C0_593E_11D2_BE45_080009FCDD9A_.wvu.PrintTitles" localSheetId="2" hidden="1">#REF!,#REF!</definedName>
    <definedName name="Z_D57DC6C0_593E_11D2_BE45_080009FCDD9A_.wvu.PrintTitles" localSheetId="16" hidden="1">#REF!,#REF!</definedName>
    <definedName name="Z_D57DC6C0_593E_11D2_BE45_080009FCDD9A_.wvu.PrintTitles" localSheetId="7" hidden="1">#REF!,#REF!</definedName>
    <definedName name="Z_D57DC6C0_593E_11D2_BE45_080009FCDD9A_.wvu.PrintTitles" localSheetId="9" hidden="1">#REF!,#REF!</definedName>
    <definedName name="Z_D57DC6C0_593E_11D2_BE45_080009FCDD9A_.wvu.PrintTitles" localSheetId="13" hidden="1">#REF!,#REF!</definedName>
    <definedName name="Z_D57DC6C0_593E_11D2_BE45_080009FCDD9A_.wvu.PrintTitles" hidden="1">[30]Buyout!$A$1:$A$65536,[30]Buyout!$A$2:$IV$2</definedName>
    <definedName name="Z_D57DC6C1_593E_11D2_BE45_080009FCDD9A_.wvu.PrintTitles" localSheetId="2" hidden="1">#REF!,#REF!</definedName>
    <definedName name="Z_D57DC6C1_593E_11D2_BE45_080009FCDD9A_.wvu.PrintTitles" localSheetId="16" hidden="1">#REF!,#REF!</definedName>
    <definedName name="Z_D57DC6C1_593E_11D2_BE45_080009FCDD9A_.wvu.PrintTitles" localSheetId="7" hidden="1">#REF!,#REF!</definedName>
    <definedName name="Z_D57DC6C1_593E_11D2_BE45_080009FCDD9A_.wvu.PrintTitles" localSheetId="9" hidden="1">#REF!,#REF!</definedName>
    <definedName name="Z_D57DC6C1_593E_11D2_BE45_080009FCDD9A_.wvu.PrintTitles" localSheetId="13" hidden="1">#REF!,#REF!</definedName>
    <definedName name="Z_D57DC6C1_593E_11D2_BE45_080009FCDD9A_.wvu.PrintTitles" hidden="1">'[30]CES Inputs'!$K$1:$K$65536,'[30]CES Inputs'!$A$19:$IV$25</definedName>
    <definedName name="Z_D57DC6C2_593E_11D2_BE45_080009FCDD9A_.wvu.PrintTitles" localSheetId="2" hidden="1">#REF!,#REF!</definedName>
    <definedName name="Z_D57DC6C2_593E_11D2_BE45_080009FCDD9A_.wvu.PrintTitles" localSheetId="16" hidden="1">#REF!,#REF!</definedName>
    <definedName name="Z_D57DC6C2_593E_11D2_BE45_080009FCDD9A_.wvu.PrintTitles" localSheetId="7" hidden="1">#REF!,#REF!</definedName>
    <definedName name="Z_D57DC6C2_593E_11D2_BE45_080009FCDD9A_.wvu.PrintTitles" localSheetId="9" hidden="1">#REF!,#REF!</definedName>
    <definedName name="Z_D57DC6C2_593E_11D2_BE45_080009FCDD9A_.wvu.PrintTitles" localSheetId="13" hidden="1">#REF!,#REF!</definedName>
    <definedName name="Z_D57DC6C2_593E_11D2_BE45_080009FCDD9A_.wvu.PrintTitles" hidden="1">'[30]CES Inputs'!$K$1:$K$65536,'[30]CES Inputs'!$A$19:$IV$25</definedName>
    <definedName name="Z_D57DC6C3_593E_11D2_BE45_080009FCDD9A_.wvu.PrintTitles" localSheetId="2" hidden="1">#REF!,#REF!</definedName>
    <definedName name="Z_D57DC6C3_593E_11D2_BE45_080009FCDD9A_.wvu.PrintTitles" localSheetId="16" hidden="1">#REF!,#REF!</definedName>
    <definedName name="Z_D57DC6C3_593E_11D2_BE45_080009FCDD9A_.wvu.PrintTitles" localSheetId="7" hidden="1">#REF!,#REF!</definedName>
    <definedName name="Z_D57DC6C3_593E_11D2_BE45_080009FCDD9A_.wvu.PrintTitles" localSheetId="9" hidden="1">#REF!,#REF!</definedName>
    <definedName name="Z_D57DC6C3_593E_11D2_BE45_080009FCDD9A_.wvu.PrintTitles" localSheetId="13" hidden="1">#REF!,#REF!</definedName>
    <definedName name="Z_D57DC6C3_593E_11D2_BE45_080009FCDD9A_.wvu.PrintTitles" hidden="1">'[30]CES Inputs'!$K$1:$K$65536,'[30]CES Inputs'!$A$19:$IV$25</definedName>
    <definedName name="Z_D57DC6C4_593E_11D2_BE45_080009FCDD9A_.wvu.PrintTitles" localSheetId="2" hidden="1">#REF!,#REF!</definedName>
    <definedName name="Z_D57DC6C4_593E_11D2_BE45_080009FCDD9A_.wvu.PrintTitles" localSheetId="16" hidden="1">#REF!,#REF!</definedName>
    <definedName name="Z_D57DC6C4_593E_11D2_BE45_080009FCDD9A_.wvu.PrintTitles" localSheetId="7" hidden="1">#REF!,#REF!</definedName>
    <definedName name="Z_D57DC6C4_593E_11D2_BE45_080009FCDD9A_.wvu.PrintTitles" localSheetId="9" hidden="1">#REF!,#REF!</definedName>
    <definedName name="Z_D57DC6C4_593E_11D2_BE45_080009FCDD9A_.wvu.PrintTitles" localSheetId="13" hidden="1">#REF!,#REF!</definedName>
    <definedName name="Z_D57DC6C4_593E_11D2_BE45_080009FCDD9A_.wvu.PrintTitles" hidden="1">'[30]CES Inputs'!$K$1:$K$65536,'[30]CES Inputs'!$A$19:$IV$25</definedName>
    <definedName name="Z_D57DC6C5_593E_11D2_BE45_080009FCDD9A_.wvu.PrintTitles" localSheetId="2" hidden="1">#REF!,#REF!</definedName>
    <definedName name="Z_D57DC6C5_593E_11D2_BE45_080009FCDD9A_.wvu.PrintTitles" localSheetId="16" hidden="1">#REF!,#REF!</definedName>
    <definedName name="Z_D57DC6C5_593E_11D2_BE45_080009FCDD9A_.wvu.PrintTitles" localSheetId="7" hidden="1">#REF!,#REF!</definedName>
    <definedName name="Z_D57DC6C5_593E_11D2_BE45_080009FCDD9A_.wvu.PrintTitles" localSheetId="9" hidden="1">#REF!,#REF!</definedName>
    <definedName name="Z_D57DC6C5_593E_11D2_BE45_080009FCDD9A_.wvu.PrintTitles" localSheetId="13" hidden="1">#REF!,#REF!</definedName>
    <definedName name="Z_D57DC6C5_593E_11D2_BE45_080009FCDD9A_.wvu.PrintTitles" hidden="1">'[30]CES Inputs'!$K$1:$K$65536,'[30]CES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7">#REF!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7">#REF!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7">#REF!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2" hidden="1">{"SourcesUses",#N/A,TRUE,"CFMODEL";"TransOverview",#N/A,TRUE,"CFMODEL"}</definedName>
    <definedName name="zzzzzzzzzz" localSheetId="16" hidden="1">{"SourcesUses",#N/A,TRUE,"CFMODEL";"TransOverview",#N/A,TRUE,"CFMODEL"}</definedName>
    <definedName name="zzzzzzzzzz" localSheetId="3" hidden="1">{"SourcesUses",#N/A,TRUE,"CFMODEL";"TransOverview",#N/A,TRUE,"CFMODEL"}</definedName>
    <definedName name="zzzzzzzzzz" localSheetId="4" hidden="1">{"SourcesUses",#N/A,TRUE,"CFMODEL";"TransOverview",#N/A,TRUE,"CFMODEL"}</definedName>
    <definedName name="zzzzzzzzzz" localSheetId="7" hidden="1">{"SourcesUses",#N/A,TRUE,"CFMODEL";"TransOverview",#N/A,TRUE,"CFMODEL"}</definedName>
    <definedName name="zzzzzzzzzz" localSheetId="9" hidden="1">{"SourcesUses",#N/A,TRUE,"CFMODEL";"TransOverview",#N/A,TRUE,"CFMODEL"}</definedName>
    <definedName name="zzzzzzzzzz" localSheetId="13" hidden="1">{"SourcesUses",#N/A,TRUE,"CFMODEL";"TransOverview",#N/A,TRUE,"CFMODEL"}</definedName>
    <definedName name="zzzzzzzzzz" localSheetId="1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2" hidden="1">{"SourcesUses",#N/A,TRUE,"CFMODEL";"TransOverview",#N/A,TRUE,"CFMODEL"}</definedName>
    <definedName name="zzzzzzzzzzzzzzzzz" localSheetId="16" hidden="1">{"SourcesUses",#N/A,TRUE,"CFMODEL";"TransOverview",#N/A,TRUE,"CFMODEL"}</definedName>
    <definedName name="zzzzzzzzzzzzzzzzz" localSheetId="3" hidden="1">{"SourcesUses",#N/A,TRUE,"CFMODEL";"TransOverview",#N/A,TRUE,"CFMODEL"}</definedName>
    <definedName name="zzzzzzzzzzzzzzzzz" localSheetId="4" hidden="1">{"SourcesUses",#N/A,TRUE,"CFMODEL";"TransOverview",#N/A,TRUE,"CFMODEL"}</definedName>
    <definedName name="zzzzzzzzzzzzzzzzz" localSheetId="7" hidden="1">{"SourcesUses",#N/A,TRUE,"CFMODEL";"TransOverview",#N/A,TRUE,"CFMODEL"}</definedName>
    <definedName name="zzzzzzzzzzzzzzzzz" localSheetId="9" hidden="1">{"SourcesUses",#N/A,TRUE,"CFMODEL";"TransOverview",#N/A,TRUE,"CFMODEL"}</definedName>
    <definedName name="zzzzzzzzzzzzzzzzz" localSheetId="13" hidden="1">{"SourcesUses",#N/A,TRUE,"CFMODEL";"TransOverview",#N/A,TRUE,"CFMODEL"}</definedName>
    <definedName name="zzzzzzzzzzzzzzzzz" localSheetId="1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2" hidden="1">{"Income Statement",#N/A,FALSE,"CFMODEL";"Balance Sheet",#N/A,FALSE,"CFMODEL"}</definedName>
    <definedName name="zzzzzzzzzzzzzzzzzzzzzzzzz" localSheetId="16" hidden="1">{"Income Statement",#N/A,FALSE,"CFMODEL";"Balance Sheet",#N/A,FALSE,"CFMODEL"}</definedName>
    <definedName name="zzzzzzzzzzzzzzzzzzzzzzzzz" localSheetId="3" hidden="1">{"Income Statement",#N/A,FALSE,"CFMODEL";"Balance Sheet",#N/A,FALSE,"CFMODEL"}</definedName>
    <definedName name="zzzzzzzzzzzzzzzzzzzzzzzzz" localSheetId="4" hidden="1">{"Income Statement",#N/A,FALSE,"CFMODEL";"Balance Sheet",#N/A,FALSE,"CFMODEL"}</definedName>
    <definedName name="zzzzzzzzzzzzzzzzzzzzzzzzz" localSheetId="7" hidden="1">{"Income Statement",#N/A,FALSE,"CFMODEL";"Balance Sheet",#N/A,FALSE,"CFMODEL"}</definedName>
    <definedName name="zzzzzzzzzzzzzzzzzzzzzzzzz" localSheetId="9" hidden="1">{"Income Statement",#N/A,FALSE,"CFMODEL";"Balance Sheet",#N/A,FALSE,"CFMODEL"}</definedName>
    <definedName name="zzzzzzzzzzzzzzzzzzzzzzzzz" localSheetId="13" hidden="1">{"Income Statement",#N/A,FALSE,"CFMODEL";"Balance Sheet",#N/A,FALSE,"CFMODEL"}</definedName>
    <definedName name="zzzzzzzzzzzzzzzzzzzzzzzzz" localSheetId="1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2" hidden="1">{"SourcesUses",#N/A,TRUE,"FundsFlow";"TransOverview",#N/A,TRUE,"FundsFlow"}</definedName>
    <definedName name="zzzzzzzzzzzzzzzzzzzzzzzzzzz" localSheetId="16" hidden="1">{"SourcesUses",#N/A,TRUE,"FundsFlow";"TransOverview",#N/A,TRUE,"FundsFlow"}</definedName>
    <definedName name="zzzzzzzzzzzzzzzzzzzzzzzzzzz" localSheetId="3" hidden="1">{"SourcesUses",#N/A,TRUE,"FundsFlow";"TransOverview",#N/A,TRUE,"FundsFlow"}</definedName>
    <definedName name="zzzzzzzzzzzzzzzzzzzzzzzzzzz" localSheetId="4" hidden="1">{"SourcesUses",#N/A,TRUE,"FundsFlow";"TransOverview",#N/A,TRUE,"FundsFlow"}</definedName>
    <definedName name="zzzzzzzzzzzzzzzzzzzzzzzzzzz" localSheetId="7" hidden="1">{"SourcesUses",#N/A,TRUE,"FundsFlow";"TransOverview",#N/A,TRUE,"FundsFlow"}</definedName>
    <definedName name="zzzzzzzzzzzzzzzzzzzzzzzzzzz" localSheetId="9" hidden="1">{"SourcesUses",#N/A,TRUE,"FundsFlow";"TransOverview",#N/A,TRUE,"FundsFlow"}</definedName>
    <definedName name="zzzzzzzzzzzzzzzzzzzzzzzzzzz" localSheetId="13" hidden="1">{"SourcesUses",#N/A,TRUE,"FundsFlow";"TransOverview",#N/A,TRUE,"FundsFlow"}</definedName>
    <definedName name="zzzzzzzzzzzzzzzzzzzzzzzzzzz" localSheetId="1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2" hidden="1">{"SourcesUses",#N/A,TRUE,"CFMODEL";"TransOverview",#N/A,TRUE,"CFMODEL"}</definedName>
    <definedName name="zzzzzzzzzzzzzzzzzzzzzzzzzzzzz" localSheetId="16" hidden="1">{"SourcesUses",#N/A,TRUE,"CFMODEL";"TransOverview",#N/A,TRUE,"CFMODEL"}</definedName>
    <definedName name="zzzzzzzzzzzzzzzzzzzzzzzzzzzzz" localSheetId="3" hidden="1">{"SourcesUses",#N/A,TRUE,"CFMODEL";"TransOverview",#N/A,TRUE,"CFMODEL"}</definedName>
    <definedName name="zzzzzzzzzzzzzzzzzzzzzzzzzzzzz" localSheetId="4" hidden="1">{"SourcesUses",#N/A,TRUE,"CFMODEL";"TransOverview",#N/A,TRUE,"CFMODEL"}</definedName>
    <definedName name="zzzzzzzzzzzzzzzzzzzzzzzzzzzzz" localSheetId="7" hidden="1">{"SourcesUses",#N/A,TRUE,"CFMODEL";"TransOverview",#N/A,TRUE,"CFMODEL"}</definedName>
    <definedName name="zzzzzzzzzzzzzzzzzzzzzzzzzzzzz" localSheetId="9" hidden="1">{"SourcesUses",#N/A,TRUE,"CFMODEL";"TransOverview",#N/A,TRUE,"CFMODEL"}</definedName>
    <definedName name="zzzzzzzzzzzzzzzzzzzzzzzzzzzzz" localSheetId="13" hidden="1">{"SourcesUses",#N/A,TRUE,"CFMODEL";"TransOverview",#N/A,TRUE,"CFMODEL"}</definedName>
    <definedName name="zzzzzzzzzzzzzzzzzzzzzzzzzzzzz" localSheetId="1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0" i="141" l="1"/>
  <c r="A2" i="144" a="1"/>
  <c r="A2" i="144" s="1"/>
  <c r="A1" i="144" a="1"/>
  <c r="A1" i="144" s="1"/>
  <c r="A3" i="144" a="1"/>
  <c r="A3" i="144" s="1"/>
  <c r="L268" i="155"/>
  <c r="J268" i="155"/>
  <c r="I268" i="155"/>
  <c r="G268" i="155"/>
  <c r="L257" i="155"/>
  <c r="J257" i="155"/>
  <c r="G257" i="155"/>
  <c r="L256" i="155"/>
  <c r="J256" i="155"/>
  <c r="I256" i="155"/>
  <c r="G256" i="155"/>
  <c r="L253" i="155" l="1"/>
  <c r="J253" i="155"/>
  <c r="G253" i="155"/>
  <c r="L252" i="155"/>
  <c r="J252" i="155"/>
  <c r="G252" i="155"/>
  <c r="L251" i="155"/>
  <c r="J251" i="155"/>
  <c r="G251" i="155"/>
  <c r="L250" i="155"/>
  <c r="J250" i="155"/>
  <c r="I250" i="155"/>
  <c r="G250" i="155"/>
  <c r="L249" i="155"/>
  <c r="J249" i="155"/>
  <c r="I249" i="155"/>
  <c r="G249" i="155"/>
  <c r="L248" i="155"/>
  <c r="J248" i="155"/>
  <c r="I248" i="155"/>
  <c r="G248" i="155"/>
  <c r="L247" i="155"/>
  <c r="J247" i="155"/>
  <c r="G247" i="155"/>
  <c r="L246" i="155"/>
  <c r="J246" i="155"/>
  <c r="G246" i="155"/>
  <c r="L232" i="155"/>
  <c r="J232" i="155"/>
  <c r="I232" i="155"/>
  <c r="G232" i="155"/>
  <c r="L231" i="155"/>
  <c r="J231" i="155"/>
  <c r="I231" i="155"/>
  <c r="G231" i="155"/>
  <c r="B62" i="154"/>
  <c r="B43" i="144"/>
  <c r="K15" i="149"/>
  <c r="S8" i="71" l="1"/>
  <c r="S7" i="86"/>
  <c r="B12" i="89"/>
  <c r="B13" i="89"/>
  <c r="B14" i="89"/>
  <c r="B15" i="89"/>
  <c r="B16" i="89"/>
  <c r="B6" i="89"/>
  <c r="B7" i="89"/>
  <c r="B8" i="89"/>
  <c r="B9" i="89"/>
  <c r="B10" i="89"/>
  <c r="B11" i="89"/>
  <c r="K20" i="71"/>
  <c r="K20" i="149" l="1"/>
  <c r="H20" i="149"/>
  <c r="H21" i="149"/>
  <c r="H22" i="149"/>
  <c r="H23" i="149"/>
  <c r="H24" i="149"/>
  <c r="H25" i="149"/>
  <c r="H26" i="149"/>
  <c r="K12" i="67"/>
  <c r="H12" i="67"/>
  <c r="G14" i="149" l="1"/>
  <c r="G15" i="149"/>
  <c r="G16" i="149"/>
  <c r="E10" i="138" l="1"/>
  <c r="E12" i="138"/>
  <c r="E67" i="147"/>
  <c r="C235" i="155"/>
  <c r="Q71" i="148"/>
  <c r="P71" i="148"/>
  <c r="O71" i="148"/>
  <c r="N71" i="148"/>
  <c r="B52" i="154"/>
  <c r="B51" i="154"/>
  <c r="B41" i="154"/>
  <c r="B40" i="154"/>
  <c r="B50" i="154"/>
  <c r="B49" i="154"/>
  <c r="B39" i="154"/>
  <c r="B38" i="154"/>
  <c r="H12" i="138" l="1"/>
  <c r="H10" i="138"/>
  <c r="H27" i="153" l="1"/>
  <c r="J27" i="153" s="1"/>
  <c r="G32" i="147" l="1"/>
  <c r="G30" i="147"/>
  <c r="G29" i="147"/>
  <c r="G37" i="147"/>
  <c r="H27" i="156" l="1"/>
  <c r="M61" i="148" l="1"/>
  <c r="L61" i="148"/>
  <c r="K61" i="148"/>
  <c r="J61" i="148"/>
  <c r="Q39" i="148"/>
  <c r="P39" i="148"/>
  <c r="O39" i="148"/>
  <c r="N39" i="148"/>
  <c r="Q38" i="148"/>
  <c r="P38" i="148"/>
  <c r="O38" i="148"/>
  <c r="N38" i="148"/>
  <c r="Q37" i="148"/>
  <c r="P37" i="148"/>
  <c r="O37" i="148"/>
  <c r="N37" i="148"/>
  <c r="H23" i="74"/>
  <c r="K16" i="149" l="1"/>
  <c r="B16" i="132"/>
  <c r="B13" i="138" l="1"/>
  <c r="N40" i="148" l="1"/>
  <c r="P40" i="148"/>
  <c r="O40" i="148"/>
  <c r="Q40" i="148"/>
  <c r="F52" i="147"/>
  <c r="E52" i="147"/>
  <c r="G44" i="147"/>
  <c r="E38" i="147"/>
  <c r="F38" i="147"/>
  <c r="E27" i="153" l="1"/>
  <c r="G27" i="153" s="1"/>
  <c r="J34" i="153" l="1"/>
  <c r="H16" i="67" l="1"/>
  <c r="K16" i="67" s="1"/>
  <c r="H26" i="156" l="1"/>
  <c r="M146" i="142" l="1"/>
  <c r="G35" i="147" l="1"/>
  <c r="P117" i="141" l="1"/>
  <c r="Q117" i="141"/>
  <c r="R117" i="141"/>
  <c r="S117" i="141"/>
  <c r="T117" i="141"/>
  <c r="U103" i="141" s="1"/>
  <c r="O117" i="141"/>
  <c r="U12" i="141" l="1"/>
  <c r="U15" i="141"/>
  <c r="U16" i="141"/>
  <c r="U36" i="141"/>
  <c r="U55" i="141"/>
  <c r="U37" i="141"/>
  <c r="U54" i="141"/>
  <c r="U76" i="141"/>
  <c r="U77" i="141"/>
  <c r="U95" i="141"/>
  <c r="U96" i="141"/>
  <c r="U78" i="141"/>
  <c r="U24" i="141"/>
  <c r="U44" i="141"/>
  <c r="U66" i="141"/>
  <c r="U82" i="141"/>
  <c r="U108" i="141"/>
  <c r="U56" i="141"/>
  <c r="U65" i="141"/>
  <c r="U84" i="141"/>
  <c r="U109" i="141"/>
  <c r="U97" i="141"/>
  <c r="U26" i="141"/>
  <c r="U50" i="141"/>
  <c r="U68" i="141"/>
  <c r="U89" i="141"/>
  <c r="U110" i="141"/>
  <c r="U38" i="141"/>
  <c r="U17" i="141"/>
  <c r="U39" i="141"/>
  <c r="U57" i="141"/>
  <c r="U79" i="141"/>
  <c r="U98" i="141"/>
  <c r="U22" i="141"/>
  <c r="U64" i="141"/>
  <c r="U106" i="141"/>
  <c r="U43" i="141"/>
  <c r="U107" i="141"/>
  <c r="U45" i="141"/>
  <c r="U9" i="141"/>
  <c r="U27" i="141"/>
  <c r="U51" i="141"/>
  <c r="U69" i="141"/>
  <c r="U90" i="141"/>
  <c r="U111" i="141"/>
  <c r="U42" i="141"/>
  <c r="U80" i="141"/>
  <c r="U23" i="141"/>
  <c r="U81" i="141"/>
  <c r="U25" i="141"/>
  <c r="U10" i="141"/>
  <c r="U28" i="141"/>
  <c r="U52" i="141"/>
  <c r="U70" i="141"/>
  <c r="U93" i="141"/>
  <c r="U112" i="141"/>
  <c r="U67" i="141"/>
  <c r="U11" i="141"/>
  <c r="U29" i="141"/>
  <c r="U53" i="141"/>
  <c r="U71" i="141"/>
  <c r="U94" i="141"/>
  <c r="U113" i="141"/>
  <c r="U18" i="141"/>
  <c r="U30" i="141"/>
  <c r="U46" i="141"/>
  <c r="U60" i="141"/>
  <c r="U72" i="141"/>
  <c r="U85" i="141"/>
  <c r="U99" i="141"/>
  <c r="U114" i="141"/>
  <c r="U19" i="141"/>
  <c r="U33" i="141"/>
  <c r="U47" i="141"/>
  <c r="U61" i="141"/>
  <c r="U73" i="141"/>
  <c r="U86" i="141"/>
  <c r="U100" i="141"/>
  <c r="U115" i="141"/>
  <c r="U20" i="141"/>
  <c r="U34" i="141"/>
  <c r="U48" i="141"/>
  <c r="U62" i="141"/>
  <c r="U74" i="141"/>
  <c r="U87" i="141"/>
  <c r="U102" i="141"/>
  <c r="U116" i="141"/>
  <c r="U21" i="141"/>
  <c r="U35" i="141"/>
  <c r="U49" i="141"/>
  <c r="U63" i="141"/>
  <c r="U75" i="141"/>
  <c r="U88" i="141"/>
  <c r="E117" i="141"/>
  <c r="F117" i="141"/>
  <c r="G117" i="141"/>
  <c r="H117" i="141"/>
  <c r="I117" i="141"/>
  <c r="B130" i="141"/>
  <c r="C130" i="141"/>
  <c r="C132" i="141" s="1"/>
  <c r="B131" i="141"/>
  <c r="C131" i="141"/>
  <c r="B133" i="141" l="1"/>
  <c r="C133" i="141"/>
  <c r="D133" i="141" s="1"/>
  <c r="D130" i="141"/>
  <c r="B132" i="141"/>
  <c r="D132" i="141" s="1"/>
  <c r="D131" i="141"/>
  <c r="C135" i="141" l="1"/>
  <c r="B135" i="141"/>
  <c r="D135" i="141"/>
  <c r="M135" i="141"/>
  <c r="H8" i="138" s="1"/>
  <c r="E8" i="138" s="1"/>
  <c r="I251" i="155" l="1"/>
  <c r="G30" i="153"/>
  <c r="M12" i="67" l="1"/>
  <c r="J12" i="67"/>
  <c r="G12" i="67"/>
  <c r="N12" i="67" l="1"/>
  <c r="G31" i="143" l="1"/>
  <c r="F31" i="143"/>
  <c r="E31" i="143"/>
  <c r="D31" i="143"/>
  <c r="K24" i="149" l="1"/>
  <c r="H24" i="156" l="1"/>
  <c r="J10" i="132" l="1"/>
  <c r="H23" i="156"/>
  <c r="F227" i="155" l="1"/>
  <c r="G146" i="142" l="1"/>
  <c r="D16" i="147" l="1"/>
  <c r="D17" i="147"/>
  <c r="D18" i="147"/>
  <c r="D19" i="147"/>
  <c r="D20" i="147"/>
  <c r="D21" i="147"/>
  <c r="D22" i="147"/>
  <c r="D23" i="147"/>
  <c r="D9" i="147"/>
  <c r="D10" i="147"/>
  <c r="D11" i="147"/>
  <c r="D12" i="147"/>
  <c r="D13" i="147"/>
  <c r="D14" i="147"/>
  <c r="D15" i="147"/>
  <c r="I247" i="155" l="1"/>
  <c r="G29" i="156" l="1"/>
  <c r="H29" i="156" s="1"/>
  <c r="G30" i="156"/>
  <c r="G31" i="156"/>
  <c r="G32" i="156"/>
  <c r="G33" i="156"/>
  <c r="H33" i="156" s="1"/>
  <c r="G34" i="156"/>
  <c r="G35" i="156"/>
  <c r="H35" i="156" s="1"/>
  <c r="G36" i="156"/>
  <c r="H36" i="156" s="1"/>
  <c r="G37" i="156"/>
  <c r="H37" i="156" s="1"/>
  <c r="G38" i="156"/>
  <c r="H38" i="156" s="1"/>
  <c r="G22" i="156"/>
  <c r="H22" i="156" s="1"/>
  <c r="G25" i="156"/>
  <c r="H25" i="156" s="1"/>
  <c r="G28" i="156"/>
  <c r="H28" i="156" s="1"/>
  <c r="H30" i="156"/>
  <c r="H31" i="156"/>
  <c r="H32" i="156"/>
  <c r="H34" i="156"/>
  <c r="H17" i="156"/>
  <c r="H18" i="156"/>
  <c r="H19" i="156"/>
  <c r="H20" i="156"/>
  <c r="A3" i="75" l="1"/>
  <c r="A3" i="74"/>
  <c r="A3" i="155" a="1"/>
  <c r="A3" i="155" s="1"/>
  <c r="A3" i="148" a="1"/>
  <c r="A3" i="148" s="1"/>
  <c r="A3" i="147" a="1"/>
  <c r="A3" i="147" s="1"/>
  <c r="A3" i="154" a="1"/>
  <c r="A3" i="154" s="1"/>
  <c r="A3" i="145" a="1"/>
  <c r="A3" i="145" s="1"/>
  <c r="A3" i="143" a="1"/>
  <c r="A3" i="143" s="1"/>
  <c r="A3" i="142" a="1"/>
  <c r="A3" i="142" s="1"/>
  <c r="A3" i="141" a="1"/>
  <c r="A3" i="141" s="1"/>
  <c r="A3" i="140" a="1"/>
  <c r="A3" i="140" s="1"/>
  <c r="A3" i="153" a="1"/>
  <c r="A3" i="153" s="1"/>
  <c r="A3" i="149" s="1" a="1"/>
  <c r="A3" i="149" s="1"/>
  <c r="A3" i="152" a="1"/>
  <c r="A3" i="152" s="1"/>
  <c r="A3" i="156" a="1"/>
  <c r="A3" i="156" s="1"/>
  <c r="A3" i="132" a="1"/>
  <c r="A3" i="132" s="1"/>
  <c r="A3" i="71" a="1"/>
  <c r="A3" i="71" s="1"/>
  <c r="A3" i="72" a="1"/>
  <c r="A3" i="72" s="1"/>
  <c r="N15" i="148" l="1"/>
  <c r="D27" i="155" l="1"/>
  <c r="E104" i="140" l="1"/>
  <c r="F170" i="155" l="1"/>
  <c r="G24" i="153" l="1"/>
  <c r="G21" i="156"/>
  <c r="H21" i="156" s="1"/>
  <c r="D51" i="155"/>
  <c r="D52" i="155"/>
  <c r="D53" i="155"/>
  <c r="H246" i="155" l="1"/>
  <c r="K246" i="155"/>
  <c r="G7" i="74" l="1"/>
  <c r="G8" i="74"/>
  <c r="G9" i="74"/>
  <c r="G10" i="74"/>
  <c r="G11" i="74"/>
  <c r="G12" i="74"/>
  <c r="G13" i="74"/>
  <c r="G14" i="74"/>
  <c r="G15" i="74"/>
  <c r="G16" i="74"/>
  <c r="G17" i="74"/>
  <c r="G18" i="74"/>
  <c r="G19" i="74"/>
  <c r="G20" i="74"/>
  <c r="G21" i="74"/>
  <c r="G22" i="74"/>
  <c r="I7" i="74"/>
  <c r="G23" i="74" l="1"/>
  <c r="F75" i="76" l="1"/>
  <c r="K257" i="155"/>
  <c r="H257" i="155"/>
  <c r="K253" i="155"/>
  <c r="H253" i="155"/>
  <c r="D15" i="132" l="1"/>
  <c r="D14" i="132"/>
  <c r="J8" i="132"/>
  <c r="J7" i="132" l="1"/>
  <c r="H268" i="155" l="1"/>
  <c r="G75" i="90"/>
  <c r="F75" i="90"/>
  <c r="G75" i="76"/>
  <c r="K268" i="155"/>
  <c r="J18" i="132"/>
  <c r="J9" i="132" l="1"/>
  <c r="J11" i="132"/>
  <c r="J12" i="132"/>
  <c r="J13" i="132"/>
  <c r="J14" i="132"/>
  <c r="J15" i="132"/>
  <c r="M15" i="132" s="1"/>
  <c r="G7" i="88" l="1"/>
  <c r="G8" i="88"/>
  <c r="G9" i="88"/>
  <c r="G10" i="88"/>
  <c r="G11" i="88"/>
  <c r="G12" i="88"/>
  <c r="G13" i="88"/>
  <c r="G14" i="88"/>
  <c r="G15" i="88"/>
  <c r="G16" i="88"/>
  <c r="G17" i="88"/>
  <c r="G18" i="88"/>
  <c r="G19" i="88"/>
  <c r="G20" i="88"/>
  <c r="G21" i="88"/>
  <c r="G6" i="88"/>
  <c r="B174" i="142"/>
  <c r="H9" i="138" s="1"/>
  <c r="E9" i="138" s="1"/>
  <c r="G23" i="147" l="1"/>
  <c r="G22" i="147"/>
  <c r="G21" i="147"/>
  <c r="G20" i="147"/>
  <c r="G19" i="147"/>
  <c r="G18" i="147"/>
  <c r="G17" i="147"/>
  <c r="G16" i="147"/>
  <c r="G15" i="147"/>
  <c r="G14" i="147"/>
  <c r="G13" i="147"/>
  <c r="G12" i="147"/>
  <c r="G11" i="147"/>
  <c r="G10" i="147"/>
  <c r="G9" i="147"/>
  <c r="G8" i="147"/>
  <c r="K256" i="155" l="1"/>
  <c r="H256" i="155"/>
  <c r="H252" i="155"/>
  <c r="K251" i="155"/>
  <c r="H250" i="155"/>
  <c r="H248" i="155"/>
  <c r="K231" i="155"/>
  <c r="K247" i="155"/>
  <c r="K248" i="155"/>
  <c r="K249" i="155"/>
  <c r="K250" i="155"/>
  <c r="K252" i="155"/>
  <c r="H249" i="155"/>
  <c r="H251" i="155"/>
  <c r="H247" i="155"/>
  <c r="H231" i="155"/>
  <c r="K232" i="155"/>
  <c r="H232" i="155"/>
  <c r="N146" i="142"/>
  <c r="O146" i="142"/>
  <c r="P146" i="142"/>
  <c r="Q144" i="142" l="1"/>
  <c r="Q138" i="142"/>
  <c r="Q139" i="142"/>
  <c r="Q137" i="142"/>
  <c r="Q136" i="142"/>
  <c r="Q133" i="142"/>
  <c r="Q132" i="142"/>
  <c r="Q130" i="142"/>
  <c r="Q131" i="142"/>
  <c r="Q121" i="142"/>
  <c r="Q128" i="142"/>
  <c r="Q127" i="142"/>
  <c r="Q117" i="142"/>
  <c r="Q111" i="142"/>
  <c r="Q109" i="142"/>
  <c r="Q115" i="142"/>
  <c r="Q112" i="142"/>
  <c r="Q116" i="142"/>
  <c r="Q110" i="142"/>
  <c r="Q114" i="142"/>
  <c r="Q113" i="142"/>
  <c r="Q105" i="142"/>
  <c r="Q104" i="142"/>
  <c r="Q103" i="142"/>
  <c r="Q102" i="142"/>
  <c r="Q101" i="142"/>
  <c r="Q100" i="142"/>
  <c r="Q99" i="142"/>
  <c r="Q98" i="142"/>
  <c r="Q97" i="142"/>
  <c r="Q96" i="142"/>
  <c r="Q95" i="142"/>
  <c r="Q94" i="142"/>
  <c r="Q93" i="142"/>
  <c r="Q92" i="142"/>
  <c r="Q91" i="142"/>
  <c r="Q89" i="142"/>
  <c r="Q88" i="142"/>
  <c r="Q84" i="142"/>
  <c r="Q87" i="142"/>
  <c r="Q86" i="142"/>
  <c r="Q85" i="142"/>
  <c r="Q83" i="142"/>
  <c r="Q78" i="142"/>
  <c r="Q80" i="142"/>
  <c r="Q72" i="142"/>
  <c r="Q76" i="142"/>
  <c r="Q74" i="142"/>
  <c r="Q75" i="142"/>
  <c r="Q69" i="142"/>
  <c r="Q68" i="142"/>
  <c r="Q67" i="142"/>
  <c r="Q70" i="142"/>
  <c r="Q65" i="142"/>
  <c r="Q64" i="142"/>
  <c r="Q63" i="142"/>
  <c r="Q61" i="142"/>
  <c r="Q60" i="142"/>
  <c r="Q58" i="142"/>
  <c r="Q59" i="142"/>
  <c r="Q56" i="142"/>
  <c r="Q55" i="142"/>
  <c r="Q54" i="142"/>
  <c r="Q50" i="142"/>
  <c r="Q49" i="142"/>
  <c r="Q44" i="142"/>
  <c r="Q43" i="142"/>
  <c r="Q42" i="142"/>
  <c r="Q41" i="142"/>
  <c r="Q40" i="142"/>
  <c r="Q39" i="142"/>
  <c r="Q38" i="142"/>
  <c r="Q37" i="142"/>
  <c r="Q36" i="142"/>
  <c r="Q35" i="142"/>
  <c r="Q34" i="142"/>
  <c r="Q47" i="142"/>
  <c r="Q45" i="142"/>
  <c r="Q46" i="142"/>
  <c r="Q30" i="142"/>
  <c r="Q27" i="142"/>
  <c r="Q29" i="142"/>
  <c r="Q28" i="142"/>
  <c r="Q26" i="142"/>
  <c r="Q18" i="142"/>
  <c r="Q20" i="142"/>
  <c r="Q19" i="142"/>
  <c r="Q17" i="142"/>
  <c r="Q16" i="142"/>
  <c r="Q15" i="142"/>
  <c r="Q11" i="142"/>
  <c r="Q14" i="142"/>
  <c r="Q10" i="142"/>
  <c r="Q13" i="142"/>
  <c r="Q12" i="142"/>
  <c r="Q143" i="142"/>
  <c r="Q62" i="142"/>
  <c r="Q57" i="142"/>
  <c r="Q51" i="142"/>
  <c r="Q52" i="142"/>
  <c r="Q53" i="142"/>
  <c r="Q119" i="142"/>
  <c r="Q32" i="142"/>
  <c r="Q33" i="142"/>
  <c r="Q25" i="142"/>
  <c r="Q24" i="142"/>
  <c r="Q23" i="142"/>
  <c r="Q82" i="142"/>
  <c r="Q81" i="142"/>
  <c r="Q79" i="142"/>
  <c r="Q71" i="142"/>
  <c r="Q66" i="142"/>
  <c r="Q141" i="142"/>
  <c r="Q134" i="142"/>
  <c r="Q124" i="142"/>
  <c r="Q125" i="142"/>
  <c r="Q126" i="142"/>
  <c r="Q122" i="142"/>
  <c r="Q118" i="142"/>
  <c r="Q120" i="142"/>
  <c r="Q106" i="142"/>
  <c r="Q107" i="142"/>
  <c r="Q108" i="142"/>
  <c r="Q90" i="142"/>
  <c r="Q9" i="142"/>
  <c r="Q77" i="142"/>
  <c r="Q146" i="142" l="1"/>
  <c r="E26" i="132"/>
  <c r="H16" i="156"/>
  <c r="D7" i="74"/>
  <c r="D8" i="74"/>
  <c r="D9" i="74"/>
  <c r="D10" i="74"/>
  <c r="D11" i="74"/>
  <c r="D12" i="74"/>
  <c r="D13" i="74"/>
  <c r="D14" i="74"/>
  <c r="D15" i="74"/>
  <c r="D16" i="74"/>
  <c r="D17" i="74"/>
  <c r="D18" i="74"/>
  <c r="D19" i="74"/>
  <c r="D20" i="74"/>
  <c r="D21" i="74"/>
  <c r="D22" i="74"/>
  <c r="F197" i="155" l="1"/>
  <c r="F196" i="155"/>
  <c r="F195" i="155"/>
  <c r="F194" i="155"/>
  <c r="F193" i="155"/>
  <c r="F192" i="155"/>
  <c r="F191" i="155"/>
  <c r="F190" i="155"/>
  <c r="F189" i="155"/>
  <c r="F188" i="155"/>
  <c r="F187" i="155"/>
  <c r="F186" i="155"/>
  <c r="F185" i="155"/>
  <c r="F183" i="155"/>
  <c r="F182" i="155"/>
  <c r="F181" i="155"/>
  <c r="F180" i="155"/>
  <c r="F179" i="155"/>
  <c r="F178" i="155"/>
  <c r="F175" i="155"/>
  <c r="F174" i="155"/>
  <c r="F172" i="155"/>
  <c r="F171" i="155"/>
  <c r="K13" i="132" l="1"/>
  <c r="K12" i="132"/>
  <c r="K11" i="132"/>
  <c r="K10" i="132"/>
  <c r="K9" i="132"/>
  <c r="K8" i="132"/>
  <c r="K7" i="132"/>
  <c r="Y8" i="71"/>
  <c r="Y7" i="86"/>
  <c r="J31" i="153" l="1"/>
  <c r="G31" i="153"/>
  <c r="G15" i="156" l="1"/>
  <c r="H15" i="156" s="1"/>
  <c r="G29" i="87" l="1"/>
  <c r="G5" i="87"/>
  <c r="G28" i="132"/>
  <c r="J28" i="132"/>
  <c r="B111" i="145" l="1"/>
  <c r="D52" i="147"/>
  <c r="C52" i="147"/>
  <c r="B52" i="147"/>
  <c r="G51" i="147"/>
  <c r="G50" i="147"/>
  <c r="G49" i="147"/>
  <c r="G48" i="147"/>
  <c r="G47" i="147"/>
  <c r="G46" i="147"/>
  <c r="G45" i="147"/>
  <c r="G52" i="147" l="1"/>
  <c r="B158" i="142"/>
  <c r="B157" i="142"/>
  <c r="B156" i="142"/>
  <c r="W20" i="71"/>
  <c r="L151" i="142" l="1"/>
  <c r="C151" i="142"/>
  <c r="AB8" i="71"/>
  <c r="B56" i="154" l="1"/>
  <c r="B55" i="154"/>
  <c r="B45" i="154"/>
  <c r="AB20" i="71"/>
  <c r="H97" i="140"/>
  <c r="B7" i="154" s="1"/>
  <c r="G97" i="140"/>
  <c r="F97" i="140"/>
  <c r="I97" i="140"/>
  <c r="D146" i="142"/>
  <c r="F61" i="147"/>
  <c r="E61" i="147"/>
  <c r="C61" i="147"/>
  <c r="B61" i="147"/>
  <c r="G60" i="147"/>
  <c r="G59" i="147"/>
  <c r="G58" i="147"/>
  <c r="B6" i="154" l="1"/>
  <c r="B12" i="154" s="1"/>
  <c r="J9" i="140"/>
  <c r="J18" i="140"/>
  <c r="J30" i="140"/>
  <c r="J44" i="140"/>
  <c r="J56" i="140"/>
  <c r="J81" i="140"/>
  <c r="J58" i="140"/>
  <c r="J85" i="140"/>
  <c r="J68" i="140"/>
  <c r="J24" i="140"/>
  <c r="J88" i="140"/>
  <c r="J26" i="140"/>
  <c r="J71" i="140"/>
  <c r="J40" i="140"/>
  <c r="J43" i="140"/>
  <c r="J74" i="140"/>
  <c r="J10" i="140"/>
  <c r="J19" i="140"/>
  <c r="J31" i="140"/>
  <c r="J45" i="140"/>
  <c r="J57" i="140"/>
  <c r="J66" i="140"/>
  <c r="J82" i="140"/>
  <c r="J92" i="140"/>
  <c r="J50" i="140"/>
  <c r="J67" i="140"/>
  <c r="J84" i="140"/>
  <c r="J59" i="140"/>
  <c r="J76" i="140"/>
  <c r="J37" i="140"/>
  <c r="J62" i="140"/>
  <c r="J70" i="140"/>
  <c r="J39" i="140"/>
  <c r="J49" i="140"/>
  <c r="J15" i="140"/>
  <c r="J11" i="140"/>
  <c r="J20" i="140"/>
  <c r="J32" i="140"/>
  <c r="J65" i="140"/>
  <c r="J72" i="140"/>
  <c r="J79" i="140"/>
  <c r="J12" i="140"/>
  <c r="J21" i="140"/>
  <c r="J34" i="140"/>
  <c r="J69" i="140"/>
  <c r="J52" i="140"/>
  <c r="J53" i="140"/>
  <c r="J54" i="140"/>
  <c r="J13" i="140"/>
  <c r="J22" i="140"/>
  <c r="J35" i="140"/>
  <c r="J60" i="140"/>
  <c r="J86" i="140"/>
  <c r="J23" i="140"/>
  <c r="J36" i="140"/>
  <c r="J61" i="140"/>
  <c r="J87" i="140"/>
  <c r="J46" i="140"/>
  <c r="J48" i="140"/>
  <c r="J28" i="140"/>
  <c r="J73" i="140"/>
  <c r="J80" i="140"/>
  <c r="J14" i="140"/>
  <c r="J25" i="140"/>
  <c r="J38" i="140"/>
  <c r="J47" i="140"/>
  <c r="J64" i="140"/>
  <c r="J89" i="140"/>
  <c r="J77" i="140"/>
  <c r="J27" i="140"/>
  <c r="J78" i="140"/>
  <c r="J42" i="140"/>
  <c r="J29" i="140"/>
  <c r="J55" i="140"/>
  <c r="J17" i="140"/>
  <c r="J90" i="140"/>
  <c r="J51" i="140"/>
  <c r="D113" i="140"/>
  <c r="J94" i="140"/>
  <c r="J95" i="140"/>
  <c r="D61" i="147"/>
  <c r="G61" i="147"/>
  <c r="J97" i="140" l="1"/>
  <c r="B5" i="89"/>
  <c r="B17" i="89" s="1"/>
  <c r="B29" i="87"/>
  <c r="D29" i="87" s="1"/>
  <c r="B5" i="87"/>
  <c r="D5" i="87" s="1"/>
  <c r="A27" i="87"/>
  <c r="A26" i="87"/>
  <c r="A3" i="87"/>
  <c r="A2" i="87"/>
  <c r="F41" i="87"/>
  <c r="E41" i="87"/>
  <c r="C41" i="87"/>
  <c r="G41" i="87"/>
  <c r="F17" i="87"/>
  <c r="E17" i="87"/>
  <c r="C17" i="87"/>
  <c r="C113" i="145"/>
  <c r="B113" i="145"/>
  <c r="D111" i="145"/>
  <c r="D110" i="145"/>
  <c r="D109" i="145"/>
  <c r="D113" i="145" s="1"/>
  <c r="A2" i="145" a="1"/>
  <c r="A2" i="145" s="1"/>
  <c r="D173" i="142"/>
  <c r="D172" i="142"/>
  <c r="D171" i="142"/>
  <c r="D170" i="142"/>
  <c r="D169" i="142"/>
  <c r="D168" i="142"/>
  <c r="D167" i="142"/>
  <c r="D166" i="142"/>
  <c r="D165" i="142"/>
  <c r="D164" i="142"/>
  <c r="C158" i="142"/>
  <c r="C157" i="142"/>
  <c r="D157" i="142" s="1"/>
  <c r="C156" i="142" s="1"/>
  <c r="F146" i="142"/>
  <c r="E146" i="142"/>
  <c r="A2" i="142" a="1"/>
  <c r="A2" i="142" s="1"/>
  <c r="F113" i="140"/>
  <c r="F112" i="140"/>
  <c r="F111" i="140"/>
  <c r="A2" i="141" a="1"/>
  <c r="A2" i="141" s="1"/>
  <c r="A2" i="140" a="1"/>
  <c r="A2" i="140" s="1"/>
  <c r="A2" i="143" a="1"/>
  <c r="A2" i="143" s="1"/>
  <c r="C45" i="143"/>
  <c r="B45" i="143"/>
  <c r="D43" i="143"/>
  <c r="D42" i="143"/>
  <c r="D41" i="143"/>
  <c r="C35" i="143"/>
  <c r="B67" i="154" s="1"/>
  <c r="I227" i="155"/>
  <c r="I235" i="155" s="1"/>
  <c r="A2" i="156" a="1"/>
  <c r="A2" i="156" s="1"/>
  <c r="F39" i="156"/>
  <c r="E39" i="156"/>
  <c r="D39" i="156"/>
  <c r="C39" i="156"/>
  <c r="G13" i="156"/>
  <c r="H13" i="156" s="1"/>
  <c r="G11" i="156"/>
  <c r="H11" i="156" s="1"/>
  <c r="D38" i="147"/>
  <c r="C38" i="147"/>
  <c r="B38" i="147"/>
  <c r="G36" i="147"/>
  <c r="G34" i="147"/>
  <c r="G33" i="147"/>
  <c r="G31" i="147"/>
  <c r="F24" i="147"/>
  <c r="E24" i="147"/>
  <c r="C24" i="147"/>
  <c r="B24" i="147"/>
  <c r="D8" i="147"/>
  <c r="A2" i="147" a="1"/>
  <c r="A2" i="147" s="1"/>
  <c r="A3" i="90" a="1"/>
  <c r="A3" i="90" s="1"/>
  <c r="A2" i="90" a="1"/>
  <c r="A2" i="90" s="1"/>
  <c r="A3" i="88" a="1"/>
  <c r="A3" i="88" s="1"/>
  <c r="A2" i="88" a="1"/>
  <c r="A2" i="88" s="1"/>
  <c r="A3" i="86" a="1"/>
  <c r="A3" i="86" s="1"/>
  <c r="A2" i="86" a="1"/>
  <c r="A2" i="86" s="1"/>
  <c r="X19" i="86"/>
  <c r="W19" i="86"/>
  <c r="R19" i="86"/>
  <c r="Q19" i="86"/>
  <c r="P19" i="86"/>
  <c r="N19" i="86"/>
  <c r="M19" i="86"/>
  <c r="L19" i="86"/>
  <c r="I19" i="86"/>
  <c r="H19" i="86"/>
  <c r="G19" i="86"/>
  <c r="F19" i="86"/>
  <c r="D19" i="86"/>
  <c r="C19" i="86"/>
  <c r="B19" i="86"/>
  <c r="O7" i="86"/>
  <c r="J7" i="86"/>
  <c r="E7" i="86"/>
  <c r="A3" i="111" a="1"/>
  <c r="A3" i="111" s="1"/>
  <c r="A2" i="111" a="1"/>
  <c r="A2" i="111" s="1"/>
  <c r="A3" i="78" a="1"/>
  <c r="A3" i="78" s="1"/>
  <c r="A2" i="78" a="1"/>
  <c r="A2" i="78" s="1"/>
  <c r="A3" i="67"/>
  <c r="A2" i="67"/>
  <c r="A3" i="76"/>
  <c r="A2" i="76"/>
  <c r="K15" i="67"/>
  <c r="M15" i="67" s="1"/>
  <c r="P15" i="67" s="1"/>
  <c r="K14" i="67"/>
  <c r="M14" i="67" s="1"/>
  <c r="P14" i="67" s="1"/>
  <c r="N16" i="67"/>
  <c r="N13" i="67"/>
  <c r="I17" i="67"/>
  <c r="H17" i="67"/>
  <c r="F17" i="67"/>
  <c r="E17" i="67"/>
  <c r="B17" i="67"/>
  <c r="M16" i="67"/>
  <c r="P16" i="67" s="1"/>
  <c r="J16" i="67"/>
  <c r="G16" i="67"/>
  <c r="D16" i="67"/>
  <c r="J15" i="67"/>
  <c r="G15" i="67"/>
  <c r="D15" i="67"/>
  <c r="J14" i="67"/>
  <c r="G14" i="67"/>
  <c r="D14" i="67"/>
  <c r="M13" i="67"/>
  <c r="P13" i="67" s="1"/>
  <c r="J13" i="67"/>
  <c r="G13" i="67"/>
  <c r="D13" i="67"/>
  <c r="D17" i="67" s="1"/>
  <c r="D12" i="67"/>
  <c r="M9" i="67"/>
  <c r="P9" i="67" s="1"/>
  <c r="K9" i="67"/>
  <c r="N9" i="67" s="1"/>
  <c r="J9" i="67"/>
  <c r="I9" i="67"/>
  <c r="H9" i="67"/>
  <c r="G9" i="67"/>
  <c r="F9" i="67"/>
  <c r="E9" i="67"/>
  <c r="D9" i="67"/>
  <c r="C9" i="67"/>
  <c r="B9" i="67"/>
  <c r="A2" i="75"/>
  <c r="B5" i="75"/>
  <c r="H5" i="75" s="1"/>
  <c r="F17" i="75"/>
  <c r="E17" i="75"/>
  <c r="C17" i="75"/>
  <c r="G5" i="75"/>
  <c r="B29" i="72"/>
  <c r="D29" i="72" s="1"/>
  <c r="A27" i="72" a="1"/>
  <c r="A27" i="72" s="1"/>
  <c r="A26" i="72" a="1"/>
  <c r="A26" i="72" s="1"/>
  <c r="B5" i="72"/>
  <c r="A2" i="72" a="1"/>
  <c r="A2" i="72" s="1"/>
  <c r="F41" i="72"/>
  <c r="E41" i="72"/>
  <c r="C41" i="72"/>
  <c r="G29" i="72"/>
  <c r="F17" i="72"/>
  <c r="E17" i="72"/>
  <c r="C17" i="72"/>
  <c r="G5" i="72"/>
  <c r="Z20" i="71"/>
  <c r="X20" i="71"/>
  <c r="Y20" i="71" s="1"/>
  <c r="A2" i="71" a="1"/>
  <c r="A2" i="71" s="1"/>
  <c r="R20" i="71"/>
  <c r="Q20" i="71"/>
  <c r="P20" i="71"/>
  <c r="N20" i="71"/>
  <c r="M20" i="71"/>
  <c r="L20" i="71"/>
  <c r="I20" i="71"/>
  <c r="H20" i="71"/>
  <c r="G20" i="71"/>
  <c r="F20" i="71"/>
  <c r="D20" i="71"/>
  <c r="C20" i="71"/>
  <c r="B20" i="71"/>
  <c r="O8" i="71"/>
  <c r="J8" i="71"/>
  <c r="E8" i="71"/>
  <c r="E83" i="148"/>
  <c r="A2" i="148" a="1"/>
  <c r="A2" i="148" s="1"/>
  <c r="M123" i="148"/>
  <c r="L123" i="148"/>
  <c r="K123" i="148"/>
  <c r="J123" i="148"/>
  <c r="I123" i="148"/>
  <c r="H123" i="148"/>
  <c r="G123" i="148"/>
  <c r="F123" i="148"/>
  <c r="E123" i="148"/>
  <c r="D123" i="148"/>
  <c r="C123" i="148"/>
  <c r="B123" i="148"/>
  <c r="Q122" i="148"/>
  <c r="P122" i="148"/>
  <c r="O122" i="148"/>
  <c r="N122" i="148"/>
  <c r="Q121" i="148"/>
  <c r="P121" i="148"/>
  <c r="O121" i="148"/>
  <c r="N121" i="148"/>
  <c r="Q120" i="148"/>
  <c r="P120" i="148"/>
  <c r="O120" i="148"/>
  <c r="N120" i="148"/>
  <c r="Q119" i="148"/>
  <c r="P119" i="148"/>
  <c r="O119" i="148"/>
  <c r="N119" i="148"/>
  <c r="Q118" i="148"/>
  <c r="P118" i="148"/>
  <c r="O118" i="148"/>
  <c r="N118" i="148"/>
  <c r="Q117" i="148"/>
  <c r="P117" i="148"/>
  <c r="O117" i="148"/>
  <c r="N117" i="148"/>
  <c r="Q116" i="148"/>
  <c r="P116" i="148"/>
  <c r="O116" i="148"/>
  <c r="N116" i="148"/>
  <c r="Q115" i="148"/>
  <c r="P115" i="148"/>
  <c r="O115" i="148"/>
  <c r="N115" i="148"/>
  <c r="Q114" i="148"/>
  <c r="P114" i="148"/>
  <c r="O114" i="148"/>
  <c r="N114" i="148"/>
  <c r="Q113" i="148"/>
  <c r="P113" i="148"/>
  <c r="O113" i="148"/>
  <c r="N113" i="148"/>
  <c r="Q112" i="148"/>
  <c r="P112" i="148"/>
  <c r="O112" i="148"/>
  <c r="N112" i="148"/>
  <c r="Q111" i="148"/>
  <c r="P111" i="148"/>
  <c r="O111" i="148"/>
  <c r="N111" i="148"/>
  <c r="M103" i="148"/>
  <c r="L103" i="148"/>
  <c r="K103" i="148"/>
  <c r="J103" i="148"/>
  <c r="I103" i="148"/>
  <c r="H103" i="148"/>
  <c r="G103" i="148"/>
  <c r="F103" i="148"/>
  <c r="E103" i="148"/>
  <c r="D103" i="148"/>
  <c r="C103" i="148"/>
  <c r="B103" i="148"/>
  <c r="Q102" i="148"/>
  <c r="P102" i="148"/>
  <c r="O102" i="148"/>
  <c r="N102" i="148"/>
  <c r="Q101" i="148"/>
  <c r="P101" i="148"/>
  <c r="O101" i="148"/>
  <c r="N101" i="148"/>
  <c r="Q100" i="148"/>
  <c r="P100" i="148"/>
  <c r="O100" i="148"/>
  <c r="N100" i="148"/>
  <c r="Q99" i="148"/>
  <c r="P99" i="148"/>
  <c r="O99" i="148"/>
  <c r="N99" i="148"/>
  <c r="Q98" i="148"/>
  <c r="P98" i="148"/>
  <c r="O98" i="148"/>
  <c r="N98" i="148"/>
  <c r="Q97" i="148"/>
  <c r="P97" i="148"/>
  <c r="O97" i="148"/>
  <c r="N97" i="148"/>
  <c r="Q96" i="148"/>
  <c r="P96" i="148"/>
  <c r="O96" i="148"/>
  <c r="N96" i="148"/>
  <c r="Q95" i="148"/>
  <c r="P95" i="148"/>
  <c r="O95" i="148"/>
  <c r="N95" i="148"/>
  <c r="Q94" i="148"/>
  <c r="P94" i="148"/>
  <c r="O94" i="148"/>
  <c r="N94" i="148"/>
  <c r="Q93" i="148"/>
  <c r="P93" i="148"/>
  <c r="O93" i="148"/>
  <c r="N93" i="148"/>
  <c r="Q92" i="148"/>
  <c r="P92" i="148"/>
  <c r="O92" i="148"/>
  <c r="N92" i="148"/>
  <c r="Q91" i="148"/>
  <c r="P91" i="148"/>
  <c r="O91" i="148"/>
  <c r="N91" i="148"/>
  <c r="M83" i="148"/>
  <c r="L83" i="148"/>
  <c r="K83" i="148"/>
  <c r="J83" i="148"/>
  <c r="D83" i="148"/>
  <c r="C83" i="148"/>
  <c r="B83" i="148"/>
  <c r="Q82" i="148"/>
  <c r="P82" i="148"/>
  <c r="O82" i="148"/>
  <c r="N82" i="148"/>
  <c r="Q81" i="148"/>
  <c r="P81" i="148"/>
  <c r="O81" i="148"/>
  <c r="N81" i="148"/>
  <c r="Q80" i="148"/>
  <c r="P80" i="148"/>
  <c r="O80" i="148"/>
  <c r="N80" i="148"/>
  <c r="Q79" i="148"/>
  <c r="P79" i="148"/>
  <c r="O79" i="148"/>
  <c r="N79" i="148"/>
  <c r="Q78" i="148"/>
  <c r="P78" i="148"/>
  <c r="O78" i="148"/>
  <c r="N78" i="148"/>
  <c r="Q77" i="148"/>
  <c r="P77" i="148"/>
  <c r="O77" i="148"/>
  <c r="N77" i="148"/>
  <c r="Q76" i="148"/>
  <c r="P76" i="148"/>
  <c r="O76" i="148"/>
  <c r="N76" i="148"/>
  <c r="Q75" i="148"/>
  <c r="P75" i="148"/>
  <c r="O75" i="148"/>
  <c r="N75" i="148"/>
  <c r="Q74" i="148"/>
  <c r="P74" i="148"/>
  <c r="O74" i="148"/>
  <c r="N74" i="148"/>
  <c r="Q73" i="148"/>
  <c r="P73" i="148"/>
  <c r="O73" i="148"/>
  <c r="N73" i="148"/>
  <c r="Q72" i="148"/>
  <c r="P72" i="148"/>
  <c r="O72" i="148"/>
  <c r="N72" i="148"/>
  <c r="I61" i="148"/>
  <c r="H61" i="148"/>
  <c r="G61" i="148"/>
  <c r="F61" i="148"/>
  <c r="E61" i="148"/>
  <c r="D61" i="148"/>
  <c r="C61" i="148"/>
  <c r="B61" i="148"/>
  <c r="Q60" i="148"/>
  <c r="P60" i="148"/>
  <c r="O60" i="148"/>
  <c r="N60" i="148"/>
  <c r="Q59" i="148"/>
  <c r="P59" i="148"/>
  <c r="O59" i="148"/>
  <c r="N59" i="148"/>
  <c r="Q58" i="148"/>
  <c r="P58" i="148"/>
  <c r="O58" i="148"/>
  <c r="N58" i="148"/>
  <c r="Q57" i="148"/>
  <c r="P57" i="148"/>
  <c r="O57" i="148"/>
  <c r="N57" i="148"/>
  <c r="Q56" i="148"/>
  <c r="P56" i="148"/>
  <c r="O56" i="148"/>
  <c r="N56" i="148"/>
  <c r="Q55" i="148"/>
  <c r="P55" i="148"/>
  <c r="O55" i="148"/>
  <c r="N55" i="148"/>
  <c r="Q54" i="148"/>
  <c r="P54" i="148"/>
  <c r="O54" i="148"/>
  <c r="N54" i="148"/>
  <c r="Q53" i="148"/>
  <c r="P53" i="148"/>
  <c r="O53" i="148"/>
  <c r="N53" i="148"/>
  <c r="Q52" i="148"/>
  <c r="P52" i="148"/>
  <c r="O52" i="148"/>
  <c r="N52" i="148"/>
  <c r="Q51" i="148"/>
  <c r="P51" i="148"/>
  <c r="O51" i="148"/>
  <c r="N51" i="148"/>
  <c r="Q50" i="148"/>
  <c r="P50" i="148"/>
  <c r="O50" i="148"/>
  <c r="N50" i="148"/>
  <c r="Q49" i="148"/>
  <c r="P49" i="148"/>
  <c r="O49" i="148"/>
  <c r="N49" i="148"/>
  <c r="M41" i="148"/>
  <c r="L41" i="148"/>
  <c r="K41" i="148"/>
  <c r="J41" i="148"/>
  <c r="I41" i="148"/>
  <c r="H41" i="148"/>
  <c r="G41" i="148"/>
  <c r="F41" i="148"/>
  <c r="E41" i="148"/>
  <c r="D41" i="148"/>
  <c r="C41" i="148"/>
  <c r="B41" i="148"/>
  <c r="Q36" i="148"/>
  <c r="P36" i="148"/>
  <c r="O36" i="148"/>
  <c r="N36" i="148"/>
  <c r="Q35" i="148"/>
  <c r="P35" i="148"/>
  <c r="O35" i="148"/>
  <c r="N35" i="148"/>
  <c r="Q34" i="148"/>
  <c r="P34" i="148"/>
  <c r="O34" i="148"/>
  <c r="N34" i="148"/>
  <c r="Q33" i="148"/>
  <c r="P33" i="148"/>
  <c r="O33" i="148"/>
  <c r="N33" i="148"/>
  <c r="Q32" i="148"/>
  <c r="P32" i="148"/>
  <c r="O32" i="148"/>
  <c r="N32" i="148"/>
  <c r="Q31" i="148"/>
  <c r="P31" i="148"/>
  <c r="O31" i="148"/>
  <c r="N31" i="148"/>
  <c r="Q30" i="148"/>
  <c r="P30" i="148"/>
  <c r="O30" i="148"/>
  <c r="N30" i="148"/>
  <c r="Q29" i="148"/>
  <c r="P29" i="148"/>
  <c r="O29" i="148"/>
  <c r="N29" i="148"/>
  <c r="M21" i="148"/>
  <c r="L21" i="148"/>
  <c r="K21" i="148"/>
  <c r="J21" i="148"/>
  <c r="I21" i="148"/>
  <c r="H21" i="148"/>
  <c r="G21" i="148"/>
  <c r="F21" i="148"/>
  <c r="E21" i="148"/>
  <c r="D21" i="148"/>
  <c r="C21" i="148"/>
  <c r="B21" i="148"/>
  <c r="Q20" i="148"/>
  <c r="P20" i="148"/>
  <c r="O20" i="148"/>
  <c r="N20" i="148"/>
  <c r="Q19" i="148"/>
  <c r="P19" i="148"/>
  <c r="O19" i="148"/>
  <c r="N19" i="148"/>
  <c r="Q18" i="148"/>
  <c r="P18" i="148"/>
  <c r="O18" i="148"/>
  <c r="N18" i="148"/>
  <c r="Q17" i="148"/>
  <c r="P17" i="148"/>
  <c r="O17" i="148"/>
  <c r="N17" i="148"/>
  <c r="Q16" i="148"/>
  <c r="P16" i="148"/>
  <c r="O16" i="148"/>
  <c r="N16" i="148"/>
  <c r="Q15" i="148"/>
  <c r="P15" i="148"/>
  <c r="O15" i="148"/>
  <c r="Q14" i="148"/>
  <c r="P14" i="148"/>
  <c r="O14" i="148"/>
  <c r="N14" i="148"/>
  <c r="Q13" i="148"/>
  <c r="P13" i="148"/>
  <c r="O13" i="148"/>
  <c r="N13" i="148"/>
  <c r="Q12" i="148"/>
  <c r="P12" i="148"/>
  <c r="O12" i="148"/>
  <c r="N12" i="148"/>
  <c r="Q11" i="148"/>
  <c r="P11" i="148"/>
  <c r="O11" i="148"/>
  <c r="N11" i="148"/>
  <c r="Q10" i="148"/>
  <c r="P10" i="148"/>
  <c r="O10" i="148"/>
  <c r="N10" i="148"/>
  <c r="Q9" i="148"/>
  <c r="P9" i="148"/>
  <c r="O9" i="148"/>
  <c r="N9" i="148"/>
  <c r="D5" i="72" l="1"/>
  <c r="B17" i="72"/>
  <c r="C174" i="142"/>
  <c r="G38" i="147"/>
  <c r="B44" i="154"/>
  <c r="H14" i="143"/>
  <c r="L227" i="155"/>
  <c r="L235" i="155" s="1"/>
  <c r="B61" i="154"/>
  <c r="J227" i="155"/>
  <c r="D32" i="143"/>
  <c r="B13" i="154"/>
  <c r="G17" i="67"/>
  <c r="H41" i="87"/>
  <c r="Y19" i="86"/>
  <c r="P41" i="148"/>
  <c r="P61" i="148"/>
  <c r="Q61" i="148"/>
  <c r="O123" i="148"/>
  <c r="H137" i="142"/>
  <c r="H98" i="142"/>
  <c r="D174" i="142"/>
  <c r="C160" i="142"/>
  <c r="E106" i="140"/>
  <c r="D45" i="143"/>
  <c r="G17" i="75"/>
  <c r="P12" i="67"/>
  <c r="N15" i="67"/>
  <c r="K17" i="67"/>
  <c r="N17" i="67" s="1"/>
  <c r="N14" i="67"/>
  <c r="I5" i="87"/>
  <c r="B17" i="75"/>
  <c r="H17" i="75" s="1"/>
  <c r="P21" i="148"/>
  <c r="Q21" i="148"/>
  <c r="Q41" i="148"/>
  <c r="P83" i="148"/>
  <c r="Q83" i="148"/>
  <c r="G17" i="87"/>
  <c r="H17" i="87" s="1"/>
  <c r="B41" i="87"/>
  <c r="B17" i="87"/>
  <c r="D17" i="87" s="1"/>
  <c r="H29" i="87"/>
  <c r="I29" i="87"/>
  <c r="H5" i="87"/>
  <c r="B160" i="142"/>
  <c r="H15" i="142"/>
  <c r="H25" i="142"/>
  <c r="H35" i="142"/>
  <c r="H44" i="142"/>
  <c r="H54" i="142"/>
  <c r="H63" i="142"/>
  <c r="H72" i="142"/>
  <c r="H82" i="142"/>
  <c r="H91" i="142"/>
  <c r="H101" i="142"/>
  <c r="H113" i="142"/>
  <c r="H126" i="142"/>
  <c r="H141" i="142"/>
  <c r="H12" i="142"/>
  <c r="H22" i="142"/>
  <c r="H32" i="142"/>
  <c r="H41" i="142"/>
  <c r="H51" i="142"/>
  <c r="H60" i="142"/>
  <c r="H69" i="142"/>
  <c r="H79" i="142"/>
  <c r="H88" i="142"/>
  <c r="H97" i="142"/>
  <c r="H108" i="142"/>
  <c r="H120" i="142"/>
  <c r="H134" i="142"/>
  <c r="H13" i="142"/>
  <c r="H23" i="142"/>
  <c r="H33" i="142"/>
  <c r="H42" i="142"/>
  <c r="H52" i="142"/>
  <c r="H61" i="142"/>
  <c r="H70" i="142"/>
  <c r="H80" i="142"/>
  <c r="H89" i="142"/>
  <c r="H109" i="142"/>
  <c r="H121" i="142"/>
  <c r="H136" i="142"/>
  <c r="H99" i="142"/>
  <c r="H14" i="142"/>
  <c r="H24" i="142"/>
  <c r="H34" i="142"/>
  <c r="H43" i="142"/>
  <c r="H53" i="142"/>
  <c r="H62" i="142"/>
  <c r="H71" i="142"/>
  <c r="H81" i="142"/>
  <c r="H90" i="142"/>
  <c r="H100" i="142"/>
  <c r="H111" i="142"/>
  <c r="H124" i="142"/>
  <c r="H138" i="142"/>
  <c r="H16" i="142"/>
  <c r="H26" i="142"/>
  <c r="H36" i="142"/>
  <c r="H45" i="142"/>
  <c r="H55" i="142"/>
  <c r="H64" i="142"/>
  <c r="H74" i="142"/>
  <c r="H83" i="142"/>
  <c r="H92" i="142"/>
  <c r="H11" i="142"/>
  <c r="H20" i="142"/>
  <c r="H30" i="142"/>
  <c r="H40" i="142"/>
  <c r="H50" i="142"/>
  <c r="H59" i="142"/>
  <c r="H68" i="142"/>
  <c r="H78" i="142"/>
  <c r="H87" i="142"/>
  <c r="H96" i="142"/>
  <c r="H102" i="142"/>
  <c r="H114" i="142"/>
  <c r="H127" i="142"/>
  <c r="H143" i="142"/>
  <c r="H17" i="142"/>
  <c r="H27" i="142"/>
  <c r="H37" i="142"/>
  <c r="H46" i="142"/>
  <c r="H56" i="142"/>
  <c r="H65" i="142"/>
  <c r="H75" i="142"/>
  <c r="H84" i="142"/>
  <c r="H93" i="142"/>
  <c r="H103" i="142"/>
  <c r="H115" i="142"/>
  <c r="H128" i="142"/>
  <c r="H144" i="142"/>
  <c r="H9" i="142"/>
  <c r="H18" i="142"/>
  <c r="H28" i="142"/>
  <c r="H38" i="142"/>
  <c r="H47" i="142"/>
  <c r="H57" i="142"/>
  <c r="H66" i="142"/>
  <c r="H76" i="142"/>
  <c r="H85" i="142"/>
  <c r="H94" i="142"/>
  <c r="H10" i="142"/>
  <c r="H19" i="142"/>
  <c r="H29" i="142"/>
  <c r="H39" i="142"/>
  <c r="H49" i="142"/>
  <c r="H58" i="142"/>
  <c r="H67" i="142"/>
  <c r="H77" i="142"/>
  <c r="H86" i="142"/>
  <c r="H95" i="142"/>
  <c r="H105" i="142"/>
  <c r="H117" i="142"/>
  <c r="H131" i="142"/>
  <c r="H107" i="142"/>
  <c r="H119" i="142"/>
  <c r="H133" i="142"/>
  <c r="D156" i="142"/>
  <c r="H106" i="142"/>
  <c r="H112" i="142"/>
  <c r="H118" i="142"/>
  <c r="H125" i="142"/>
  <c r="H132" i="142"/>
  <c r="H139" i="142"/>
  <c r="D158" i="142"/>
  <c r="H104" i="142"/>
  <c r="H110" i="142"/>
  <c r="H116" i="142"/>
  <c r="H122" i="142"/>
  <c r="H130" i="142"/>
  <c r="H18" i="143"/>
  <c r="H25" i="143"/>
  <c r="H16" i="143"/>
  <c r="H19" i="143"/>
  <c r="H24" i="143"/>
  <c r="H20" i="143"/>
  <c r="H31" i="143"/>
  <c r="H22" i="143"/>
  <c r="H23" i="143"/>
  <c r="H9" i="143"/>
  <c r="H10" i="143"/>
  <c r="H26" i="143"/>
  <c r="H11" i="143"/>
  <c r="H12" i="143"/>
  <c r="H29" i="143"/>
  <c r="H27" i="143"/>
  <c r="G39" i="156"/>
  <c r="H39" i="156" s="1"/>
  <c r="G24" i="147"/>
  <c r="D24" i="147"/>
  <c r="O19" i="86"/>
  <c r="J19" i="86"/>
  <c r="E19" i="86"/>
  <c r="K7" i="86"/>
  <c r="J17" i="67"/>
  <c r="D5" i="75"/>
  <c r="G41" i="72"/>
  <c r="H41" i="72" s="1"/>
  <c r="G17" i="72"/>
  <c r="H17" i="72" s="1"/>
  <c r="B41" i="72"/>
  <c r="H5" i="72"/>
  <c r="I5" i="72"/>
  <c r="I29" i="72"/>
  <c r="H29" i="72"/>
  <c r="O20" i="71"/>
  <c r="J20" i="71"/>
  <c r="E20" i="71"/>
  <c r="K8" i="71"/>
  <c r="U8" i="71" s="1"/>
  <c r="Q123" i="148"/>
  <c r="N41" i="148"/>
  <c r="N61" i="148"/>
  <c r="N83" i="148"/>
  <c r="O21" i="148"/>
  <c r="O41" i="148"/>
  <c r="O61" i="148"/>
  <c r="O83" i="148"/>
  <c r="N103" i="148"/>
  <c r="N123" i="148"/>
  <c r="O103" i="148"/>
  <c r="P123" i="148"/>
  <c r="P103" i="148"/>
  <c r="Q103" i="148"/>
  <c r="N21" i="148"/>
  <c r="T8" i="71" l="1"/>
  <c r="G227" i="155"/>
  <c r="G235" i="155" s="1"/>
  <c r="B60" i="154"/>
  <c r="B66" i="154" s="1"/>
  <c r="J235" i="155"/>
  <c r="K227" i="155"/>
  <c r="K235" i="155" s="1"/>
  <c r="M17" i="67"/>
  <c r="P17" i="67" s="1"/>
  <c r="U7" i="86"/>
  <c r="D17" i="75"/>
  <c r="H146" i="142"/>
  <c r="D160" i="142"/>
  <c r="I17" i="87"/>
  <c r="I41" i="87"/>
  <c r="D41" i="87"/>
  <c r="K19" i="86"/>
  <c r="I17" i="72"/>
  <c r="D17" i="72"/>
  <c r="I41" i="72"/>
  <c r="D41" i="72"/>
  <c r="H227" i="155" l="1"/>
  <c r="H235" i="155" s="1"/>
  <c r="U20" i="71"/>
  <c r="S19" i="86"/>
  <c r="T7" i="86"/>
  <c r="S20" i="71"/>
  <c r="T19" i="86" l="1"/>
  <c r="V7" i="86"/>
  <c r="V19" i="86" s="1"/>
  <c r="U19" i="86"/>
  <c r="T20" i="71"/>
  <c r="V8" i="71"/>
  <c r="V20" i="71" s="1"/>
  <c r="A3" i="89" l="1" a="1"/>
  <c r="A3" i="89" s="1"/>
  <c r="A2" i="89" a="1"/>
  <c r="A2" i="89" s="1"/>
  <c r="F17" i="89"/>
  <c r="H17" i="89" s="1"/>
  <c r="E17" i="89"/>
  <c r="C17" i="89"/>
  <c r="H5" i="89"/>
  <c r="G5" i="89"/>
  <c r="D5" i="89"/>
  <c r="F22" i="88"/>
  <c r="E22" i="88"/>
  <c r="C22" i="88"/>
  <c r="B22" i="88"/>
  <c r="I21" i="88"/>
  <c r="H21" i="88"/>
  <c r="D21" i="88"/>
  <c r="J21" i="88" s="1"/>
  <c r="I20" i="88"/>
  <c r="H20" i="88"/>
  <c r="D20" i="88"/>
  <c r="J20" i="88" s="1"/>
  <c r="I19" i="88"/>
  <c r="H19" i="88"/>
  <c r="D19" i="88"/>
  <c r="J19" i="88" s="1"/>
  <c r="I18" i="88"/>
  <c r="H18" i="88"/>
  <c r="D18" i="88"/>
  <c r="J18" i="88" s="1"/>
  <c r="I17" i="88"/>
  <c r="H17" i="88"/>
  <c r="D17" i="88"/>
  <c r="J17" i="88" s="1"/>
  <c r="I16" i="88"/>
  <c r="H16" i="88"/>
  <c r="D16" i="88"/>
  <c r="J16" i="88" s="1"/>
  <c r="I15" i="88"/>
  <c r="H15" i="88"/>
  <c r="D15" i="88"/>
  <c r="J15" i="88" s="1"/>
  <c r="I14" i="88"/>
  <c r="H14" i="88"/>
  <c r="D14" i="88"/>
  <c r="J14" i="88" s="1"/>
  <c r="I13" i="88"/>
  <c r="H13" i="88"/>
  <c r="D13" i="88"/>
  <c r="J13" i="88" s="1"/>
  <c r="I12" i="88"/>
  <c r="H12" i="88"/>
  <c r="D12" i="88"/>
  <c r="J12" i="88" s="1"/>
  <c r="I11" i="88"/>
  <c r="H11" i="88"/>
  <c r="D11" i="88"/>
  <c r="J11" i="88" s="1"/>
  <c r="I10" i="88"/>
  <c r="H10" i="88"/>
  <c r="D10" i="88"/>
  <c r="J10" i="88" s="1"/>
  <c r="I9" i="88"/>
  <c r="H9" i="88"/>
  <c r="D9" i="88"/>
  <c r="J9" i="88" s="1"/>
  <c r="I8" i="88"/>
  <c r="H8" i="88"/>
  <c r="D8" i="88"/>
  <c r="J8" i="88" s="1"/>
  <c r="I7" i="88"/>
  <c r="H7" i="88"/>
  <c r="D7" i="88"/>
  <c r="J7" i="88" s="1"/>
  <c r="I6" i="88"/>
  <c r="H6" i="88"/>
  <c r="G22" i="88"/>
  <c r="D6" i="88"/>
  <c r="A2" i="74"/>
  <c r="F23" i="74"/>
  <c r="E23" i="74"/>
  <c r="C23" i="74"/>
  <c r="B23" i="74"/>
  <c r="I22" i="74"/>
  <c r="H22" i="74"/>
  <c r="I21" i="74"/>
  <c r="H21" i="74"/>
  <c r="I20" i="74"/>
  <c r="H20" i="74"/>
  <c r="I19" i="74"/>
  <c r="H19" i="74"/>
  <c r="I18" i="74"/>
  <c r="H18" i="74"/>
  <c r="I17" i="74"/>
  <c r="H17" i="74"/>
  <c r="I16" i="74"/>
  <c r="H16" i="74"/>
  <c r="I15" i="74"/>
  <c r="H15" i="74"/>
  <c r="I14" i="74"/>
  <c r="H14" i="74"/>
  <c r="I13" i="74"/>
  <c r="H13" i="74"/>
  <c r="J12" i="74"/>
  <c r="I12" i="74"/>
  <c r="H12" i="74"/>
  <c r="I11" i="74"/>
  <c r="H11" i="74"/>
  <c r="I10" i="74"/>
  <c r="H10" i="74"/>
  <c r="I9" i="74"/>
  <c r="H9" i="74"/>
  <c r="J9" i="74"/>
  <c r="I8" i="74"/>
  <c r="H8" i="74"/>
  <c r="H7" i="74"/>
  <c r="A3" i="85" a="1"/>
  <c r="A3" i="85" s="1"/>
  <c r="A2" i="85" a="1"/>
  <c r="A2" i="85" s="1"/>
  <c r="E17" i="85"/>
  <c r="D15" i="85"/>
  <c r="D18" i="85" s="1"/>
  <c r="C15" i="85"/>
  <c r="C18" i="85" s="1"/>
  <c r="B15" i="85"/>
  <c r="B18" i="85" s="1"/>
  <c r="E14" i="85"/>
  <c r="E13" i="85"/>
  <c r="E12" i="85"/>
  <c r="E11" i="85"/>
  <c r="E10" i="85"/>
  <c r="E9" i="85"/>
  <c r="E8" i="85"/>
  <c r="E7" i="85"/>
  <c r="E6" i="85"/>
  <c r="I22" i="88" l="1"/>
  <c r="D22" i="88"/>
  <c r="J22" i="88"/>
  <c r="J6" i="88"/>
  <c r="H22" i="88"/>
  <c r="G17" i="89"/>
  <c r="J15" i="74"/>
  <c r="J22" i="74"/>
  <c r="J20" i="74"/>
  <c r="J21" i="74"/>
  <c r="J11" i="74"/>
  <c r="J13" i="74"/>
  <c r="J18" i="74"/>
  <c r="J10" i="74"/>
  <c r="J17" i="74"/>
  <c r="J7" i="74"/>
  <c r="J8" i="74"/>
  <c r="J14" i="74"/>
  <c r="I23" i="74"/>
  <c r="J16" i="74"/>
  <c r="D23" i="74"/>
  <c r="J23" i="74" s="1"/>
  <c r="J19" i="74"/>
  <c r="D17" i="89"/>
  <c r="E18" i="85"/>
  <c r="E15" i="85"/>
  <c r="A2" i="132" l="1" a="1"/>
  <c r="A2" i="132" s="1"/>
  <c r="I26" i="132"/>
  <c r="H26" i="132"/>
  <c r="F26" i="132"/>
  <c r="J23" i="132"/>
  <c r="G23" i="132"/>
  <c r="J22" i="132"/>
  <c r="G22" i="132"/>
  <c r="L19" i="132"/>
  <c r="K18" i="132"/>
  <c r="G18" i="132"/>
  <c r="D18" i="132"/>
  <c r="I16" i="132"/>
  <c r="H16" i="132"/>
  <c r="H19" i="132" s="1"/>
  <c r="F16" i="132"/>
  <c r="E16" i="132"/>
  <c r="G16" i="132" s="1"/>
  <c r="C16" i="132"/>
  <c r="D16" i="132" s="1"/>
  <c r="B19" i="132"/>
  <c r="D19" i="132" s="1"/>
  <c r="K15" i="132"/>
  <c r="G15" i="132"/>
  <c r="K14" i="132"/>
  <c r="G14" i="132"/>
  <c r="M13" i="132"/>
  <c r="G13" i="132"/>
  <c r="D13" i="132"/>
  <c r="G12" i="132"/>
  <c r="D12" i="132"/>
  <c r="G11" i="132"/>
  <c r="D11" i="132"/>
  <c r="G10" i="132"/>
  <c r="D10" i="132"/>
  <c r="M10" i="132" s="1"/>
  <c r="G9" i="132"/>
  <c r="D9" i="132"/>
  <c r="G8" i="132"/>
  <c r="D8" i="132"/>
  <c r="M8" i="132" s="1"/>
  <c r="G7" i="132"/>
  <c r="D7" i="132"/>
  <c r="I10" i="149"/>
  <c r="F10" i="149"/>
  <c r="I9" i="149"/>
  <c r="F9" i="149"/>
  <c r="E9" i="149"/>
  <c r="I8" i="149"/>
  <c r="H8" i="149"/>
  <c r="K8" i="149" s="1"/>
  <c r="F8" i="149"/>
  <c r="E8" i="149"/>
  <c r="L27" i="149"/>
  <c r="I27" i="149"/>
  <c r="H27" i="149"/>
  <c r="F27" i="149"/>
  <c r="E27" i="149"/>
  <c r="C27" i="149"/>
  <c r="B27" i="149"/>
  <c r="K26" i="149"/>
  <c r="M26" i="149" s="1"/>
  <c r="J26" i="149"/>
  <c r="G26" i="149"/>
  <c r="D26" i="149"/>
  <c r="N25" i="149"/>
  <c r="M25" i="149"/>
  <c r="J25" i="149"/>
  <c r="G25" i="149"/>
  <c r="D25" i="149"/>
  <c r="J24" i="149"/>
  <c r="G24" i="149"/>
  <c r="D24" i="149"/>
  <c r="N23" i="149"/>
  <c r="M23" i="149"/>
  <c r="J23" i="149"/>
  <c r="G23" i="149"/>
  <c r="D23" i="149"/>
  <c r="N22" i="149"/>
  <c r="M22" i="149"/>
  <c r="J22" i="149"/>
  <c r="G22" i="149"/>
  <c r="D22" i="149"/>
  <c r="N21" i="149"/>
  <c r="M21" i="149"/>
  <c r="P21" i="149" s="1"/>
  <c r="J21" i="149"/>
  <c r="G21" i="149"/>
  <c r="D21" i="149"/>
  <c r="N20" i="149"/>
  <c r="M20" i="149"/>
  <c r="J20" i="149"/>
  <c r="G20" i="149"/>
  <c r="D20" i="149"/>
  <c r="L17" i="149"/>
  <c r="I17" i="149"/>
  <c r="H17" i="149"/>
  <c r="F17" i="149"/>
  <c r="E17" i="149"/>
  <c r="C17" i="149"/>
  <c r="B17" i="149"/>
  <c r="N16" i="149"/>
  <c r="J16" i="149"/>
  <c r="D16" i="149"/>
  <c r="J15" i="149"/>
  <c r="D15" i="149"/>
  <c r="J14" i="149"/>
  <c r="N14" i="149" s="1"/>
  <c r="D14" i="149"/>
  <c r="L11" i="149"/>
  <c r="C11" i="149"/>
  <c r="B11" i="149"/>
  <c r="D10" i="149"/>
  <c r="D9" i="149"/>
  <c r="D8" i="149"/>
  <c r="A2" i="152" a="1"/>
  <c r="A2" i="152" s="1"/>
  <c r="B3" i="151" a="1"/>
  <c r="B3" i="151" s="1"/>
  <c r="B2" i="151" a="1"/>
  <c r="B2" i="151" s="1"/>
  <c r="A2" i="155" a="1"/>
  <c r="A2" i="155" s="1"/>
  <c r="F273" i="155"/>
  <c r="F272" i="155"/>
  <c r="F271" i="155"/>
  <c r="F270" i="155"/>
  <c r="F268" i="155"/>
  <c r="F266" i="155"/>
  <c r="F265" i="155"/>
  <c r="F264" i="155"/>
  <c r="F263" i="155"/>
  <c r="F261" i="155"/>
  <c r="F260" i="155"/>
  <c r="F259" i="155"/>
  <c r="F258" i="155"/>
  <c r="F257" i="155"/>
  <c r="F256" i="155"/>
  <c r="F254" i="155"/>
  <c r="F253" i="155"/>
  <c r="F252" i="155"/>
  <c r="F251" i="155"/>
  <c r="F250" i="155"/>
  <c r="F249" i="155"/>
  <c r="F248" i="155"/>
  <c r="F247" i="155"/>
  <c r="F246" i="155"/>
  <c r="F245" i="155"/>
  <c r="F244" i="155"/>
  <c r="F243" i="155"/>
  <c r="F242" i="155"/>
  <c r="F239" i="155"/>
  <c r="F238" i="155"/>
  <c r="F237" i="155"/>
  <c r="F236" i="155"/>
  <c r="F234" i="155"/>
  <c r="F232" i="155"/>
  <c r="F231" i="155"/>
  <c r="F229" i="155"/>
  <c r="F228" i="155"/>
  <c r="F54" i="155"/>
  <c r="D54" i="155"/>
  <c r="F53" i="155"/>
  <c r="F52" i="155"/>
  <c r="F51" i="155"/>
  <c r="F49" i="155"/>
  <c r="D49" i="155"/>
  <c r="F47" i="155"/>
  <c r="D47" i="155"/>
  <c r="F46" i="155"/>
  <c r="D46" i="155"/>
  <c r="F45" i="155"/>
  <c r="D45" i="155"/>
  <c r="F44" i="155"/>
  <c r="D44" i="155"/>
  <c r="F42" i="155"/>
  <c r="D42" i="155"/>
  <c r="F41" i="155"/>
  <c r="D41" i="155"/>
  <c r="F40" i="155"/>
  <c r="D40" i="155"/>
  <c r="F39" i="155"/>
  <c r="D39" i="155"/>
  <c r="F38" i="155"/>
  <c r="D38" i="155"/>
  <c r="F37" i="155"/>
  <c r="D37" i="155"/>
  <c r="F35" i="155"/>
  <c r="D35" i="155"/>
  <c r="F34" i="155"/>
  <c r="D34" i="155"/>
  <c r="F33" i="155"/>
  <c r="D33" i="155"/>
  <c r="F32" i="155"/>
  <c r="D32" i="155"/>
  <c r="F31" i="155"/>
  <c r="D31" i="155"/>
  <c r="F30" i="155"/>
  <c r="D30" i="155"/>
  <c r="F29" i="155"/>
  <c r="D29" i="155"/>
  <c r="F28" i="155"/>
  <c r="D28" i="155"/>
  <c r="F27" i="155"/>
  <c r="F26" i="155"/>
  <c r="D26" i="155"/>
  <c r="F25" i="155"/>
  <c r="D25" i="155"/>
  <c r="F24" i="155"/>
  <c r="D24" i="155"/>
  <c r="F23" i="155"/>
  <c r="D23" i="155"/>
  <c r="F22" i="155"/>
  <c r="D22" i="155"/>
  <c r="F20" i="155"/>
  <c r="D20" i="155"/>
  <c r="F19" i="155"/>
  <c r="D19" i="155"/>
  <c r="F18" i="155"/>
  <c r="D18" i="155"/>
  <c r="F17" i="155"/>
  <c r="D17" i="155"/>
  <c r="F16" i="155"/>
  <c r="D16" i="155"/>
  <c r="F15" i="155"/>
  <c r="D15" i="155"/>
  <c r="F13" i="155"/>
  <c r="D13" i="155"/>
  <c r="F12" i="155"/>
  <c r="D12" i="155"/>
  <c r="F10" i="155"/>
  <c r="D10" i="155"/>
  <c r="F9" i="155"/>
  <c r="D9" i="155"/>
  <c r="F8" i="155"/>
  <c r="D8" i="155"/>
  <c r="A2" i="154" a="1"/>
  <c r="A2" i="154" s="1"/>
  <c r="B83" i="154"/>
  <c r="B84" i="154"/>
  <c r="A2" i="153" a="1"/>
  <c r="A2" i="153" s="1"/>
  <c r="A2" i="149" s="1" a="1"/>
  <c r="A2" i="149" s="1"/>
  <c r="J30" i="153"/>
  <c r="B27" i="153"/>
  <c r="K26" i="153"/>
  <c r="J26" i="153"/>
  <c r="G26" i="153"/>
  <c r="D26" i="153"/>
  <c r="K25" i="153"/>
  <c r="J25" i="153"/>
  <c r="G25" i="153"/>
  <c r="D25" i="153"/>
  <c r="K24" i="153"/>
  <c r="J24" i="153"/>
  <c r="D24" i="153"/>
  <c r="K23" i="153"/>
  <c r="J23" i="153"/>
  <c r="G23" i="153"/>
  <c r="D23" i="153"/>
  <c r="K22" i="153"/>
  <c r="J22" i="153"/>
  <c r="G22" i="153"/>
  <c r="D22" i="153"/>
  <c r="K21" i="153"/>
  <c r="J21" i="153"/>
  <c r="G21" i="153"/>
  <c r="D21" i="153"/>
  <c r="K20" i="153"/>
  <c r="J20" i="153"/>
  <c r="G20" i="153"/>
  <c r="D20" i="153"/>
  <c r="K19" i="153"/>
  <c r="J19" i="153"/>
  <c r="G19" i="153"/>
  <c r="D19" i="153"/>
  <c r="I17" i="153"/>
  <c r="H17" i="153"/>
  <c r="F17" i="153"/>
  <c r="E17" i="153"/>
  <c r="E28" i="153" s="1"/>
  <c r="E7" i="138" s="1"/>
  <c r="C17" i="153"/>
  <c r="B17" i="153"/>
  <c r="J16" i="153"/>
  <c r="G16" i="153"/>
  <c r="D16" i="153"/>
  <c r="J15" i="153"/>
  <c r="G15" i="153"/>
  <c r="D15" i="153"/>
  <c r="J14" i="153"/>
  <c r="G14" i="153"/>
  <c r="D14" i="153"/>
  <c r="J13" i="153"/>
  <c r="G13" i="153"/>
  <c r="D13" i="153"/>
  <c r="J12" i="153"/>
  <c r="G12" i="153"/>
  <c r="D12" i="153"/>
  <c r="J11" i="153"/>
  <c r="G11" i="153"/>
  <c r="D11" i="153"/>
  <c r="J10" i="153"/>
  <c r="G10" i="153"/>
  <c r="D10" i="153"/>
  <c r="J9" i="153"/>
  <c r="G9" i="153"/>
  <c r="D9" i="153"/>
  <c r="J8" i="153"/>
  <c r="G8" i="153"/>
  <c r="D8" i="153"/>
  <c r="J7" i="153"/>
  <c r="G7" i="153"/>
  <c r="D7" i="153"/>
  <c r="J6" i="153"/>
  <c r="D6" i="153"/>
  <c r="D27" i="153" l="1"/>
  <c r="B28" i="153"/>
  <c r="B7" i="138" s="1"/>
  <c r="P23" i="149"/>
  <c r="D17" i="149"/>
  <c r="M22" i="153"/>
  <c r="M18" i="132"/>
  <c r="P22" i="149"/>
  <c r="I11" i="149"/>
  <c r="G9" i="149"/>
  <c r="M11" i="132"/>
  <c r="J26" i="132"/>
  <c r="M14" i="132"/>
  <c r="M12" i="132"/>
  <c r="G26" i="132"/>
  <c r="E19" i="132"/>
  <c r="G19" i="132" s="1"/>
  <c r="M9" i="132"/>
  <c r="M7" i="132"/>
  <c r="L16" i="132"/>
  <c r="K19" i="132"/>
  <c r="J19" i="132"/>
  <c r="M19" i="132" s="1"/>
  <c r="K16" i="132"/>
  <c r="J16" i="132"/>
  <c r="M16" i="132" s="1"/>
  <c r="K27" i="149"/>
  <c r="N27" i="149" s="1"/>
  <c r="G17" i="149"/>
  <c r="D11" i="149"/>
  <c r="G27" i="149"/>
  <c r="J27" i="149"/>
  <c r="P26" i="149"/>
  <c r="P20" i="149"/>
  <c r="P25" i="149"/>
  <c r="F11" i="149"/>
  <c r="J17" i="149"/>
  <c r="N26" i="149"/>
  <c r="N15" i="149"/>
  <c r="M15" i="149"/>
  <c r="P15" i="149" s="1"/>
  <c r="N8" i="149"/>
  <c r="M8" i="149"/>
  <c r="M16" i="149"/>
  <c r="P16" i="149" s="1"/>
  <c r="J8" i="149"/>
  <c r="M24" i="149"/>
  <c r="P24" i="149" s="1"/>
  <c r="G8" i="149"/>
  <c r="N24" i="149"/>
  <c r="F241" i="155"/>
  <c r="F235" i="155"/>
  <c r="K17" i="153"/>
  <c r="D17" i="153"/>
  <c r="D28" i="153" s="1"/>
  <c r="M26" i="153"/>
  <c r="M21" i="153"/>
  <c r="M24" i="153"/>
  <c r="K27" i="153"/>
  <c r="M19" i="153"/>
  <c r="M25" i="153"/>
  <c r="M20" i="153"/>
  <c r="M23" i="153"/>
  <c r="H28" i="153"/>
  <c r="H7" i="138" s="1"/>
  <c r="J17" i="153"/>
  <c r="G17" i="153"/>
  <c r="G28" i="153" s="1"/>
  <c r="M27" i="153"/>
  <c r="K28" i="153" l="1"/>
  <c r="H35" i="153"/>
  <c r="J35" i="153" s="1"/>
  <c r="J36" i="153" s="1"/>
  <c r="M17" i="153"/>
  <c r="M14" i="149"/>
  <c r="K17" i="149"/>
  <c r="N17" i="149" s="1"/>
  <c r="P8" i="149"/>
  <c r="M17" i="149"/>
  <c r="P17" i="149" s="1"/>
  <c r="P14" i="149"/>
  <c r="M27" i="149"/>
  <c r="P27" i="149" s="1"/>
  <c r="J28" i="153"/>
  <c r="M28" i="153" s="1"/>
  <c r="L13" i="138" l="1"/>
  <c r="L12" i="138"/>
  <c r="G12" i="138"/>
  <c r="D12" i="138"/>
  <c r="L11" i="138"/>
  <c r="D11" i="138"/>
  <c r="L10" i="138"/>
  <c r="G10" i="138"/>
  <c r="D10" i="138"/>
  <c r="L9" i="138"/>
  <c r="K9" i="138"/>
  <c r="G9" i="138"/>
  <c r="D9" i="138"/>
  <c r="L8" i="138"/>
  <c r="D8" i="138"/>
  <c r="L7" i="138"/>
  <c r="D13" i="138" l="1"/>
  <c r="D7" i="138"/>
  <c r="G7" i="138"/>
  <c r="J7" i="138"/>
  <c r="K7" i="138"/>
  <c r="J9" i="138"/>
  <c r="M9" i="138" s="1"/>
  <c r="M7" i="138" l="1"/>
  <c r="F67" i="147" l="1"/>
  <c r="G67" i="147" s="1"/>
  <c r="C47" i="144"/>
  <c r="B47" i="144"/>
  <c r="H11" i="138" s="1"/>
  <c r="E11" i="138" s="1"/>
  <c r="D45" i="144"/>
  <c r="D44" i="144"/>
  <c r="D43" i="144"/>
  <c r="N131" i="141"/>
  <c r="O131" i="141" s="1"/>
  <c r="N130" i="141"/>
  <c r="O130" i="141" s="1"/>
  <c r="F115" i="140"/>
  <c r="E115" i="140"/>
  <c r="D115" i="140"/>
  <c r="U105" i="141" l="1"/>
  <c r="U117" i="141" s="1"/>
  <c r="E10" i="149"/>
  <c r="G11" i="138"/>
  <c r="B82" i="154"/>
  <c r="B87" i="154"/>
  <c r="B81" i="154"/>
  <c r="H9" i="149"/>
  <c r="K9" i="149" s="1"/>
  <c r="K10" i="138"/>
  <c r="J10" i="138"/>
  <c r="M10" i="138" s="1"/>
  <c r="D47" i="144"/>
  <c r="N133" i="141"/>
  <c r="O133" i="141" s="1"/>
  <c r="N132" i="141"/>
  <c r="O132" i="141" s="1"/>
  <c r="E11" i="149" l="1"/>
  <c r="G10" i="149"/>
  <c r="G11" i="149" s="1"/>
  <c r="J117" i="141"/>
  <c r="N135" i="141"/>
  <c r="O135" i="141"/>
  <c r="B88" i="154"/>
  <c r="H10" i="149"/>
  <c r="H11" i="149" s="1"/>
  <c r="K11" i="138"/>
  <c r="J11" i="138"/>
  <c r="M11" i="138" s="1"/>
  <c r="K12" i="138"/>
  <c r="J12" i="138"/>
  <c r="M12" i="138" s="1"/>
  <c r="J9" i="149"/>
  <c r="G8" i="138" l="1"/>
  <c r="J10" i="149"/>
  <c r="J11" i="149" s="1"/>
  <c r="K10" i="149"/>
  <c r="K11" i="149" s="1"/>
  <c r="N11" i="149" s="1"/>
  <c r="N9" i="149"/>
  <c r="M9" i="149"/>
  <c r="H13" i="138" l="1"/>
  <c r="K13" i="138" s="1"/>
  <c r="K8" i="138"/>
  <c r="J8" i="138"/>
  <c r="M8" i="138" s="1"/>
  <c r="N10" i="149"/>
  <c r="M10" i="149"/>
  <c r="P10" i="149" s="1"/>
  <c r="P9" i="149"/>
  <c r="J13" i="138" l="1"/>
  <c r="M13" i="138" s="1"/>
  <c r="E13" i="138"/>
  <c r="G13" i="138" s="1"/>
  <c r="M11" i="149"/>
  <c r="P11" i="1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<sst xmlns="http://schemas.openxmlformats.org/spreadsheetml/2006/main" count="3932" uniqueCount="1156">
  <si>
    <t xml:space="preserve"> Energy Savings Assistance Program - Expenses Summary</t>
  </si>
  <si>
    <t>Southern California Edison</t>
  </si>
  <si>
    <t>Through January 2026</t>
  </si>
  <si>
    <r>
      <t>Authorized Budget</t>
    </r>
    <r>
      <rPr>
        <b/>
        <vertAlign val="superscript"/>
        <sz val="10"/>
        <rFont val="Times New Roman"/>
        <family val="1"/>
      </rPr>
      <t>1</t>
    </r>
  </si>
  <si>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</si>
  <si>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</si>
  <si>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</si>
  <si>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</si>
  <si>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</si>
  <si>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</si>
  <si>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</si>
  <si>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</si>
  <si>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Times New Roman"/>
        <family val="1"/>
      </rPr>
      <t>[2]</t>
    </r>
  </si>
  <si>
    <t>ESA Pilot Plus and Pilot Deep</t>
  </si>
  <si>
    <t>Building Electrification Retrofit Pilot</t>
  </si>
  <si>
    <r>
      <t>Clean Energy Homes New Construction Pilot</t>
    </r>
    <r>
      <rPr>
        <vertAlign val="superscript"/>
        <sz val="10"/>
        <rFont val="Times New Roman"/>
        <family val="1"/>
      </rPr>
      <t>[3]</t>
    </r>
  </si>
  <si>
    <t>Single Point of Contact (SPOC)</t>
  </si>
  <si>
    <t>ESA Program TOTAL</t>
  </si>
  <si>
    <r>
      <rPr>
        <vertAlign val="superscript"/>
        <sz val="10"/>
        <rFont val="Times New Roman"/>
        <family val="1"/>
      </rPr>
      <t>[1]</t>
    </r>
    <r>
      <rPr>
        <sz val="10"/>
        <rFont val="Times New Roman"/>
        <family val="1"/>
      </rPr>
      <t xml:space="preserve"> Budget authorized in D.21-06-015, Attachment 1.</t>
    </r>
  </si>
  <si>
    <r>
      <rPr>
        <vertAlign val="superscript"/>
        <sz val="10"/>
        <rFont val="Times New Roman"/>
        <family val="1"/>
      </rPr>
      <t>[2]</t>
    </r>
    <r>
      <rPr>
        <sz val="10"/>
        <rFont val="Times New Roman"/>
        <family val="1"/>
      </rPr>
      <t xml:space="preserve"> Does not include MFWB Co-Funding Agreement payments/reimbursements to SDG&amp;E (lead utility).  Costs illustrates expenses only. </t>
    </r>
  </si>
  <si>
    <r>
      <rPr>
        <vertAlign val="superscript"/>
        <sz val="10"/>
        <color rgb="FF000000"/>
        <rFont val="Times New Roman"/>
        <family val="1"/>
      </rPr>
      <t>[3]</t>
    </r>
    <r>
      <rPr>
        <sz val="10"/>
        <color rgb="FF000000"/>
        <rFont val="Times New Roman"/>
        <family val="1"/>
      </rPr>
      <t xml:space="preserve"> Reflects the revised budget approved in AL 4664-E, December 15, 2021.  </t>
    </r>
  </si>
  <si>
    <t xml:space="preserve">NOTE: Any required corrections/adjustments are reported herein and supersede results reported in prior months and may reflect YTD adjustments. </t>
  </si>
  <si>
    <t xml:space="preserve"> </t>
  </si>
  <si>
    <t xml:space="preserve"> Energy Savings Assistance Program Table 1 - Main (SF, MH) Expenses</t>
  </si>
  <si>
    <t>Appliances</t>
  </si>
  <si>
    <r>
      <t xml:space="preserve">Authorized Budget </t>
    </r>
    <r>
      <rPr>
        <b/>
        <vertAlign val="superscript"/>
        <sz val="10"/>
        <rFont val="Times New Roman"/>
        <family val="1"/>
      </rPr>
      <t>[1]</t>
    </r>
  </si>
  <si>
    <t>Energy Efficiency</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</si>
  <si>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</si>
  <si>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</si>
  <si>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</si>
  <si>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</si>
  <si>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</si>
  <si>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</si>
  <si>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</si>
  <si>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</si>
  <si>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</si>
  <si>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</si>
  <si>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</si>
  <si>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</si>
  <si>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</si>
  <si>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</si>
  <si>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Studies</t>
  </si>
  <si>
    <t>Regulatory Compliance</t>
  </si>
  <si>
    <t>General Administration</t>
  </si>
  <si>
    <t>CPUC Energy Division</t>
  </si>
  <si>
    <t>Administration Subtotal</t>
  </si>
  <si>
    <t>TOTAL PROGRAM COSTS</t>
  </si>
  <si>
    <t>Funded Outside of ESA Program Budget</t>
  </si>
  <si>
    <t>Indirect Costs</t>
  </si>
  <si>
    <t>NGAT Costs</t>
  </si>
  <si>
    <r>
      <t>ESA Program Administrative Expenses</t>
    </r>
    <r>
      <rPr>
        <b/>
        <vertAlign val="superscript"/>
        <sz val="10"/>
        <rFont val="Times New Roman"/>
        <family val="1"/>
      </rPr>
      <t>[2]</t>
    </r>
  </si>
  <si>
    <r>
      <t>Administrative Expenses</t>
    </r>
    <r>
      <rPr>
        <vertAlign val="superscript"/>
        <sz val="10"/>
        <rFont val="Times New Roman"/>
        <family val="1"/>
      </rPr>
      <t>[3]</t>
    </r>
  </si>
  <si>
    <t>Total Program Costs</t>
  </si>
  <si>
    <t>% of Administrative Spend</t>
  </si>
  <si>
    <r>
      <rPr>
        <vertAlign val="superscript"/>
        <sz val="10"/>
        <rFont val="Times New Roman"/>
        <family val="1"/>
      </rPr>
      <t>[2]</t>
    </r>
    <r>
      <rPr>
        <sz val="10"/>
        <rFont val="Times New Roman"/>
        <family val="1"/>
      </rPr>
      <t xml:space="preserve">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</si>
  <si>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r>
      <rPr>
        <vertAlign val="superscript"/>
        <sz val="10"/>
        <rFont val="Times New Roman"/>
        <family val="1"/>
      </rPr>
      <t>[3]</t>
    </r>
    <r>
      <rPr>
        <sz val="10"/>
        <rFont val="Times New Roman"/>
        <family val="1"/>
      </rPr>
      <t xml:space="preserve"> Administrative Expenses adjusted to be consistent with the Energy Efficiency program administrative costs categories.</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</si>
  <si>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 </t>
    </r>
  </si>
  <si>
    <t>Energy Savings Assistance Program Table 2 - Main (SF, MH) Summary</t>
  </si>
  <si>
    <t>ESA Main Program (Summary) Total</t>
  </si>
  <si>
    <t>Year-To-Date Completed &amp; Expensed Installation</t>
  </si>
  <si>
    <t>Measures</t>
  </si>
  <si>
    <t>Basic</t>
  </si>
  <si>
    <t>Plus</t>
  </si>
  <si>
    <t>Units</t>
  </si>
  <si>
    <t>Quantity Installed</t>
  </si>
  <si>
    <t>kWh [2] (Annual)</t>
  </si>
  <si>
    <t>kW [2] (Annual)</t>
  </si>
  <si>
    <t>Therms [2] (Annual)</t>
  </si>
  <si>
    <t>Expenses ($)</t>
  </si>
  <si>
    <t>% of Expenditure</t>
  </si>
  <si>
    <t>Clothes Dryer</t>
  </si>
  <si>
    <t>N/A</t>
  </si>
  <si>
    <t>Each</t>
  </si>
  <si>
    <t>Dishwasher</t>
  </si>
  <si>
    <t>x</t>
  </si>
  <si>
    <t>Freezer</t>
  </si>
  <si>
    <t>High Efficiency Clothes Washer</t>
  </si>
  <si>
    <t>Home</t>
  </si>
  <si>
    <t>Induction Cooking Appliance-FS</t>
  </si>
  <si>
    <t>Microwave</t>
  </si>
  <si>
    <t>Refrigerator</t>
  </si>
  <si>
    <t>Combined Showerhead/TSV</t>
  </si>
  <si>
    <t>Faucet Aerator</t>
  </si>
  <si>
    <t>Heat Pump Water Heater</t>
  </si>
  <si>
    <t>Heat Pump Water Heater - Electric</t>
  </si>
  <si>
    <t>Heat Pump Water Heater - Gas</t>
  </si>
  <si>
    <t>Heat Pump Water Heater - Propane</t>
  </si>
  <si>
    <t>Low-Flow Showerhead</t>
  </si>
  <si>
    <t>Solar Water Heating</t>
  </si>
  <si>
    <t>Other Domestic Hot Water</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</si>
  <si>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</si>
  <si>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</si>
  <si>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</si>
  <si>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</si>
  <si>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</si>
  <si>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</si>
  <si>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</si>
  <si>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t>
  </si>
  <si>
    <t>Attic Insulation</t>
  </si>
  <si>
    <t xml:space="preserve">Attic Insulation CAC NonElect Heat  </t>
  </si>
  <si>
    <t>Caulking</t>
  </si>
  <si>
    <t>Diagnostic Air Sealing</t>
  </si>
  <si>
    <t>Floor Insulation</t>
  </si>
  <si>
    <t>Minor Home Repairs</t>
  </si>
  <si>
    <t>Central A/C Replacement</t>
  </si>
  <si>
    <t>Central Heat Pump-FS (propane or gas space)</t>
  </si>
  <si>
    <t>Duct Test and Seal</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</si>
  <si>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</si>
  <si>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</si>
  <si>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</si>
  <si>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</si>
  <si>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</si>
  <si>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</si>
  <si>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</si>
  <si>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</si>
  <si>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</si>
  <si>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</si>
  <si>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</si>
  <si>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</si>
  <si>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</si>
  <si>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</si>
  <si>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</si>
  <si>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</si>
  <si>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</si>
  <si>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</si>
  <si>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</si>
  <si>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</si>
  <si>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</si>
  <si>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 xml:space="preserve">Condenser Coil Cleaning </t>
  </si>
  <si>
    <t xml:space="preserve">Evaporative Cooler - Maint Functioning  </t>
  </si>
  <si>
    <t xml:space="preserve">Evaporative Cooler - Maint Non-Functioning </t>
  </si>
  <si>
    <t>Evaporative Cooler Maintenance</t>
  </si>
  <si>
    <t xml:space="preserve">Evaporator Coil </t>
  </si>
  <si>
    <t xml:space="preserve">Fan Control Adjust </t>
  </si>
  <si>
    <t>Range Hood</t>
  </si>
  <si>
    <t xml:space="preserve">Refrigerant Charge Adjustment </t>
  </si>
  <si>
    <t xml:space="preserve">Lighting </t>
  </si>
  <si>
    <t>Exterior Hard wired LED fixtures</t>
  </si>
  <si>
    <t>LED A-Lamps</t>
  </si>
  <si>
    <t>LED R/BR Lamps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</si>
  <si>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</si>
  <si>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</si>
  <si>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</si>
  <si>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</si>
  <si>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</si>
  <si>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</si>
  <si>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</si>
  <si>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</si>
  <si>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</si>
  <si>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Smart Strip</t>
  </si>
  <si>
    <t>Smart Strip Tier II</t>
  </si>
  <si>
    <t>Pilots</t>
  </si>
  <si>
    <t>ESA Outreach &amp; Assessment</t>
  </si>
  <si>
    <t>ESA In-Home Energy Education</t>
  </si>
  <si>
    <t>Total Savings/Expenditures</t>
  </si>
  <si>
    <r>
      <t xml:space="preserve">Total Households Weatherized </t>
    </r>
    <r>
      <rPr>
        <vertAlign val="superscript"/>
        <sz val="10"/>
        <rFont val="Times New Roman"/>
        <family val="1"/>
      </rPr>
      <t>[6]</t>
    </r>
  </si>
  <si>
    <t xml:space="preserve">Households Treated </t>
  </si>
  <si>
    <t xml:space="preserve">Total </t>
  </si>
  <si>
    <t xml:space="preserve"> - Single Family Households Treated</t>
  </si>
  <si>
    <t xml:space="preserve"> - Mobile Homes Treated</t>
  </si>
  <si>
    <t>Total Number of Households Treated</t>
  </si>
  <si>
    <r>
      <t># Eligible Households to be Treated for PY</t>
    </r>
    <r>
      <rPr>
        <b/>
        <vertAlign val="superscript"/>
        <sz val="10"/>
        <rFont val="Times New Roman"/>
        <family val="1"/>
      </rPr>
      <t>[7]</t>
    </r>
  </si>
  <si>
    <t>% of Households Treated</t>
  </si>
  <si>
    <t>%</t>
  </si>
  <si>
    <t xml:space="preserve"> - Master-Meter Households Treated</t>
  </si>
  <si>
    <r>
      <t>Year to Date Expenses</t>
    </r>
    <r>
      <rPr>
        <b/>
        <vertAlign val="superscript"/>
        <sz val="10"/>
        <rFont val="Times New Roman"/>
        <family val="1"/>
      </rPr>
      <t>[8]</t>
    </r>
  </si>
  <si>
    <t>ESA Program - Main</t>
  </si>
  <si>
    <r>
      <t xml:space="preserve">Administration </t>
    </r>
    <r>
      <rPr>
        <b/>
        <vertAlign val="superscript"/>
        <sz val="10"/>
        <rFont val="Times New Roman"/>
        <family val="1"/>
      </rPr>
      <t>[9]</t>
    </r>
  </si>
  <si>
    <t>Direct Implementation (Non-Incentive)</t>
  </si>
  <si>
    <t>Direct Implementation</t>
  </si>
  <si>
    <t>&lt;&lt;Includes measures costs</t>
  </si>
  <si>
    <t>TOTAL ESA Main COSTS</t>
  </si>
  <si>
    <r>
      <rPr>
        <vertAlign val="superscript"/>
        <sz val="10"/>
        <rFont val="Times New Roman"/>
        <family val="1"/>
      </rPr>
      <t xml:space="preserve">[1] </t>
    </r>
    <r>
      <rPr>
        <sz val="10"/>
        <rFont val="Times New Roman"/>
        <family val="1"/>
      </rPr>
      <t xml:space="preserve">Savings are based on DNV/GL Impact Evaluation Program Years 2015-2017 for measures studied by that evaluation.  Savings for all other measures are based on SCE or Statewide Work Papers. </t>
    </r>
  </si>
  <si>
    <r>
      <rPr>
        <vertAlign val="superscript"/>
        <sz val="10"/>
        <rFont val="Times New Roman"/>
        <family val="1"/>
      </rPr>
      <t>[2]</t>
    </r>
    <r>
      <rPr>
        <sz val="10"/>
        <rFont val="Times New Roman"/>
        <family val="1"/>
      </rPr>
      <t xml:space="preserve"> Other Domestic Hot Water includes Faucet Aerators and Low Flow Showerheads.</t>
    </r>
  </si>
  <si>
    <r>
      <rPr>
        <vertAlign val="superscript"/>
        <sz val="10"/>
        <rFont val="Times New Roman"/>
        <family val="1"/>
      </rPr>
      <t>[3]</t>
    </r>
    <r>
      <rPr>
        <sz val="10"/>
        <rFont val="Times New Roman"/>
        <family val="1"/>
      </rPr>
      <t xml:space="preserve"> Envelope and Air Sealing Measures may include outlet cover plate gaskets, attic access weatherization, weatherstripping - door, caulking and minor home repairs.  Minor home repairs predominantly are door jamb repair / replacement, door repair, and window putty.</t>
    </r>
  </si>
  <si>
    <r>
      <rPr>
        <vertAlign val="superscript"/>
        <sz val="10"/>
        <rFont val="Times New Roman"/>
        <family val="1"/>
      </rPr>
      <t>[4]</t>
    </r>
    <r>
      <rPr>
        <sz val="10"/>
        <rFont val="Times New Roman"/>
        <family val="1"/>
      </rPr>
      <t xml:space="preserve"> Attic insulation for homes not heated by electricity or IOU-provided natural gas.  Must have central AC.</t>
    </r>
  </si>
  <si>
    <r>
      <rPr>
        <vertAlign val="superscript"/>
        <sz val="10"/>
        <rFont val="Times New Roman"/>
        <family val="1"/>
      </rPr>
      <t>[5]</t>
    </r>
    <r>
      <rPr>
        <sz val="10"/>
        <rFont val="Times New Roman"/>
        <family val="1"/>
      </rPr>
      <t xml:space="preserve"> SCE performs Duct Test and Seal only as required by Title 24 as part of HVAC replacements. Costs and savings are embedded in the HVAC costs and savings.</t>
    </r>
  </si>
  <si>
    <r>
      <rPr>
        <vertAlign val="superscript"/>
        <sz val="10"/>
        <rFont val="Times New Roman"/>
        <family val="1"/>
      </rPr>
      <t xml:space="preserve">[6] </t>
    </r>
    <r>
      <rPr>
        <sz val="10"/>
        <rFont val="Times New Roman"/>
        <family val="1"/>
      </rPr>
      <t>Weatherization may consist of attic insulation, attic access weatherization, weatherstripping - door, caulking, and minor home repairs.</t>
    </r>
  </si>
  <si>
    <r>
      <rPr>
        <vertAlign val="superscript"/>
        <sz val="10"/>
        <rFont val="Times New Roman"/>
        <family val="1"/>
      </rPr>
      <t>[7]</t>
    </r>
    <r>
      <rPr>
        <sz val="10"/>
        <rFont val="Times New Roman"/>
        <family val="1"/>
      </rPr>
      <t xml:space="preserve"> Based on authorized 2025 Program Year budget approved in CPUC Decision 21-06-015 (June 13, 2021).</t>
    </r>
  </si>
  <si>
    <r>
      <rPr>
        <vertAlign val="superscript"/>
        <sz val="10"/>
        <rFont val="Times New Roman"/>
        <family val="1"/>
      </rPr>
      <t>[8]</t>
    </r>
    <r>
      <rPr>
        <sz val="10"/>
        <rFont val="Times New Roman"/>
        <family val="1"/>
      </rPr>
      <t xml:space="preserve"> Total ESA Main YTD expenses are reported in ESA Table 1. </t>
    </r>
  </si>
  <si>
    <r>
      <rPr>
        <vertAlign val="superscript"/>
        <sz val="10"/>
        <rFont val="Times New Roman"/>
        <family val="1"/>
      </rPr>
      <t>[9]</t>
    </r>
    <r>
      <rPr>
        <sz val="10"/>
        <rFont val="Times New Roman"/>
        <family val="1"/>
      </rPr>
      <t xml:space="preserve"> Please see ESA Table 1 for Administration Costs.</t>
    </r>
  </si>
  <si>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</si>
  <si>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</si>
  <si>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</si>
  <si>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</si>
  <si>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2A-1</t>
    </r>
    <r>
      <rPr>
        <sz val="12"/>
        <rFont val="Times New Roman"/>
        <family val="1"/>
      </rPr>
      <t xml:space="preserve"> </t>
    </r>
    <r>
      <rPr>
        <b/>
        <sz val="12"/>
        <rFont val="Times New Roman"/>
        <family val="1"/>
      </rPr>
      <t>ESA Program - Multifamily Whole Building</t>
    </r>
    <r>
      <rPr>
        <b/>
        <vertAlign val="superscript"/>
        <sz val="12"/>
        <rFont val="Times New Roman"/>
        <family val="1"/>
      </rPr>
      <t>5</t>
    </r>
    <r>
      <rPr>
        <b/>
        <sz val="12"/>
        <rFont val="Times New Roman"/>
        <family val="1"/>
      </rPr>
      <t>,</t>
    </r>
    <r>
      <rPr>
        <b/>
        <vertAlign val="superscript"/>
        <sz val="12"/>
        <rFont val="Times New Roman"/>
        <family val="1"/>
      </rPr>
      <t>8</t>
    </r>
  </si>
  <si>
    <r>
      <t>Table 2A-2</t>
    </r>
    <r>
      <rPr>
        <sz val="12"/>
        <rFont val="Times New Roman"/>
        <family val="1"/>
      </rPr>
      <t xml:space="preserve"> </t>
    </r>
    <r>
      <rPr>
        <b/>
        <sz val="12"/>
        <rFont val="Times New Roman"/>
        <family val="1"/>
      </rPr>
      <t>ESA Program - Multifamily Whole Building (IOU)</t>
    </r>
    <r>
      <rPr>
        <b/>
        <vertAlign val="superscript"/>
        <sz val="12"/>
        <rFont val="Times New Roman"/>
        <family val="1"/>
      </rPr>
      <t>8</t>
    </r>
  </si>
  <si>
    <r>
      <t>Measures</t>
    </r>
    <r>
      <rPr>
        <b/>
        <vertAlign val="superscript"/>
        <sz val="10"/>
        <rFont val="Times New Roman"/>
        <family val="1"/>
      </rPr>
      <t>1</t>
    </r>
  </si>
  <si>
    <t>Units (of Measure such as "each")</t>
  </si>
  <si>
    <t>Measure Type (In-unit vs Common Area)</t>
  </si>
  <si>
    <t>Number of Units for Cap-kBTUh and Cap-Tons</t>
  </si>
  <si>
    <t>kWh (Annual)</t>
  </si>
  <si>
    <t>kW (Annual)</t>
  </si>
  <si>
    <t>Therms (Annual)</t>
  </si>
  <si>
    <t>In-Unit</t>
  </si>
  <si>
    <t>High Efficiency Clothes Washer - CAM</t>
  </si>
  <si>
    <t>CAM/WB</t>
  </si>
  <si>
    <t>Refrigerator  - CAM</t>
  </si>
  <si>
    <t>-</t>
  </si>
  <si>
    <t>New: Non-Condensing Domestic Hot Water Boiler</t>
  </si>
  <si>
    <t>Cap-kBtuh</t>
  </si>
  <si>
    <t>New: Condensing Domestic Hot Water Boiler</t>
  </si>
  <si>
    <t>Storage Water Heater</t>
  </si>
  <si>
    <t>kW</t>
  </si>
  <si>
    <t>Demand Control DHW Recirculation Pump</t>
  </si>
  <si>
    <t xml:space="preserve">Low flow Showerhead </t>
  </si>
  <si>
    <t xml:space="preserve">Faucet Aerator </t>
  </si>
  <si>
    <t>TSV and Low Flow Showerhead</t>
  </si>
  <si>
    <t xml:space="preserve">Each </t>
  </si>
  <si>
    <t>Household</t>
  </si>
  <si>
    <t>Water Heater Repair/Replacement</t>
  </si>
  <si>
    <t>Heat Pump Water Heater - FS - CAM</t>
  </si>
  <si>
    <t>Hot Water Pipe Insulation</t>
  </si>
  <si>
    <t>Boiler Controls</t>
  </si>
  <si>
    <t>Envelope</t>
  </si>
  <si>
    <t xml:space="preserve">Air Sealing </t>
  </si>
  <si>
    <t>Sq Ft</t>
  </si>
  <si>
    <t>Attic Insulation - CAM</t>
  </si>
  <si>
    <t>Wall Insulation Blow-in</t>
  </si>
  <si>
    <t>Windows</t>
  </si>
  <si>
    <t xml:space="preserve">Window Film </t>
  </si>
  <si>
    <t>Repair Ceiling/Floor/Wall (Interior/Exterior)</t>
  </si>
  <si>
    <t>Area-ft2</t>
  </si>
  <si>
    <t>Air Conditioners Split System - CAM</t>
  </si>
  <si>
    <t>Cap-Tons</t>
  </si>
  <si>
    <t>Heat Pump Split System</t>
  </si>
  <si>
    <t>New:  Packaged Air Conditioner  - CAM</t>
  </si>
  <si>
    <t>Package Terminal A/C</t>
  </si>
  <si>
    <t>Package Terminal Heat Pump</t>
  </si>
  <si>
    <t>Space Heating Boiler</t>
  </si>
  <si>
    <t>Smart Thermostats</t>
  </si>
  <si>
    <t>Smart Thermostats  - CAM</t>
  </si>
  <si>
    <t>Furnace Repair/Replacement</t>
  </si>
  <si>
    <t xml:space="preserve"> Blower Motor Retrofit</t>
  </si>
  <si>
    <t xml:space="preserve"> Efficient Fan Controller</t>
  </si>
  <si>
    <t>Area-ft2-BA</t>
  </si>
  <si>
    <t>Interior LED Lighting</t>
  </si>
  <si>
    <t>Interior LED Lighting - CAM</t>
  </si>
  <si>
    <t>Interior TLED Type A Lamps</t>
  </si>
  <si>
    <t>Interior TLED Type C Lamps</t>
  </si>
  <si>
    <t>New: LED T8 Lamp - Interior</t>
  </si>
  <si>
    <t>New:  LED T8 Lamp - Exterior</t>
  </si>
  <si>
    <t>LED, New Fixtures, Exterior - CAM</t>
  </si>
  <si>
    <t>LED, New Fixtures, Interior - CAM</t>
  </si>
  <si>
    <t>Interior LED Screw-in</t>
  </si>
  <si>
    <t>Interior LED Exit Sign</t>
  </si>
  <si>
    <t>Exterior LED Lighting</t>
  </si>
  <si>
    <t>New: LED Parking Garage Fixtures</t>
  </si>
  <si>
    <t>LED Exterior Wall or Pole Mounted Fixture</t>
  </si>
  <si>
    <t>LED, Wall Mounted Fixture, Exterior - CAM</t>
  </si>
  <si>
    <t>LED, Pole Mounted Fixture, Exterior - CAM</t>
  </si>
  <si>
    <t>LED Corn Lamp for Exterior Wall or Pole Mounted</t>
  </si>
  <si>
    <t>LED, Type A Lamps - CAM</t>
  </si>
  <si>
    <t>LED, A Lamps - CAM</t>
  </si>
  <si>
    <t>Exterior LED Lighting - Pool</t>
  </si>
  <si>
    <t>Wall or Ceiling Mounted Occupancy Sensor - CAM</t>
  </si>
  <si>
    <t>LED Diffuse A-Lamps</t>
  </si>
  <si>
    <t>LED Reflector Bulbs</t>
  </si>
  <si>
    <t>LED, PAR/R/BR Lamps, Interior  - CAM</t>
  </si>
  <si>
    <t>Tier-2 Smart Power Strip</t>
  </si>
  <si>
    <t>Tier-2 Smart Power Strip   - CAM</t>
  </si>
  <si>
    <t>Variable Speed Pool Pump</t>
  </si>
  <si>
    <t>Minor Repair</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</si>
  <si>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</si>
  <si>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</si>
  <si>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</si>
  <si>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</si>
  <si>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</si>
  <si>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</si>
  <si>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</si>
  <si>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Ductless Mini Split - FS</t>
  </si>
  <si>
    <t>Ancillary Services</t>
  </si>
  <si>
    <t>Ancillary Services , Common Area  - CAM</t>
  </si>
  <si>
    <t>Assessment CAM</t>
  </si>
  <si>
    <t>Enrollment Whole Building</t>
  </si>
  <si>
    <t>Project Completion, Common Area  - CAM</t>
  </si>
  <si>
    <t>Project Completion, Whole Building</t>
  </si>
  <si>
    <t>Project Completion, In Unit</t>
  </si>
  <si>
    <t>Taxes</t>
  </si>
  <si>
    <t>Shipping</t>
  </si>
  <si>
    <t>Permit Fee</t>
  </si>
  <si>
    <t>QA/Inspection, In Unit</t>
  </si>
  <si>
    <t>Implementer QA/Inspection, In Unit</t>
  </si>
  <si>
    <t>Multifamily Properties Treated</t>
  </si>
  <si>
    <t>Number</t>
  </si>
  <si>
    <r>
      <t>Total Number of Multifamily Properties Treated</t>
    </r>
    <r>
      <rPr>
        <b/>
        <vertAlign val="superscript"/>
        <sz val="10"/>
        <rFont val="Times New Roman"/>
        <family val="1"/>
      </rPr>
      <t>2</t>
    </r>
  </si>
  <si>
    <t>Subtotal of Master-metered Multifamily Properties Treated</t>
  </si>
  <si>
    <r>
      <t>Total Number of Multifamily Tenant Units w/in Properties Treated</t>
    </r>
    <r>
      <rPr>
        <b/>
        <vertAlign val="superscript"/>
        <sz val="10"/>
        <rFont val="Times New Roman"/>
        <family val="1"/>
      </rPr>
      <t>3</t>
    </r>
  </si>
  <si>
    <t>Total Number of buildings w/in Properties Treated</t>
  </si>
  <si>
    <t>Multifamily Properties Treated
(In-Unit)</t>
  </si>
  <si>
    <t>Total Number of households individually treated (in-unit)</t>
  </si>
  <si>
    <r>
      <t>Year to Date Expenses</t>
    </r>
    <r>
      <rPr>
        <b/>
        <vertAlign val="superscript"/>
        <sz val="11"/>
        <rFont val="Times New Roman"/>
        <family val="1"/>
      </rPr>
      <t>6</t>
    </r>
  </si>
  <si>
    <t>ESA Program - MFWB</t>
  </si>
  <si>
    <t>Administration</t>
  </si>
  <si>
    <t>SPOC</t>
  </si>
  <si>
    <t>TOTAL MFWB COSTS</t>
  </si>
  <si>
    <t>[1]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PG&amp;E inadvertently misreported the number of DHW, Furnace, and Window installations in August that the quantities were reported in system output (kBtu) for DHW and Furance, and in sqft sizes for Windows. These totals have been corrected in this month’s report.  
Highlighted in red are the in-unit measure types that were not included in the previous version of the table.</t>
  </si>
  <si>
    <t>[2] Multifamily properties are sites with at least five (5) or more dwelling units.  The properties may have multiple buildings.  2021.</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</si>
  <si>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</si>
  <si>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</si>
  <si>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</si>
  <si>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[6] Total MFWB YTD expenses are reported in ESA Table 2A.</t>
  </si>
  <si>
    <t>[7] Measure type column added to identify if a measure is for in-unit or common area/whole building because they use different workpaper savings.</t>
  </si>
  <si>
    <t>NOTE: Audit costs may be covered by other programs or projects may utilize previous audits. Not all participants will have an audit cost associated with their project.</t>
  </si>
  <si>
    <t>Energy Savings Assistance Program Table 2B - Pilot Plus and Pilot Deep</t>
  </si>
  <si>
    <t>ESA Program - Pilot Plus</t>
  </si>
  <si>
    <t>ESA Program - Pilot Deep</t>
  </si>
  <si>
    <t> </t>
  </si>
  <si>
    <t>Energy Star Chest Freezer: 14-18 cf</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</si>
  <si>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</si>
  <si>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</si>
  <si>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</si>
  <si>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</si>
  <si>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</si>
  <si>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</si>
  <si>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</si>
  <si>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</si>
  <si>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</si>
  <si>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</si>
  <si>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</si>
  <si>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</si>
  <si>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</si>
  <si>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</si>
  <si>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</si>
  <si>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</si>
  <si>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</si>
  <si>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</si>
  <si>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</si>
  <si>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</si>
  <si>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</si>
  <si>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</si>
  <si>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</si>
  <si>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</si>
  <si>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</si>
  <si>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</si>
  <si>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</si>
  <si>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</si>
  <si>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</si>
  <si>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</si>
  <si>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</si>
  <si>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</si>
  <si>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</si>
  <si>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</si>
  <si>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</si>
  <si>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</si>
  <si>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</si>
  <si>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</si>
  <si>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</si>
  <si>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</si>
  <si>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</si>
  <si>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</si>
  <si>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</si>
  <si>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</si>
  <si>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</si>
  <si>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</si>
  <si>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</si>
  <si>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</si>
  <si>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</si>
  <si>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</si>
  <si>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</si>
  <si>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</si>
  <si>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</si>
  <si>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</si>
  <si>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</si>
  <si>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</si>
  <si>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</si>
  <si>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</si>
  <si>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</si>
  <si>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</si>
  <si>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</si>
  <si>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</si>
  <si>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</si>
  <si>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</si>
  <si>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</si>
  <si>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</si>
  <si>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</si>
  <si>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</si>
  <si>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</si>
  <si>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Efficient Fan Controller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</si>
  <si>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</si>
  <si>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</si>
  <si>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</si>
  <si>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</si>
  <si>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</si>
  <si>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</si>
  <si>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</si>
  <si>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</si>
  <si>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</si>
  <si>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</si>
  <si>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</si>
  <si>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</si>
  <si>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</si>
  <si>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</si>
  <si>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</si>
  <si>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</si>
  <si>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</si>
  <si>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</si>
  <si>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</si>
  <si>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</si>
  <si>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</si>
  <si>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</si>
  <si>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</si>
  <si>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</si>
  <si>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</si>
  <si>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</si>
  <si>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</si>
  <si>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</si>
  <si>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</si>
  <si>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</si>
  <si>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</si>
  <si>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</si>
  <si>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</si>
  <si>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</si>
  <si>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</si>
  <si>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</si>
  <si>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</si>
  <si>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</si>
  <si>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r>
      <t>Replace Split System with 16+ SEER/95%+ AFUE - 3 1/2 Ton</t>
    </r>
    <r>
      <rPr>
        <vertAlign val="superscript"/>
        <sz val="10"/>
        <rFont val="Times New Roman"/>
        <family val="1"/>
      </rPr>
      <t>[4]</t>
    </r>
  </si>
  <si>
    <t>Replace Split System with 16+ SEER/95%+ AFUE - 3 1/2 Ton</t>
  </si>
  <si>
    <r>
      <t>Replace Split System with 16+ SEER/95%+ AFUE - 3 Ton</t>
    </r>
    <r>
      <rPr>
        <vertAlign val="superscript"/>
        <sz val="10"/>
        <rFont val="Times New Roman"/>
        <family val="1"/>
      </rPr>
      <t>[4]</t>
    </r>
  </si>
  <si>
    <t>Replace Split System with 16+ SEER/95%+ AFUE - 3 Ton</t>
  </si>
  <si>
    <t>Replace Split System with 16+ SEER/95%+ AFUE - 4 Ton</t>
  </si>
  <si>
    <r>
      <t>Replace Split System with 16+ SEER/95%+ AFUE - 5 Ton</t>
    </r>
    <r>
      <rPr>
        <vertAlign val="superscript"/>
        <sz val="10"/>
        <rFont val="Times New Roman"/>
        <family val="1"/>
      </rPr>
      <t>[4]</t>
    </r>
  </si>
  <si>
    <t>Replace Split System with 16+ SEER/95%+ AFUE - 5 Ton</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</si>
  <si>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</si>
  <si>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</si>
  <si>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</si>
  <si>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</si>
  <si>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</si>
  <si>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</si>
  <si>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</si>
  <si>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</si>
  <si>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</si>
  <si>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</si>
  <si>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</si>
  <si>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</si>
  <si>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</si>
  <si>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</si>
  <si>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ESA WH In-Home Energy Education</t>
  </si>
  <si>
    <t>ESA Program - Pilot Plus and Pilot Deep</t>
  </si>
  <si>
    <r>
      <t xml:space="preserve">Administration </t>
    </r>
    <r>
      <rPr>
        <b/>
        <vertAlign val="superscript"/>
        <sz val="10"/>
        <rFont val="Times New Roman"/>
        <family val="1"/>
      </rPr>
      <t>[1]</t>
    </r>
  </si>
  <si>
    <r>
      <t xml:space="preserve">Direct Implementation (Non-Incentive) </t>
    </r>
    <r>
      <rPr>
        <b/>
        <vertAlign val="superscript"/>
        <sz val="10"/>
        <rFont val="Times New Roman"/>
        <family val="1"/>
      </rPr>
      <t>[2]</t>
    </r>
  </si>
  <si>
    <r>
      <t xml:space="preserve">Direct Implementation </t>
    </r>
    <r>
      <rPr>
        <b/>
        <vertAlign val="superscript"/>
        <sz val="10"/>
        <rFont val="Times New Roman"/>
        <family val="1"/>
      </rPr>
      <t>[3]</t>
    </r>
  </si>
  <si>
    <t>TOTAL Pilot Plus and Pilot Deep COSTS</t>
  </si>
  <si>
    <t>Direct Implementer -- ADMIN</t>
  </si>
  <si>
    <t>EM&amp;V Studies</t>
  </si>
  <si>
    <t>Direct Installation -- Materials</t>
  </si>
  <si>
    <t>Performance Incentive</t>
  </si>
  <si>
    <t>Home Audit; Test-In Test-Out</t>
  </si>
  <si>
    <t>Remediation &amp; Mitigation</t>
  </si>
  <si>
    <t>WE&amp;T</t>
  </si>
  <si>
    <r>
      <rPr>
        <vertAlign val="superscript"/>
        <sz val="10"/>
        <rFont val="Times New Roman"/>
        <family val="1"/>
      </rPr>
      <t>[1]</t>
    </r>
    <r>
      <rPr>
        <sz val="10"/>
        <rFont val="Times New Roman"/>
        <family val="1"/>
      </rPr>
      <t xml:space="preserve"> Administration includes expenses from the following categories: General Administration, Regulatory Compliance, Training, Inspections, Marketing and Outreach, and Evaluation.</t>
    </r>
  </si>
  <si>
    <r>
      <rPr>
        <vertAlign val="superscript"/>
        <sz val="10"/>
        <rFont val="Times New Roman"/>
        <family val="1"/>
      </rPr>
      <t>[2]</t>
    </r>
    <r>
      <rPr>
        <sz val="10"/>
        <rFont val="Times New Roman"/>
        <family val="1"/>
      </rPr>
      <t xml:space="preserve"> Direct Implementation (Non-Incentive) includes expenses for Implementer Administration and Marketing.</t>
    </r>
  </si>
  <si>
    <r>
      <rPr>
        <vertAlign val="superscript"/>
        <sz val="10"/>
        <rFont val="Times New Roman"/>
        <family val="1"/>
      </rPr>
      <t>[3]</t>
    </r>
    <r>
      <rPr>
        <sz val="10"/>
        <rFont val="Times New Roman"/>
        <family val="1"/>
      </rPr>
      <t xml:space="preserve"> Direct Implementation includes expenses for measures delivery.</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</si>
  <si>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</si>
  <si>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2C - Building Electrification Retrofit Pilot</t>
  </si>
  <si>
    <r>
      <t>ESA Program - Building Electrification Retrofit Pilot</t>
    </r>
    <r>
      <rPr>
        <vertAlign val="superscript"/>
        <sz val="12"/>
        <rFont val="Times New Roman"/>
        <family val="1"/>
      </rPr>
      <t>[1]</t>
    </r>
  </si>
  <si>
    <r>
      <t>kWh (Annual)</t>
    </r>
    <r>
      <rPr>
        <b/>
        <vertAlign val="superscript"/>
        <sz val="10"/>
        <rFont val="Times New Roman"/>
        <family val="1"/>
      </rPr>
      <t>[2]</t>
    </r>
  </si>
  <si>
    <t>Electric Dryer</t>
  </si>
  <si>
    <t>Heat Pump Dryer</t>
  </si>
  <si>
    <t>Induction Cooktop</t>
  </si>
  <si>
    <t>Induction Range</t>
  </si>
  <si>
    <t>Heat Pump HVAC</t>
  </si>
  <si>
    <t>Duct Seal</t>
  </si>
  <si>
    <r>
      <t>Miscellaneous</t>
    </r>
    <r>
      <rPr>
        <vertAlign val="superscript"/>
        <sz val="10"/>
        <rFont val="Times New Roman"/>
        <family val="1"/>
      </rPr>
      <t>[3]</t>
    </r>
  </si>
  <si>
    <t>Minor Home Repair</t>
  </si>
  <si>
    <t>Carbon Monoxide/Smoke Alarm</t>
  </si>
  <si>
    <t>Electric Panel</t>
  </si>
  <si>
    <t>Electric Sub-Panel</t>
  </si>
  <si>
    <t>Electrical Circuit Run</t>
  </si>
  <si>
    <t>Induction Cookware</t>
  </si>
  <si>
    <t>Energy Assessment</t>
  </si>
  <si>
    <r>
      <t>Claimable kWh Savings</t>
    </r>
    <r>
      <rPr>
        <b/>
        <vertAlign val="superscript"/>
        <sz val="10"/>
        <rFont val="Times New Roman"/>
        <family val="1"/>
      </rPr>
      <t>[4]</t>
    </r>
  </si>
  <si>
    <t>Single Family Households Treated</t>
  </si>
  <si>
    <r>
      <t>Estimated Avg. Annual Bill SavingsTreated</t>
    </r>
    <r>
      <rPr>
        <vertAlign val="superscript"/>
        <sz val="10"/>
        <color rgb="FF000000"/>
        <rFont val="Times New Roman"/>
        <family val="1"/>
      </rPr>
      <t>[5]</t>
    </r>
  </si>
  <si>
    <t>ESA Program - Building Electrification</t>
  </si>
  <si>
    <r>
      <t>Direct Implementation (Non-Incentive)</t>
    </r>
    <r>
      <rPr>
        <b/>
        <vertAlign val="superscript"/>
        <sz val="10"/>
        <rFont val="Times New Roman"/>
        <family val="1"/>
      </rPr>
      <t>[6]</t>
    </r>
  </si>
  <si>
    <r>
      <t>Direct Implementation</t>
    </r>
    <r>
      <rPr>
        <b/>
        <vertAlign val="superscript"/>
        <sz val="10"/>
        <rFont val="Times New Roman"/>
        <family val="1"/>
      </rPr>
      <t>[7]</t>
    </r>
  </si>
  <si>
    <t>TOTAL Building Electrification COSTS</t>
  </si>
  <si>
    <r>
      <rPr>
        <vertAlign val="superscript"/>
        <sz val="10"/>
        <rFont val="Times New Roman"/>
        <family val="1"/>
      </rPr>
      <t>[1]</t>
    </r>
    <r>
      <rPr>
        <sz val="10"/>
        <rFont val="Times New Roman"/>
        <family val="1"/>
      </rPr>
      <t xml:space="preserve"> The costs for the following measures are included in the overall expenditures of the BE Pilot: additional line set for ductless mini-splits, building permits, and thermostat common wire.</t>
    </r>
  </si>
  <si>
    <r>
      <rPr>
        <vertAlign val="superscript"/>
        <sz val="10"/>
        <rFont val="Times New Roman"/>
        <family val="1"/>
      </rPr>
      <t>[2]</t>
    </r>
    <r>
      <rPr>
        <sz val="10"/>
        <rFont val="Times New Roman"/>
        <family val="1"/>
      </rPr>
      <t xml:space="preserve"> The BE Pilot has reviewed all fuel-substitution measures and updated the data with the negative kWh value.</t>
    </r>
  </si>
  <si>
    <r>
      <rPr>
        <vertAlign val="superscript"/>
        <sz val="10"/>
        <rFont val="Times New Roman"/>
        <family val="1"/>
      </rPr>
      <t>[3]</t>
    </r>
    <r>
      <rPr>
        <sz val="10"/>
        <rFont val="Times New Roman"/>
        <family val="1"/>
      </rPr>
      <t xml:space="preserve"> These measures do not have any savings associated and may be required to complete the installation to electrify the residential end-uses of participating households.</t>
    </r>
  </si>
  <si>
    <r>
      <rPr>
        <vertAlign val="superscript"/>
        <sz val="10"/>
        <color rgb="FF000000"/>
        <rFont val="Times New Roman"/>
        <family val="1"/>
      </rPr>
      <t>[4]</t>
    </r>
    <r>
      <rPr>
        <sz val="10"/>
        <color rgb="FF000000"/>
        <rFont val="Times New Roman"/>
        <family val="1"/>
      </rPr>
      <t xml:space="preserve"> Claimable kWh Savings was calculated using methodology in Fuel Substitution Technical Guidance Document in accordance to D.19-08-009; Claimable kWh = kWh + (Therm * 29.3).</t>
    </r>
  </si>
  <si>
    <r>
      <rPr>
        <vertAlign val="superscript"/>
        <sz val="10"/>
        <color rgb="FF000000"/>
        <rFont val="Times New Roman"/>
        <family val="1"/>
      </rPr>
      <t>[5]</t>
    </r>
    <r>
      <rPr>
        <sz val="10"/>
        <color rgb="FF000000"/>
        <rFont val="Times New Roman"/>
        <family val="1"/>
      </rPr>
      <t xml:space="preserve"> Estimated average annual bill savings is calculated prior to participation. The estimated annual bill savings is based on existing equipment in the home, electric and gas utility rates, and usage. The bill savings analysis is based on the assumption that heating, cooling and hot water usage will remain the same in the future and using a Time-Of-Use plan (e.g., TOU-D-PRIME) that best fits the home.</t>
    </r>
  </si>
  <si>
    <r>
      <rPr>
        <vertAlign val="superscript"/>
        <sz val="10"/>
        <color rgb="FF000000"/>
        <rFont val="Times New Roman"/>
        <family val="1"/>
      </rPr>
      <t>[6]</t>
    </r>
    <r>
      <rPr>
        <sz val="10"/>
        <color rgb="FF000000"/>
        <rFont val="Times New Roman"/>
        <family val="1"/>
      </rPr>
      <t xml:space="preserve"> Includes Marketing &amp; Outreach, Processing, and Inspection costs.</t>
    </r>
  </si>
  <si>
    <r>
      <rPr>
        <vertAlign val="superscript"/>
        <sz val="10"/>
        <color rgb="FF000000"/>
        <rFont val="Times New Roman"/>
        <family val="1"/>
      </rPr>
      <t>[7]</t>
    </r>
    <r>
      <rPr>
        <sz val="10"/>
        <color rgb="FF000000"/>
        <rFont val="Times New Roman"/>
        <family val="1"/>
      </rPr>
      <t xml:space="preserve"> Direct Implementation Year to Date (YTD) Expenses will have a monthly lag of recorded expenditures and not match the expenditures in Cell G31. The YTD expenditures include an accrual reconcilation to reflect actual expenditures of the 2024 reported homes treated and installed measures. </t>
    </r>
  </si>
  <si>
    <t>ESA CEH Program Offerings</t>
  </si>
  <si>
    <r>
      <t>ESA Program - Clean Energy Homes New Construction Pilot</t>
    </r>
    <r>
      <rPr>
        <b/>
        <vertAlign val="superscript"/>
        <sz val="10"/>
        <rFont val="Times New Roman"/>
        <family val="1"/>
      </rPr>
      <t xml:space="preserve"> [1]</t>
    </r>
  </si>
  <si>
    <t>Monthly Total (Projects)</t>
  </si>
  <si>
    <t>Monthly Total Units (Living Units)</t>
  </si>
  <si>
    <r>
      <t>Cumulative Program Launch-to-date Total (Projects)</t>
    </r>
    <r>
      <rPr>
        <b/>
        <vertAlign val="superscript"/>
        <sz val="10"/>
        <rFont val="Times New Roman"/>
        <family val="1"/>
      </rPr>
      <t>[2]</t>
    </r>
  </si>
  <si>
    <r>
      <t>Cumulative Program Launch-to-date Total Units (Living Units)</t>
    </r>
    <r>
      <rPr>
        <b/>
        <vertAlign val="superscript"/>
        <sz val="10"/>
        <rFont val="Times New Roman"/>
        <family val="1"/>
      </rPr>
      <t>[2]</t>
    </r>
  </si>
  <si>
    <t>Estimated Incentive Expenses ($)</t>
  </si>
  <si>
    <t>% Incentive Budget</t>
  </si>
  <si>
    <t xml:space="preserve">Interest Form submitted </t>
  </si>
  <si>
    <t xml:space="preserve">Interest Form denied </t>
  </si>
  <si>
    <r>
      <t xml:space="preserve">Application for direct design assistance </t>
    </r>
    <r>
      <rPr>
        <b/>
        <sz val="10"/>
        <rFont val="Times New Roman"/>
        <family val="1"/>
      </rPr>
      <t>(in progress)</t>
    </r>
  </si>
  <si>
    <r>
      <t>Application for direct design assistance</t>
    </r>
    <r>
      <rPr>
        <b/>
        <sz val="10"/>
        <rFont val="Times New Roman"/>
        <family val="1"/>
      </rPr>
      <t xml:space="preserve"> (completed)</t>
    </r>
  </si>
  <si>
    <r>
      <t>Applications for design incentive</t>
    </r>
    <r>
      <rPr>
        <b/>
        <sz val="10"/>
        <rFont val="Times New Roman"/>
        <family val="1"/>
      </rPr>
      <t xml:space="preserve"> (in progress) </t>
    </r>
    <r>
      <rPr>
        <vertAlign val="superscript"/>
        <sz val="10"/>
        <rFont val="Times New Roman"/>
        <family val="1"/>
      </rPr>
      <t>[3]</t>
    </r>
  </si>
  <si>
    <r>
      <t xml:space="preserve">Applications for design incentive </t>
    </r>
    <r>
      <rPr>
        <b/>
        <sz val="10"/>
        <rFont val="Times New Roman"/>
        <family val="1"/>
      </rPr>
      <t>(completed)</t>
    </r>
  </si>
  <si>
    <r>
      <t>Applications for tenant education incentive</t>
    </r>
    <r>
      <rPr>
        <b/>
        <sz val="10"/>
        <rFont val="Times New Roman"/>
        <family val="1"/>
      </rPr>
      <t xml:space="preserve"> (in progress)</t>
    </r>
  </si>
  <si>
    <r>
      <t xml:space="preserve">Applications for tenant education incentive </t>
    </r>
    <r>
      <rPr>
        <b/>
        <sz val="10"/>
        <rFont val="Times New Roman"/>
        <family val="1"/>
      </rPr>
      <t>(completed)</t>
    </r>
  </si>
  <si>
    <t>  </t>
  </si>
  <si>
    <r>
      <rPr>
        <vertAlign val="superscript"/>
        <sz val="10"/>
        <color rgb="FF000000"/>
        <rFont val="Times New Roman"/>
        <family val="1"/>
      </rPr>
      <t>[1]</t>
    </r>
    <r>
      <rPr>
        <sz val="10"/>
        <color rgb="FF000000"/>
        <rFont val="Times New Roman"/>
        <family val="1"/>
      </rPr>
      <t xml:space="preserve"> CEH does not track installations since it is a Design Assistance and Tenant Education Incentive Program. CEH tracks Interest Forms (Interest in the Program). 
</t>
    </r>
  </si>
  <si>
    <r>
      <rPr>
        <vertAlign val="superscript"/>
        <sz val="10"/>
        <color rgb="FF000000"/>
        <rFont val="Times New Roman"/>
        <family val="1"/>
      </rPr>
      <t>[2]</t>
    </r>
    <r>
      <rPr>
        <sz val="10"/>
        <color rgb="FF000000"/>
        <rFont val="Times New Roman"/>
        <family val="1"/>
      </rPr>
      <t xml:space="preserve"> Interest Forms include a count of those customers interested in General Technical Assistance: AEA provides general education and guidance. Those participants who submit a formal application to participate in the program will do so under with direct design or a design incentive. Direct Design: AEA provides direct design assistance for all-electric builds. Design Incentive: Participant submitted an application for a design incentive. No new applications will be received in 2025 due to the ramp down of CEH. All marketing and outreach activities have ceased.</t>
    </r>
  </si>
  <si>
    <r>
      <rPr>
        <vertAlign val="superscript"/>
        <sz val="10"/>
        <color rgb="FF000000"/>
        <rFont val="Times New Roman"/>
        <family val="1"/>
      </rPr>
      <t xml:space="preserve">[3] </t>
    </r>
    <r>
      <rPr>
        <sz val="10"/>
        <color rgb="FF000000"/>
        <rFont val="Times New Roman"/>
        <family val="1"/>
      </rPr>
      <t>The ($) amount for DI is $50K for each project. One project have incentive totals to $50k.</t>
    </r>
  </si>
  <si>
    <r>
      <rPr>
        <b/>
        <sz val="10"/>
        <rFont val="Times New Roman"/>
        <family val="1"/>
      </rPr>
      <t>NOTE:</t>
    </r>
    <r>
      <rPr>
        <sz val="10"/>
        <rFont val="Times New Roman"/>
        <family val="1"/>
      </rPr>
      <t xml:space="preserve"> Columns reflect cumulative total numbers instead of YTD total, as previously reported.</t>
    </r>
  </si>
  <si>
    <t>ESA CEH Outreach and Education</t>
  </si>
  <si>
    <t>Monthly Total </t>
  </si>
  <si>
    <t>YTD Total </t>
  </si>
  <si>
    <t>Webinars</t>
  </si>
  <si>
    <t>Number of webinars</t>
  </si>
  <si>
    <t>Active leads</t>
  </si>
  <si>
    <t>Unique developer</t>
  </si>
  <si>
    <t>Non-active Leads</t>
  </si>
  <si>
    <t xml:space="preserve">*In 2025 all marketing and outreach activities have ceased. No new webinars, active leads or non-active leads will be tracked. </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</si>
  <si>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</si>
  <si>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</si>
  <si>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</si>
  <si>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</si>
  <si>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</si>
  <si>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</si>
  <si>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</si>
  <si>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</si>
  <si>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</si>
  <si>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 $        -   </t>
  </si>
  <si>
    <t>ESA Program - Clean Energy Homes</t>
  </si>
  <si>
    <t>TOTAL Clean Energy Homes COSTS</t>
  </si>
  <si>
    <t>Energy Savings Assistance Program Table 2E - CSD Leveraging</t>
  </si>
  <si>
    <t>ESA Program - CSD Leveraging</t>
  </si>
  <si>
    <t xml:space="preserve">Measures </t>
  </si>
  <si>
    <t>Therms  (Annual)</t>
  </si>
  <si>
    <t xml:space="preserve">Appliances </t>
  </si>
  <si>
    <t>Dish Washer</t>
  </si>
  <si>
    <t>Central A/C replacement</t>
  </si>
  <si>
    <t xml:space="preserve">Heat Pump Replacement - CAC Gas </t>
  </si>
  <si>
    <t xml:space="preserve">Heat Pump Replacement - CAC Propane </t>
  </si>
  <si>
    <t>Outreach &amp; Assessment</t>
  </si>
  <si>
    <t>In-Home Education</t>
  </si>
  <si>
    <t>Total Households Weatherized</t>
  </si>
  <si>
    <t>CSD MF Tenant Units Treated</t>
  </si>
  <si>
    <t>Year to Date Expense</t>
  </si>
  <si>
    <t>TOTAL CSD Leveraging COSTS</t>
  </si>
  <si>
    <r>
      <t xml:space="preserve"> Energy Savings Assistance Program Tables 3A-3H</t>
    </r>
    <r>
      <rPr>
        <b/>
        <sz val="12"/>
        <color rgb="FFFF0000"/>
        <rFont val="Times New Roman"/>
        <family val="1"/>
      </rPr>
      <t xml:space="preserve"> </t>
    </r>
    <r>
      <rPr>
        <b/>
        <sz val="12"/>
        <rFont val="Times New Roman"/>
        <family val="1"/>
      </rPr>
      <t xml:space="preserve">- Energy Savings and Average Bill Savings per Treated Home/Common Area </t>
    </r>
  </si>
  <si>
    <t>Table 3A, ESA Main Program (SF, MH)</t>
  </si>
  <si>
    <t>Annual kWh Savings</t>
  </si>
  <si>
    <t>Annual Therm Savings</t>
  </si>
  <si>
    <t>Lifecycle kWh Savings</t>
  </si>
  <si>
    <t>Lifecycle Therm Savings</t>
  </si>
  <si>
    <r>
      <t xml:space="preserve">Current kWh Rate </t>
    </r>
    <r>
      <rPr>
        <vertAlign val="superscript"/>
        <sz val="10"/>
        <rFont val="Times New Roman"/>
        <family val="1"/>
      </rPr>
      <t>[1]</t>
    </r>
  </si>
  <si>
    <t>Current Therm Rate</t>
  </si>
  <si>
    <t xml:space="preserve">Average 1st Year Bill Savings / Treated households </t>
  </si>
  <si>
    <t>Average Lifecycle Bill Savings / Treated Household</t>
  </si>
  <si>
    <t>Table 3B, ESA Program - Multifamily Whole Building (MF In-Unit)</t>
  </si>
  <si>
    <t>Average 1st Year Bill Savings / Treated Property</t>
  </si>
  <si>
    <t>Average Lifecycle Bill Savings / Treated Property</t>
  </si>
  <si>
    <t>Table 3C, ESA Program - Multifamily Whole Building (MFWB)</t>
  </si>
  <si>
    <t>Current kWh Rate</t>
  </si>
  <si>
    <t>Table 3D, ESA Program - Pilot Plus</t>
  </si>
  <si>
    <t>Table 3E, ESA Program - Pilot Deep</t>
  </si>
  <si>
    <r>
      <t xml:space="preserve">Table 3F, ESA Program - Building Electrification (SCE Only) </t>
    </r>
    <r>
      <rPr>
        <b/>
        <vertAlign val="superscript"/>
        <sz val="10"/>
        <rFont val="Times New Roman"/>
        <family val="1"/>
      </rPr>
      <t>[2]</t>
    </r>
  </si>
  <si>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</si>
  <si>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</si>
  <si>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</si>
  <si>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0"/>
        <rFont val="Times New Roman"/>
        <family val="1"/>
      </rPr>
      <t>[3]</t>
    </r>
  </si>
  <si>
    <t>Average 1st Year Bill Savings / Treated Households </t>
  </si>
  <si>
    <r>
      <rPr>
        <vertAlign val="superscript"/>
        <sz val="10"/>
        <rFont val="Times New Roman"/>
        <family val="1"/>
      </rPr>
      <t xml:space="preserve">[1] </t>
    </r>
    <r>
      <rPr>
        <sz val="10"/>
        <rFont val="Times New Roman"/>
        <family val="1"/>
      </rPr>
      <t>The current kWh rate for 2025 is the projected 2025 kWh rate listed in the 2024 Annual report, ESA Table 9, filed May 1, 2025.</t>
    </r>
  </si>
  <si>
    <r>
      <rPr>
        <vertAlign val="superscript"/>
        <sz val="10"/>
        <rFont val="Times New Roman"/>
        <family val="1"/>
      </rPr>
      <t xml:space="preserve">[2] </t>
    </r>
    <r>
      <rPr>
        <sz val="10"/>
        <rFont val="Times New Roman"/>
        <family val="1"/>
      </rPr>
      <t>The kWh Savings are based on the Claimable Savings from ESA Table 2C.</t>
    </r>
  </si>
  <si>
    <r>
      <rPr>
        <vertAlign val="superscript"/>
        <sz val="10"/>
        <rFont val="Times New Roman"/>
        <family val="1"/>
      </rPr>
      <t>[3]</t>
    </r>
    <r>
      <rPr>
        <sz val="10"/>
        <rFont val="Times New Roman"/>
        <family val="1"/>
      </rPr>
      <t xml:space="preserve"> Summary is the sum of ESA Main, MF In Unit, MFWB, Pilot Plus Pilot Deep, CSD Leveraging. </t>
    </r>
  </si>
  <si>
    <t xml:space="preserve"> Energy Savings Assistance Program Table 4A-4E -  Homes/Buildings Treated</t>
  </si>
  <si>
    <t>Table 4A, ESA Program (SF, MH)</t>
  </si>
  <si>
    <t>Eligible Households</t>
  </si>
  <si>
    <t>Households Treated YTD</t>
  </si>
  <si>
    <t>County</t>
  </si>
  <si>
    <r>
      <t>Rural</t>
    </r>
    <r>
      <rPr>
        <b/>
        <vertAlign val="superscript"/>
        <sz val="10"/>
        <rFont val="Times New Roman"/>
        <family val="1"/>
      </rPr>
      <t xml:space="preserve"> [1]</t>
    </r>
  </si>
  <si>
    <t>Urban</t>
  </si>
  <si>
    <t>Rural</t>
  </si>
  <si>
    <t xml:space="preserve">Fresno </t>
  </si>
  <si>
    <t>Imperial</t>
  </si>
  <si>
    <t>Inyo</t>
  </si>
  <si>
    <t>Kern</t>
  </si>
  <si>
    <t>Kings</t>
  </si>
  <si>
    <t>Los Angeles</t>
  </si>
  <si>
    <t>Madera</t>
  </si>
  <si>
    <t>Mariposa</t>
  </si>
  <si>
    <t>Mono</t>
  </si>
  <si>
    <t>Orange</t>
  </si>
  <si>
    <t>Riverside</t>
  </si>
  <si>
    <t>San Bernardino</t>
  </si>
  <si>
    <t>San Diego</t>
  </si>
  <si>
    <t>Santa Barbara</t>
  </si>
  <si>
    <t>Tulare</t>
  </si>
  <si>
    <t>Ventura</t>
  </si>
  <si>
    <t>Table 4B, ESA Program - MFWB (MF In-Unit)</t>
  </si>
  <si>
    <r>
      <t>Eligible Properties</t>
    </r>
    <r>
      <rPr>
        <b/>
        <vertAlign val="superscript"/>
        <sz val="10"/>
        <rFont val="Times New Roman"/>
        <family val="1"/>
      </rPr>
      <t xml:space="preserve"> [2]</t>
    </r>
  </si>
  <si>
    <t>Properties Treated YTD</t>
  </si>
  <si>
    <t>Table 4C, ESA Program - Multifamily Whole Building (MF CAM, MF MFWB)</t>
  </si>
  <si>
    <t>Table 4D, ESA Program - Pilot Plus and Pilot Deep</t>
  </si>
  <si>
    <t xml:space="preserve">Los Angeles </t>
  </si>
  <si>
    <t xml:space="preserve">Riverside </t>
  </si>
  <si>
    <t xml:space="preserve">San Bernardino </t>
  </si>
  <si>
    <t>Table 4E, ESA Program - CSD Leveraging</t>
  </si>
  <si>
    <t xml:space="preserve">[1] For IOU low income-related and Energy Efficiency reporting and analysis, the Goldsmith definition is applied. </t>
  </si>
  <si>
    <t>[2] Do not currently have Eligible Properties for ESA CAM.</t>
  </si>
  <si>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</si>
  <si>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5A - 5E - Energy Savings Assistance Program Customer Summary</t>
  </si>
  <si>
    <t>Table 5A, ESA Main Program (SF, MH)</t>
  </si>
  <si>
    <t>Month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</si>
  <si>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</si>
  <si>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</si>
  <si>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</si>
  <si>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</si>
  <si>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</si>
  <si>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</si>
  <si>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</si>
  <si>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</si>
  <si>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</si>
  <si>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</si>
  <si>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</si>
  <si>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</si>
  <si>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</si>
  <si>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</si>
  <si>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</si>
  <si>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</si>
  <si>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t>
  </si>
  <si>
    <t>November</t>
  </si>
  <si>
    <t>December</t>
  </si>
  <si>
    <t>YTD</t>
  </si>
  <si>
    <t>Table 5B, ESA Program - MFWB In-Unit</t>
  </si>
  <si>
    <r>
      <t xml:space="preserve">Table 5C, ESA Program - Multifamily Whole Building (MFCAM) </t>
    </r>
    <r>
      <rPr>
        <b/>
        <vertAlign val="superscript"/>
        <sz val="10"/>
        <rFont val="Times New Roman"/>
        <family val="1"/>
      </rPr>
      <t>[1]</t>
    </r>
  </si>
  <si>
    <t># of  Properties Treated by Month</t>
  </si>
  <si>
    <r>
      <rPr>
        <vertAlign val="superscript"/>
        <sz val="10"/>
        <rFont val="Times New Roman"/>
        <family val="1"/>
      </rPr>
      <t xml:space="preserve">[1] </t>
    </r>
    <r>
      <rPr>
        <sz val="10"/>
        <rFont val="Times New Roman"/>
        <family val="1"/>
      </rPr>
      <t>Multifamily Whole Building/Common Area Measures; does not include in-unit measures, which are detailed in Table 5B.</t>
    </r>
  </si>
  <si>
    <t>Table 5D, ESA Program - Pilot Plus and Pilot Deep</t>
  </si>
  <si>
    <t>Table 5E, ESA Program - Building Electrification (SCE Only)</t>
  </si>
  <si>
    <t>Annual</t>
  </si>
  <si>
    <r>
      <t>Annual</t>
    </r>
    <r>
      <rPr>
        <b/>
        <vertAlign val="superscript"/>
        <sz val="10"/>
        <rFont val="Times New Roman"/>
        <family val="1"/>
      </rPr>
      <t>[1]</t>
    </r>
  </si>
  <si>
    <r>
      <rPr>
        <vertAlign val="superscript"/>
        <sz val="10"/>
        <rFont val="Times New Roman"/>
        <family val="1"/>
      </rPr>
      <t>[1]</t>
    </r>
    <r>
      <rPr>
        <sz val="10"/>
        <rFont val="Times New Roman"/>
        <family val="1"/>
      </rPr>
      <t xml:space="preserve"> Sum of monthly Therm, kWh, and kW may have a variance when compared to the YTD because of rounding.</t>
    </r>
  </si>
  <si>
    <t>Table 5F, ESA Program - CSD Leveraging</t>
  </si>
  <si>
    <r>
      <rPr>
        <b/>
        <sz val="10"/>
        <rFont val="Times New Roman"/>
        <family val="1"/>
      </rPr>
      <t xml:space="preserve">NOTE: </t>
    </r>
    <r>
      <rPr>
        <sz val="10"/>
        <rFont val="Times New Roman"/>
        <family val="1"/>
      </rPr>
      <t>Any required corrections/adjustments are reported herein and supersede results reported in prior months and may reflect YTD adjustments.</t>
    </r>
  </si>
  <si>
    <t>Energy Savings Assistance Program Table 6 - Expenditures for Pilots and Studies</t>
  </si>
  <si>
    <t>Authorized 2021-26 Funding</t>
  </si>
  <si>
    <t>Cycle to Date Expenses</t>
  </si>
  <si>
    <t>% of Budget Expensed</t>
  </si>
  <si>
    <t>ESA Pilot Plus/Deep Program Pilot</t>
  </si>
  <si>
    <t>Clean Energy Homes New Construction Pilot</t>
  </si>
  <si>
    <t>Total Pilots</t>
  </si>
  <si>
    <r>
      <t>Pilot Evaluations (SCE)</t>
    </r>
    <r>
      <rPr>
        <b/>
        <vertAlign val="superscript"/>
        <sz val="10"/>
        <rFont val="Times New Roman"/>
        <family val="1"/>
      </rPr>
      <t xml:space="preserve"> [6]</t>
    </r>
  </si>
  <si>
    <r>
      <t>ESA Pilot Plus/Deep Program Pilot Evaluation</t>
    </r>
    <r>
      <rPr>
        <vertAlign val="superscript"/>
        <sz val="10"/>
        <rFont val="Times New Roman"/>
        <family val="1"/>
      </rPr>
      <t>[7]</t>
    </r>
  </si>
  <si>
    <t>Building Electrification Retrofit Pilot Evaluation</t>
  </si>
  <si>
    <t>Clean Energy Homes New Construction Pilot Evaluation</t>
  </si>
  <si>
    <t>Total Pilot Evaluations</t>
  </si>
  <si>
    <r>
      <t>Studies</t>
    </r>
    <r>
      <rPr>
        <b/>
        <vertAlign val="superscript"/>
        <sz val="10"/>
        <rFont val="Times New Roman"/>
        <family val="1"/>
      </rPr>
      <t xml:space="preserve"> [1][2]</t>
    </r>
  </si>
  <si>
    <r>
      <t>Joint IOU - 2025 Low Income Needs Assessment (LINA) Study</t>
    </r>
    <r>
      <rPr>
        <vertAlign val="superscript"/>
        <sz val="10"/>
        <rFont val="Times New Roman"/>
        <family val="1"/>
      </rPr>
      <t xml:space="preserve"> [3]</t>
    </r>
  </si>
  <si>
    <r>
      <t>Joint IOU - 2028 Low Income Needs Assessment (LINA) Study</t>
    </r>
    <r>
      <rPr>
        <vertAlign val="superscript"/>
        <sz val="10"/>
        <rFont val="Times New Roman"/>
        <family val="1"/>
      </rPr>
      <t xml:space="preserve"> </t>
    </r>
  </si>
  <si>
    <r>
      <t>Joint IOU - Statewide CARE-ESA Categorical Study</t>
    </r>
    <r>
      <rPr>
        <vertAlign val="superscript"/>
        <sz val="10"/>
        <rFont val="Times New Roman"/>
        <family val="1"/>
      </rPr>
      <t xml:space="preserve"> [4]</t>
    </r>
  </si>
  <si>
    <r>
      <t>Load Impact Evaluation Study</t>
    </r>
    <r>
      <rPr>
        <vertAlign val="superscript"/>
        <sz val="10"/>
        <rFont val="Times New Roman"/>
        <family val="1"/>
      </rPr>
      <t xml:space="preserve"> </t>
    </r>
  </si>
  <si>
    <r>
      <t xml:space="preserve">ESA Non-Energy Impacts (NEI) Study </t>
    </r>
    <r>
      <rPr>
        <vertAlign val="superscript"/>
        <sz val="10"/>
        <rFont val="Times New Roman"/>
        <family val="1"/>
      </rPr>
      <t>[5]</t>
    </r>
  </si>
  <si>
    <t>Rapid Feedback Research and Analysis</t>
  </si>
  <si>
    <t>Joint IOU - Process Evaluation Studies (1-4 Studies)</t>
  </si>
  <si>
    <t>Total Studies</t>
  </si>
  <si>
    <r>
      <rPr>
        <vertAlign val="superscript"/>
        <sz val="10"/>
        <rFont val="Times New Roman"/>
        <family val="1"/>
      </rPr>
      <t>[1]</t>
    </r>
    <r>
      <rPr>
        <sz val="10"/>
        <rFont val="Times New Roman"/>
        <family val="1"/>
      </rPr>
      <t xml:space="preserve"> Authorized per D.21-06-015. Funds for pilots and studies may be rolled over to the next program year or borrowed from a future program year within the cycle, to allow for flexibility in scheduling changes with these efforts. Funding amounts listed reflect SCE's 30% allocation among the IOUs. Final authorized budgets may be adjusted by the ESA/CARE Studies Working Group per D.21-06-015.</t>
    </r>
  </si>
  <si>
    <r>
      <rPr>
        <vertAlign val="superscript"/>
        <sz val="10"/>
        <rFont val="Times New Roman"/>
        <family val="1"/>
      </rPr>
      <t>[2]</t>
    </r>
    <r>
      <rPr>
        <sz val="10"/>
        <rFont val="Times New Roman"/>
        <family val="1"/>
      </rPr>
      <t xml:space="preserve"> Some studies cover multiple cycles.  Hence this column total reflects the total study spending (as opposed to cycle spending).</t>
    </r>
  </si>
  <si>
    <r>
      <rPr>
        <vertAlign val="superscript"/>
        <sz val="10"/>
        <color rgb="FF000000"/>
        <rFont val="Times New Roman"/>
        <family val="1"/>
      </rP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</si>
  <si>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[4]</t>
    </r>
    <r>
      <rPr>
        <sz val="10"/>
        <rFont val="Times New Roman"/>
        <family val="1"/>
      </rPr>
      <t xml:space="preserve"> Authorized per D.21-06-015, the Categorical Study will be funded 50/50 via the ESA and CARE budgets.</t>
    </r>
  </si>
  <si>
    <r>
      <rPr>
        <vertAlign val="superscript"/>
        <sz val="10"/>
        <rFont val="Times New Roman"/>
        <family val="1"/>
      </rPr>
      <t xml:space="preserve">[5] </t>
    </r>
    <r>
      <rPr>
        <sz val="10"/>
        <rFont val="Times New Roman"/>
        <family val="1"/>
      </rPr>
      <t xml:space="preserve">Decision D.21-06-015 approved Joint Utilities' 2022 ESA NEI Study for $500,000. SCE holds the statewide contract for this co-funded study and will cross-bill the other IOUs. The total budget and spend reflected includes SCE’s allocated CFA portion only. </t>
    </r>
  </si>
  <si>
    <r>
      <rPr>
        <vertAlign val="superscript"/>
        <sz val="10"/>
        <rFont val="Times New Roman"/>
        <family val="1"/>
      </rPr>
      <t>[6]</t>
    </r>
    <r>
      <rPr>
        <sz val="10"/>
        <rFont val="Times New Roman"/>
        <family val="1"/>
      </rPr>
      <t xml:space="preserve"> Pilot Evaluation budget and expenditures are included in the overall budget and expenditures of the Pilot.</t>
    </r>
  </si>
  <si>
    <r>
      <rPr>
        <vertAlign val="superscript"/>
        <sz val="10"/>
        <rFont val="Times New Roman"/>
        <family val="1"/>
      </rPr>
      <t>[7]</t>
    </r>
    <r>
      <rPr>
        <sz val="10"/>
        <rFont val="Times New Roman"/>
        <family val="1"/>
      </rPr>
      <t xml:space="preserve"> This represents the full evaluation budget.</t>
    </r>
  </si>
  <si>
    <t xml:space="preserve">Energy Savings Assistance Program Table 7 - Customer Segments/Needs State by Demographic, Financial, Location, and Health Conditions </t>
  </si>
  <si>
    <t>ESA Main (SF, MH)</t>
  </si>
  <si>
    <t>Customer Segments</t>
  </si>
  <si>
    <r>
      <t># of Households Eligible</t>
    </r>
    <r>
      <rPr>
        <vertAlign val="superscript"/>
        <sz val="10"/>
        <color theme="1"/>
        <rFont val="Times New Roman"/>
        <family val="1"/>
      </rPr>
      <t>[1]</t>
    </r>
  </si>
  <si>
    <r>
      <t># of Households Treated</t>
    </r>
    <r>
      <rPr>
        <vertAlign val="superscript"/>
        <sz val="10"/>
        <color theme="1"/>
        <rFont val="Times New Roman"/>
        <family val="1"/>
      </rPr>
      <t>[2]</t>
    </r>
  </si>
  <si>
    <t>Enrollment Rate =  (C/B)</t>
  </si>
  <si>
    <r>
      <t># of Households Contacted</t>
    </r>
    <r>
      <rPr>
        <vertAlign val="superscript"/>
        <sz val="10"/>
        <color theme="1"/>
        <rFont val="Times New Roman"/>
        <family val="1"/>
      </rPr>
      <t>[3]</t>
    </r>
  </si>
  <si>
    <t>Rate of Uptake =  (C/E)</t>
  </si>
  <si>
    <t>Avg. Energy Savings (kWh) Per Treated Households (Energy Saving and HCS Measures</t>
  </si>
  <si>
    <t>Avg. Energy Savings (kWh) Per Treated Households (Energy Saving Measures only)</t>
  </si>
  <si>
    <t>Avg. Peak Demand Savings (kW) Per Treated Households</t>
  </si>
  <si>
    <t>Avg. Energy Savings (Therms) Per Treated Households (Energy Saving and HCS Measures)</t>
  </si>
  <si>
    <t>Avg. Energy Savings  (Therms) Per Treated Households (Energy Saving Measures only)</t>
  </si>
  <si>
    <t>Avg. Cost Per Treated Households</t>
  </si>
  <si>
    <t>Demographic</t>
  </si>
  <si>
    <t>Housing Type</t>
  </si>
  <si>
    <t xml:space="preserve">   SF</t>
  </si>
  <si>
    <t xml:space="preserve">   MH</t>
  </si>
  <si>
    <t xml:space="preserve">   MF In-Unit</t>
  </si>
  <si>
    <t>Rent vs. Own</t>
  </si>
  <si>
    <t xml:space="preserve">   Own</t>
  </si>
  <si>
    <t xml:space="preserve">   Rent</t>
  </si>
  <si>
    <t>Previous vs. New Participant</t>
  </si>
  <si>
    <t xml:space="preserve"> Previous</t>
  </si>
  <si>
    <t xml:space="preserve"> New Participant</t>
  </si>
  <si>
    <t>Seniors</t>
  </si>
  <si>
    <t xml:space="preserve">Veterans </t>
  </si>
  <si>
    <r>
      <t>Hard-to-Reach</t>
    </r>
    <r>
      <rPr>
        <vertAlign val="superscript"/>
        <sz val="10"/>
        <color theme="1"/>
        <rFont val="Times New Roman"/>
        <family val="1"/>
      </rPr>
      <t>[4]</t>
    </r>
  </si>
  <si>
    <r>
      <t>Vulnerable</t>
    </r>
    <r>
      <rPr>
        <vertAlign val="superscript"/>
        <sz val="10"/>
        <color theme="1"/>
        <rFont val="Times New Roman"/>
        <family val="1"/>
      </rPr>
      <t>[5]</t>
    </r>
  </si>
  <si>
    <t>Location</t>
  </si>
  <si>
    <t>DAC</t>
  </si>
  <si>
    <t>Tribal</t>
  </si>
  <si>
    <t>PSPS Zone</t>
  </si>
  <si>
    <t>Wildfire Zone</t>
  </si>
  <si>
    <t>Climate Zone 06</t>
  </si>
  <si>
    <t>Climate Zone 08</t>
  </si>
  <si>
    <t>Climate Zone 09</t>
  </si>
  <si>
    <t>Climate Zone 10</t>
  </si>
  <si>
    <t>Climate Zone 13</t>
  </si>
  <si>
    <t>Climate Zone 14</t>
  </si>
  <si>
    <t>Climate Zone 15</t>
  </si>
  <si>
    <t>Climate Zone 16</t>
  </si>
  <si>
    <r>
      <t>CARB Communities</t>
    </r>
    <r>
      <rPr>
        <vertAlign val="superscript"/>
        <sz val="10"/>
        <color theme="1"/>
        <rFont val="Times New Roman"/>
        <family val="1"/>
      </rPr>
      <t>[6]</t>
    </r>
  </si>
  <si>
    <t>Financial</t>
  </si>
  <si>
    <t>CARE</t>
  </si>
  <si>
    <t>FERA</t>
  </si>
  <si>
    <r>
      <t>Disconnected</t>
    </r>
    <r>
      <rPr>
        <vertAlign val="superscript"/>
        <sz val="10"/>
        <color theme="1"/>
        <rFont val="Times New Roman"/>
        <family val="1"/>
      </rPr>
      <t>[7]</t>
    </r>
  </si>
  <si>
    <t xml:space="preserve">Arrearages </t>
  </si>
  <si>
    <t xml:space="preserve">High Usage </t>
  </si>
  <si>
    <r>
      <t>High Energy Burden</t>
    </r>
    <r>
      <rPr>
        <vertAlign val="superscript"/>
        <sz val="10"/>
        <color theme="1"/>
        <rFont val="Times New Roman"/>
        <family val="1"/>
      </rPr>
      <t>[8]</t>
    </r>
  </si>
  <si>
    <r>
      <t>SEVI</t>
    </r>
    <r>
      <rPr>
        <vertAlign val="superscript"/>
        <sz val="10"/>
        <color theme="1"/>
        <rFont val="Times New Roman"/>
        <family val="1"/>
      </rPr>
      <t>[9]</t>
    </r>
  </si>
  <si>
    <r>
      <t xml:space="preserve">  Low</t>
    </r>
    <r>
      <rPr>
        <vertAlign val="superscript"/>
        <sz val="10"/>
        <color theme="1"/>
        <rFont val="Times New Roman"/>
        <family val="1"/>
      </rPr>
      <t>[9]</t>
    </r>
  </si>
  <si>
    <r>
      <t xml:space="preserve">  Medium</t>
    </r>
    <r>
      <rPr>
        <vertAlign val="superscript"/>
        <sz val="10"/>
        <color theme="1"/>
        <rFont val="Times New Roman"/>
        <family val="1"/>
      </rPr>
      <t>[9]</t>
    </r>
  </si>
  <si>
    <r>
      <t xml:space="preserve">  High</t>
    </r>
    <r>
      <rPr>
        <vertAlign val="superscript"/>
        <sz val="10"/>
        <color theme="1"/>
        <rFont val="Times New Roman"/>
        <family val="1"/>
      </rPr>
      <t>[9]</t>
    </r>
  </si>
  <si>
    <r>
      <t>Affordability Ratio</t>
    </r>
    <r>
      <rPr>
        <vertAlign val="superscript"/>
        <sz val="10"/>
        <color theme="1"/>
        <rFont val="Times New Roman"/>
        <family val="1"/>
      </rPr>
      <t>[10]</t>
    </r>
  </si>
  <si>
    <t>Health Condition</t>
  </si>
  <si>
    <t>Medical Baseline</t>
  </si>
  <si>
    <r>
      <t>Respiratory</t>
    </r>
    <r>
      <rPr>
        <vertAlign val="superscript"/>
        <sz val="10"/>
        <color theme="1"/>
        <rFont val="Times New Roman"/>
        <family val="1"/>
      </rPr>
      <t>[11]</t>
    </r>
  </si>
  <si>
    <r>
      <t xml:space="preserve">  Low</t>
    </r>
    <r>
      <rPr>
        <vertAlign val="superscript"/>
        <sz val="10"/>
        <color theme="1"/>
        <rFont val="Times New Roman"/>
        <family val="1"/>
      </rPr>
      <t>[11]</t>
    </r>
  </si>
  <si>
    <r>
      <t xml:space="preserve">  Medium</t>
    </r>
    <r>
      <rPr>
        <vertAlign val="superscript"/>
        <sz val="10"/>
        <color theme="1"/>
        <rFont val="Times New Roman"/>
        <family val="1"/>
      </rPr>
      <t>[11]</t>
    </r>
  </si>
  <si>
    <r>
      <t xml:space="preserve">  High</t>
    </r>
    <r>
      <rPr>
        <vertAlign val="superscript"/>
        <sz val="10"/>
        <color theme="1"/>
        <rFont val="Times New Roman"/>
        <family val="1"/>
      </rPr>
      <t>[11]</t>
    </r>
  </si>
  <si>
    <t>Disabled</t>
  </si>
  <si>
    <t>Customer Segments:</t>
  </si>
  <si>
    <t>NOTES:</t>
  </si>
  <si>
    <r>
      <rPr>
        <vertAlign val="superscript"/>
        <sz val="10"/>
        <color theme="1"/>
        <rFont val="Times New Roman"/>
        <family val="1"/>
      </rPr>
      <t>[1]</t>
    </r>
    <r>
      <rPr>
        <sz val="10"/>
        <color theme="1"/>
        <rFont val="Times New Roman"/>
        <family val="1"/>
      </rPr>
      <t xml:space="preserve"> Athens eligibility estimates at 250 FPL applied to customer segment population.</t>
    </r>
  </si>
  <si>
    <r>
      <rPr>
        <vertAlign val="superscript"/>
        <sz val="10"/>
        <color theme="1"/>
        <rFont val="Times New Roman"/>
        <family val="1"/>
      </rPr>
      <t>[2]</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</si>
  <si>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[3]</t>
    </r>
    <r>
      <rPr>
        <sz val="10"/>
        <color theme="1"/>
        <rFont val="Times New Roman"/>
        <family val="1"/>
      </rPr>
      <t xml:space="preserve"> Includes only households that SCE contacted by direct mail or email campaigns in CY2023.  Customers could also have been contacted multiple times within a year.  They could also be contacted by other means, such as by contractors or another utility, which is not reflected in this value.  SCE only tracks its direct mail and email campaign efforts. </t>
    </r>
  </si>
  <si>
    <t>Hard to Reach</t>
  </si>
  <si>
    <r>
      <rPr>
        <vertAlign val="superscript"/>
        <sz val="10"/>
        <color theme="1"/>
        <rFont val="Times New Roman"/>
        <family val="1"/>
      </rPr>
      <t>[4]</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</si>
  <si>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t>Vulnerable</t>
  </si>
  <si>
    <r>
      <rPr>
        <vertAlign val="superscript"/>
        <sz val="10"/>
        <color theme="1"/>
        <rFont val="Times New Roman"/>
        <family val="1"/>
      </rPr>
      <t>[5]</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</si>
  <si>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t>CARB Communities</t>
  </si>
  <si>
    <r>
      <rPr>
        <vertAlign val="superscript"/>
        <sz val="10"/>
        <color theme="1"/>
        <rFont val="Times New Roman"/>
        <family val="1"/>
      </rPr>
      <t>[6]</t>
    </r>
    <r>
      <rPr>
        <sz val="10"/>
        <color theme="1"/>
        <rFont val="Times New Roman"/>
        <family val="1"/>
      </rPr>
      <t xml:space="preserve"> Utilized AB617 Communities identified by CARB's Community Air Protection Program (CAPP).</t>
    </r>
  </si>
  <si>
    <t>Disconnected</t>
  </si>
  <si>
    <r>
      <rPr>
        <vertAlign val="superscript"/>
        <sz val="10"/>
        <color theme="1"/>
        <rFont val="Times New Roman"/>
        <family val="1"/>
      </rPr>
      <t>[7]</t>
    </r>
    <r>
      <rPr>
        <sz val="10"/>
        <color theme="1"/>
        <rFont val="Times New Roman"/>
        <family val="1"/>
      </rPr>
      <t xml:space="preserve"> Based on calendar year 2024.  </t>
    </r>
  </si>
  <si>
    <t>High Energy Burden</t>
  </si>
  <si>
    <r>
      <rPr>
        <vertAlign val="superscript"/>
        <sz val="10"/>
        <color theme="1"/>
        <rFont val="Times New Roman"/>
        <family val="1"/>
      </rPr>
      <t>[8]</t>
    </r>
    <r>
      <rPr>
        <sz val="10"/>
        <color theme="1"/>
        <rFont val="Times New Roman"/>
        <family val="1"/>
      </rPr>
      <t xml:space="preserve"> Utilizing Low-Income Energy Affordability Data (LEAD) Tool to determine average energy burden as a % of income by census tract.  High Energy Burden threshold of 6.3% and above is selected based on 2016 Low Income Needs Assessment (LINA).</t>
    </r>
  </si>
  <si>
    <t>SEVI</t>
  </si>
  <si>
    <r>
      <rPr>
        <vertAlign val="superscript"/>
        <sz val="10"/>
        <color theme="1"/>
        <rFont val="Times New Roman"/>
        <family val="1"/>
      </rPr>
      <t>[9]</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</si>
  <si>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t>Affordability Ratio</t>
  </si>
  <si>
    <r>
      <rPr>
        <vertAlign val="superscript"/>
        <sz val="10"/>
        <color theme="1"/>
        <rFont val="Times New Roman"/>
        <family val="1"/>
      </rPr>
      <t>[10]</t>
    </r>
    <r>
      <rPr>
        <sz val="10"/>
        <color theme="1"/>
        <rFont val="Times New Roman"/>
        <family val="1"/>
      </rPr>
      <t xml:space="preserve"> Utilizing AR20 data, census tracts with Electric AR20 above 15% is selected.  Threshold based on CPUC 2019 Annual Affordability Report.</t>
    </r>
  </si>
  <si>
    <t>Respiratory</t>
  </si>
  <si>
    <r>
      <rPr>
        <vertAlign val="superscript"/>
        <sz val="10"/>
        <color theme="1"/>
        <rFont val="Times New Roman"/>
        <family val="1"/>
      </rPr>
      <t>[11]</t>
    </r>
    <r>
      <rPr>
        <sz val="10"/>
        <color theme="1"/>
        <rFont val="Times New Roman"/>
        <family val="1"/>
      </rPr>
      <t xml:space="preserve"> Based on Asthma score in CalEnviroScreen 4.0.</t>
    </r>
  </si>
  <si>
    <t>Multifamily Whole Building (MFWB)</t>
  </si>
  <si>
    <t># of Properties Eligible</t>
  </si>
  <si>
    <r>
      <t># of Properties Treated</t>
    </r>
    <r>
      <rPr>
        <b/>
        <vertAlign val="superscript"/>
        <sz val="10"/>
        <color theme="1"/>
        <rFont val="Times New Roman"/>
        <family val="1"/>
      </rPr>
      <t>[1]</t>
    </r>
  </si>
  <si>
    <t># of Properties Contacted</t>
  </si>
  <si>
    <t xml:space="preserve">Rate of Uptake =  (C/E) </t>
  </si>
  <si>
    <t>Avg. Energy Savings (kWh) Per Treated Households (Energy Saving and HCS Measures)</t>
  </si>
  <si>
    <t xml:space="preserve">PSPS Zone </t>
  </si>
  <si>
    <r>
      <t>CARB Communities</t>
    </r>
    <r>
      <rPr>
        <vertAlign val="superscript"/>
        <sz val="10"/>
        <color theme="1"/>
        <rFont val="Times New Roman"/>
        <family val="1"/>
      </rPr>
      <t>[2]</t>
    </r>
  </si>
  <si>
    <t>Other</t>
  </si>
  <si>
    <r>
      <t>Vulnerable</t>
    </r>
    <r>
      <rPr>
        <vertAlign val="superscript"/>
        <sz val="10"/>
        <color theme="1"/>
        <rFont val="Times New Roman"/>
        <family val="1"/>
      </rPr>
      <t>[3]</t>
    </r>
  </si>
  <si>
    <r>
      <t>High Energy Burden</t>
    </r>
    <r>
      <rPr>
        <vertAlign val="superscript"/>
        <sz val="10"/>
        <color theme="1"/>
        <rFont val="Times New Roman"/>
        <family val="1"/>
      </rPr>
      <t>[4]</t>
    </r>
  </si>
  <si>
    <r>
      <t>SEVI</t>
    </r>
    <r>
      <rPr>
        <vertAlign val="superscript"/>
        <sz val="10"/>
        <color theme="1"/>
        <rFont val="Times New Roman"/>
        <family val="1"/>
      </rPr>
      <t>[5]</t>
    </r>
  </si>
  <si>
    <t xml:space="preserve">  Low</t>
  </si>
  <si>
    <t xml:space="preserve">  Medium</t>
  </si>
  <si>
    <t xml:space="preserve">  High</t>
  </si>
  <si>
    <r>
      <t>Affordability Ratio</t>
    </r>
    <r>
      <rPr>
        <vertAlign val="superscript"/>
        <sz val="10"/>
        <color theme="1"/>
        <rFont val="Times New Roman"/>
        <family val="1"/>
      </rPr>
      <t xml:space="preserve"> [6]</t>
    </r>
  </si>
  <si>
    <r>
      <t xml:space="preserve">Respiratory </t>
    </r>
    <r>
      <rPr>
        <vertAlign val="superscript"/>
        <sz val="10"/>
        <color theme="1"/>
        <rFont val="Times New Roman"/>
        <family val="1"/>
      </rPr>
      <t>[7]</t>
    </r>
  </si>
  <si>
    <t>Households Treated</t>
  </si>
  <si>
    <r>
      <rPr>
        <vertAlign val="superscript"/>
        <sz val="10"/>
        <color theme="1"/>
        <rFont val="Times New Roman"/>
        <family val="1"/>
      </rPr>
      <t>[1]</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</si>
  <si>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[2]</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</si>
  <si>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[3]</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</si>
  <si>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r>
      <rPr>
        <vertAlign val="superscript"/>
        <sz val="10"/>
        <color theme="1"/>
        <rFont val="Times New Roman"/>
        <family val="1"/>
      </rPr>
      <t>[4]</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</si>
  <si>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[5]</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</si>
  <si>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[6]</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</si>
  <si>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[7]</t>
    </r>
    <r>
      <rPr>
        <sz val="10"/>
        <color theme="1"/>
        <rFont val="Times New Roman"/>
        <family val="1"/>
      </rPr>
      <t xml:space="preserve"> Based on Asthma score in CalEnviroScreen 4.0.</t>
    </r>
  </si>
  <si>
    <t>MFWB (individual in-unit treatment)</t>
  </si>
  <si>
    <t># of Units Eligible</t>
  </si>
  <si>
    <r>
      <t xml:space="preserve"># of Units Treated </t>
    </r>
    <r>
      <rPr>
        <b/>
        <vertAlign val="superscript"/>
        <sz val="10"/>
        <color theme="1"/>
        <rFont val="Times New Roman"/>
        <family val="1"/>
      </rPr>
      <t>[1]</t>
    </r>
  </si>
  <si>
    <t># of Units Contacted</t>
  </si>
  <si>
    <t xml:space="preserve">Avg. Energy Savings (kWh) Per Treated Unit (Energy Saving and HCS Measures) </t>
  </si>
  <si>
    <t>Avg. Energy Savings (kWh) Per Treated Unit (Energy Saving Measures only)</t>
  </si>
  <si>
    <t>Avg. Peak Demand Savings (kW) Per Treated Unit</t>
  </si>
  <si>
    <t>Avg. Energy Savings (Therms) Per Treated Unit (Energy Saving and HCS Measures)</t>
  </si>
  <si>
    <t>Avg. Energy Savings  (Therms) Per Treated Unit (Energy Saving Measures only)</t>
  </si>
  <si>
    <t>Avg. Cost Per Treated Unit</t>
  </si>
  <si>
    <t xml:space="preserve">  New</t>
  </si>
  <si>
    <t xml:space="preserve">  Previous</t>
  </si>
  <si>
    <t>Veterans</t>
  </si>
  <si>
    <r>
      <t>Hard-to-Reach</t>
    </r>
    <r>
      <rPr>
        <vertAlign val="superscript"/>
        <sz val="10"/>
        <color theme="1"/>
        <rFont val="Times New Roman"/>
        <family val="1"/>
      </rPr>
      <t>[2]</t>
    </r>
  </si>
  <si>
    <r>
      <t>CARB Communities</t>
    </r>
    <r>
      <rPr>
        <vertAlign val="superscript"/>
        <sz val="10"/>
        <color theme="1"/>
        <rFont val="Times New Roman"/>
        <family val="1"/>
      </rPr>
      <t>[4]</t>
    </r>
  </si>
  <si>
    <t>Arrearages</t>
  </si>
  <si>
    <t>High Usage</t>
  </si>
  <si>
    <r>
      <t xml:space="preserve">High Energy Burden </t>
    </r>
    <r>
      <rPr>
        <vertAlign val="superscript"/>
        <sz val="10"/>
        <color theme="1"/>
        <rFont val="Times New Roman"/>
        <family val="1"/>
      </rPr>
      <t>[5]</t>
    </r>
  </si>
  <si>
    <r>
      <t xml:space="preserve">SEVI </t>
    </r>
    <r>
      <rPr>
        <vertAlign val="superscript"/>
        <sz val="10"/>
        <color theme="1"/>
        <rFont val="Times New Roman"/>
        <family val="1"/>
      </rPr>
      <t>[6]</t>
    </r>
  </si>
  <si>
    <r>
      <t xml:space="preserve">Affordability Ratio </t>
    </r>
    <r>
      <rPr>
        <vertAlign val="superscript"/>
        <sz val="10"/>
        <color theme="1"/>
        <rFont val="Times New Roman"/>
        <family val="1"/>
      </rPr>
      <t>[7]</t>
    </r>
  </si>
  <si>
    <r>
      <t>Respiratory</t>
    </r>
    <r>
      <rPr>
        <vertAlign val="superscript"/>
        <sz val="10"/>
        <color theme="1"/>
        <rFont val="Times New Roman"/>
        <family val="1"/>
      </rPr>
      <t>[8]</t>
    </r>
  </si>
  <si>
    <r>
      <rPr>
        <vertAlign val="superscript"/>
        <sz val="10"/>
        <color theme="1"/>
        <rFont val="Times New Roman"/>
        <family val="1"/>
      </rPr>
      <t>[2]</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</si>
  <si>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r>
      <rPr>
        <vertAlign val="superscript"/>
        <sz val="10"/>
        <color theme="1"/>
        <rFont val="Times New Roman"/>
        <family val="1"/>
      </rPr>
      <t>[4]</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</si>
  <si>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[5]</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</si>
  <si>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[6]</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</si>
  <si>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[7]</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</si>
  <si>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[8]</t>
    </r>
    <r>
      <rPr>
        <sz val="10"/>
        <color theme="1"/>
        <rFont val="Times New Roman"/>
        <family val="1"/>
      </rPr>
      <t xml:space="preserve"> Based on Asthma score in CalEnviroScreen 4.0.</t>
    </r>
  </si>
  <si>
    <r>
      <t>Pilot Plus and Pilot Deep</t>
    </r>
    <r>
      <rPr>
        <b/>
        <vertAlign val="superscript"/>
        <sz val="10"/>
        <color theme="1"/>
        <rFont val="Times New Roman"/>
        <family val="1"/>
      </rPr>
      <t xml:space="preserve"> </t>
    </r>
  </si>
  <si>
    <t xml:space="preserve"># of Households Treated </t>
  </si>
  <si>
    <t xml:space="preserve"># of Households Contacted </t>
  </si>
  <si>
    <t>Rent vs. Own [2]</t>
  </si>
  <si>
    <t xml:space="preserve">   N/A</t>
  </si>
  <si>
    <t>Previous vs. New Participant [3]</t>
  </si>
  <si>
    <t>Previous</t>
  </si>
  <si>
    <t>New Participant</t>
  </si>
  <si>
    <t xml:space="preserve">Hard-to-Reach </t>
  </si>
  <si>
    <t xml:space="preserve">CARB Communities </t>
  </si>
  <si>
    <t xml:space="preserve">Disconnected </t>
  </si>
  <si>
    <t xml:space="preserve">High Energy Burden </t>
  </si>
  <si>
    <t xml:space="preserve">SEVI </t>
  </si>
  <si>
    <t xml:space="preserve">  N/A [4]</t>
  </si>
  <si>
    <r>
      <rPr>
        <vertAlign val="superscript"/>
        <sz val="10"/>
        <color theme="1"/>
        <rFont val="Times New Roman"/>
        <family val="1"/>
      </rPr>
      <t>[1]</t>
    </r>
    <r>
      <rPr>
        <sz val="10"/>
        <color theme="1"/>
        <rFont val="Times New Roman"/>
        <family val="1"/>
      </rPr>
      <t xml:space="preserve"> Based on entire Program Customer List</t>
    </r>
  </si>
  <si>
    <r>
      <rPr>
        <vertAlign val="superscript"/>
        <sz val="10"/>
        <color theme="1"/>
        <rFont val="Times New Roman"/>
        <family val="1"/>
      </rPr>
      <t>[2]</t>
    </r>
    <r>
      <rPr>
        <sz val="10"/>
        <color theme="1"/>
        <rFont val="Times New Roman"/>
        <family val="1"/>
      </rPr>
      <t xml:space="preserve"> Rent vs Own data provided is missing / added N/A</t>
    </r>
  </si>
  <si>
    <r>
      <rPr>
        <vertAlign val="superscript"/>
        <sz val="10"/>
        <color theme="1"/>
        <rFont val="Times New Roman"/>
        <family val="1"/>
      </rPr>
      <t>[3]</t>
    </r>
    <r>
      <rPr>
        <sz val="10"/>
        <color theme="1"/>
        <rFont val="Times New Roman"/>
        <family val="1"/>
      </rPr>
      <t xml:space="preserve"> Previous (ESA Enrolled / ESA Treated) vs New (Not ESA Enrolled)</t>
    </r>
  </si>
  <si>
    <r>
      <rPr>
        <vertAlign val="superscript"/>
        <sz val="10"/>
        <color theme="1"/>
        <rFont val="Times New Roman"/>
        <family val="1"/>
      </rPr>
      <t>[4]</t>
    </r>
    <r>
      <rPr>
        <sz val="10"/>
        <color theme="1"/>
        <rFont val="Times New Roman"/>
        <family val="1"/>
      </rPr>
      <t xml:space="preserve"> Customer list missing SEVI data</t>
    </r>
  </si>
  <si>
    <t>Building Electrification (SCE Only)</t>
  </si>
  <si>
    <r>
      <t># of Households Eligible</t>
    </r>
    <r>
      <rPr>
        <b/>
        <vertAlign val="superscript"/>
        <sz val="10"/>
        <color theme="1"/>
        <rFont val="Times New Roman"/>
        <family val="1"/>
      </rPr>
      <t xml:space="preserve"> [1]</t>
    </r>
  </si>
  <si>
    <r>
      <t># of Households Contacted</t>
    </r>
    <r>
      <rPr>
        <b/>
        <vertAlign val="superscript"/>
        <sz val="10"/>
        <color theme="1"/>
        <rFont val="Times New Roman"/>
        <family val="1"/>
      </rPr>
      <t xml:space="preserve"> [2] </t>
    </r>
  </si>
  <si>
    <r>
      <t xml:space="preserve">Avg. Energy Savings (kWh) Per Treated Households (Energy Saving and HCS Measures) </t>
    </r>
    <r>
      <rPr>
        <b/>
        <vertAlign val="superscript"/>
        <sz val="10"/>
        <color theme="1"/>
        <rFont val="Times New Roman"/>
        <family val="1"/>
      </rPr>
      <t>[3]</t>
    </r>
  </si>
  <si>
    <r>
      <t xml:space="preserve">
Avg. Energy Savings (kWh) Per Treated Households (Energy Saving Measures only)</t>
    </r>
    <r>
      <rPr>
        <b/>
        <vertAlign val="superscript"/>
        <sz val="10"/>
        <color theme="1"/>
        <rFont val="Times New Roman"/>
        <family val="1"/>
      </rPr>
      <t>[3]</t>
    </r>
  </si>
  <si>
    <t xml:space="preserve">
Avg. Energy Savings  (Therms) Per Treated Households (Energy Saving Measures only)</t>
  </si>
  <si>
    <r>
      <rPr>
        <vertAlign val="superscript"/>
        <sz val="10"/>
        <color theme="1"/>
        <rFont val="Times New Roman"/>
        <family val="1"/>
      </rPr>
      <t>[1]</t>
    </r>
    <r>
      <rPr>
        <sz val="10"/>
        <color theme="1"/>
        <rFont val="Times New Roman"/>
        <family val="1"/>
      </rPr>
      <t xml:space="preserve"> Eligible households not applicable to BE Pilot.</t>
    </r>
  </si>
  <si>
    <r>
      <rPr>
        <vertAlign val="superscript"/>
        <sz val="10"/>
        <color theme="1"/>
        <rFont val="Times New Roman"/>
        <family val="1"/>
      </rPr>
      <t xml:space="preserve">[2] </t>
    </r>
    <r>
      <rPr>
        <sz val="10"/>
        <color theme="1"/>
        <rFont val="Times New Roman"/>
        <family val="1"/>
      </rPr>
      <t>Number of customers contacted will be updated in future reporting.</t>
    </r>
  </si>
  <si>
    <r>
      <rPr>
        <vertAlign val="superscript"/>
        <sz val="10"/>
        <color theme="1"/>
        <rFont val="Times New Roman"/>
        <family val="1"/>
      </rPr>
      <t xml:space="preserve">[3] </t>
    </r>
    <r>
      <rPr>
        <sz val="10"/>
        <color theme="1"/>
        <rFont val="Times New Roman"/>
        <family val="1"/>
      </rPr>
      <t>The kWh Savings are based on the Claimable Savings from ESA Table 2C.</t>
    </r>
  </si>
  <si>
    <r>
      <rPr>
        <b/>
        <sz val="10"/>
        <color theme="1"/>
        <rFont val="Times New Roman"/>
        <family val="1"/>
      </rPr>
      <t>NOTE:</t>
    </r>
    <r>
      <rPr>
        <sz val="10"/>
        <color theme="1"/>
        <rFont val="Times New Roman"/>
        <family val="1"/>
      </rPr>
      <t xml:space="preserve"> Any required corrections/adjustments are reported herein and supersede results reported in prior months and may reflect YTD adjustments.</t>
    </r>
  </si>
  <si>
    <t>Energy Savings Assistance Program Table 8 - Clean Energy Referral, Leveraging, and Coordination</t>
  </si>
  <si>
    <t>Outbound</t>
  </si>
  <si>
    <t>Collaboration</t>
  </si>
  <si>
    <t>Inbound</t>
  </si>
  <si>
    <t>Partner</t>
  </si>
  <si>
    <t>Brief Description of Effort</t>
  </si>
  <si>
    <r>
      <t xml:space="preserve"># of Referral </t>
    </r>
    <r>
      <rPr>
        <b/>
        <vertAlign val="superscript"/>
        <sz val="10"/>
        <rFont val="Times New Roman"/>
        <family val="1"/>
      </rPr>
      <t>[1]</t>
    </r>
  </si>
  <si>
    <r>
      <t xml:space="preserve"># of Leveraging </t>
    </r>
    <r>
      <rPr>
        <b/>
        <vertAlign val="superscript"/>
        <sz val="10"/>
        <rFont val="Times New Roman"/>
        <family val="1"/>
      </rPr>
      <t>[2]</t>
    </r>
  </si>
  <si>
    <r>
      <t xml:space="preserve"># of Coordination Efforts </t>
    </r>
    <r>
      <rPr>
        <b/>
        <vertAlign val="superscript"/>
        <sz val="10"/>
        <rFont val="Times New Roman"/>
        <family val="1"/>
      </rPr>
      <t>[3]</t>
    </r>
  </si>
  <si>
    <r>
      <t># of Leads</t>
    </r>
    <r>
      <rPr>
        <b/>
        <vertAlign val="superscript"/>
        <sz val="10"/>
        <rFont val="Times New Roman"/>
        <family val="1"/>
      </rPr>
      <t xml:space="preserve"> [4]</t>
    </r>
  </si>
  <si>
    <r>
      <t># of Enrollments</t>
    </r>
    <r>
      <rPr>
        <b/>
        <vertAlign val="superscript"/>
        <sz val="10"/>
        <rFont val="Times New Roman"/>
        <family val="1"/>
      </rPr>
      <t xml:space="preserve"> [5]</t>
    </r>
  </si>
  <si>
    <r>
      <rPr>
        <sz val="10"/>
        <color rgb="FF000000"/>
        <rFont val="Times New Roman"/>
        <family val="1"/>
      </rPr>
      <t>Single-Family Affordable Solar Homes (SASH)</t>
    </r>
    <r>
      <rPr>
        <vertAlign val="superscript"/>
        <sz val="10"/>
        <color rgb="FF000000"/>
        <rFont val="Times New Roman"/>
        <family val="1"/>
      </rPr>
      <t>[9] [10]</t>
    </r>
  </si>
  <si>
    <t>Provides qualified low-income homeowners fixed, up front, capacity-based incentives to help offset the upfront cost of a solar electric system.</t>
  </si>
  <si>
    <t>Multifamily Affordable Solar Housing (MASH)</t>
  </si>
  <si>
    <t>Provides solar incentives on qualifying affordable housing multifamily dwellings.  MASH is the low-income, multifamily component within the California Solar Initiative program.</t>
  </si>
  <si>
    <r>
      <t xml:space="preserve">Medical Baseline (MBL) </t>
    </r>
    <r>
      <rPr>
        <sz val="8"/>
        <rFont val="Times New Roman"/>
        <family val="1"/>
      </rPr>
      <t>[11]</t>
    </r>
  </si>
  <si>
    <t>Provides eligible enrolled customers with an additional 16.5 kilowatt-hours (kWh) of electricity per day. Provided at the lowest baseline rate, this program helps offset the cost of operating the necessary medical equipment.</t>
  </si>
  <si>
    <t>CARE/FERA Income Verification</t>
  </si>
  <si>
    <t>Number of ESA Main enrollments with their income having been verified by ESA program that had the rate CARE/FERA identified and show no indication of previous PEV.</t>
  </si>
  <si>
    <t>CARE High Usage</t>
  </si>
  <si>
    <t>Customers whose usage was identified as exceeding 400% to 600% (or more) above the baseline.</t>
  </si>
  <si>
    <t xml:space="preserve">Cool Center Informational Exchange </t>
  </si>
  <si>
    <t xml:space="preserve">SCE provides information to respective counties' cool centers within the SCE service territory about all of the low-income programs and services that are available. </t>
  </si>
  <si>
    <r>
      <t xml:space="preserve">Demand Response - Summer Discount Plan (SDP) </t>
    </r>
    <r>
      <rPr>
        <vertAlign val="superscript"/>
        <sz val="10"/>
        <rFont val="Times New Roman"/>
        <family val="1"/>
      </rPr>
      <t>[7]</t>
    </r>
  </si>
  <si>
    <t>Residential and non-residential customers participate by allowing SCE to shut down their A/C for up to 6 hours a day during “Energy Events” called during periods of  high electricity demand, or emergencies.  SCE will supply and install a load control device on your home or central-A/C unit to remotely shut it off during energy events.</t>
  </si>
  <si>
    <r>
      <t xml:space="preserve">Demand Response - Smart Energy Program (SEP) </t>
    </r>
    <r>
      <rPr>
        <vertAlign val="superscript"/>
        <sz val="10"/>
        <rFont val="Times New Roman"/>
        <family val="1"/>
      </rPr>
      <t>[7]</t>
    </r>
  </si>
  <si>
    <t xml:space="preserve">Eligible residential customers who own a qualifying Wi-Fi enabled smart thermostat may enroll. During an "energy event", SCE will notify the smart thermostat provider to temporarily adjust the temperature setting on the thermostat up to four degrees to limit A/C usage.  Participating customers may qualify for a one-time $75 incentive for enrolling and earn up to $40 annually for participating between June 1 through September 30. </t>
  </si>
  <si>
    <t>Tribal Activity</t>
  </si>
  <si>
    <t xml:space="preserve">SCE collaborated with Tribal leaders, offering $13K mini grants aimed at providing training on SCE’s income-qualified programs.  The objective was to empower Tribal leaders to act as intermediaries within their communities, disseminating information about these programs to increase Tribal enrollments and installations. In addition, the SCE Tribal team engages daily with 13 federally recognized tribes to promote SCE products and services. </t>
  </si>
  <si>
    <r>
      <t>Other Utilities</t>
    </r>
    <r>
      <rPr>
        <vertAlign val="superscript"/>
        <sz val="10"/>
        <rFont val="Times New Roman"/>
        <family val="1"/>
      </rPr>
      <t xml:space="preserve"> [6]</t>
    </r>
  </si>
  <si>
    <t>Southwest Gas</t>
  </si>
  <si>
    <t xml:space="preserve">SoCalGas </t>
  </si>
  <si>
    <t>PG&amp;E</t>
  </si>
  <si>
    <r>
      <t xml:space="preserve">MFWB </t>
    </r>
    <r>
      <rPr>
        <vertAlign val="superscript"/>
        <sz val="10"/>
        <rFont val="Times New Roman"/>
        <family val="1"/>
      </rPr>
      <t>[8]</t>
    </r>
  </si>
  <si>
    <t>Coordination with RHA (SDG&amp;E's Implementer) for the Southern MFWB program</t>
  </si>
  <si>
    <t>ESA Whole Home to ESA Main</t>
  </si>
  <si>
    <t xml:space="preserve">Number of Homes Enrolled in ESA Core as a result of being referred by ESA Whole Home due to home not being able to meet minimum 5% for ESA Whole Home participation. </t>
  </si>
  <si>
    <r>
      <rPr>
        <vertAlign val="superscript"/>
        <sz val="10"/>
        <rFont val="Times New Roman"/>
        <family val="1"/>
      </rPr>
      <t>[1]</t>
    </r>
    <r>
      <rPr>
        <sz val="10"/>
        <rFont val="Times New Roman"/>
        <family val="1"/>
      </rPr>
      <t xml:space="preserve"> Number of outbound referrals being given to the Partner.</t>
    </r>
  </si>
  <si>
    <r>
      <rPr>
        <vertAlign val="superscript"/>
        <sz val="10"/>
        <rFont val="Times New Roman"/>
        <family val="1"/>
      </rPr>
      <t>[2]</t>
    </r>
    <r>
      <rPr>
        <sz val="10"/>
        <rFont val="Times New Roman"/>
        <family val="1"/>
      </rPr>
      <t xml:space="preserve"> Number of activities that involve the sharing of resources to jointly support program delivery or administration. (Example:  Sharing of Lead Lists, Cost Splitting, etc.).</t>
    </r>
  </si>
  <si>
    <r>
      <rPr>
        <vertAlign val="superscript"/>
        <sz val="10"/>
        <rFont val="Times New Roman"/>
        <family val="1"/>
      </rPr>
      <t>[3]</t>
    </r>
    <r>
      <rPr>
        <sz val="10"/>
        <rFont val="Times New Roman"/>
        <family val="1"/>
      </rPr>
      <t xml:space="preserve"> Number of unique activities related to program communication (marketing), collaboration of events, and alignment of activities (outreach events, tradeshows, etc.) to support program awareness and delivery. Unique marketing activities are different types of activities, not the total sum of the correspondences.  Events are unique event counts, not the total sum of event days.</t>
    </r>
  </si>
  <si>
    <r>
      <rPr>
        <vertAlign val="superscript"/>
        <sz val="10"/>
        <rFont val="Times New Roman"/>
        <family val="1"/>
      </rPr>
      <t xml:space="preserve">[4] </t>
    </r>
    <r>
      <rPr>
        <sz val="10"/>
        <rFont val="Times New Roman"/>
        <family val="1"/>
      </rPr>
      <t>Number of inbound Leads or Referrals from the Partner.</t>
    </r>
  </si>
  <si>
    <r>
      <rPr>
        <vertAlign val="superscript"/>
        <sz val="10"/>
        <rFont val="Times New Roman"/>
        <family val="1"/>
      </rPr>
      <t>[5]</t>
    </r>
    <r>
      <rPr>
        <sz val="10"/>
        <rFont val="Times New Roman"/>
        <family val="1"/>
      </rPr>
      <t xml:space="preserve"> Number of enrollments that results from the Leads or Referrals supplied by the Partner.</t>
    </r>
  </si>
  <si>
    <r>
      <rPr>
        <vertAlign val="superscript"/>
        <sz val="10"/>
        <rFont val="Times New Roman"/>
        <family val="1"/>
      </rPr>
      <t>[6]</t>
    </r>
    <r>
      <rPr>
        <sz val="10"/>
        <rFont val="Times New Roman"/>
        <family val="1"/>
      </rPr>
      <t xml:space="preserve"> Utility Territorial Overlap; Referrals being exchanged between the utilities.</t>
    </r>
  </si>
  <si>
    <r>
      <rPr>
        <vertAlign val="superscript"/>
        <sz val="10"/>
        <rFont val="Times New Roman"/>
        <family val="1"/>
      </rPr>
      <t>[7]</t>
    </r>
    <r>
      <rPr>
        <sz val="10"/>
        <rFont val="Times New Roman"/>
        <family val="1"/>
      </rPr>
      <t xml:space="preserve"> YTD number of customers that enrolled in the program within 120-days of their ESA in-home visitation in which they received Energy Education.</t>
    </r>
  </si>
  <si>
    <r>
      <rPr>
        <vertAlign val="superscript"/>
        <sz val="10"/>
        <rFont val="Times New Roman"/>
        <family val="1"/>
      </rPr>
      <t>[8]</t>
    </r>
    <r>
      <rPr>
        <sz val="10"/>
        <rFont val="Times New Roman"/>
        <family val="1"/>
      </rPr>
      <t xml:space="preserve"> Number of referrals being supplied to SDG&amp;E by SCE and the number of Enrollments being completed on behalf of SCE by MFWB.</t>
    </r>
  </si>
  <si>
    <r>
      <rPr>
        <vertAlign val="superscript"/>
        <sz val="10"/>
        <rFont val="Times New Roman"/>
        <family val="1"/>
      </rPr>
      <t xml:space="preserve">[9] </t>
    </r>
    <r>
      <rPr>
        <sz val="10"/>
        <rFont val="Times New Roman"/>
        <family val="1"/>
      </rPr>
      <t>D.16-11-022, OP 84: "Starting January 1, 2017, Pacific Gas and Electric Company, Southern California Edison Company, and San Diego Gas &amp; Electric Company shall provide the Singlefamily Affordable Solar Homes Program Administrator, current GRID Alternatives, with a monthly list of owner occupied singlefamily households that have completed the Energy Savings Assistance (ESA) Program requirements of the California Alternate Rates for Energy (CARE) Program high usage process."</t>
    </r>
  </si>
  <si>
    <r>
      <t>[10]</t>
    </r>
    <r>
      <rPr>
        <sz val="10"/>
        <rFont val="Times New Roman"/>
        <family val="1"/>
      </rPr>
      <t xml:space="preserve"> Enrollments previously calculated as leads successfully imported to ESA systems.  Updated to reflect current calculation based on number of imported and enrolled customers.</t>
    </r>
  </si>
  <si>
    <r>
      <t xml:space="preserve">[11] </t>
    </r>
    <r>
      <rPr>
        <sz val="10"/>
        <rFont val="Times New Roman"/>
        <family val="1"/>
      </rPr>
      <t>Number of Leads may be less than previously reported depending on the customers account status at the time the data is provided</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</si>
  <si>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</si>
  <si>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- 9 Tribal Outreach</t>
  </si>
  <si>
    <t>OUTREACH STATUS</t>
  </si>
  <si>
    <t>Quantity (Includes CARE, FERA, and ESA)</t>
  </si>
  <si>
    <t xml:space="preserve">List of Participating Tribes </t>
  </si>
  <si>
    <t>Tribes completed ESA Meet &amp; Confer</t>
  </si>
  <si>
    <t>Tribes requested outreach materials or applications</t>
  </si>
  <si>
    <t>Tribes who have not accepted offer to Meet and Confer</t>
  </si>
  <si>
    <t>Non-Federally Recognized Tribes who participated in Meet &amp; Confer</t>
  </si>
  <si>
    <t xml:space="preserve">Tribes and Housing Authority sites involved in Focused Project/ESA </t>
  </si>
  <si>
    <t>Partnership offer on Tribal Lands</t>
  </si>
  <si>
    <t>Housing Authority and Tribal Temporary Assistance for Needy Families (TANF) office  who received outreach (this includes email, U.S. mail, and/or phone calls)</t>
  </si>
  <si>
    <t>Housing Authority and TANF offices who participated in Meet and Confer</t>
  </si>
  <si>
    <t>Energy Savings Assistance Program Table 10 - Contractor Advanced Funding and Repayment</t>
  </si>
  <si>
    <t>A</t>
  </si>
  <si>
    <t>B</t>
  </si>
  <si>
    <t>C</t>
  </si>
  <si>
    <t>D</t>
  </si>
  <si>
    <t>C + D = E</t>
  </si>
  <si>
    <t>B - E = F</t>
  </si>
  <si>
    <t>Year</t>
  </si>
  <si>
    <t>Total Advanced Amount</t>
  </si>
  <si>
    <r>
      <t xml:space="preserve">Expected Monthly Collection </t>
    </r>
    <r>
      <rPr>
        <b/>
        <vertAlign val="superscript"/>
        <sz val="10"/>
        <rFont val="Times New Roman"/>
        <family val="1"/>
      </rPr>
      <t>[1]</t>
    </r>
  </si>
  <si>
    <r>
      <t xml:space="preserve">Total Contractor Invoices Applied for the Month </t>
    </r>
    <r>
      <rPr>
        <b/>
        <vertAlign val="superscript"/>
        <sz val="10"/>
        <rFont val="Times New Roman"/>
        <family val="1"/>
      </rPr>
      <t>[2]</t>
    </r>
  </si>
  <si>
    <r>
      <t xml:space="preserve">Total Electronic Payments Applied for the Month </t>
    </r>
    <r>
      <rPr>
        <b/>
        <vertAlign val="superscript"/>
        <sz val="10"/>
        <rFont val="Times New Roman"/>
        <family val="1"/>
      </rPr>
      <t>[3]</t>
    </r>
  </si>
  <si>
    <t>Total Payments Received for the Month</t>
  </si>
  <si>
    <r>
      <t xml:space="preserve">Total Advances Outstanding for the Month </t>
    </r>
    <r>
      <rPr>
        <b/>
        <vertAlign val="superscript"/>
        <sz val="10"/>
        <rFont val="Times New Roman"/>
        <family val="1"/>
      </rPr>
      <t>[4]</t>
    </r>
  </si>
  <si>
    <r>
      <rPr>
        <vertAlign val="superscript"/>
        <sz val="10"/>
        <color theme="1"/>
        <rFont val="Times New Roman"/>
        <family val="1"/>
      </rPr>
      <t>[1]</t>
    </r>
    <r>
      <rPr>
        <sz val="10"/>
        <color theme="1"/>
        <rFont val="Times New Roman"/>
        <family val="1"/>
      </rPr>
      <t xml:space="preserve"> The amount of repayments expected to be collected each month, calculated by dividing the total Advance Payment into 28 monthly installments. The first repayment is due on September 3, 2024, with subsequent repayments due on the first business day of each month. The Prime Contractor must repay the full Advance Payment by December 1, 2026.</t>
    </r>
  </si>
  <si>
    <r>
      <rPr>
        <vertAlign val="superscript"/>
        <sz val="10"/>
        <color theme="1"/>
        <rFont val="Times New Roman"/>
        <family val="1"/>
      </rPr>
      <t>[2]</t>
    </r>
    <r>
      <rPr>
        <sz val="10"/>
        <color theme="1"/>
        <rFont val="Times New Roman"/>
        <family val="1"/>
      </rPr>
      <t xml:space="preserve"> Prime Contractor may fulfill its Repayment Obligation by invoice reduction, allowing SCE to withhold payments due for an outstanding invoice. SCE will credit the Repayment Obligation amount to reduce the unpaid balance of the Advance Payment and pay the remaining invoice amount to Prime Contractor.</t>
    </r>
  </si>
  <si>
    <r>
      <rPr>
        <vertAlign val="superscript"/>
        <sz val="10"/>
        <color theme="1"/>
        <rFont val="Times New Roman"/>
        <family val="1"/>
      </rPr>
      <t>[3]</t>
    </r>
    <r>
      <rPr>
        <sz val="10"/>
        <color theme="1"/>
        <rFont val="Times New Roman"/>
        <family val="1"/>
      </rPr>
      <t xml:space="preserve"> Prime Contractor may fulfill its Repayment Obligation through electronic payments, such as via Automated Clearing House (ACH) or wire.</t>
    </r>
  </si>
  <si>
    <r>
      <rPr>
        <b/>
        <sz val="10"/>
        <color theme="1"/>
        <rFont val="Times New Roman"/>
        <family val="1"/>
      </rPr>
      <t xml:space="preserve">NOTE: </t>
    </r>
    <r>
      <rPr>
        <sz val="10"/>
        <color theme="1"/>
        <rFont val="Times New Roman"/>
        <family val="1"/>
      </rPr>
      <t xml:space="preserve">Any required corrections/adjustments are reported herein and supersede results reported in prior months and may reflect YTD adjustments. </t>
    </r>
  </si>
  <si>
    <t>CARE Program Table 1 - Program Expenses</t>
  </si>
  <si>
    <r>
      <t>Authorized Budget</t>
    </r>
    <r>
      <rPr>
        <b/>
        <vertAlign val="superscript"/>
        <sz val="10"/>
        <rFont val="Times New Roman"/>
        <family val="1"/>
      </rPr>
      <t xml:space="preserve"> [1]</t>
    </r>
  </si>
  <si>
    <t>CARE Program:</t>
  </si>
  <si>
    <t>Outreach</t>
  </si>
  <si>
    <t>Processing / Certification Re-certification</t>
  </si>
  <si>
    <t xml:space="preserve">Post Enrollment Verification </t>
  </si>
  <si>
    <t>IT Programming</t>
  </si>
  <si>
    <t>CHANGES Program</t>
  </si>
  <si>
    <t>Measurement and Evaluation</t>
  </si>
  <si>
    <t>SUBTOTAL MANAGEMENT COSTS</t>
  </si>
  <si>
    <t>CARE Rate Discount</t>
  </si>
  <si>
    <t>TOTAL PROGRAM COSTS &amp; CUSTOMER DISCOUNTS</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</si>
  <si>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</si>
  <si>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</si>
  <si>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</si>
  <si>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</si>
  <si>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</si>
  <si>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</si>
  <si>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</si>
  <si>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t>[1] See AL-4536 for 2026 Authorized.</t>
  </si>
  <si>
    <t>CARE Program Table 2 - Enrollment, Recertification, &amp; Attrition</t>
  </si>
  <si>
    <t>New Enrollment</t>
  </si>
  <si>
    <t>Recertification</t>
  </si>
  <si>
    <t>Attrition (Drop Offs)</t>
  </si>
  <si>
    <t>Enrollment</t>
  </si>
  <si>
    <t>Total 
CARE 
Participants</t>
  </si>
  <si>
    <r>
      <t xml:space="preserve">Estimated CARE Eligible </t>
    </r>
    <r>
      <rPr>
        <b/>
        <vertAlign val="superscript"/>
        <sz val="10"/>
        <color rgb="FF000000"/>
        <rFont val="Times New Roman"/>
        <family val="1"/>
      </rPr>
      <t>[6]</t>
    </r>
  </si>
  <si>
    <t>Enrollment 
Rate %
(W/X)</t>
  </si>
  <si>
    <t>Total Residential Accounts</t>
  </si>
  <si>
    <t>Automatic Enrollment</t>
  </si>
  <si>
    <t>Self-Certification (Income or Categorical)</t>
  </si>
  <si>
    <t>Total New Enrollment
(E+J)</t>
  </si>
  <si>
    <t>Scheduled</t>
  </si>
  <si>
    <t>Non-Scheduled</t>
  </si>
  <si>
    <t>Automatic</t>
  </si>
  <si>
    <t>Total 
Recertification
(L+M+N)</t>
  </si>
  <si>
    <r>
      <t xml:space="preserve">No Response </t>
    </r>
    <r>
      <rPr>
        <b/>
        <vertAlign val="superscript"/>
        <sz val="10"/>
        <rFont val="Times New Roman"/>
        <family val="1"/>
      </rPr>
      <t>[4]</t>
    </r>
  </si>
  <si>
    <t>Failed 
PEV</t>
  </si>
  <si>
    <t xml:space="preserve">Failed Recertification </t>
  </si>
  <si>
    <r>
      <t xml:space="preserve">Other </t>
    </r>
    <r>
      <rPr>
        <b/>
        <vertAlign val="superscript"/>
        <sz val="10"/>
        <color rgb="FF000000"/>
        <rFont val="Times New Roman"/>
        <family val="1"/>
      </rPr>
      <t>[5]</t>
    </r>
    <r>
      <rPr>
        <b/>
        <sz val="10"/>
        <color rgb="FF000000"/>
        <rFont val="Times New Roman"/>
        <family val="1"/>
      </rPr>
      <t xml:space="preserve"> </t>
    </r>
  </si>
  <si>
    <t>Total
Attrition
(P+Q+R+S)</t>
  </si>
  <si>
    <t>Gross
(K+O)</t>
  </si>
  <si>
    <t>Net Adjusted
(K-T)</t>
  </si>
  <si>
    <r>
      <t>Inter-Utility</t>
    </r>
    <r>
      <rPr>
        <b/>
        <vertAlign val="superscript"/>
        <sz val="10"/>
        <rFont val="Times New Roman"/>
        <family val="1"/>
      </rPr>
      <t>[1]</t>
    </r>
  </si>
  <si>
    <r>
      <t>Intra-Utility</t>
    </r>
    <r>
      <rPr>
        <b/>
        <vertAlign val="superscript"/>
        <sz val="10"/>
        <rFont val="Times New Roman"/>
        <family val="1"/>
      </rPr>
      <t>[2]</t>
    </r>
  </si>
  <si>
    <r>
      <t xml:space="preserve">Leveraging </t>
    </r>
    <r>
      <rPr>
        <b/>
        <vertAlign val="superscript"/>
        <sz val="10"/>
        <rFont val="Times New Roman"/>
        <family val="1"/>
      </rPr>
      <t>[3]</t>
    </r>
  </si>
  <si>
    <t>Combined
(B+C+D)</t>
  </si>
  <si>
    <t>Online</t>
  </si>
  <si>
    <t>Paper</t>
  </si>
  <si>
    <t>Phone</t>
  </si>
  <si>
    <t>Capitation</t>
  </si>
  <si>
    <t>Combined (F+G+H+I)</t>
  </si>
  <si>
    <t>YTD Total</t>
  </si>
  <si>
    <r>
      <t>[1]</t>
    </r>
    <r>
      <rPr>
        <sz val="10"/>
        <rFont val="Times New Roman"/>
        <family val="1"/>
      </rPr>
      <t xml:space="preserve"> Enrollments via data sharing between the IOUs.</t>
    </r>
  </si>
  <si>
    <r>
      <t>[2]</t>
    </r>
    <r>
      <rPr>
        <sz val="10"/>
        <rFont val="Times New Roman"/>
        <family val="1"/>
      </rPr>
      <t xml:space="preserve"> Enrollments via data sharing between departments and/or programs within the utility.</t>
    </r>
  </si>
  <si>
    <r>
      <rPr>
        <vertAlign val="superscript"/>
        <sz val="10"/>
        <color rgb="FF000000"/>
        <rFont val="Times New Roman"/>
        <family val="1"/>
      </rPr>
      <t>[3]</t>
    </r>
    <r>
      <rPr>
        <sz val="10"/>
        <color rgb="FF000000"/>
        <rFont val="Times New Roman"/>
        <family val="1"/>
      </rPr>
      <t xml:space="preserve"> Enrollments via data sharing with programs outside the IOU that serve low-income customers.</t>
    </r>
  </si>
  <si>
    <r>
      <t xml:space="preserve">[4] </t>
    </r>
    <r>
      <rPr>
        <sz val="10"/>
        <rFont val="Times New Roman"/>
        <family val="1"/>
      </rPr>
      <t>No response includes no response to both Recertification and Verification.</t>
    </r>
  </si>
  <si>
    <r>
      <rPr>
        <vertAlign val="superscript"/>
        <sz val="10"/>
        <rFont val="Times New Roman"/>
        <family val="1"/>
      </rPr>
      <t xml:space="preserve">[5] </t>
    </r>
    <r>
      <rPr>
        <sz val="10"/>
        <rFont val="Times New Roman"/>
        <family val="1"/>
      </rPr>
      <t>Includes customers who requested to be removed, deceased, and customers who moved out.</t>
    </r>
  </si>
  <si>
    <r>
      <rPr>
        <vertAlign val="superscript"/>
        <sz val="10"/>
        <color rgb="FF000000"/>
        <rFont val="Times New Roman"/>
        <family val="1"/>
      </rPr>
      <t>[6] </t>
    </r>
    <r>
      <rPr>
        <sz val="10"/>
        <color rgb="FF000000"/>
        <rFont val="Times New Roman"/>
        <family val="1"/>
      </rPr>
      <t>Based on the Annual Estimates of CARE and FERA Eligible Customers and Related Information filed on April 15, 2025.</t>
    </r>
  </si>
  <si>
    <t>CARE Program Table 3A - Post-Enrollment Verification Results (Model)</t>
  </si>
  <si>
    <t>Total CARE Households Enrolled</t>
  </si>
  <si>
    <r>
      <t>Households Requested to Verify</t>
    </r>
    <r>
      <rPr>
        <b/>
        <vertAlign val="superscript"/>
        <sz val="10"/>
        <rFont val="Times New Roman"/>
        <family val="1"/>
      </rPr>
      <t>[3]</t>
    </r>
  </si>
  <si>
    <t>% of CARE Enrolled Requested to Verify Total</t>
  </si>
  <si>
    <t>CARE  Households De-enrolled (Due to no response)</t>
  </si>
  <si>
    <r>
      <t>CARE Households De-enrolled (Verified as Ineligible)</t>
    </r>
    <r>
      <rPr>
        <b/>
        <vertAlign val="superscript"/>
        <sz val="10"/>
        <rFont val="Times New Roman"/>
        <family val="1"/>
      </rPr>
      <t>[1]</t>
    </r>
  </si>
  <si>
    <r>
      <t>Total Households De-enrolled</t>
    </r>
    <r>
      <rPr>
        <b/>
        <vertAlign val="superscript"/>
        <sz val="10"/>
        <rFont val="Times New Roman"/>
        <family val="1"/>
      </rPr>
      <t>[2]</t>
    </r>
  </si>
  <si>
    <t>% De-enrolled through Post Enrollment Verification</t>
  </si>
  <si>
    <t>% of Total CARE Households De-enrolled</t>
  </si>
  <si>
    <r>
      <t>[1]</t>
    </r>
    <r>
      <rPr>
        <sz val="10"/>
        <rFont val="Times New Roman"/>
        <family val="1"/>
      </rPr>
      <t xml:space="preserve"> Includes customers verified as over income or who requested to be de-enrolled.</t>
    </r>
  </si>
  <si>
    <r>
      <t>[2]</t>
    </r>
    <r>
      <rPr>
        <sz val="10"/>
        <rFont val="Times New Roman"/>
        <family val="1"/>
      </rPr>
      <t xml:space="preserve"> Verification results are tied to the month initiated.  The process allows customers 90 days to respond to the verification request.  Results may be pending due to the time permitted for a participant to respond.</t>
    </r>
  </si>
  <si>
    <r>
      <t>[3]</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Applicable to April 2023 reporting and beyond. Number of requests updated to exclude customers exempted due to emergency disaster protections.</t>
    </r>
  </si>
  <si>
    <t>CARE Program Table 3B Post-Enrollment Verification Results (Electric only High Usage)</t>
  </si>
  <si>
    <r>
      <t>[1]</t>
    </r>
    <r>
      <rPr>
        <sz val="10"/>
        <rFont val="Times New Roman"/>
        <family val="1"/>
      </rPr>
      <t xml:space="preserve"> Includes customers verified as over income, who requested to be de-enrolled, did not reduce usage, or did not agree to be weatherized.</t>
    </r>
  </si>
  <si>
    <r>
      <t>[2]</t>
    </r>
    <r>
      <rPr>
        <sz val="10"/>
        <rFont val="Times New Roman"/>
        <family val="1"/>
      </rPr>
      <t xml:space="preserve"> Verification results are tied to the month initiated.  The process allows customers 45 days to respond to the verification request.  Results may be pending due to the time permitted for a participant to respond.</t>
    </r>
  </si>
  <si>
    <r>
      <t xml:space="preserve">NOTE: </t>
    </r>
    <r>
      <rPr>
        <sz val="10"/>
        <rFont val="Times New Roman"/>
        <family val="1"/>
      </rPr>
      <t>Any required corrections/adjustments are reported herein and supersede results reported in prior months and may reflect YTD adjustments.</t>
    </r>
  </si>
  <si>
    <t>CARE Program Table 4 - Enrollment by County</t>
  </si>
  <si>
    <r>
      <rPr>
        <b/>
        <sz val="10"/>
        <color rgb="FF000000"/>
        <rFont val="Times New Roman"/>
        <family val="1"/>
      </rPr>
      <t>Estimated Eligible Households</t>
    </r>
    <r>
      <rPr>
        <b/>
        <vertAlign val="superscript"/>
        <sz val="10"/>
        <color rgb="FF000000"/>
        <rFont val="Times New Roman"/>
        <family val="1"/>
      </rPr>
      <t>[1]</t>
    </r>
  </si>
  <si>
    <r>
      <t>Total Households Enrolled</t>
    </r>
    <r>
      <rPr>
        <b/>
        <vertAlign val="superscript"/>
        <sz val="10"/>
        <rFont val="Times New Roman"/>
        <family val="1"/>
      </rPr>
      <t>[2]</t>
    </r>
  </si>
  <si>
    <t>Enrollment Rate</t>
  </si>
  <si>
    <t xml:space="preserve">Rural </t>
  </si>
  <si>
    <r>
      <rPr>
        <vertAlign val="superscript"/>
        <sz val="10"/>
        <rFont val="Times New Roman"/>
        <family val="1"/>
      </rPr>
      <t>[1]</t>
    </r>
    <r>
      <rPr>
        <sz val="10"/>
        <rFont val="Times New Roman"/>
        <family val="1"/>
      </rPr>
      <t xml:space="preserve"> Based on the Annual Estimates of CARE and FERA Eligible Customers and Related Information filed on April 15, 2025.</t>
    </r>
  </si>
  <si>
    <r>
      <t>[2]</t>
    </r>
    <r>
      <rPr>
        <sz val="10"/>
        <rFont val="Times New Roman"/>
        <family val="1"/>
      </rPr>
      <t xml:space="preserve"> Total Households Enrolled includes submeter tenants.</t>
    </r>
  </si>
  <si>
    <t>CARE Program Table 5 - Recertification Results</t>
  </si>
  <si>
    <t>Total CARE Households</t>
  </si>
  <si>
    <r>
      <t xml:space="preserve">Households Requested to Recertify  </t>
    </r>
    <r>
      <rPr>
        <b/>
        <vertAlign val="superscript"/>
        <sz val="10"/>
        <rFont val="Times New Roman"/>
        <family val="1"/>
      </rPr>
      <t>[1][2][5]</t>
    </r>
  </si>
  <si>
    <t>% of Households Total
 (C/B)</t>
  </si>
  <si>
    <t>Households Recertified</t>
  </si>
  <si>
    <r>
      <t xml:space="preserve">Households   De-enrolled </t>
    </r>
    <r>
      <rPr>
        <b/>
        <vertAlign val="superscript"/>
        <sz val="10"/>
        <rFont val="Times New Roman"/>
        <family val="1"/>
      </rPr>
      <t>[3]</t>
    </r>
  </si>
  <si>
    <r>
      <t>Recertification Rate %</t>
    </r>
    <r>
      <rPr>
        <b/>
        <vertAlign val="superscript"/>
        <sz val="10"/>
        <rFont val="Times New Roman"/>
        <family val="1"/>
      </rPr>
      <t xml:space="preserve"> [4]</t>
    </r>
    <r>
      <rPr>
        <b/>
        <sz val="10"/>
        <rFont val="Times New Roman"/>
        <family val="1"/>
      </rPr>
      <t xml:space="preserve">
(E/C)</t>
    </r>
  </si>
  <si>
    <t>% of Total Households De-enrolled (F/B)</t>
  </si>
  <si>
    <r>
      <rPr>
        <vertAlign val="superscript"/>
        <sz val="10"/>
        <rFont val="Times New Roman"/>
        <family val="1"/>
      </rPr>
      <t>[1]</t>
    </r>
    <r>
      <rPr>
        <sz val="10"/>
        <rFont val="Times New Roman"/>
        <family val="1"/>
      </rPr>
      <t xml:space="preserve"> Excludes count of customers recertified through the probability model.</t>
    </r>
  </si>
  <si>
    <r>
      <rPr>
        <vertAlign val="superscript"/>
        <sz val="10"/>
        <rFont val="Times New Roman"/>
        <family val="1"/>
      </rPr>
      <t>[2]</t>
    </r>
    <r>
      <rPr>
        <sz val="10"/>
        <rFont val="Times New Roman"/>
        <family val="1"/>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</si>
  <si>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Times New Roman"/>
        <family val="1"/>
      </rPr>
      <t>[3]</t>
    </r>
    <r>
      <rPr>
        <sz val="10"/>
        <rFont val="Times New Roman"/>
        <family val="1"/>
      </rPr>
      <t xml:space="preserve"> Includes customers who did not respond or who requested to be de-enrolled. Does not include customers who were deenrolled due to other reasons such as moved out, no response/failed verification, deceased, and etc.</t>
    </r>
  </si>
  <si>
    <r>
      <rPr>
        <vertAlign val="superscript"/>
        <sz val="10"/>
        <rFont val="Times New Roman"/>
        <family val="1"/>
      </rPr>
      <t>[4]</t>
    </r>
    <r>
      <rPr>
        <sz val="10"/>
        <rFont val="Times New Roman"/>
        <family val="1"/>
      </rPr>
      <t xml:space="preserve"> Percentage of customers recertified compared to the total participants requested to recertify in that month. </t>
    </r>
  </si>
  <si>
    <r>
      <t>[5]</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Number of requests updated to exclude customers exempted due to emergency disaster protections.</t>
    </r>
  </si>
  <si>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</si>
  <si>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</si>
  <si>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</si>
  <si>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</si>
  <si>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</si>
  <si>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</si>
  <si>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</si>
  <si>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</si>
  <si>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</si>
  <si>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</si>
  <si>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</si>
  <si>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</si>
  <si>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2-1-1 ORANGE COUNTY</t>
  </si>
  <si>
    <t>ALPHA ENTERPRISES</t>
  </si>
  <si>
    <t>APAC SERVICE CENTER</t>
  </si>
  <si>
    <t>ARMENIAN RELIEF SOCIETY</t>
  </si>
  <si>
    <t>ASIAN AMERICAN DRUG ABUSE PROG</t>
  </si>
  <si>
    <t>ASIAN AMERICAN RESOURCE CENTER</t>
  </si>
  <si>
    <t>ASIAN YOUTH CENTER</t>
  </si>
  <si>
    <t>BEST PARTNERS</t>
  </si>
  <si>
    <t>BETHEL BAPTIST CHURCH</t>
  </si>
  <si>
    <t>BISHOP PAIUTE TRIBE</t>
  </si>
  <si>
    <t>C.O.R. COMM DEVELOPMENT CORP</t>
  </si>
  <si>
    <t>CAREGIVERS VOLUNTEERS ELDERLY</t>
  </si>
  <si>
    <t>CHINESE CHRISTIAN HERALD CRUS.</t>
  </si>
  <si>
    <t>CHINO NEIGHBORHOOD HOUSE</t>
  </si>
  <si>
    <t>CITIHOUSING REAL ESTATE SERVIC</t>
  </si>
  <si>
    <t>CITY IMPACT</t>
  </si>
  <si>
    <t>CITY OF BEAUMONT SENIOR CENTER</t>
  </si>
  <si>
    <t>COMMUNITY HEALTH INITIATIVE of OC</t>
  </si>
  <si>
    <t>DELHI CENTER</t>
  </si>
  <si>
    <t>DESERT COMMUNITY ENERGY</t>
  </si>
  <si>
    <t>DESERT MANNA MINISTRIES INC</t>
  </si>
  <si>
    <t>DESIGNATED EXCEPTIONAL SERVICES</t>
  </si>
  <si>
    <t>DISABLED RESOURCES CTR, INC</t>
  </si>
  <si>
    <t>EL CONCILIO DEL CONDADO DE</t>
  </si>
  <si>
    <t>FAMILY SVC ASSOC OF REDLANDS</t>
  </si>
  <si>
    <t>FOOD SHARE</t>
  </si>
  <si>
    <t>GO THE CALENDAR</t>
  </si>
  <si>
    <t>GRID ALTERNATIVES INLAND EMPIRE INC</t>
  </si>
  <si>
    <t>HELP OF OJAI, INC.</t>
  </si>
  <si>
    <t>HOUSING AUTHORITY OF KINGS CO</t>
  </si>
  <si>
    <t>INLAND SOCAL 211+</t>
  </si>
  <si>
    <t>KERNVILLE UNION SCHOOL DISTRIC</t>
  </si>
  <si>
    <t>KINGS COMMUNTITY ACTION ORG</t>
  </si>
  <si>
    <t>KINGS CTY COMMISSION ON AGING</t>
  </si>
  <si>
    <t>LA COUNTY HOUSING AUTHORITY</t>
  </si>
  <si>
    <t>LEAGUE OF CALIF HOMEOWNERS</t>
  </si>
  <si>
    <t>LIFT TO RISE</t>
  </si>
  <si>
    <t>LTSC COMM. DEVEL. CORP</t>
  </si>
  <si>
    <t>MENIFEE VALLEY CHAMBER OF COMMERCE</t>
  </si>
  <si>
    <t>MEXICAN AMERICAN OPPORTUNITY</t>
  </si>
  <si>
    <t>MTN COMM FAM RESOURCE CNTR</t>
  </si>
  <si>
    <t>NEW GREATER CIR. MISSION, INC</t>
  </si>
  <si>
    <t>NEW HOPE VILLAGE, INC</t>
  </si>
  <si>
    <t>NEW HORIZONS CAREGIVERS GROUP</t>
  </si>
  <si>
    <t>OCCC</t>
  </si>
  <si>
    <t>OPERATION GRACE</t>
  </si>
  <si>
    <t>OUR COMMUNITY WORKS</t>
  </si>
  <si>
    <t>PACIFIC ISLANDER HLTH (PIHP)</t>
  </si>
  <si>
    <t>PACIFIC PRIDE FOUNDATION</t>
  </si>
  <si>
    <t>PRM CONSULTING, INC.</t>
  </si>
  <si>
    <t>RIVERSIDE DEPT COMM ACTION</t>
  </si>
  <si>
    <t>SALVATION ARMY SANTA FE SPGS</t>
  </si>
  <si>
    <t>SALVATION ARMY VISALIA CORPS</t>
  </si>
  <si>
    <t>SANTA ANITA FAMILY SERVICE</t>
  </si>
  <si>
    <t>SENIOR ADVOCATES OF THE DESERT</t>
  </si>
  <si>
    <t>SHARE OUR SELVES</t>
  </si>
  <si>
    <t>SHIELDS FOR FAMILIES</t>
  </si>
  <si>
    <t>SMILES FOR SENIORS FOUND.</t>
  </si>
  <si>
    <t>SOUTHEAST CITIES SERVICE CTR.</t>
  </si>
  <si>
    <t>SOUTHEAST COMMUNITY DEVELOPMEN</t>
  </si>
  <si>
    <t>ST VINCENT DE PAUL</t>
  </si>
  <si>
    <t>THE CAMBODIAN FAMILY</t>
  </si>
  <si>
    <t>UNITED CAMBODIAN COMMUNITY INC</t>
  </si>
  <si>
    <t>VICTOR VALLEY COMM SVC COUNCIL</t>
  </si>
  <si>
    <t>VIETNAMESE COMMUNITY OF OC INC</t>
  </si>
  <si>
    <t>VOLUTNEERS OF EAST LOS ANGELES</t>
  </si>
  <si>
    <t>XFINITI SOLUTIONS, LLC</t>
  </si>
  <si>
    <t xml:space="preserve">Total Enrollments </t>
  </si>
  <si>
    <r>
      <rPr>
        <vertAlign val="superscript"/>
        <sz val="10"/>
        <rFont val="Times New Roman"/>
        <family val="1"/>
      </rPr>
      <t>[1]</t>
    </r>
    <r>
      <rPr>
        <sz val="10"/>
        <rFont val="Times New Roman"/>
        <family val="1"/>
      </rPr>
      <t xml:space="preserve"> All capitation contractors with current contracts are listed regardless of whether they have signed up customers or submitted invoices this year.</t>
    </r>
  </si>
  <si>
    <t>CARE Program Table 7 - Expenditures for Pilots and Studies</t>
  </si>
  <si>
    <t>Authorized 2021-2026 Budget</t>
  </si>
  <si>
    <r>
      <t>Joint IOU - 2025 Low Income Needs Assessment (LINA) Study</t>
    </r>
    <r>
      <rPr>
        <vertAlign val="superscript"/>
        <sz val="10"/>
        <rFont val="Times New Roman"/>
        <family val="1"/>
      </rPr>
      <t>[3]</t>
    </r>
  </si>
  <si>
    <t>Joint IOU - 2028 Low Income Needs Assessment (LINA) Study</t>
  </si>
  <si>
    <r>
      <t>Joint IOU - Statewide CARE-ESA Categorical Study</t>
    </r>
    <r>
      <rPr>
        <vertAlign val="superscript"/>
        <sz val="10"/>
        <rFont val="Times New Roman"/>
        <family val="1"/>
      </rPr>
      <t>[4]</t>
    </r>
  </si>
  <si>
    <t xml:space="preserve">  </t>
  </si>
  <si>
    <r>
      <t xml:space="preserve">Joint IOU - CHANGES Evaluation 1 </t>
    </r>
    <r>
      <rPr>
        <vertAlign val="superscript"/>
        <sz val="10"/>
        <rFont val="Times New Roman"/>
        <family val="1"/>
      </rPr>
      <t>[5]</t>
    </r>
  </si>
  <si>
    <r>
      <t xml:space="preserve">Joint IOU - CHANGES Evaluation 2 </t>
    </r>
    <r>
      <rPr>
        <vertAlign val="superscript"/>
        <sz val="10"/>
        <rFont val="Times New Roman"/>
        <family val="1"/>
      </rPr>
      <t>[5]</t>
    </r>
  </si>
  <si>
    <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</si>
  <si>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[5]</t>
    </r>
    <r>
      <rPr>
        <sz val="10"/>
        <rFont val="Times New Roman"/>
        <family val="1"/>
      </rPr>
      <t xml:space="preserve"> CHANGES Evaluation funding is not part of EM&amp;V budget, but funded out of CARE budget as part of the CHANGES program.  Two evaluations will be conducted during this cycle.  The total statewide budget for both studies is $420,600 The first of the 2 was completed in 2023 and cost a total of $245,011.  The budget for the second evaluation is $175,500. SCE pays 30% of the study costs. </t>
    </r>
  </si>
  <si>
    <r>
      <rPr>
        <b/>
        <sz val="10"/>
        <color theme="1"/>
        <rFont val="Times New Roman"/>
        <family val="1"/>
      </rPr>
      <t>NOTE</t>
    </r>
    <r>
      <rPr>
        <sz val="10"/>
        <color theme="1"/>
        <rFont val="Times New Roman"/>
        <family val="1"/>
      </rPr>
      <t>: Any required corrections/adjustments are reported herein and supersede results reported in prior months and may reflect YTD adjustments.</t>
    </r>
  </si>
  <si>
    <t>CARE Program Table 8 - CARE and Disadvantaged Communities Enrollment Rate for Zip Codes</t>
  </si>
  <si>
    <r>
      <t xml:space="preserve">CARE Enrollment Rate for Zip Codes that have 10% or more disconnections </t>
    </r>
    <r>
      <rPr>
        <b/>
        <vertAlign val="superscript"/>
        <sz val="10"/>
        <rFont val="Times New Roman"/>
        <family val="1"/>
      </rPr>
      <t>[1]</t>
    </r>
  </si>
  <si>
    <r>
      <t xml:space="preserve">CARE Enrollment Rate for Zip Codes in High Poverty (Income Less than 100% FPG) </t>
    </r>
    <r>
      <rPr>
        <b/>
        <vertAlign val="superscript"/>
        <sz val="10"/>
        <rFont val="Times New Roman"/>
        <family val="1"/>
      </rPr>
      <t>[2]</t>
    </r>
  </si>
  <si>
    <t>CARE Enrollment Rate for Zip Codes in High Poverty (with 70% or Less CARE Penetration)</t>
  </si>
  <si>
    <r>
      <t>CARE Enrollment Rate for DAC (Zip/Census Track) Codes in High Poverty (with 70% or Less CARE Enrollment Rate)</t>
    </r>
    <r>
      <rPr>
        <b/>
        <vertAlign val="superscript"/>
        <sz val="10"/>
        <rFont val="Times New Roman"/>
        <family val="1"/>
      </rPr>
      <t xml:space="preserve"> [3]</t>
    </r>
  </si>
  <si>
    <r>
      <rPr>
        <vertAlign val="superscript"/>
        <sz val="10"/>
        <rFont val="Times New Roman"/>
        <family val="1"/>
      </rPr>
      <t xml:space="preserve">[1] </t>
    </r>
    <r>
      <rPr>
        <sz val="10"/>
        <rFont val="Times New Roman"/>
        <family val="1"/>
      </rPr>
      <t xml:space="preserve">Disconnections are based on previous calendar year. </t>
    </r>
  </si>
  <si>
    <r>
      <rPr>
        <vertAlign val="superscript"/>
        <sz val="10"/>
        <rFont val="Times New Roman"/>
        <family val="1"/>
      </rPr>
      <t>[2]</t>
    </r>
    <r>
      <rPr>
        <sz val="10"/>
        <rFont val="Times New Roman"/>
        <family val="1"/>
      </rPr>
      <t xml:space="preserve"> Includes zip codes with &gt;25% of customers with incomes less than 100% FPG.</t>
    </r>
  </si>
  <si>
    <r>
      <rPr>
        <vertAlign val="superscript"/>
        <sz val="10"/>
        <rFont val="Times New Roman"/>
        <family val="1"/>
      </rPr>
      <t>[3]</t>
    </r>
    <r>
      <rPr>
        <sz val="10"/>
        <rFont val="Times New Roman"/>
        <family val="1"/>
      </rPr>
      <t xml:space="preserve"> DACs are defined at the census tract level. Corresponding zip codes are provided for the purpose of this table; however, the entire zip code listed may not be considered a DAC.</t>
    </r>
  </si>
  <si>
    <r>
      <rPr>
        <b/>
        <sz val="10"/>
        <rFont val="Times New Roman"/>
        <family val="1"/>
      </rPr>
      <t>NOTE</t>
    </r>
    <r>
      <rPr>
        <sz val="10"/>
        <rFont val="Times New Roman"/>
        <family val="1"/>
      </rPr>
      <t>: Any required corrections/adjustments are reported herein and supersede results reported in prior months and may reflect YTD adjustments.</t>
    </r>
  </si>
  <si>
    <t>CARE Table 9 - CARE Top 10 Lowest Enrollment Rates in High Disconnection, High Poverty, and DAC by Zip Code</t>
  </si>
  <si>
    <t>ZIP</t>
  </si>
  <si>
    <r>
      <t>Top 10 Lowest CARE Enrollment Rate for Zip Codes that have 10% or more Disconnections</t>
    </r>
    <r>
      <rPr>
        <b/>
        <vertAlign val="superscript"/>
        <sz val="10"/>
        <rFont val="Times New Roman"/>
        <family val="1"/>
      </rPr>
      <t>[1]</t>
    </r>
  </si>
  <si>
    <r>
      <t>Top 10 Lowest CARE Enrollment Rate for Zip Codes in High Poverty (Income Less than 100% FPG)</t>
    </r>
    <r>
      <rPr>
        <b/>
        <vertAlign val="superscript"/>
        <sz val="10"/>
        <rFont val="Times New Roman"/>
        <family val="1"/>
      </rPr>
      <t>[2]</t>
    </r>
  </si>
  <si>
    <r>
      <rPr>
        <b/>
        <sz val="10"/>
        <color rgb="FF000000"/>
        <rFont val="Times New Roman"/>
        <family val="1"/>
      </rPr>
      <t>Top 10 Lowest CARE Enrollment Rate for Zip Codes in DAC</t>
    </r>
    <r>
      <rPr>
        <b/>
        <vertAlign val="superscript"/>
        <sz val="10"/>
        <color rgb="FF000000"/>
        <rFont val="Times New Roman"/>
        <family val="1"/>
      </rPr>
      <t>[3]</t>
    </r>
  </si>
  <si>
    <r>
      <rPr>
        <vertAlign val="superscript"/>
        <sz val="10"/>
        <rFont val="Times New Roman"/>
        <family val="1"/>
      </rPr>
      <t>[1]</t>
    </r>
    <r>
      <rPr>
        <sz val="10"/>
        <rFont val="Times New Roman"/>
        <family val="1"/>
      </rPr>
      <t xml:space="preserve"> Disconnections are based on previous calendar year.</t>
    </r>
  </si>
  <si>
    <r>
      <rPr>
        <b/>
        <sz val="10"/>
        <color theme="1"/>
        <rFont val="Times New Roman"/>
        <family val="1"/>
      </rPr>
      <t>NOTES:</t>
    </r>
    <r>
      <rPr>
        <sz val="10"/>
        <color theme="1"/>
        <rFont val="Times New Roman"/>
        <family val="1"/>
      </rPr>
      <t xml:space="preserve"> </t>
    </r>
  </si>
  <si>
    <t xml:space="preserve">Some zip codes rolled up to the nearest zip code for privacy reasons due to the number of people residing in that zip code. </t>
  </si>
  <si>
    <t>Any required corrections/adjustments are reported herein and supersede results reported in prior months and may reflect YTD adjustments.</t>
  </si>
  <si>
    <t>FERA Program Table 1 - Program Expenses</t>
  </si>
  <si>
    <r>
      <t xml:space="preserve">Authorized Budget </t>
    </r>
    <r>
      <rPr>
        <b/>
        <vertAlign val="superscript"/>
        <sz val="12"/>
        <rFont val="Times New Roman"/>
        <family val="1"/>
      </rPr>
      <t>[1]</t>
    </r>
  </si>
  <si>
    <t>FERA Program:</t>
  </si>
  <si>
    <t>Pilot(s)</t>
  </si>
  <si>
    <t xml:space="preserve">FERA Rate Discount </t>
  </si>
  <si>
    <t>NOTE:  Any required corrections/adjustments are reported herein and supersede results reported in prior months and may reflect YTD adjustments.</t>
  </si>
  <si>
    <t>FERA Program Table 2 - Enrollment, Recertification, &amp; Attrition</t>
  </si>
  <si>
    <t>Total 
FERA 
Participants</t>
  </si>
  <si>
    <r>
      <rPr>
        <b/>
        <sz val="12"/>
        <color rgb="FF000000"/>
        <rFont val="Times New Roman"/>
        <family val="1"/>
      </rPr>
      <t xml:space="preserve">Estimated FERA Eligible </t>
    </r>
    <r>
      <rPr>
        <b/>
        <vertAlign val="superscript"/>
        <sz val="12"/>
        <color rgb="FF000000"/>
        <rFont val="Times New Roman"/>
        <family val="1"/>
      </rPr>
      <t>[6]</t>
    </r>
  </si>
  <si>
    <t>Enrollment
Rate %
(W/X)</t>
  </si>
  <si>
    <r>
      <t>Total New Enrollment</t>
    </r>
    <r>
      <rPr>
        <b/>
        <vertAlign val="superscript"/>
        <sz val="12"/>
        <color rgb="FF000000"/>
        <rFont val="Times New Roman"/>
        <family val="1"/>
      </rPr>
      <t xml:space="preserve">
</t>
    </r>
    <r>
      <rPr>
        <b/>
        <sz val="12"/>
        <color rgb="FF000000"/>
        <rFont val="Times New Roman"/>
        <family val="1"/>
      </rPr>
      <t>(E+J)</t>
    </r>
  </si>
  <si>
    <t xml:space="preserve">Non-Scheduled </t>
  </si>
  <si>
    <t>Total 
Recertification  
(L+M+N)</t>
  </si>
  <si>
    <r>
      <t xml:space="preserve">Other </t>
    </r>
    <r>
      <rPr>
        <b/>
        <vertAlign val="superscript"/>
        <sz val="12"/>
        <color rgb="FF000000"/>
        <rFont val="Times New Roman"/>
        <family val="1"/>
      </rPr>
      <t>[5]</t>
    </r>
  </si>
  <si>
    <r>
      <t xml:space="preserve">Inter-Utility </t>
    </r>
    <r>
      <rPr>
        <b/>
        <vertAlign val="superscript"/>
        <sz val="12"/>
        <rFont val="Times New Roman"/>
        <family val="1"/>
      </rPr>
      <t>[1]</t>
    </r>
  </si>
  <si>
    <r>
      <t xml:space="preserve">Intra-Utility </t>
    </r>
    <r>
      <rPr>
        <b/>
        <vertAlign val="superscript"/>
        <sz val="12"/>
        <rFont val="Times New Roman"/>
        <family val="1"/>
      </rPr>
      <t>[2]</t>
    </r>
  </si>
  <si>
    <r>
      <t xml:space="preserve">Leveraging </t>
    </r>
    <r>
      <rPr>
        <b/>
        <vertAlign val="superscript"/>
        <sz val="12"/>
        <rFont val="Times New Roman"/>
        <family val="1"/>
      </rPr>
      <t>[3]</t>
    </r>
  </si>
  <si>
    <r>
      <t xml:space="preserve">No Response </t>
    </r>
    <r>
      <rPr>
        <b/>
        <vertAlign val="superscript"/>
        <sz val="12"/>
        <rFont val="Times New Roman"/>
        <family val="1"/>
      </rPr>
      <t>[4]</t>
    </r>
  </si>
  <si>
    <r>
      <t>[3]</t>
    </r>
    <r>
      <rPr>
        <sz val="10"/>
        <rFont val="Times New Roman"/>
        <family val="1"/>
      </rPr>
      <t xml:space="preserve"> Enrollments via data sharing with programs outside the IOU that serve low-income customers.</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</si>
  <si>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</si>
  <si>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</si>
  <si>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</si>
  <si>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</si>
  <si>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Times New Roman"/>
        <family val="1"/>
      </rPr>
      <t>[1]</t>
    </r>
  </si>
  <si>
    <t>% of Total FERA Households De-enrolled</t>
  </si>
  <si>
    <r>
      <t xml:space="preserve">NOTE:  </t>
    </r>
    <r>
      <rPr>
        <sz val="10"/>
        <rFont val="Times New Roman"/>
        <family val="1"/>
      </rPr>
      <t xml:space="preserve">Any required corrections/adjustments are reported herein and supersede results reported in prior months and may reflect YTD adjustments. </t>
    </r>
  </si>
  <si>
    <t>FERA Program Table 3B Post-Enrollment Verification Results (Electric only High Usage)</t>
  </si>
  <si>
    <r>
      <t xml:space="preserve">NOTE:  </t>
    </r>
    <r>
      <rPr>
        <sz val="10"/>
        <rFont val="Times New Roman"/>
        <family val="1"/>
      </rPr>
      <t>Any required corrections/adjustments are reported herein and supersede results reported in prior months and may reflect YTD adjustments.</t>
    </r>
  </si>
  <si>
    <t>FERA Program Table 4 - Enrollment by County</t>
  </si>
  <si>
    <r>
      <t>Estimated Eligible Households</t>
    </r>
    <r>
      <rPr>
        <vertAlign val="superscript"/>
        <sz val="10"/>
        <rFont val="Times New Roman"/>
        <family val="1"/>
      </rPr>
      <t>[1]</t>
    </r>
  </si>
  <si>
    <r>
      <t>Total Households Enrolled</t>
    </r>
    <r>
      <rPr>
        <vertAlign val="superscript"/>
        <sz val="10"/>
        <rFont val="Times New Roman"/>
        <family val="1"/>
      </rPr>
      <t>[2]</t>
    </r>
  </si>
  <si>
    <t>e</t>
  </si>
  <si>
    <r>
      <t>[1]</t>
    </r>
    <r>
      <rPr>
        <sz val="10"/>
        <rFont val="Times New Roman"/>
        <family val="1"/>
      </rPr>
      <t xml:space="preserve"> Based on the Annual Estimates of CARE and FERA Eligible Customers and Related Information filed on April 15, 2025.</t>
    </r>
  </si>
  <si>
    <t>FERA Program Table 5 - Recertification Results</t>
  </si>
  <si>
    <t>Total FERA Households</t>
  </si>
  <si>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</si>
  <si>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FERA Program Table 6 - Capitation Agencies</t>
    </r>
    <r>
      <rPr>
        <b/>
        <vertAlign val="superscript"/>
        <sz val="12"/>
        <rFont val="Times New Roman"/>
        <family val="1"/>
      </rPr>
      <t>[1]</t>
    </r>
  </si>
  <si>
    <t>Pilot sunset in 2025</t>
  </si>
  <si>
    <t>No activity as of January 2026.</t>
  </si>
  <si>
    <t>No activity to report in January 2026.</t>
  </si>
  <si>
    <t>[8] No activty to report in January 2026.</t>
  </si>
  <si>
    <r>
      <rPr>
        <vertAlign val="superscript"/>
        <sz val="10"/>
        <color rgb="FF000000"/>
        <rFont val="Times New Roman"/>
        <family val="1"/>
      </rPr>
      <t>[4]</t>
    </r>
    <r>
      <rPr>
        <sz val="10"/>
        <color rgb="FF000000"/>
        <rFont val="Times New Roman"/>
        <family val="1"/>
      </rPr>
      <t xml:space="preserve"> SCE will track payments, outstanding balances, and the remaining balance of the Advanced Payment on a monthly basis. The January payment for 3 Prime Contractors was not received in January 2026 and not reflected on this report. Missed payments are expected to be made in February.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</si>
</sst>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409]mmm\-yy;@"/>
    <numFmt numFmtId="174" formatCode="0.000%"/>
    <numFmt numFmtId="175" formatCode="_([$$-409]* #,##0_);_([$$-409]* \(#,##0\);_([$$-409]* &quot;-&quot;??_);_(@_)"/>
    <numFmt numFmtId="176" formatCode="&quot;$&quot;#,##0"/>
    <numFmt numFmtId="177" formatCode="_(* #,##0.000_);_(* \(#,##0.000\);_(* &quot;-&quot;???_);_(@_)"/>
    <numFmt numFmtId="178" formatCode="_(* #,##0.00_);_(* \(#,##0.00\);_(* &quot;-&quot;???_);_(@_)"/>
    <numFmt numFmtId="179" formatCode="0.0000"/>
    <numFmt numFmtId="180" formatCode="0.000"/>
    <numFmt numFmtId="181" formatCode="_([$$-409]* #,##0.00_);_([$$-409]* \(#,##0.00\);_([$$-409]* &quot;-&quot;??_);_(@_)"/>
    <numFmt numFmtId="182" formatCode="#,##0.0000_);\(#,##0.0000\)"/>
    <numFmt numFmtId="183" formatCode="&quot;$&quot;#,##0.00"/>
  </numFmts>
  <fonts count="179">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sz val="11"/>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0"/>
      <color rgb="FFFF0000"/>
      <name val="Arial"/>
      <family val="2"/>
    </font>
    <font>
      <sz val="10"/>
      <name val="Arial"/>
      <family val="2"/>
    </font>
    <font>
      <sz val="8"/>
      <color indexed="10"/>
      <name val="Arial"/>
      <family val="2"/>
    </font>
    <font>
      <b/>
      <sz val="12"/>
      <color rgb="FFFF0000"/>
      <name val="Arial"/>
      <family val="2"/>
    </font>
    <font>
      <u/>
      <sz val="11"/>
      <color theme="10"/>
      <name val="Calibri"/>
      <family val="2"/>
      <scheme val="minor"/>
    </font>
    <font>
      <b/>
      <sz val="12"/>
      <name val="Times New Roman"/>
      <family val="1"/>
    </font>
    <font>
      <b/>
      <sz val="10"/>
      <name val="Times New Roman"/>
      <family val="1"/>
    </font>
    <font>
      <b/>
      <vertAlign val="superscript"/>
      <sz val="10"/>
      <name val="Times New Roman"/>
      <family val="1"/>
    </font>
    <font>
      <sz val="10"/>
      <name val="Times New Roman"/>
      <family val="1"/>
    </font>
    <font>
      <sz val="10"/>
      <color rgb="FFC00000"/>
      <name val="Times New Roman"/>
      <family val="1"/>
    </font>
    <font>
      <sz val="9"/>
      <name val="Segoe UI"/>
      <family val="2"/>
    </font>
    <font>
      <strike/>
      <sz val="10"/>
      <name val="Times New Roman"/>
      <family val="1"/>
    </font>
    <font>
      <sz val="10"/>
      <color rgb="FF000000"/>
      <name val="Times New Roman"/>
      <family val="1"/>
    </font>
    <font>
      <vertAlign val="superscrip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sz val="10"/>
      <color rgb="FF212121"/>
      <name val="Times New Roman"/>
      <family val="1"/>
    </font>
    <font>
      <b/>
      <sz val="10"/>
      <color rgb="FF212121"/>
      <name val="Times New Roman"/>
      <family val="1"/>
    </font>
    <font>
      <b/>
      <sz val="10"/>
      <color rgb="FFFF0000"/>
      <name val="Times New Roman"/>
      <family val="1"/>
    </font>
    <font>
      <i/>
      <sz val="10"/>
      <name val="Times New Roman"/>
      <family val="1"/>
    </font>
    <font>
      <sz val="11"/>
      <name val="Times New Roman"/>
      <family val="1"/>
    </font>
    <font>
      <sz val="12"/>
      <name val="Times New Roman"/>
      <family val="1"/>
    </font>
    <font>
      <vertAlign val="superscript"/>
      <sz val="10"/>
      <name val="Times New Roman"/>
      <family val="1"/>
    </font>
    <font>
      <sz val="9"/>
      <name val="Times New Roman"/>
      <family val="1"/>
    </font>
    <font>
      <sz val="10"/>
      <color theme="1"/>
      <name val="Times New Roman"/>
      <family val="1"/>
    </font>
    <font>
      <vertAlign val="superscript"/>
      <sz val="10"/>
      <color theme="1"/>
      <name val="Times New Roman"/>
      <family val="1"/>
    </font>
    <font>
      <b/>
      <sz val="12"/>
      <color rgb="FFFF0000"/>
      <name val="Times New Roman"/>
      <family val="1"/>
    </font>
    <font>
      <b/>
      <sz val="10"/>
      <color theme="1"/>
      <name val="Times New Roman"/>
      <family val="1"/>
    </font>
    <font>
      <i/>
      <sz val="10"/>
      <color rgb="FF0070C0"/>
      <name val="Arial"/>
      <family val="2"/>
    </font>
    <font>
      <sz val="8"/>
      <color theme="0" tint="-0.249977111117893"/>
      <name val="Times New Roman"/>
      <family val="1"/>
    </font>
    <font>
      <b/>
      <sz val="10"/>
      <color theme="9" tint="-0.249977111117893"/>
      <name val="Times New Roman"/>
      <family val="1"/>
    </font>
    <font>
      <sz val="10"/>
      <color rgb="FF0070C0"/>
      <name val="Times New Roman"/>
      <family val="1"/>
    </font>
    <font>
      <sz val="8"/>
      <name val="Times New Roman"/>
      <family val="1"/>
    </font>
    <font>
      <b/>
      <vertAlign val="superscript"/>
      <sz val="10"/>
      <color rgb="FF000000"/>
      <name val="Times New Roman"/>
      <family val="1"/>
    </font>
    <font>
      <b/>
      <vertAlign val="superscript"/>
      <sz val="12"/>
      <name val="Times New Roman"/>
      <family val="1"/>
    </font>
    <font>
      <sz val="10"/>
      <color indexed="8"/>
      <name val="Times New Roman"/>
      <family val="1"/>
    </font>
    <font>
      <sz val="16"/>
      <color rgb="FFFF0000"/>
      <name val="Times New Roman"/>
      <family val="1"/>
    </font>
    <font>
      <sz val="16"/>
      <name val="Times New Roman"/>
      <family val="1"/>
    </font>
    <font>
      <sz val="11"/>
      <color rgb="FFFF0000"/>
      <name val="Times New Roman"/>
      <family val="1"/>
    </font>
    <font>
      <b/>
      <sz val="12"/>
      <color rgb="FF000000"/>
      <name val="Times New Roman"/>
      <family val="1"/>
    </font>
    <font>
      <b/>
      <vertAlign val="superscript"/>
      <sz val="12"/>
      <color rgb="FF000000"/>
      <name val="Times New Roman"/>
      <family val="1"/>
    </font>
    <font>
      <b/>
      <sz val="11"/>
      <name val="Times New Roman"/>
      <family val="1"/>
    </font>
    <font>
      <sz val="20"/>
      <name val="Times New Roman"/>
      <family val="1"/>
    </font>
    <font>
      <vertAlign val="superscript"/>
      <sz val="12"/>
      <name val="Times New Roman"/>
      <family val="1"/>
    </font>
    <font>
      <i/>
      <sz val="10"/>
      <color rgb="FF0070C0"/>
      <name val="Times New Roman"/>
      <family val="1"/>
    </font>
    <font>
      <sz val="20"/>
      <color rgb="FFFF0000"/>
      <name val="Times New Roman"/>
      <family val="1"/>
    </font>
    <font>
      <i/>
      <sz val="10"/>
      <color theme="1"/>
      <name val="Times New Roman"/>
      <family val="1"/>
    </font>
    <font>
      <sz val="12"/>
      <color rgb="FFFF0000"/>
      <name val="Times New Roman"/>
      <family val="1"/>
    </font>
    <font>
      <b/>
      <vertAlign val="superscript"/>
      <sz val="11"/>
      <name val="Times New Roman"/>
      <family val="1"/>
    </font>
    <font>
      <sz val="11"/>
      <color rgb="FF000000"/>
      <name val="Times New Roman"/>
      <family val="1"/>
    </font>
    <font>
      <b/>
      <i/>
      <sz val="10"/>
      <name val="Times New Roman"/>
      <family val="1"/>
    </font>
    <font>
      <sz val="10"/>
      <name val="Calibri Light"/>
      <family val="2"/>
    </font>
    <font>
      <b/>
      <sz val="10"/>
      <name val="Calibri Light"/>
      <family val="2"/>
    </font>
    <font>
      <sz val="12"/>
      <color theme="1"/>
      <name val="Times New Roman"/>
      <family val="1"/>
    </font>
    <font>
      <b/>
      <sz val="10"/>
      <color rgb="FFFF0000"/>
      <name val="Calibri Light"/>
      <family val="2"/>
    </font>
    <font>
      <b/>
      <sz val="10"/>
      <color rgb="FF000000"/>
      <name val="Calibri"/>
      <family val="2"/>
    </font>
    <font>
      <b/>
      <sz val="10"/>
      <color theme="0" tint="-0.249977111117893"/>
      <name val="Calibri"/>
      <family val="2"/>
    </font>
    <font>
      <sz val="10"/>
      <name val="Calibri"/>
      <family val="2"/>
    </font>
    <font>
      <b/>
      <sz val="10"/>
      <name val="Calibri"/>
      <family val="2"/>
    </font>
    <font>
      <sz val="10"/>
      <color rgb="FFBFBFBF"/>
      <name val="Calibri"/>
      <family val="2"/>
    </font>
    <font>
      <b/>
      <sz val="11"/>
      <color rgb="FFFF0000"/>
      <name val="Times New Roman"/>
      <family val="1"/>
    </font>
    <font>
      <sz val="10"/>
      <color rgb="FFBFBFBF"/>
      <name val="Times New Roman"/>
      <family val="1"/>
    </font>
    <font>
      <sz val="11"/>
      <color rgb="FF000000"/>
      <name val="Calibri"/>
      <family val="2"/>
      <scheme val="minor"/>
    </font>
    <font>
      <sz val="12"/>
      <color rgb="FF4D4D4D"/>
      <name val="Times New Roman"/>
      <family val="1"/>
    </font>
    <font>
      <b/>
      <sz val="12"/>
      <color theme="1"/>
      <name val="Times New Roman"/>
      <family val="1"/>
    </font>
    <font>
      <sz val="12"/>
      <color theme="1"/>
      <name val="Arial"/>
      <family val="2"/>
    </font>
    <font>
      <b/>
      <sz val="10"/>
      <color theme="1"/>
      <name val="Arial"/>
      <family val="2"/>
    </font>
    <font>
      <sz val="11"/>
      <color theme="1"/>
      <name val="Arial"/>
      <family val="2"/>
    </font>
    <font>
      <b/>
      <vertAlign val="superscript"/>
      <sz val="10"/>
      <color theme="1"/>
      <name val="Times New Roman"/>
      <family val="1"/>
    </font>
    <font>
      <i/>
      <sz val="10"/>
      <color theme="1"/>
      <name val="Arial"/>
      <family val="2"/>
    </font>
    <font>
      <sz val="11"/>
      <color theme="1"/>
      <name val="Times New Roman"/>
      <family val="1"/>
    </font>
    <font>
      <sz val="10"/>
      <color rgb="FFFF0000"/>
      <name val="Calibri"/>
      <family val="2"/>
      <scheme val="minor"/>
    </font>
    <font>
      <sz val="10"/>
      <name val="Calibri"/>
      <family val="2"/>
      <scheme val="minor"/>
    </font>
    <font>
      <sz val="8"/>
      <name val="Calibri"/>
      <family val="2"/>
      <scheme val="minor"/>
    </font>
    <font>
      <sz val="10"/>
      <color rgb="FF000000"/>
      <name val="Arial"/>
      <family val="2"/>
    </font>
  </fonts>
  <fills count="4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BFBFBF"/>
        <bgColor rgb="FF000000"/>
      </patternFill>
    </fill>
    <fill>
      <patternFill patternType="solid">
        <fgColor theme="0" tint="-0.34998626667073579"/>
        <bgColor indexed="64"/>
      </patternFill>
    </fill>
    <fill>
      <patternFill patternType="solid">
        <fgColor theme="0"/>
        <bgColor rgb="FF000000"/>
      </patternFill>
    </fill>
    <fill>
      <patternFill patternType="solid">
        <fgColor rgb="FFD9D9D9"/>
        <bgColor indexed="64"/>
      </patternFill>
    </fill>
    <fill>
      <patternFill patternType="solid">
        <fgColor rgb="FFFFFFFF"/>
        <bgColor indexed="64"/>
      </patternFill>
    </fill>
    <fill>
      <patternFill patternType="solid">
        <fgColor theme="0" tint="-0.24994659260841701"/>
        <bgColor indexed="64"/>
      </patternFill>
    </fill>
    <fill>
      <patternFill patternType="solid">
        <fgColor theme="0" tint="-0.249977111117893"/>
        <bgColor rgb="FF000000"/>
      </patternFill>
    </fill>
  </fills>
  <borders count="161">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style="thin">
        <color auto="1"/>
      </top>
      <bottom style="thin">
        <color auto="1"/>
      </bottom>
      <diagonal/>
    </border>
    <border>
      <left style="thin">
        <color auto="1"/>
      </left>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bottom style="thin">
        <color auto="1"/>
      </bottom>
      <diagonal/>
    </border>
    <border>
      <left style="thin">
        <color auto="1"/>
      </left>
      <right style="medium">
        <color auto="1"/>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thin">
        <color auto="1"/>
      </right>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medium">
        <color indexed="64"/>
      </bottom>
      <diagonal/>
    </border>
    <border>
      <left/>
      <right style="medium">
        <color auto="1"/>
      </right>
      <top style="thin">
        <color auto="1"/>
      </top>
      <bottom style="thin">
        <color auto="1"/>
      </bottom>
      <diagonal/>
    </border>
    <border>
      <left style="thin">
        <color indexed="64"/>
      </left>
      <right style="thin">
        <color indexed="64"/>
      </right>
      <top/>
      <bottom/>
      <diagonal/>
    </border>
    <border>
      <left style="medium">
        <color indexed="64"/>
      </left>
      <right style="medium">
        <color rgb="FF000000"/>
      </right>
      <top style="thin">
        <color auto="1"/>
      </top>
      <bottom/>
      <diagonal/>
    </border>
    <border>
      <left style="medium">
        <color rgb="FF000000"/>
      </left>
      <right style="medium">
        <color auto="1"/>
      </right>
      <top style="medium">
        <color rgb="FF000000"/>
      </top>
      <bottom style="thin">
        <color auto="1"/>
      </bottom>
      <diagonal/>
    </border>
    <border>
      <left/>
      <right style="thin">
        <color auto="1"/>
      </right>
      <top style="medium">
        <color rgb="FF000000"/>
      </top>
      <bottom/>
      <diagonal/>
    </border>
    <border>
      <left style="thin">
        <color auto="1"/>
      </left>
      <right style="thin">
        <color auto="1"/>
      </right>
      <top style="medium">
        <color rgb="FF000000"/>
      </top>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thin">
        <color auto="1"/>
      </left>
      <right style="medium">
        <color rgb="FF000000"/>
      </right>
      <top style="medium">
        <color rgb="FF000000"/>
      </top>
      <bottom/>
      <diagonal/>
    </border>
    <border>
      <left style="thin">
        <color indexed="64"/>
      </left>
      <right style="medium">
        <color rgb="FF000000"/>
      </right>
      <top style="medium">
        <color indexed="64"/>
      </top>
      <bottom style="medium">
        <color indexed="64"/>
      </bottom>
      <diagonal/>
    </border>
    <border>
      <left style="thin">
        <color auto="1"/>
      </left>
      <right style="thin">
        <color auto="1"/>
      </right>
      <top/>
      <bottom style="medium">
        <color rgb="FF000000"/>
      </bottom>
      <diagonal/>
    </border>
    <border>
      <left style="medium">
        <color rgb="FF000000"/>
      </left>
      <right style="thin">
        <color auto="1"/>
      </right>
      <top/>
      <bottom/>
      <diagonal/>
    </border>
    <border>
      <left style="medium">
        <color rgb="FF000000"/>
      </left>
      <right style="thin">
        <color auto="1"/>
      </right>
      <top/>
      <bottom style="medium">
        <color auto="1"/>
      </bottom>
      <diagonal/>
    </border>
    <border>
      <left style="thin">
        <color auto="1"/>
      </left>
      <right/>
      <top style="medium">
        <color rgb="FF000000"/>
      </top>
      <bottom style="medium">
        <color auto="1"/>
      </bottom>
      <diagonal/>
    </border>
    <border>
      <left style="thin">
        <color rgb="FF000000"/>
      </left>
      <right/>
      <top style="medium">
        <color rgb="FF000000"/>
      </top>
      <bottom style="medium">
        <color rgb="FF000000"/>
      </bottom>
      <diagonal/>
    </border>
    <border>
      <left style="thin">
        <color indexed="64"/>
      </left>
      <right style="thin">
        <color indexed="64"/>
      </right>
      <top style="medium">
        <color indexed="64"/>
      </top>
      <bottom style="medium">
        <color rgb="FF000000"/>
      </bottom>
      <diagonal/>
    </border>
    <border>
      <left style="thin">
        <color auto="1"/>
      </left>
      <right style="medium">
        <color rgb="FF000000"/>
      </right>
      <top/>
      <bottom style="medium">
        <color auto="1"/>
      </bottom>
      <diagonal/>
    </border>
    <border>
      <left style="medium">
        <color rgb="FF000000"/>
      </left>
      <right style="thin">
        <color rgb="FF000000"/>
      </right>
      <top/>
      <bottom style="medium">
        <color auto="1"/>
      </bottom>
      <diagonal/>
    </border>
    <border>
      <left style="thin">
        <color rgb="FF000000"/>
      </left>
      <right style="thin">
        <color rgb="FF000000"/>
      </right>
      <top/>
      <bottom style="medium">
        <color auto="1"/>
      </bottom>
      <diagonal/>
    </border>
    <border>
      <left style="thin">
        <color rgb="FF000000"/>
      </left>
      <right/>
      <top style="medium">
        <color indexed="64"/>
      </top>
      <bottom style="medium">
        <color indexed="64"/>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style="thin">
        <color auto="1"/>
      </right>
      <top style="thin">
        <color auto="1"/>
      </top>
      <bottom style="thin">
        <color auto="1"/>
      </bottom>
      <diagonal/>
    </border>
    <border>
      <left style="thin">
        <color rgb="FF000000"/>
      </left>
      <right style="medium">
        <color auto="1"/>
      </right>
      <top/>
      <bottom style="medium">
        <color auto="1"/>
      </bottom>
      <diagonal/>
    </border>
    <border>
      <left style="medium">
        <color rgb="FF000000"/>
      </left>
      <right style="thin">
        <color rgb="FF000000"/>
      </right>
      <top style="medium">
        <color indexed="64"/>
      </top>
      <bottom style="medium">
        <color indexed="64"/>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medium">
        <color rgb="FF000000"/>
      </top>
      <bottom style="thin">
        <color indexed="64"/>
      </bottom>
      <diagonal/>
    </border>
    <border>
      <left/>
      <right style="thin">
        <color auto="1"/>
      </right>
      <top style="medium">
        <color rgb="FF000000"/>
      </top>
      <bottom style="thin">
        <color indexed="64"/>
      </bottom>
      <diagonal/>
    </border>
    <border>
      <left style="medium">
        <color rgb="FF000000"/>
      </left>
      <right style="medium">
        <color rgb="FF000000"/>
      </right>
      <top style="medium">
        <color indexed="64"/>
      </top>
      <bottom style="thin">
        <color indexed="64"/>
      </bottom>
      <diagonal/>
    </border>
    <border>
      <left style="medium">
        <color rgb="FF000000"/>
      </left>
      <right style="medium">
        <color rgb="FF000000"/>
      </right>
      <top/>
      <bottom style="thin">
        <color auto="1"/>
      </bottom>
      <diagonal/>
    </border>
    <border>
      <left style="medium">
        <color rgb="FF000000"/>
      </left>
      <right style="medium">
        <color rgb="FF000000"/>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rgb="FF000000"/>
      </left>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auto="1"/>
      </right>
      <top style="thin">
        <color auto="1"/>
      </top>
      <bottom style="medium">
        <color auto="1"/>
      </bottom>
      <diagonal/>
    </border>
    <border>
      <left style="medium">
        <color indexed="64"/>
      </left>
      <right/>
      <top style="thin">
        <color indexed="64"/>
      </top>
      <bottom style="medium">
        <color indexed="64"/>
      </bottom>
      <diagonal/>
    </border>
    <border>
      <left style="medium">
        <color rgb="FF000000"/>
      </left>
      <right style="medium">
        <color auto="1"/>
      </right>
      <top style="thin">
        <color auto="1"/>
      </top>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rgb="FF000000"/>
      </left>
      <right style="medium">
        <color auto="1"/>
      </right>
      <top/>
      <bottom style="medium">
        <color rgb="FF000000"/>
      </bottom>
      <diagonal/>
    </border>
    <border>
      <left style="medium">
        <color auto="1"/>
      </left>
      <right style="medium">
        <color rgb="FF000000"/>
      </right>
      <top/>
      <bottom style="medium">
        <color rgb="FF000000"/>
      </bottom>
      <diagonal/>
    </border>
    <border>
      <left style="medium">
        <color indexed="64"/>
      </left>
      <right style="thin">
        <color rgb="FF000000"/>
      </right>
      <top/>
      <bottom style="medium">
        <color indexed="64"/>
      </bottom>
      <diagonal/>
    </border>
  </borders>
  <cellStyleXfs count="31338">
    <xf numFmtId="0" fontId="0" fillId="0" borderId="0"/>
    <xf numFmtId="9" fontId="104" fillId="0" borderId="0" applyFont="0" applyFill="0" applyBorder="0" applyAlignment="0" applyProtection="0"/>
    <xf numFmtId="44" fontId="104" fillId="0" borderId="0" applyFont="0" applyFill="0" applyBorder="0" applyAlignment="0" applyProtection="0"/>
    <xf numFmtId="42" fontId="104" fillId="0" borderId="0" applyFont="0" applyFill="0" applyBorder="0" applyAlignment="0" applyProtection="0"/>
    <xf numFmtId="43" fontId="104" fillId="0" borderId="0" applyFont="0" applyFill="0" applyBorder="0" applyAlignment="0" applyProtection="0"/>
    <xf numFmtId="41" fontId="104" fillId="0" borderId="0" applyFon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166" fontId="42" fillId="8" borderId="1">
      <alignment horizontal="center" vertical="center"/>
    </xf>
    <xf numFmtId="166" fontId="42" fillId="8" borderId="1">
      <alignment horizontal="center" vertical="center"/>
    </xf>
    <xf numFmtId="166" fontId="42" fillId="8" borderId="1">
      <alignment horizontal="center" vertical="center"/>
    </xf>
    <xf numFmtId="166" fontId="42" fillId="8" borderId="1">
      <alignment horizontal="center" vertical="center"/>
    </xf>
    <xf numFmtId="0" fontId="25" fillId="3" borderId="0" applyNumberFormat="0" applyBorder="0" applyAlignment="0" applyProtection="0"/>
    <xf numFmtId="0" fontId="26" fillId="20" borderId="2" applyNumberFormat="0" applyAlignment="0" applyProtection="0"/>
    <xf numFmtId="0" fontId="27" fillId="21" borderId="3" applyNumberFormat="0" applyAlignment="0" applyProtection="0"/>
    <xf numFmtId="41" fontId="104" fillId="0" borderId="0" applyFont="0" applyFill="0" applyBorder="0" applyAlignment="0" applyProtection="0"/>
    <xf numFmtId="41"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0" fontId="28" fillId="0" borderId="0" applyNumberForma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0" fontId="29" fillId="4"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4" fillId="0" borderId="0" applyNumberFormat="0" applyFill="0" applyBorder="0" applyAlignment="0" applyProtection="0"/>
    <xf numFmtId="0" fontId="40" fillId="0" borderId="4" applyNumberFormat="0" applyProtection="0"/>
    <xf numFmtId="170" fontId="40" fillId="0" borderId="5">
      <alignment horizontal="left" vertical="center"/>
    </xf>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30" fillId="0" borderId="6" applyNumberFormat="0" applyFill="0" applyAlignment="0" applyProtection="0"/>
    <xf numFmtId="0" fontId="30" fillId="0" borderId="0" applyNumberForma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8" fontId="104" fillId="0" borderId="0" applyFont="0" applyFill="0" applyBorder="0" applyProtection="0"/>
    <xf numFmtId="0" fontId="46" fillId="0" borderId="7" applyNumberFormat="0" applyFill="0" applyAlignment="0" applyProtection="0"/>
    <xf numFmtId="0" fontId="74" fillId="0" borderId="0" applyNumberFormat="0" applyFill="0" applyBorder="0">
      <protection locked="0"/>
    </xf>
    <xf numFmtId="0" fontId="43" fillId="22" borderId="8" applyNumberFormat="0" applyBorder="0" applyAlignment="0" applyProtection="0"/>
    <xf numFmtId="0" fontId="43" fillId="22" borderId="8" applyNumberFormat="0" applyBorder="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2" fillId="0" borderId="9" applyNumberFormat="0" applyFill="0" applyAlignment="0" applyProtection="0"/>
    <xf numFmtId="0" fontId="33" fillId="23" borderId="0" applyNumberFormat="0" applyBorder="0" applyAlignment="0" applyProtection="0"/>
    <xf numFmtId="37" fontId="47" fillId="0" borderId="0"/>
    <xf numFmtId="37" fontId="47" fillId="0" borderId="0"/>
    <xf numFmtId="37" fontId="47" fillId="0" borderId="0"/>
    <xf numFmtId="37" fontId="47" fillId="0" borderId="0"/>
    <xf numFmtId="169" fontId="48" fillId="0" borderId="0"/>
    <xf numFmtId="169" fontId="48" fillId="0" borderId="0"/>
    <xf numFmtId="169" fontId="48" fillId="0" borderId="0"/>
    <xf numFmtId="169" fontId="48"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170" fontId="104" fillId="0" borderId="0"/>
    <xf numFmtId="170" fontId="62" fillId="0" borderId="0"/>
    <xf numFmtId="170" fontId="62" fillId="0" borderId="0"/>
    <xf numFmtId="0" fontId="104" fillId="0" borderId="0"/>
    <xf numFmtId="0" fontId="104" fillId="0" borderId="0"/>
    <xf numFmtId="0" fontId="104" fillId="0" borderId="0"/>
    <xf numFmtId="0" fontId="104" fillId="0" borderId="0"/>
    <xf numFmtId="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170" fontId="72" fillId="0" borderId="0"/>
    <xf numFmtId="170" fontId="104" fillId="0" borderId="0"/>
    <xf numFmtId="0" fontId="104" fillId="0" borderId="0"/>
    <xf numFmtId="0" fontId="104" fillId="0" borderId="0"/>
    <xf numFmtId="0" fontId="104" fillId="0" borderId="0"/>
    <xf numFmtId="0" fontId="104" fillId="0" borderId="0"/>
    <xf numFmtId="0" fontId="104" fillId="0" borderId="0"/>
    <xf numFmtId="0" fontId="76" fillId="0" borderId="0"/>
    <xf numFmtId="0" fontId="76" fillId="0" borderId="0"/>
    <xf numFmtId="0" fontId="76" fillId="0" borderId="0"/>
    <xf numFmtId="0" fontId="76" fillId="0" borderId="0"/>
    <xf numFmtId="0" fontId="76" fillId="0" borderId="0"/>
    <xf numFmtId="170" fontId="72" fillId="0" borderId="0"/>
    <xf numFmtId="0" fontId="76" fillId="0" borderId="0"/>
    <xf numFmtId="0" fontId="76" fillId="0" borderId="0"/>
    <xf numFmtId="0" fontId="76" fillId="0" borderId="0"/>
    <xf numFmtId="0" fontId="76" fillId="0" borderId="0"/>
    <xf numFmtId="0" fontId="76" fillId="0" borderId="0"/>
    <xf numFmtId="0" fontId="76" fillId="0" borderId="0"/>
    <xf numFmtId="170" fontId="72" fillId="0" borderId="0"/>
    <xf numFmtId="170" fontId="104" fillId="0" borderId="0"/>
    <xf numFmtId="170" fontId="104" fillId="0" borderId="0"/>
    <xf numFmtId="170" fontId="104" fillId="0" borderId="0"/>
    <xf numFmtId="0" fontId="104" fillId="0" borderId="0"/>
    <xf numFmtId="0" fontId="104" fillId="22" borderId="10" applyNumberFormat="0" applyFont="0" applyAlignment="0" applyProtection="0"/>
    <xf numFmtId="0" fontId="34" fillId="20" borderId="11" applyNumberFormat="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38" fillId="23" borderId="11" applyNumberFormat="0" applyProtection="0">
      <alignment vertical="center"/>
    </xf>
    <xf numFmtId="0" fontId="38" fillId="23" borderId="11" applyNumberFormat="0" applyProtection="0">
      <alignment vertical="center"/>
    </xf>
    <xf numFmtId="0" fontId="73" fillId="2" borderId="8" applyNumberFormat="0" applyProtection="0">
      <alignment horizontal="right" vertical="center" wrapText="1"/>
    </xf>
    <xf numFmtId="0" fontId="38" fillId="23" borderId="11" applyNumberFormat="0" applyProtection="0">
      <alignment vertical="center"/>
    </xf>
    <xf numFmtId="0" fontId="73" fillId="2" borderId="8" applyNumberFormat="0" applyProtection="0">
      <alignment horizontal="right" vertical="center" wrapText="1"/>
    </xf>
    <xf numFmtId="0" fontId="55" fillId="23" borderId="12" applyNumberFormat="0" applyProtection="0">
      <alignment vertical="center"/>
    </xf>
    <xf numFmtId="4" fontId="56" fillId="24" borderId="13">
      <alignment vertical="center"/>
    </xf>
    <xf numFmtId="4" fontId="57" fillId="24" borderId="13">
      <alignment vertical="center"/>
    </xf>
    <xf numFmtId="4" fontId="56" fillId="25" borderId="13">
      <alignment vertical="center"/>
    </xf>
    <xf numFmtId="4" fontId="57" fillId="25" borderId="13">
      <alignment vertical="center"/>
    </xf>
    <xf numFmtId="0" fontId="38" fillId="23" borderId="11" applyNumberFormat="0" applyProtection="0">
      <alignment horizontal="left" vertical="center" indent="1"/>
    </xf>
    <xf numFmtId="0" fontId="38" fillId="23" borderId="11" applyNumberFormat="0" applyProtection="0">
      <alignment horizontal="left" vertical="center" indent="1"/>
    </xf>
    <xf numFmtId="0" fontId="73" fillId="2" borderId="8" applyNumberFormat="0" applyProtection="0">
      <alignment horizontal="left" vertical="center" indent="1"/>
    </xf>
    <xf numFmtId="0" fontId="38" fillId="23" borderId="11" applyNumberFormat="0" applyProtection="0">
      <alignment horizontal="left" vertical="center" indent="1"/>
    </xf>
    <xf numFmtId="0" fontId="73" fillId="2" borderId="8" applyNumberFormat="0" applyProtection="0">
      <alignment horizontal="left" vertical="center" indent="1"/>
    </xf>
    <xf numFmtId="0" fontId="37" fillId="23" borderId="12" applyNumberFormat="0" applyProtection="0">
      <alignment horizontal="left" vertical="top" indent="1"/>
    </xf>
    <xf numFmtId="0" fontId="58" fillId="12" borderId="8" applyNumberFormat="0" applyProtection="0">
      <alignment horizontal="left" vertical="center"/>
    </xf>
    <xf numFmtId="0" fontId="52" fillId="21" borderId="8" applyNumberFormat="0">
      <alignment horizontal="right" vertical="center"/>
    </xf>
    <xf numFmtId="0" fontId="38" fillId="3" borderId="12" applyNumberFormat="0" applyProtection="0">
      <alignment horizontal="right" vertical="center"/>
    </xf>
    <xf numFmtId="0" fontId="38" fillId="3" borderId="12" applyNumberFormat="0" applyProtection="0">
      <alignment horizontal="right" vertical="center"/>
    </xf>
    <xf numFmtId="0" fontId="38" fillId="9" borderId="12" applyNumberFormat="0" applyProtection="0">
      <alignment horizontal="right" vertical="center"/>
    </xf>
    <xf numFmtId="0" fontId="38" fillId="9" borderId="12" applyNumberFormat="0" applyProtection="0">
      <alignment horizontal="right" vertical="center"/>
    </xf>
    <xf numFmtId="0" fontId="38" fillId="17" borderId="12" applyNumberFormat="0" applyProtection="0">
      <alignment horizontal="right" vertical="center"/>
    </xf>
    <xf numFmtId="0" fontId="38" fillId="17" borderId="12" applyNumberFormat="0" applyProtection="0">
      <alignment horizontal="right" vertical="center"/>
    </xf>
    <xf numFmtId="0" fontId="38" fillId="11" borderId="12" applyNumberFormat="0" applyProtection="0">
      <alignment horizontal="right" vertical="center"/>
    </xf>
    <xf numFmtId="0" fontId="38" fillId="11" borderId="12" applyNumberFormat="0" applyProtection="0">
      <alignment horizontal="right" vertical="center"/>
    </xf>
    <xf numFmtId="0" fontId="38" fillId="15" borderId="12" applyNumberFormat="0" applyProtection="0">
      <alignment horizontal="right" vertical="center"/>
    </xf>
    <xf numFmtId="0" fontId="38" fillId="15" borderId="12" applyNumberFormat="0" applyProtection="0">
      <alignment horizontal="right" vertical="center"/>
    </xf>
    <xf numFmtId="0" fontId="38" fillId="19" borderId="12" applyNumberFormat="0" applyProtection="0">
      <alignment horizontal="right" vertical="center"/>
    </xf>
    <xf numFmtId="0" fontId="38" fillId="19" borderId="12" applyNumberFormat="0" applyProtection="0">
      <alignment horizontal="right" vertical="center"/>
    </xf>
    <xf numFmtId="0" fontId="38" fillId="18" borderId="12" applyNumberFormat="0" applyProtection="0">
      <alignment horizontal="right" vertical="center"/>
    </xf>
    <xf numFmtId="0" fontId="38" fillId="18" borderId="12" applyNumberFormat="0" applyProtection="0">
      <alignment horizontal="right" vertical="center"/>
    </xf>
    <xf numFmtId="0" fontId="38" fillId="26" borderId="12" applyNumberFormat="0" applyProtection="0">
      <alignment horizontal="right" vertical="center"/>
    </xf>
    <xf numFmtId="0" fontId="38" fillId="26" borderId="12" applyNumberFormat="0" applyProtection="0">
      <alignment horizontal="right" vertical="center"/>
    </xf>
    <xf numFmtId="0" fontId="38" fillId="10" borderId="12" applyNumberFormat="0" applyProtection="0">
      <alignment horizontal="right" vertical="center"/>
    </xf>
    <xf numFmtId="0" fontId="38" fillId="10" borderId="12" applyNumberFormat="0" applyProtection="0">
      <alignment horizontal="right" vertical="center"/>
    </xf>
    <xf numFmtId="0" fontId="37" fillId="0" borderId="8" applyNumberFormat="0" applyProtection="0">
      <alignment horizontal="left" vertical="center" indent="1"/>
    </xf>
    <xf numFmtId="0" fontId="38" fillId="0" borderId="8" applyNumberFormat="0" applyProtection="0">
      <alignment horizontal="left" vertical="center" indent="1"/>
    </xf>
    <xf numFmtId="0" fontId="38" fillId="0" borderId="8" applyNumberFormat="0" applyProtection="0">
      <alignment horizontal="left" vertical="center" indent="1"/>
    </xf>
    <xf numFmtId="0" fontId="38" fillId="0" borderId="8"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60" fillId="20" borderId="12" applyNumberFormat="0" applyProtection="0">
      <alignment horizontal="center" vertical="center"/>
    </xf>
    <xf numFmtId="4" fontId="61" fillId="28" borderId="14">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2" borderId="8" applyNumberFormat="0" applyProtection="0">
      <alignment horizontal="left" vertical="center" indent="2"/>
    </xf>
    <xf numFmtId="0" fontId="58" fillId="2" borderId="8" applyNumberFormat="0" applyProtection="0">
      <alignment horizontal="left" vertical="center" indent="2"/>
    </xf>
    <xf numFmtId="0" fontId="58" fillId="2" borderId="8" applyNumberFormat="0" applyProtection="0">
      <alignment horizontal="left" vertical="center" indent="2"/>
    </xf>
    <xf numFmtId="0" fontId="58" fillId="2" borderId="8" applyNumberFormat="0" applyProtection="0">
      <alignment horizontal="left" vertical="center" indent="2"/>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38" fillId="22" borderId="12" applyNumberFormat="0" applyProtection="0">
      <alignment vertical="center"/>
    </xf>
    <xf numFmtId="0" fontId="38" fillId="22" borderId="12" applyNumberFormat="0" applyProtection="0">
      <alignment vertical="center"/>
    </xf>
    <xf numFmtId="0" fontId="63" fillId="22" borderId="12" applyNumberFormat="0" applyProtection="0">
      <alignment vertical="center"/>
    </xf>
    <xf numFmtId="4" fontId="64" fillId="24" borderId="14">
      <alignment vertical="center"/>
    </xf>
    <xf numFmtId="4" fontId="65" fillId="24" borderId="14">
      <alignment vertical="center"/>
    </xf>
    <xf numFmtId="4" fontId="64" fillId="25" borderId="14">
      <alignment vertical="center"/>
    </xf>
    <xf numFmtId="4" fontId="65" fillId="25" borderId="14">
      <alignment vertical="center"/>
    </xf>
    <xf numFmtId="0" fontId="53" fillId="0" borderId="0" applyNumberFormat="0" applyProtection="0">
      <alignment horizontal="left" vertical="center" indent="1"/>
    </xf>
    <xf numFmtId="0" fontId="38" fillId="22" borderId="12" applyNumberFormat="0" applyProtection="0">
      <alignment horizontal="left" vertical="top" indent="1"/>
    </xf>
    <xf numFmtId="0" fontId="38" fillId="22" borderId="12" applyNumberFormat="0" applyProtection="0">
      <alignment horizontal="left" vertical="top" indent="1"/>
    </xf>
    <xf numFmtId="0" fontId="52" fillId="21" borderId="8" applyNumberFormat="0">
      <alignment horizontal="left" vertical="center"/>
    </xf>
    <xf numFmtId="0" fontId="43" fillId="0" borderId="8" applyNumberFormat="0" applyProtection="0">
      <alignment horizontal="left" vertical="center" indent="1"/>
    </xf>
    <xf numFmtId="0" fontId="38" fillId="31" borderId="11" applyNumberFormat="0" applyProtection="0">
      <alignment horizontal="right" vertical="center"/>
    </xf>
    <xf numFmtId="0" fontId="38" fillId="31" borderId="11" applyNumberFormat="0" applyProtection="0">
      <alignment horizontal="right" vertical="center"/>
    </xf>
    <xf numFmtId="0" fontId="72" fillId="0" borderId="8" applyNumberFormat="0" applyProtection="0">
      <alignment horizontal="right" vertical="center" wrapText="1"/>
    </xf>
    <xf numFmtId="0" fontId="38" fillId="31" borderId="11" applyNumberFormat="0" applyProtection="0">
      <alignment horizontal="right" vertical="center"/>
    </xf>
    <xf numFmtId="0" fontId="72" fillId="0" borderId="8" applyNumberFormat="0" applyProtection="0">
      <alignment horizontal="right" vertical="center" wrapText="1"/>
    </xf>
    <xf numFmtId="0" fontId="63" fillId="30" borderId="12" applyNumberFormat="0" applyProtection="0">
      <alignment horizontal="right" vertical="center"/>
    </xf>
    <xf numFmtId="4" fontId="66" fillId="24" borderId="14">
      <alignment vertical="center"/>
    </xf>
    <xf numFmtId="4" fontId="67" fillId="24" borderId="14">
      <alignment vertical="center"/>
    </xf>
    <xf numFmtId="4" fontId="66" fillId="25" borderId="14">
      <alignment vertical="center"/>
    </xf>
    <xf numFmtId="4" fontId="67" fillId="17" borderId="14">
      <alignment vertical="center"/>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72" fillId="0" borderId="8" applyNumberFormat="0" applyProtection="0">
      <alignment horizontal="left" vertical="center" indent="1"/>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72" fillId="0" borderId="8" applyNumberFormat="0" applyProtection="0">
      <alignment horizontal="left" vertical="center" indent="1"/>
    </xf>
    <xf numFmtId="0" fontId="58" fillId="12" borderId="8" applyNumberFormat="0" applyProtection="0">
      <alignment horizontal="center" vertical="top" wrapText="1"/>
    </xf>
    <xf numFmtId="4" fontId="68" fillId="28" borderId="15">
      <alignment vertical="center"/>
    </xf>
    <xf numFmtId="4" fontId="69" fillId="28" borderId="15">
      <alignment vertical="center"/>
    </xf>
    <xf numFmtId="4" fontId="56" fillId="24" borderId="15">
      <alignment vertical="center"/>
    </xf>
    <xf numFmtId="4" fontId="57" fillId="24" borderId="15">
      <alignment vertical="center"/>
    </xf>
    <xf numFmtId="4" fontId="56" fillId="25" borderId="14">
      <alignment vertical="center"/>
    </xf>
    <xf numFmtId="4" fontId="57" fillId="25" borderId="14">
      <alignment vertical="center"/>
    </xf>
    <xf numFmtId="4" fontId="70" fillId="22" borderId="15">
      <alignment horizontal="left" vertical="center" indent="1"/>
    </xf>
    <xf numFmtId="0" fontId="51" fillId="0" borderId="0" applyNumberFormat="0" applyProtection="0">
      <alignment vertical="center"/>
    </xf>
    <xf numFmtId="0" fontId="41" fillId="0" borderId="12" applyNumberFormat="0" applyProtection="0">
      <alignment horizontal="right" vertical="center"/>
    </xf>
    <xf numFmtId="0" fontId="41" fillId="0" borderId="12" applyNumberFormat="0" applyProtection="0">
      <alignment horizontal="right" vertical="center"/>
    </xf>
    <xf numFmtId="170" fontId="71" fillId="28" borderId="16">
      <protection locked="0"/>
    </xf>
    <xf numFmtId="170" fontId="71" fillId="32" borderId="0"/>
    <xf numFmtId="170" fontId="54" fillId="0" borderId="0"/>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0" fontId="35" fillId="0" borderId="0"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43" fillId="23" borderId="0" applyNumberFormat="0" applyBorder="0" applyAlignment="0" applyProtection="0"/>
    <xf numFmtId="0" fontId="43" fillId="23" borderId="0" applyNumberFormat="0" applyBorder="0" applyAlignment="0" applyProtection="0"/>
    <xf numFmtId="37" fontId="43" fillId="0" borderId="0"/>
    <xf numFmtId="37" fontId="43" fillId="0" borderId="0"/>
    <xf numFmtId="37" fontId="43" fillId="0" borderId="0"/>
    <xf numFmtId="37" fontId="43" fillId="0" borderId="0"/>
    <xf numFmtId="3" fontId="50" fillId="0" borderId="7" applyProtection="0"/>
    <xf numFmtId="0" fontId="36" fillId="0" borderId="0" applyNumberFormat="0" applyFill="0" applyBorder="0" applyAlignment="0" applyProtection="0"/>
    <xf numFmtId="0" fontId="76" fillId="0" borderId="0"/>
    <xf numFmtId="0" fontId="76" fillId="0" borderId="0"/>
    <xf numFmtId="0" fontId="41" fillId="0" borderId="12" applyNumberFormat="0" applyProtection="0">
      <alignment horizontal="right" vertical="center"/>
    </xf>
    <xf numFmtId="0" fontId="104" fillId="0" borderId="0"/>
    <xf numFmtId="0" fontId="104" fillId="0" borderId="0"/>
    <xf numFmtId="0" fontId="104" fillId="0" borderId="0"/>
    <xf numFmtId="0" fontId="104" fillId="0" borderId="0"/>
    <xf numFmtId="0" fontId="104" fillId="0" borderId="0"/>
    <xf numFmtId="0" fontId="76" fillId="0" borderId="0"/>
    <xf numFmtId="0" fontId="76" fillId="0" borderId="0"/>
    <xf numFmtId="0" fontId="76" fillId="0" borderId="0"/>
    <xf numFmtId="0" fontId="22" fillId="0" borderId="0"/>
    <xf numFmtId="0" fontId="80"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0" fontId="25" fillId="3" borderId="0" applyNumberFormat="0" applyBorder="0" applyAlignment="0" applyProtection="0"/>
    <xf numFmtId="0" fontId="26" fillId="20" borderId="2" applyNumberFormat="0" applyAlignment="0" applyProtection="0"/>
    <xf numFmtId="0" fontId="27" fillId="21" borderId="3" applyNumberFormat="0" applyAlignment="0" applyProtection="0"/>
    <xf numFmtId="43" fontId="80" fillId="0" borderId="0" applyFont="0" applyFill="0" applyBorder="0" applyAlignment="0" applyProtection="0"/>
    <xf numFmtId="0" fontId="28" fillId="0" borderId="0" applyNumberFormat="0" applyFill="0" applyBorder="0" applyAlignment="0" applyProtection="0"/>
    <xf numFmtId="0" fontId="29" fillId="4" borderId="0" applyNumberFormat="0" applyBorder="0" applyAlignment="0" applyProtection="0"/>
    <xf numFmtId="0" fontId="81" fillId="0" borderId="18" applyNumberFormat="0" applyFill="0" applyAlignment="0" applyProtection="0"/>
    <xf numFmtId="0" fontId="82" fillId="0" borderId="13"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7" borderId="2" applyNumberFormat="0" applyAlignment="0" applyProtection="0"/>
    <xf numFmtId="0" fontId="32" fillId="0" borderId="9" applyNumberFormat="0" applyFill="0" applyAlignment="0" applyProtection="0"/>
    <xf numFmtId="0" fontId="33" fillId="23" borderId="0" applyNumberFormat="0" applyBorder="0" applyAlignment="0" applyProtection="0"/>
    <xf numFmtId="0" fontId="80" fillId="22" borderId="10" applyNumberFormat="0" applyFont="0" applyAlignment="0" applyProtection="0"/>
    <xf numFmtId="0" fontId="34" fillId="20" borderId="11" applyNumberFormat="0" applyAlignment="0" applyProtection="0"/>
    <xf numFmtId="9" fontId="80" fillId="0" borderId="0" applyFont="0" applyFill="0" applyBorder="0" applyAlignment="0" applyProtection="0"/>
    <xf numFmtId="0" fontId="35" fillId="0" borderId="0" applyNumberFormat="0" applyFill="0" applyBorder="0" applyAlignment="0" applyProtection="0"/>
    <xf numFmtId="0" fontId="83" fillId="0" borderId="19" applyNumberFormat="0" applyFill="0" applyAlignment="0" applyProtection="0"/>
    <xf numFmtId="0" fontId="36" fillId="0" borderId="0" applyNumberFormat="0" applyFill="0" applyBorder="0" applyAlignment="0" applyProtection="0"/>
    <xf numFmtId="0" fontId="22" fillId="0" borderId="0"/>
    <xf numFmtId="0" fontId="104" fillId="0" borderId="0"/>
    <xf numFmtId="172" fontId="85" fillId="0" borderId="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22" fillId="0" borderId="0"/>
    <xf numFmtId="0" fontId="44" fillId="0" borderId="0" applyNumberFormat="0" applyFill="0" applyBorder="0" applyAlignment="0" applyProtection="0"/>
    <xf numFmtId="0" fontId="40" fillId="0" borderId="4" applyNumberFormat="0" applyProtection="0"/>
    <xf numFmtId="0" fontId="40" fillId="0" borderId="5">
      <alignment horizontal="left" vertical="center"/>
    </xf>
    <xf numFmtId="0" fontId="45"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6" fillId="0" borderId="7" applyNumberFormat="0" applyFill="0" applyAlignment="0" applyProtection="0"/>
    <xf numFmtId="0" fontId="104" fillId="0" borderId="0"/>
    <xf numFmtId="0" fontId="104" fillId="0" borderId="0"/>
    <xf numFmtId="0" fontId="104" fillId="0" borderId="0"/>
    <xf numFmtId="0" fontId="22" fillId="0" borderId="0"/>
    <xf numFmtId="9" fontId="104" fillId="0" borderId="0" applyFont="0" applyFill="0" applyBorder="0" applyAlignment="0" applyProtection="0"/>
    <xf numFmtId="0" fontId="86" fillId="23" borderId="20" applyNumberFormat="0" applyProtection="0">
      <alignment vertical="center"/>
    </xf>
    <xf numFmtId="0" fontId="87" fillId="23" borderId="20" applyNumberFormat="0" applyProtection="0">
      <alignment vertical="center"/>
    </xf>
    <xf numFmtId="0" fontId="88" fillId="23" borderId="20" applyNumberFormat="0" applyProtection="0">
      <alignment horizontal="left" vertical="center" indent="1"/>
    </xf>
    <xf numFmtId="0" fontId="37" fillId="23" borderId="12" applyNumberFormat="0" applyProtection="0">
      <alignment horizontal="left" vertical="top" indent="1"/>
    </xf>
    <xf numFmtId="0" fontId="89" fillId="27" borderId="20" applyNumberFormat="0" applyProtection="0">
      <alignment horizontal="left" vertical="center" indent="1"/>
    </xf>
    <xf numFmtId="0" fontId="66" fillId="17" borderId="20" applyNumberFormat="0" applyProtection="0">
      <alignment vertical="center"/>
    </xf>
    <xf numFmtId="0" fontId="78" fillId="7" borderId="20" applyNumberFormat="0" applyProtection="0">
      <alignment vertical="center"/>
    </xf>
    <xf numFmtId="0" fontId="66" fillId="24" borderId="20" applyNumberFormat="0" applyProtection="0">
      <alignment vertical="center"/>
    </xf>
    <xf numFmtId="0" fontId="56" fillId="17" borderId="20" applyNumberFormat="0" applyProtection="0">
      <alignment vertical="center"/>
    </xf>
    <xf numFmtId="0" fontId="70" fillId="33" borderId="20" applyNumberFormat="0" applyProtection="0">
      <alignment horizontal="left" vertical="center" indent="1"/>
    </xf>
    <xf numFmtId="0" fontId="70" fillId="30" borderId="20" applyNumberFormat="0" applyProtection="0">
      <alignment horizontal="left" vertical="center" indent="1"/>
    </xf>
    <xf numFmtId="0" fontId="90" fillId="27" borderId="20" applyNumberFormat="0" applyProtection="0">
      <alignment horizontal="left" vertical="center" indent="1"/>
    </xf>
    <xf numFmtId="0" fontId="91" fillId="8" borderId="20" applyNumberFormat="0" applyProtection="0">
      <alignment vertical="center"/>
    </xf>
    <xf numFmtId="0" fontId="61" fillId="28" borderId="20" applyNumberFormat="0" applyProtection="0">
      <alignment horizontal="left" vertical="center" indent="1"/>
    </xf>
    <xf numFmtId="0" fontId="92" fillId="30" borderId="20" applyNumberFormat="0" applyProtection="0">
      <alignment horizontal="left" vertical="center" indent="1"/>
    </xf>
    <xf numFmtId="0" fontId="93" fillId="27" borderId="20"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94" fillId="28" borderId="20" applyNumberFormat="0" applyProtection="0">
      <alignment vertical="center"/>
    </xf>
    <xf numFmtId="0" fontId="95" fillId="28" borderId="20" applyNumberFormat="0" applyProtection="0">
      <alignment vertical="center"/>
    </xf>
    <xf numFmtId="0" fontId="70" fillId="30" borderId="20" applyNumberFormat="0" applyProtection="0">
      <alignment horizontal="left" vertical="center" indent="1"/>
    </xf>
    <xf numFmtId="0" fontId="38" fillId="22" borderId="12" applyNumberFormat="0" applyProtection="0">
      <alignment horizontal="left" vertical="top" indent="1"/>
    </xf>
    <xf numFmtId="0" fontId="38" fillId="22" borderId="12" applyNumberFormat="0" applyProtection="0">
      <alignment horizontal="left" vertical="top" indent="1"/>
    </xf>
    <xf numFmtId="0" fontId="96" fillId="28" borderId="20" applyNumberFormat="0" applyProtection="0">
      <alignment vertical="center"/>
    </xf>
    <xf numFmtId="0" fontId="97" fillId="28" borderId="20" applyNumberFormat="0" applyProtection="0">
      <alignment vertical="center"/>
    </xf>
    <xf numFmtId="0" fontId="70" fillId="30" borderId="20" applyNumberFormat="0" applyProtection="0">
      <alignment horizontal="left" vertical="center" indent="1"/>
    </xf>
    <xf numFmtId="0" fontId="38" fillId="29" borderId="12" applyNumberFormat="0" applyProtection="0">
      <alignment horizontal="left" vertical="top" indent="1"/>
    </xf>
    <xf numFmtId="0" fontId="38" fillId="29" borderId="12" applyNumberFormat="0" applyProtection="0">
      <alignment horizontal="left" vertical="top" indent="1"/>
    </xf>
    <xf numFmtId="0" fontId="68" fillId="28" borderId="20" applyNumberFormat="0" applyProtection="0">
      <alignment vertical="center"/>
    </xf>
    <xf numFmtId="0" fontId="69" fillId="28" borderId="20" applyNumberFormat="0" applyProtection="0">
      <alignment vertical="center"/>
    </xf>
    <xf numFmtId="0" fontId="70" fillId="22" borderId="20" applyNumberFormat="0" applyProtection="0">
      <alignment horizontal="left" vertical="center" indent="1"/>
    </xf>
    <xf numFmtId="0" fontId="98" fillId="8" borderId="20" applyNumberFormat="0" applyProtection="0">
      <alignment horizontal="left" indent="1"/>
    </xf>
    <xf numFmtId="0" fontId="84" fillId="28" borderId="20" applyNumberFormat="0" applyProtection="0">
      <alignment vertical="center"/>
    </xf>
    <xf numFmtId="0" fontId="49" fillId="0" borderId="0" applyNumberFormat="0" applyFon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22" fillId="0" borderId="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8" fontId="104" fillId="0" borderId="0" applyFont="0" applyFill="0" applyBorder="0" applyProtection="0"/>
    <xf numFmtId="0" fontId="104" fillId="0" borderId="0"/>
    <xf numFmtId="0" fontId="104" fillId="0" borderId="0"/>
    <xf numFmtId="0" fontId="104" fillId="0" borderId="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104" fillId="0" borderId="0"/>
    <xf numFmtId="0" fontId="23" fillId="7" borderId="0" applyNumberFormat="0" applyBorder="0" applyAlignment="0" applyProtection="0"/>
    <xf numFmtId="0" fontId="23" fillId="7" borderId="0" applyNumberFormat="0" applyBorder="0" applyAlignment="0" applyProtection="0"/>
    <xf numFmtId="0" fontId="23" fillId="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3"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5"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7"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8"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1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5"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1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2"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5"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6"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13"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6" fillId="28" borderId="2" applyNumberFormat="0" applyAlignment="0" applyProtection="0"/>
    <xf numFmtId="0" fontId="26" fillId="28" borderId="2" applyNumberFormat="0" applyAlignment="0" applyProtection="0"/>
    <xf numFmtId="0" fontId="26" fillId="20" borderId="2" applyNumberFormat="0" applyAlignment="0" applyProtection="0"/>
    <xf numFmtId="0" fontId="26" fillId="28" borderId="2" applyNumberFormat="0" applyAlignment="0" applyProtection="0"/>
    <xf numFmtId="0" fontId="26" fillId="28" borderId="2" applyNumberFormat="0" applyAlignment="0" applyProtection="0"/>
    <xf numFmtId="0" fontId="26" fillId="28" borderId="2" applyNumberFormat="0" applyAlignment="0" applyProtection="0"/>
    <xf numFmtId="43" fontId="2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04"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23"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80"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0" fontId="101" fillId="0" borderId="21" applyNumberFormat="0" applyFill="0" applyAlignment="0" applyProtection="0"/>
    <xf numFmtId="0" fontId="101" fillId="0" borderId="21" applyNumberFormat="0" applyFill="0" applyAlignment="0" applyProtection="0"/>
    <xf numFmtId="0" fontId="81" fillId="0" borderId="18" applyNumberFormat="0" applyFill="0" applyAlignment="0" applyProtection="0"/>
    <xf numFmtId="0" fontId="101" fillId="0" borderId="21" applyNumberFormat="0" applyFill="0" applyAlignment="0" applyProtection="0"/>
    <xf numFmtId="0" fontId="101" fillId="0" borderId="21" applyNumberFormat="0" applyFill="0" applyAlignment="0" applyProtection="0"/>
    <xf numFmtId="0" fontId="101" fillId="0" borderId="21" applyNumberFormat="0" applyFill="0" applyAlignment="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0" fillId="0" borderId="0" applyNumberFormat="0" applyFont="0" applyFill="0" applyBorder="0" applyProtection="0"/>
    <xf numFmtId="0" fontId="102" fillId="0" borderId="13" applyNumberFormat="0" applyFill="0" applyAlignment="0" applyProtection="0"/>
    <xf numFmtId="0" fontId="102" fillId="0" borderId="13" applyNumberFormat="0" applyFill="0" applyAlignment="0" applyProtection="0"/>
    <xf numFmtId="0" fontId="8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99" fillId="0" borderId="22" applyNumberFormat="0" applyFill="0" applyAlignment="0" applyProtection="0"/>
    <xf numFmtId="0" fontId="99" fillId="0" borderId="22" applyNumberFormat="0" applyFill="0" applyAlignment="0" applyProtection="0"/>
    <xf numFmtId="0" fontId="30" fillId="0" borderId="6" applyNumberFormat="0" applyFill="0" applyAlignment="0" applyProtection="0"/>
    <xf numFmtId="0" fontId="99" fillId="0" borderId="22" applyNumberFormat="0" applyFill="0" applyAlignment="0" applyProtection="0"/>
    <xf numFmtId="0" fontId="99" fillId="0" borderId="22" applyNumberFormat="0" applyFill="0" applyAlignment="0" applyProtection="0"/>
    <xf numFmtId="0" fontId="99" fillId="0" borderId="22" applyNumberFormat="0" applyFill="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0" fontId="31" fillId="23" borderId="2" applyNumberFormat="0" applyAlignment="0" applyProtection="0"/>
    <xf numFmtId="0" fontId="31" fillId="23" borderId="2" applyNumberFormat="0" applyAlignment="0" applyProtection="0"/>
    <xf numFmtId="0" fontId="31" fillId="7" borderId="2" applyNumberFormat="0" applyAlignment="0" applyProtection="0"/>
    <xf numFmtId="0" fontId="31" fillId="23" borderId="2" applyNumberFormat="0" applyAlignment="0" applyProtection="0"/>
    <xf numFmtId="0" fontId="31" fillId="23" borderId="2" applyNumberFormat="0" applyAlignment="0" applyProtection="0"/>
    <xf numFmtId="0" fontId="31" fillId="23"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80"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104" fillId="0" borderId="0"/>
    <xf numFmtId="0" fontId="104" fillId="0" borderId="0"/>
    <xf numFmtId="0" fontId="22" fillId="0" borderId="0"/>
    <xf numFmtId="0" fontId="22" fillId="0" borderId="0"/>
    <xf numFmtId="0" fontId="22" fillId="0" borderId="0"/>
    <xf numFmtId="0" fontId="104" fillId="0" borderId="0"/>
    <xf numFmtId="0" fontId="80" fillId="0" borderId="0"/>
    <xf numFmtId="0" fontId="104" fillId="0" borderId="0"/>
    <xf numFmtId="0" fontId="104" fillId="0" borderId="0"/>
    <xf numFmtId="0" fontId="104" fillId="0" borderId="0"/>
    <xf numFmtId="0" fontId="22" fillId="0" borderId="0"/>
    <xf numFmtId="0" fontId="104" fillId="0" borderId="0"/>
    <xf numFmtId="0" fontId="104" fillId="0" borderId="0"/>
    <xf numFmtId="0" fontId="22" fillId="0" borderId="0"/>
    <xf numFmtId="0" fontId="104" fillId="0" borderId="0"/>
    <xf numFmtId="0" fontId="104" fillId="0" borderId="0"/>
    <xf numFmtId="0" fontId="104" fillId="0" borderId="0"/>
    <xf numFmtId="0" fontId="22" fillId="0" borderId="0"/>
    <xf numFmtId="0" fontId="104" fillId="0" borderId="0"/>
    <xf numFmtId="0" fontId="104" fillId="0" borderId="0"/>
    <xf numFmtId="0" fontId="104" fillId="0" borderId="0"/>
    <xf numFmtId="0" fontId="104" fillId="0" borderId="0"/>
    <xf numFmtId="0" fontId="80"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104" fillId="0" borderId="0"/>
    <xf numFmtId="0" fontId="80" fillId="0" borderId="0"/>
    <xf numFmtId="0" fontId="104" fillId="0" borderId="0"/>
    <xf numFmtId="0" fontId="104" fillId="0" borderId="0"/>
    <xf numFmtId="0" fontId="22" fillId="0" borderId="0"/>
    <xf numFmtId="0" fontId="104" fillId="0" borderId="0"/>
    <xf numFmtId="0" fontId="80"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104" fillId="0" borderId="0"/>
    <xf numFmtId="0" fontId="80" fillId="0" borderId="0"/>
    <xf numFmtId="0" fontId="104" fillId="0" borderId="0"/>
    <xf numFmtId="0" fontId="104" fillId="22" borderId="10" applyNumberFormat="0" applyFont="0" applyAlignment="0" applyProtection="0"/>
    <xf numFmtId="0" fontId="104" fillId="22" borderId="10" applyNumberFormat="0" applyFont="0" applyAlignment="0" applyProtection="0"/>
    <xf numFmtId="0" fontId="80" fillId="22" borderId="10" applyNumberFormat="0" applyFont="0" applyAlignment="0" applyProtection="0"/>
    <xf numFmtId="0" fontId="104" fillId="22" borderId="10" applyNumberFormat="0" applyFont="0" applyAlignment="0" applyProtection="0"/>
    <xf numFmtId="0" fontId="104" fillId="22" borderId="10" applyNumberFormat="0" applyFont="0" applyAlignment="0" applyProtection="0"/>
    <xf numFmtId="0" fontId="104" fillId="22" borderId="10" applyNumberFormat="0" applyFont="0" applyAlignment="0" applyProtection="0"/>
    <xf numFmtId="0" fontId="34" fillId="28" borderId="11" applyNumberFormat="0" applyAlignment="0" applyProtection="0"/>
    <xf numFmtId="0" fontId="34" fillId="28" borderId="11" applyNumberFormat="0" applyAlignment="0" applyProtection="0"/>
    <xf numFmtId="0" fontId="34" fillId="20" borderId="11" applyNumberFormat="0" applyAlignment="0" applyProtection="0"/>
    <xf numFmtId="0" fontId="34" fillId="28" borderId="11" applyNumberFormat="0" applyAlignment="0" applyProtection="0"/>
    <xf numFmtId="0" fontId="34" fillId="28" borderId="11" applyNumberFormat="0" applyAlignment="0" applyProtection="0"/>
    <xf numFmtId="0" fontId="34" fillId="28" borderId="11" applyNumberFormat="0" applyAlignment="0" applyProtection="0"/>
    <xf numFmtId="9"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0" fillId="0" borderId="0" applyNumberFormat="0" applyFill="0" applyBorder="0" applyAlignment="0" applyProtection="0"/>
    <xf numFmtId="0" fontId="100" fillId="0" borderId="0" applyNumberFormat="0" applyFill="0" applyBorder="0" applyAlignment="0" applyProtection="0"/>
    <xf numFmtId="0" fontId="35"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83" fillId="0" borderId="23" applyNumberFormat="0" applyFill="0" applyAlignment="0" applyProtection="0"/>
    <xf numFmtId="0" fontId="83" fillId="0" borderId="23" applyNumberFormat="0" applyFill="0" applyAlignment="0" applyProtection="0"/>
    <xf numFmtId="0" fontId="83" fillId="0" borderId="19" applyNumberFormat="0" applyFill="0" applyAlignment="0" applyProtection="0"/>
    <xf numFmtId="0" fontId="83" fillId="0" borderId="23" applyNumberFormat="0" applyFill="0" applyAlignment="0" applyProtection="0"/>
    <xf numFmtId="0" fontId="83" fillId="0" borderId="23" applyNumberFormat="0" applyFill="0" applyAlignment="0" applyProtection="0"/>
    <xf numFmtId="0" fontId="83" fillId="0" borderId="23" applyNumberFormat="0" applyFill="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9" fontId="80" fillId="0" borderId="0" applyFont="0" applyFill="0" applyBorder="0" applyAlignment="0" applyProtection="0"/>
    <xf numFmtId="0" fontId="31" fillId="7" borderId="2" applyNumberFormat="0" applyAlignment="0" applyProtection="0"/>
    <xf numFmtId="43" fontId="80" fillId="0" borderId="0" applyFont="0" applyFill="0" applyBorder="0" applyAlignment="0" applyProtection="0"/>
    <xf numFmtId="0" fontId="80"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9" fontId="104" fillId="0" borderId="0" applyFont="0" applyFill="0" applyBorder="0" applyAlignment="0" applyProtection="0"/>
    <xf numFmtId="0" fontId="22" fillId="0" borderId="0"/>
    <xf numFmtId="43" fontId="22" fillId="0" borderId="0" applyFont="0" applyFill="0" applyBorder="0" applyAlignment="0" applyProtection="0"/>
    <xf numFmtId="43" fontId="22"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9" fontId="80" fillId="0" borderId="0" applyFont="0" applyFill="0" applyBorder="0" applyAlignment="0" applyProtection="0"/>
    <xf numFmtId="43" fontId="80" fillId="0" borderId="0" applyFont="0" applyFill="0" applyBorder="0" applyAlignment="0" applyProtection="0"/>
    <xf numFmtId="0" fontId="80" fillId="0" borderId="0"/>
    <xf numFmtId="9" fontId="80" fillId="0" borderId="0" applyFont="0" applyFill="0" applyBorder="0" applyAlignment="0" applyProtection="0"/>
    <xf numFmtId="43" fontId="80" fillId="0" borderId="0" applyFont="0" applyFill="0" applyBorder="0" applyAlignment="0" applyProtection="0"/>
    <xf numFmtId="0" fontId="31" fillId="7" borderId="2" applyNumberFormat="0" applyAlignment="0" applyProtection="0"/>
    <xf numFmtId="0" fontId="80" fillId="0" borderId="0"/>
    <xf numFmtId="0" fontId="31" fillId="7" borderId="2" applyNumberFormat="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43" fontId="104" fillId="0" borderId="0" applyFont="0" applyFill="0" applyBorder="0" applyAlignment="0" applyProtection="0"/>
    <xf numFmtId="43"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43" fontId="104" fillId="0" borderId="0" applyFont="0" applyFill="0" applyBorder="0" applyAlignment="0" applyProtection="0"/>
    <xf numFmtId="0" fontId="104" fillId="0" borderId="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104" fillId="0" borderId="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34" borderId="0" applyNumberFormat="0" applyBorder="0" applyAlignment="0" applyProtection="0"/>
    <xf numFmtId="0" fontId="22" fillId="0" borderId="0"/>
    <xf numFmtId="0" fontId="21" fillId="0" borderId="0"/>
    <xf numFmtId="0" fontId="20" fillId="0" borderId="0"/>
    <xf numFmtId="0" fontId="19" fillId="0" borderId="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9" fontId="16" fillId="0" borderId="0" applyFont="0" applyFill="0" applyBorder="0" applyAlignment="0" applyProtection="0"/>
    <xf numFmtId="0" fontId="15" fillId="0" borderId="0"/>
    <xf numFmtId="0" fontId="14" fillId="0" borderId="0"/>
    <xf numFmtId="9" fontId="14" fillId="0" borderId="0" applyFont="0" applyFill="0" applyBorder="0" applyAlignment="0" applyProtection="0"/>
    <xf numFmtId="0" fontId="13" fillId="0" borderId="0"/>
    <xf numFmtId="9" fontId="13" fillId="0" borderId="0" applyFont="0" applyFill="0" applyBorder="0" applyAlignment="0" applyProtection="0"/>
    <xf numFmtId="0" fontId="12" fillId="0" borderId="0"/>
    <xf numFmtId="44" fontId="12" fillId="0" borderId="0" applyFont="0" applyFill="0" applyBorder="0" applyAlignment="0" applyProtection="0"/>
    <xf numFmtId="0" fontId="48" fillId="0" borderId="0"/>
    <xf numFmtId="0" fontId="76" fillId="0" borderId="0"/>
    <xf numFmtId="0" fontId="104" fillId="0" borderId="0"/>
    <xf numFmtId="0" fontId="11" fillId="0" borderId="0"/>
    <xf numFmtId="44" fontId="11" fillId="0" borderId="0" applyFont="0" applyFill="0" applyBorder="0" applyAlignment="0" applyProtection="0"/>
    <xf numFmtId="0" fontId="38" fillId="0" borderId="0"/>
    <xf numFmtId="0" fontId="10" fillId="0" borderId="0"/>
    <xf numFmtId="44" fontId="10" fillId="0" borderId="0" applyFont="0" applyFill="0" applyBorder="0" applyAlignment="0" applyProtection="0"/>
    <xf numFmtId="0" fontId="9" fillId="0" borderId="0"/>
    <xf numFmtId="0" fontId="8" fillId="0" borderId="0"/>
    <xf numFmtId="0" fontId="107" fillId="0" borderId="0" applyNumberFormat="0" applyFill="0" applyBorder="0" applyAlignment="0" applyProtection="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62"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66" fillId="0" borderId="0"/>
    <xf numFmtId="44" fontId="104" fillId="0" borderId="0" applyFont="0" applyFill="0" applyBorder="0" applyAlignment="0" applyProtection="0"/>
    <xf numFmtId="0" fontId="178" fillId="0" borderId="0"/>
    <xf numFmtId="0" fontId="178" fillId="0" borderId="0"/>
    <xf numFmtId="0" fontId="178" fillId="0" borderId="0"/>
  </cellStyleXfs>
  <cellXfs count="1715">
    <xf numFmtId="0" fontId="0" fillId="0" borderId="0" xfId="0"/>
    <xf numFmtId="164" fontId="176" fillId="0" borderId="0" xfId="4" applyNumberFormat="1" applyFont="1"/>
    <xf numFmtId="164" fontId="175" fillId="0" borderId="0" xfId="4" applyNumberFormat="1" applyFont="1"/>
    <xf numFmtId="0" fontId="77" fillId="0" borderId="0" xfId="0" applyFont="1"/>
    <xf numFmtId="0" fontId="79" fillId="0" borderId="0" xfId="0" applyFont="1"/>
    <xf numFmtId="0" fontId="0" fillId="0" borderId="0" xfId="0" applyAlignment="1">
      <alignment horizontal="center"/>
    </xf>
    <xf numFmtId="0" fontId="39" fillId="0" borderId="0" xfId="0" applyFont="1"/>
    <xf numFmtId="10" fontId="0" fillId="0" borderId="0" xfId="1" applyNumberFormat="1" applyFont="1"/>
    <xf numFmtId="9" fontId="0" fillId="0" borderId="0" xfId="1" applyFont="1"/>
    <xf numFmtId="0" fontId="43" fillId="0" borderId="0" xfId="0" applyFont="1"/>
    <xf numFmtId="165" fontId="43" fillId="0" borderId="0" xfId="0" applyNumberFormat="1" applyFont="1"/>
    <xf numFmtId="0" fontId="105" fillId="0" borderId="0" xfId="0" applyFont="1"/>
    <xf numFmtId="2" fontId="0" fillId="0" borderId="0" xfId="0" applyNumberFormat="1"/>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04" fillId="0" borderId="0" xfId="0" applyFont="1"/>
    <xf numFmtId="0" fontId="0" fillId="0" borderId="0" xfId="0" applyAlignment="1">
      <alignment horizontal="center" wrapText="1"/>
    </xf>
    <xf numFmtId="9" fontId="77" fillId="0" borderId="0" xfId="1" applyFont="1" applyAlignment="1">
      <alignment horizontal="center"/>
    </xf>
    <xf numFmtId="3" fontId="0" fillId="0" borderId="0" xfId="0" applyNumberFormat="1" applyAlignment="1">
      <alignment horizontal="center"/>
    </xf>
    <xf numFmtId="171" fontId="77" fillId="0" borderId="0" xfId="1" applyNumberFormat="1" applyFont="1" applyAlignment="1">
      <alignment horizontal="center"/>
    </xf>
    <xf numFmtId="171" fontId="0" fillId="0" borderId="0" xfId="1" applyNumberFormat="1" applyFont="1" applyAlignment="1">
      <alignment horizontal="center"/>
    </xf>
    <xf numFmtId="174" fontId="0" fillId="0" borderId="0" xfId="0" applyNumberFormat="1" applyAlignment="1">
      <alignment horizontal="center"/>
    </xf>
    <xf numFmtId="171" fontId="0" fillId="0" borderId="0" xfId="0" applyNumberFormat="1" applyAlignment="1">
      <alignment horizontal="center"/>
    </xf>
    <xf numFmtId="9" fontId="0" fillId="0" borderId="0" xfId="0" applyNumberFormat="1"/>
    <xf numFmtId="0" fontId="40" fillId="0" borderId="0" xfId="0" applyFont="1" applyAlignment="1">
      <alignment horizontal="center"/>
    </xf>
    <xf numFmtId="49" fontId="40" fillId="0" borderId="0" xfId="0" applyNumberFormat="1" applyFont="1" applyAlignment="1">
      <alignment horizontal="center"/>
    </xf>
    <xf numFmtId="0" fontId="106" fillId="0" borderId="0" xfId="0" applyFont="1"/>
    <xf numFmtId="49" fontId="77" fillId="0" borderId="0" xfId="0" applyNumberFormat="1" applyFont="1"/>
    <xf numFmtId="42" fontId="0" fillId="0" borderId="0" xfId="0" applyNumberFormat="1"/>
    <xf numFmtId="0" fontId="77" fillId="0" borderId="0" xfId="0" quotePrefix="1" applyFont="1" applyAlignment="1">
      <alignment horizontal="left" wrapText="1"/>
    </xf>
    <xf numFmtId="0" fontId="77" fillId="0" borderId="0" xfId="0" applyFont="1" applyAlignment="1">
      <alignment wrapText="1"/>
    </xf>
    <xf numFmtId="43" fontId="0" fillId="0" borderId="0" xfId="0" applyNumberFormat="1"/>
    <xf numFmtId="164" fontId="0" fillId="0" borderId="0" xfId="0" applyNumberFormat="1"/>
    <xf numFmtId="0" fontId="40" fillId="0" borderId="0" xfId="0" applyFont="1"/>
    <xf numFmtId="0" fontId="103" fillId="0" borderId="0" xfId="0" applyFont="1"/>
    <xf numFmtId="0" fontId="109" fillId="42" borderId="8" xfId="0" applyFont="1" applyFill="1" applyBorder="1" applyAlignment="1">
      <alignment horizontal="center" wrapText="1"/>
    </xf>
    <xf numFmtId="0" fontId="111" fillId="0" borderId="8" xfId="0" applyFont="1" applyBorder="1"/>
    <xf numFmtId="0" fontId="111" fillId="43" borderId="8" xfId="0" applyFont="1" applyFill="1" applyBorder="1"/>
    <xf numFmtId="10" fontId="111" fillId="43" borderId="8" xfId="0" applyNumberFormat="1" applyFont="1" applyFill="1" applyBorder="1"/>
    <xf numFmtId="165" fontId="111" fillId="0" borderId="8" xfId="2" applyNumberFormat="1" applyFont="1" applyBorder="1"/>
    <xf numFmtId="0" fontId="112" fillId="0" borderId="40" xfId="0" applyFont="1" applyBorder="1"/>
    <xf numFmtId="9" fontId="0" fillId="0" borderId="0" xfId="1" applyFont="1" applyBorder="1"/>
    <xf numFmtId="165" fontId="111" fillId="0" borderId="8" xfId="2" applyNumberFormat="1" applyFont="1" applyFill="1" applyBorder="1"/>
    <xf numFmtId="9" fontId="111" fillId="0" borderId="8" xfId="0" applyNumberFormat="1" applyFont="1" applyBorder="1"/>
    <xf numFmtId="3" fontId="113" fillId="0" borderId="0" xfId="0" applyNumberFormat="1" applyFont="1"/>
    <xf numFmtId="0" fontId="109" fillId="0" borderId="8" xfId="0" applyFont="1" applyBorder="1"/>
    <xf numFmtId="0" fontId="114" fillId="42" borderId="8" xfId="0" applyFont="1" applyFill="1" applyBorder="1"/>
    <xf numFmtId="0" fontId="111" fillId="0" borderId="0" xfId="0" applyFont="1"/>
    <xf numFmtId="0" fontId="111" fillId="44" borderId="0" xfId="0" applyFont="1" applyFill="1" applyAlignment="1">
      <alignment horizontal="left" wrapText="1"/>
    </xf>
    <xf numFmtId="0" fontId="109" fillId="42" borderId="8" xfId="0" applyFont="1" applyFill="1" applyBorder="1" applyAlignment="1">
      <alignment horizontal="left" vertical="center" wrapText="1"/>
    </xf>
    <xf numFmtId="0" fontId="109" fillId="42" borderId="8" xfId="0" applyFont="1" applyFill="1" applyBorder="1" applyAlignment="1">
      <alignment horizontal="center" vertical="center" wrapText="1"/>
    </xf>
    <xf numFmtId="0" fontId="115" fillId="0" borderId="8" xfId="0" applyFont="1" applyBorder="1"/>
    <xf numFmtId="0" fontId="115" fillId="0" borderId="8" xfId="0" applyFont="1" applyBorder="1" applyAlignment="1">
      <alignment wrapText="1"/>
    </xf>
    <xf numFmtId="0" fontId="119" fillId="0" borderId="0" xfId="0" applyFont="1"/>
    <xf numFmtId="0" fontId="120" fillId="0" borderId="8" xfId="0" applyFont="1" applyBorder="1"/>
    <xf numFmtId="10" fontId="120" fillId="0" borderId="8" xfId="0" applyNumberFormat="1" applyFont="1" applyBorder="1"/>
    <xf numFmtId="0" fontId="121" fillId="45" borderId="8" xfId="0" applyFont="1" applyFill="1" applyBorder="1"/>
    <xf numFmtId="0" fontId="120" fillId="45" borderId="8" xfId="0" applyFont="1" applyFill="1" applyBorder="1"/>
    <xf numFmtId="0" fontId="115" fillId="45" borderId="8" xfId="0" applyFont="1" applyFill="1" applyBorder="1"/>
    <xf numFmtId="10" fontId="120" fillId="45" borderId="8" xfId="0" applyNumberFormat="1" applyFont="1" applyFill="1" applyBorder="1"/>
    <xf numFmtId="0" fontId="115" fillId="0" borderId="33" xfId="0" applyFont="1" applyBorder="1"/>
    <xf numFmtId="0" fontId="115" fillId="0" borderId="33" xfId="0" applyFont="1" applyBorder="1" applyAlignment="1">
      <alignment wrapText="1"/>
    </xf>
    <xf numFmtId="0" fontId="115" fillId="0" borderId="0" xfId="0" applyFont="1" applyAlignment="1">
      <alignment wrapText="1"/>
    </xf>
    <xf numFmtId="0" fontId="115" fillId="0" borderId="0" xfId="0" applyFont="1"/>
    <xf numFmtId="0" fontId="117" fillId="0" borderId="0" xfId="0" applyFont="1"/>
    <xf numFmtId="0" fontId="109" fillId="42" borderId="49" xfId="0" applyFont="1" applyFill="1" applyBorder="1" applyAlignment="1">
      <alignment horizontal="left" vertical="center"/>
    </xf>
    <xf numFmtId="0" fontId="109" fillId="42" borderId="35" xfId="0" applyFont="1" applyFill="1" applyBorder="1" applyAlignment="1">
      <alignment horizontal="left" vertical="center"/>
    </xf>
    <xf numFmtId="0" fontId="122" fillId="0" borderId="0" xfId="0" applyFont="1"/>
    <xf numFmtId="0" fontId="109" fillId="35" borderId="8" xfId="0" applyFont="1" applyFill="1" applyBorder="1"/>
    <xf numFmtId="0" fontId="123" fillId="0" borderId="0" xfId="0" applyFont="1"/>
    <xf numFmtId="0" fontId="111" fillId="39" borderId="8" xfId="0" applyFont="1" applyFill="1" applyBorder="1"/>
    <xf numFmtId="5" fontId="109" fillId="35" borderId="8" xfId="0" applyNumberFormat="1" applyFont="1" applyFill="1" applyBorder="1" applyAlignment="1">
      <alignment horizontal="left"/>
    </xf>
    <xf numFmtId="165" fontId="111" fillId="35" borderId="8" xfId="31314" applyNumberFormat="1" applyFont="1" applyFill="1" applyBorder="1"/>
    <xf numFmtId="165" fontId="111" fillId="35" borderId="8" xfId="2" applyNumberFormat="1" applyFont="1" applyFill="1" applyBorder="1"/>
    <xf numFmtId="0" fontId="118" fillId="0" borderId="0" xfId="0" applyFont="1"/>
    <xf numFmtId="165" fontId="111" fillId="0" borderId="0" xfId="0" applyNumberFormat="1" applyFont="1"/>
    <xf numFmtId="3" fontId="0" fillId="0" borderId="0" xfId="0" applyNumberFormat="1" applyAlignment="1">
      <alignment vertical="center" wrapText="1"/>
    </xf>
    <xf numFmtId="0" fontId="0" fillId="0" borderId="40" xfId="0" applyBorder="1"/>
    <xf numFmtId="0" fontId="104" fillId="0" borderId="0" xfId="0" applyFont="1" applyAlignment="1">
      <alignment vertical="top"/>
    </xf>
    <xf numFmtId="0" fontId="124" fillId="0" borderId="0" xfId="0" applyFont="1" applyAlignment="1">
      <alignment vertical="center"/>
    </xf>
    <xf numFmtId="0" fontId="106" fillId="0" borderId="0" xfId="0" applyFont="1" applyAlignment="1">
      <alignment wrapText="1"/>
    </xf>
    <xf numFmtId="0" fontId="106" fillId="0" borderId="0" xfId="0" applyFont="1" applyAlignment="1">
      <alignment horizontal="left" wrapText="1"/>
    </xf>
    <xf numFmtId="0" fontId="108" fillId="0" borderId="0" xfId="0" applyFont="1" applyAlignment="1">
      <alignment horizontal="center"/>
    </xf>
    <xf numFmtId="49" fontId="0" fillId="0" borderId="0" xfId="0" applyNumberFormat="1" applyAlignment="1">
      <alignment horizontal="center"/>
    </xf>
    <xf numFmtId="0" fontId="111" fillId="47" borderId="31" xfId="0" applyFont="1" applyFill="1" applyBorder="1"/>
    <xf numFmtId="0" fontId="111" fillId="47" borderId="8" xfId="0" applyFont="1" applyFill="1" applyBorder="1"/>
    <xf numFmtId="0" fontId="111" fillId="47" borderId="52" xfId="0" applyFont="1" applyFill="1" applyBorder="1"/>
    <xf numFmtId="0" fontId="111" fillId="0" borderId="30" xfId="0" applyFont="1" applyBorder="1"/>
    <xf numFmtId="164" fontId="111" fillId="0" borderId="51" xfId="0" applyNumberFormat="1" applyFont="1" applyBorder="1"/>
    <xf numFmtId="164" fontId="111" fillId="0" borderId="8" xfId="0" applyNumberFormat="1" applyFont="1" applyBorder="1"/>
    <xf numFmtId="175" fontId="111" fillId="0" borderId="8" xfId="0" applyNumberFormat="1" applyFont="1" applyBorder="1"/>
    <xf numFmtId="171" fontId="111" fillId="0" borderId="52" xfId="1" applyNumberFormat="1" applyFont="1" applyBorder="1"/>
    <xf numFmtId="0" fontId="111" fillId="47" borderId="30" xfId="0" applyFont="1" applyFill="1" applyBorder="1"/>
    <xf numFmtId="164" fontId="111" fillId="47" borderId="51" xfId="4" applyNumberFormat="1" applyFont="1" applyFill="1" applyBorder="1"/>
    <xf numFmtId="164" fontId="111" fillId="47" borderId="8" xfId="4" applyNumberFormat="1" applyFont="1" applyFill="1" applyBorder="1"/>
    <xf numFmtId="164" fontId="111" fillId="47" borderId="52" xfId="4" applyNumberFormat="1" applyFont="1" applyFill="1" applyBorder="1"/>
    <xf numFmtId="0" fontId="109" fillId="47" borderId="30" xfId="0" applyFont="1" applyFill="1" applyBorder="1"/>
    <xf numFmtId="164" fontId="111" fillId="0" borderId="51" xfId="4" applyNumberFormat="1" applyFont="1" applyBorder="1"/>
    <xf numFmtId="164" fontId="111" fillId="0" borderId="8" xfId="4" applyNumberFormat="1" applyFont="1" applyBorder="1"/>
    <xf numFmtId="0" fontId="111" fillId="0" borderId="52" xfId="0" applyFont="1" applyBorder="1"/>
    <xf numFmtId="0" fontId="109" fillId="0" borderId="30" xfId="0" applyFont="1" applyBorder="1"/>
    <xf numFmtId="44" fontId="111" fillId="0" borderId="8" xfId="2" applyFont="1" applyBorder="1"/>
    <xf numFmtId="0" fontId="109" fillId="0" borderId="0" xfId="0" applyFont="1"/>
    <xf numFmtId="0" fontId="114" fillId="0" borderId="0" xfId="0" applyFont="1"/>
    <xf numFmtId="164" fontId="111" fillId="0" borderId="0" xfId="0" applyNumberFormat="1" applyFont="1"/>
    <xf numFmtId="164" fontId="111" fillId="0" borderId="0" xfId="4" applyNumberFormat="1" applyFont="1"/>
    <xf numFmtId="5" fontId="109" fillId="35" borderId="58" xfId="0" applyNumberFormat="1" applyFont="1" applyFill="1" applyBorder="1" applyAlignment="1">
      <alignment horizontal="left"/>
    </xf>
    <xf numFmtId="0" fontId="111" fillId="0" borderId="0" xfId="0" applyFont="1" applyAlignment="1">
      <alignment horizontal="left" wrapText="1"/>
    </xf>
    <xf numFmtId="0" fontId="109" fillId="35" borderId="5" xfId="0" applyFont="1" applyFill="1" applyBorder="1"/>
    <xf numFmtId="5" fontId="109" fillId="35" borderId="105" xfId="0" applyNumberFormat="1" applyFont="1" applyFill="1" applyBorder="1" applyAlignment="1">
      <alignment horizontal="left"/>
    </xf>
    <xf numFmtId="0" fontId="109" fillId="36" borderId="53" xfId="0" applyFont="1" applyFill="1" applyBorder="1"/>
    <xf numFmtId="0" fontId="111" fillId="0" borderId="53" xfId="0" quotePrefix="1" applyFont="1" applyBorder="1" applyAlignment="1">
      <alignment horizontal="left" wrapText="1"/>
    </xf>
    <xf numFmtId="42" fontId="111" fillId="0" borderId="53" xfId="2" applyNumberFormat="1" applyFont="1" applyBorder="1" applyAlignment="1">
      <alignment vertical="top"/>
    </xf>
    <xf numFmtId="42" fontId="111" fillId="0" borderId="29" xfId="2" applyNumberFormat="1" applyFont="1" applyBorder="1" applyAlignment="1">
      <alignment vertical="top"/>
    </xf>
    <xf numFmtId="42" fontId="111" fillId="0" borderId="54" xfId="2" applyNumberFormat="1" applyFont="1" applyBorder="1" applyAlignment="1">
      <alignment vertical="top"/>
    </xf>
    <xf numFmtId="9" fontId="111" fillId="0" borderId="24" xfId="1" applyFont="1" applyBorder="1"/>
    <xf numFmtId="9" fontId="111" fillId="0" borderId="29" xfId="1" applyFont="1" applyBorder="1"/>
    <xf numFmtId="9" fontId="111" fillId="0" borderId="37" xfId="1" applyFont="1" applyBorder="1"/>
    <xf numFmtId="171" fontId="111" fillId="0" borderId="0" xfId="1" applyNumberFormat="1" applyFont="1"/>
    <xf numFmtId="42" fontId="111" fillId="0" borderId="53" xfId="2" applyNumberFormat="1" applyFont="1" applyBorder="1" applyAlignment="1">
      <alignment horizontal="right" vertical="top"/>
    </xf>
    <xf numFmtId="42" fontId="111" fillId="0" borderId="29" xfId="2" applyNumberFormat="1" applyFont="1" applyBorder="1" applyAlignment="1">
      <alignment horizontal="right" vertical="top"/>
    </xf>
    <xf numFmtId="42" fontId="111" fillId="0" borderId="54" xfId="2" applyNumberFormat="1" applyFont="1" applyBorder="1" applyAlignment="1">
      <alignment horizontal="right" vertical="top"/>
    </xf>
    <xf numFmtId="0" fontId="111" fillId="0" borderId="31" xfId="0" applyFont="1" applyBorder="1"/>
    <xf numFmtId="42" fontId="109" fillId="0" borderId="66" xfId="2" applyNumberFormat="1" applyFont="1" applyBorder="1" applyAlignment="1">
      <alignment vertical="top"/>
    </xf>
    <xf numFmtId="42" fontId="109" fillId="0" borderId="44" xfId="2" applyNumberFormat="1" applyFont="1" applyBorder="1" applyAlignment="1">
      <alignment vertical="top"/>
    </xf>
    <xf numFmtId="42" fontId="109" fillId="0" borderId="76" xfId="2" applyNumberFormat="1" applyFont="1" applyBorder="1" applyAlignment="1">
      <alignment vertical="top"/>
    </xf>
    <xf numFmtId="42" fontId="111" fillId="0" borderId="0" xfId="0" applyNumberFormat="1" applyFont="1"/>
    <xf numFmtId="42" fontId="111" fillId="35" borderId="53" xfId="2" applyNumberFormat="1" applyFont="1" applyFill="1" applyBorder="1" applyAlignment="1">
      <alignment vertical="top"/>
    </xf>
    <xf numFmtId="42" fontId="111" fillId="35" borderId="29" xfId="2" applyNumberFormat="1" applyFont="1" applyFill="1" applyBorder="1" applyAlignment="1">
      <alignment vertical="top"/>
    </xf>
    <xf numFmtId="42" fontId="111" fillId="35" borderId="54" xfId="2" applyNumberFormat="1" applyFont="1" applyFill="1" applyBorder="1" applyAlignment="1">
      <alignment vertical="top"/>
    </xf>
    <xf numFmtId="42" fontId="111" fillId="35" borderId="29" xfId="2" applyNumberFormat="1" applyFont="1" applyFill="1" applyBorder="1" applyAlignment="1">
      <alignment horizontal="right" vertical="top"/>
    </xf>
    <xf numFmtId="42" fontId="111" fillId="35" borderId="54" xfId="2" applyNumberFormat="1" applyFont="1" applyFill="1" applyBorder="1" applyAlignment="1">
      <alignment horizontal="right" vertical="top"/>
    </xf>
    <xf numFmtId="9" fontId="111" fillId="35" borderId="24" xfId="1" applyFont="1" applyFill="1" applyBorder="1"/>
    <xf numFmtId="9" fontId="111" fillId="35" borderId="29" xfId="1" applyFont="1" applyFill="1" applyBorder="1"/>
    <xf numFmtId="9" fontId="111" fillId="35" borderId="37" xfId="1" applyFont="1" applyFill="1" applyBorder="1"/>
    <xf numFmtId="42" fontId="111" fillId="35" borderId="27" xfId="2" applyNumberFormat="1" applyFont="1" applyFill="1" applyBorder="1" applyAlignment="1">
      <alignment vertical="top"/>
    </xf>
    <xf numFmtId="9" fontId="109" fillId="0" borderId="43" xfId="1" applyFont="1" applyBorder="1"/>
    <xf numFmtId="9" fontId="109" fillId="0" borderId="44" xfId="1" applyFont="1" applyBorder="1"/>
    <xf numFmtId="9" fontId="109" fillId="0" borderId="45" xfId="1" applyFont="1" applyBorder="1"/>
    <xf numFmtId="0" fontId="111" fillId="0" borderId="0" xfId="0" quotePrefix="1" applyFont="1" applyAlignment="1">
      <alignment horizontal="left" wrapText="1"/>
    </xf>
    <xf numFmtId="0" fontId="109" fillId="36" borderId="84" xfId="0" applyFont="1" applyFill="1" applyBorder="1"/>
    <xf numFmtId="0" fontId="109" fillId="36" borderId="51" xfId="0" applyFont="1" applyFill="1" applyBorder="1"/>
    <xf numFmtId="0" fontId="109" fillId="36" borderId="8" xfId="0" applyFont="1" applyFill="1" applyBorder="1" applyAlignment="1">
      <alignment horizontal="center"/>
    </xf>
    <xf numFmtId="0" fontId="109" fillId="36" borderId="52" xfId="0" applyFont="1" applyFill="1" applyBorder="1" applyAlignment="1">
      <alignment horizontal="center"/>
    </xf>
    <xf numFmtId="0" fontId="128" fillId="0" borderId="51" xfId="0" applyFont="1" applyBorder="1"/>
    <xf numFmtId="42" fontId="111" fillId="0" borderId="8" xfId="2" applyNumberFormat="1" applyFont="1" applyBorder="1" applyAlignment="1">
      <alignment horizontal="right" vertical="center"/>
    </xf>
    <xf numFmtId="9" fontId="111" fillId="0" borderId="8" xfId="1" applyFont="1" applyBorder="1" applyAlignment="1">
      <alignment horizontal="right" vertical="center"/>
    </xf>
    <xf numFmtId="9" fontId="111" fillId="0" borderId="52" xfId="1" applyFont="1" applyBorder="1" applyAlignment="1">
      <alignment horizontal="right" vertical="center"/>
    </xf>
    <xf numFmtId="0" fontId="109" fillId="0" borderId="51" xfId="0" quotePrefix="1" applyFont="1" applyBorder="1" applyAlignment="1">
      <alignment horizontal="left"/>
    </xf>
    <xf numFmtId="165" fontId="109" fillId="0" borderId="8" xfId="2" applyNumberFormat="1" applyFont="1" applyBorder="1" applyAlignment="1">
      <alignment horizontal="right" vertical="center"/>
    </xf>
    <xf numFmtId="9" fontId="109" fillId="0" borderId="8" xfId="1" applyFont="1" applyBorder="1" applyAlignment="1">
      <alignment horizontal="right" vertical="center"/>
    </xf>
    <xf numFmtId="9" fontId="109" fillId="0" borderId="52" xfId="1" applyFont="1" applyBorder="1" applyAlignment="1">
      <alignment horizontal="right" vertical="center"/>
    </xf>
    <xf numFmtId="165" fontId="0" fillId="0" borderId="0" xfId="0" applyNumberFormat="1"/>
    <xf numFmtId="0" fontId="118" fillId="0" borderId="38" xfId="0" applyFont="1" applyBorder="1"/>
    <xf numFmtId="42" fontId="111" fillId="0" borderId="8" xfId="0" applyNumberFormat="1" applyFont="1" applyBorder="1" applyAlignment="1">
      <alignment horizontal="right" vertical="center"/>
    </xf>
    <xf numFmtId="0" fontId="111" fillId="0" borderId="8" xfId="0" applyFont="1" applyBorder="1" applyAlignment="1">
      <alignment horizontal="right" vertical="center"/>
    </xf>
    <xf numFmtId="0" fontId="111" fillId="0" borderId="52" xfId="0" applyFont="1" applyBorder="1" applyAlignment="1">
      <alignment horizontal="right" vertical="center"/>
    </xf>
    <xf numFmtId="9" fontId="111" fillId="0" borderId="8" xfId="1" applyFont="1" applyBorder="1"/>
    <xf numFmtId="9" fontId="111" fillId="0" borderId="52" xfId="1" applyFont="1" applyBorder="1"/>
    <xf numFmtId="42" fontId="111" fillId="0" borderId="8" xfId="2" applyNumberFormat="1" applyFont="1" applyBorder="1" applyAlignment="1">
      <alignment vertical="top"/>
    </xf>
    <xf numFmtId="9" fontId="39" fillId="0" borderId="0" xfId="1" applyFont="1"/>
    <xf numFmtId="0" fontId="111" fillId="0" borderId="84" xfId="0" applyFont="1" applyBorder="1"/>
    <xf numFmtId="0" fontId="111" fillId="36" borderId="85" xfId="0" applyFont="1" applyFill="1" applyBorder="1"/>
    <xf numFmtId="165" fontId="111" fillId="0" borderId="85" xfId="0" applyNumberFormat="1" applyFont="1" applyBorder="1" applyAlignment="1">
      <alignment vertical="top" wrapText="1"/>
    </xf>
    <xf numFmtId="165" fontId="111" fillId="0" borderId="85" xfId="2" applyNumberFormat="1" applyFont="1" applyBorder="1" applyAlignment="1">
      <alignment vertical="top"/>
    </xf>
    <xf numFmtId="0" fontId="111" fillId="36" borderId="86" xfId="0" applyFont="1" applyFill="1" applyBorder="1"/>
    <xf numFmtId="0" fontId="111" fillId="0" borderId="38" xfId="0" quotePrefix="1" applyFont="1" applyBorder="1" applyAlignment="1">
      <alignment horizontal="left"/>
    </xf>
    <xf numFmtId="165" fontId="111" fillId="0" borderId="0" xfId="0" applyNumberFormat="1" applyFont="1" applyAlignment="1">
      <alignment vertical="top" wrapText="1"/>
    </xf>
    <xf numFmtId="0" fontId="111" fillId="36" borderId="8" xfId="0" applyFont="1" applyFill="1" applyBorder="1"/>
    <xf numFmtId="165" fontId="111" fillId="0" borderId="8" xfId="0" applyNumberFormat="1" applyFont="1" applyBorder="1" applyAlignment="1">
      <alignment vertical="top" wrapText="1"/>
    </xf>
    <xf numFmtId="165" fontId="111" fillId="0" borderId="8" xfId="2" applyNumberFormat="1" applyFont="1" applyBorder="1" applyAlignment="1">
      <alignment vertical="top"/>
    </xf>
    <xf numFmtId="0" fontId="111" fillId="36" borderId="52" xfId="0" applyFont="1" applyFill="1" applyBorder="1"/>
    <xf numFmtId="0" fontId="111" fillId="0" borderId="51" xfId="0" applyFont="1" applyBorder="1"/>
    <xf numFmtId="0" fontId="111" fillId="0" borderId="0" xfId="0" quotePrefix="1" applyFont="1" applyAlignment="1">
      <alignment wrapText="1"/>
    </xf>
    <xf numFmtId="42" fontId="111" fillId="0" borderId="0" xfId="0" applyNumberFormat="1" applyFont="1" applyAlignment="1">
      <alignment wrapText="1"/>
    </xf>
    <xf numFmtId="0" fontId="111" fillId="0" borderId="0" xfId="0" quotePrefix="1" applyFont="1" applyAlignment="1">
      <alignment vertical="top" wrapText="1"/>
    </xf>
    <xf numFmtId="0" fontId="111" fillId="0" borderId="0" xfId="0" applyFont="1" applyAlignment="1">
      <alignment vertical="top" wrapText="1"/>
    </xf>
    <xf numFmtId="0" fontId="111" fillId="0" borderId="0" xfId="0" applyFont="1" applyAlignment="1">
      <alignment wrapText="1"/>
    </xf>
    <xf numFmtId="0" fontId="127" fillId="0" borderId="0" xfId="31322" applyFont="1" applyAlignment="1">
      <alignment wrapText="1"/>
    </xf>
    <xf numFmtId="3" fontId="111" fillId="0" borderId="0" xfId="0" applyNumberFormat="1" applyFont="1"/>
    <xf numFmtId="165" fontId="111" fillId="0" borderId="45" xfId="2" applyNumberFormat="1" applyFont="1" applyFill="1" applyBorder="1"/>
    <xf numFmtId="165" fontId="111" fillId="0" borderId="37" xfId="2" applyNumberFormat="1" applyFont="1" applyFill="1" applyBorder="1"/>
    <xf numFmtId="44" fontId="111" fillId="0" borderId="37" xfId="2" applyFont="1" applyFill="1" applyBorder="1"/>
    <xf numFmtId="164" fontId="111" fillId="0" borderId="37" xfId="0" applyNumberFormat="1" applyFont="1" applyBorder="1"/>
    <xf numFmtId="0" fontId="111" fillId="0" borderId="24" xfId="0" applyFont="1" applyBorder="1"/>
    <xf numFmtId="44" fontId="111" fillId="0" borderId="0" xfId="2" applyFont="1" applyFill="1" applyBorder="1"/>
    <xf numFmtId="44" fontId="111" fillId="0" borderId="45" xfId="2" applyFont="1" applyFill="1" applyBorder="1"/>
    <xf numFmtId="44" fontId="111" fillId="35" borderId="37" xfId="2" applyFont="1" applyFill="1" applyBorder="1"/>
    <xf numFmtId="44" fontId="111" fillId="0" borderId="0" xfId="2" applyFont="1" applyBorder="1"/>
    <xf numFmtId="165" fontId="0" fillId="0" borderId="0" xfId="2" applyNumberFormat="1" applyFont="1"/>
    <xf numFmtId="0" fontId="111" fillId="0" borderId="0" xfId="0" applyFont="1" applyAlignment="1">
      <alignment horizontal="center"/>
    </xf>
    <xf numFmtId="49" fontId="108" fillId="0" borderId="0" xfId="0" applyNumberFormat="1" applyFont="1" applyAlignment="1">
      <alignment horizontal="center"/>
    </xf>
    <xf numFmtId="0" fontId="109" fillId="39" borderId="57" xfId="0" applyFont="1" applyFill="1" applyBorder="1" applyAlignment="1">
      <alignment horizontal="center" wrapText="1"/>
    </xf>
    <xf numFmtId="0" fontId="128" fillId="0" borderId="0" xfId="31327" applyFont="1"/>
    <xf numFmtId="0" fontId="131" fillId="0" borderId="0" xfId="31327" applyFont="1"/>
    <xf numFmtId="0" fontId="128" fillId="0" borderId="0" xfId="31327" applyFont="1" applyAlignment="1">
      <alignment vertical="center"/>
    </xf>
    <xf numFmtId="0" fontId="76" fillId="0" borderId="0" xfId="31327" applyFont="1" applyAlignment="1">
      <alignment wrapText="1"/>
    </xf>
    <xf numFmtId="0" fontId="111" fillId="0" borderId="0" xfId="0" quotePrefix="1" applyFont="1"/>
    <xf numFmtId="164" fontId="111" fillId="0" borderId="31" xfId="4" applyNumberFormat="1" applyFont="1" applyBorder="1"/>
    <xf numFmtId="0" fontId="128" fillId="0" borderId="27" xfId="0" applyFont="1" applyBorder="1" applyAlignment="1">
      <alignment wrapText="1"/>
    </xf>
    <xf numFmtId="0" fontId="128" fillId="35" borderId="31" xfId="0" applyFont="1" applyFill="1" applyBorder="1" applyAlignment="1">
      <alignment wrapText="1"/>
    </xf>
    <xf numFmtId="0" fontId="128" fillId="35" borderId="31" xfId="0" applyFont="1" applyFill="1" applyBorder="1"/>
    <xf numFmtId="0" fontId="129" fillId="0" borderId="0" xfId="31327" applyFont="1" applyAlignment="1">
      <alignment vertical="center"/>
    </xf>
    <xf numFmtId="0" fontId="109" fillId="0" borderId="0" xfId="0" applyFont="1" applyAlignment="1">
      <alignment wrapText="1"/>
    </xf>
    <xf numFmtId="0" fontId="132" fillId="0" borderId="0" xfId="0" applyFont="1"/>
    <xf numFmtId="0" fontId="124" fillId="0" borderId="0" xfId="0" applyFont="1"/>
    <xf numFmtId="0" fontId="108" fillId="0" borderId="0" xfId="0" applyFont="1" applyAlignment="1">
      <alignment horizontal="center" vertical="center" wrapText="1"/>
    </xf>
    <xf numFmtId="0" fontId="133" fillId="0" borderId="0" xfId="0" applyFont="1" applyAlignment="1">
      <alignment horizontal="center" vertical="center" wrapText="1"/>
    </xf>
    <xf numFmtId="0" fontId="109" fillId="39" borderId="84" xfId="0" applyFont="1" applyFill="1" applyBorder="1" applyAlignment="1">
      <alignment horizontal="center" vertical="center" wrapText="1"/>
    </xf>
    <xf numFmtId="0" fontId="109" fillId="39" borderId="85" xfId="0" applyFont="1" applyFill="1" applyBorder="1" applyAlignment="1">
      <alignment horizontal="center" vertical="center" wrapText="1"/>
    </xf>
    <xf numFmtId="0" fontId="109" fillId="39" borderId="86" xfId="0" applyFont="1" applyFill="1" applyBorder="1" applyAlignment="1">
      <alignment horizontal="center" vertical="center" wrapText="1"/>
    </xf>
    <xf numFmtId="0" fontId="111" fillId="0" borderId="51" xfId="0" applyFont="1" applyBorder="1" applyAlignment="1">
      <alignment horizontal="center" vertical="center" wrapText="1"/>
    </xf>
    <xf numFmtId="0" fontId="111" fillId="0" borderId="8" xfId="0" applyFont="1" applyBorder="1" applyAlignment="1">
      <alignment horizontal="left" vertical="center" wrapText="1"/>
    </xf>
    <xf numFmtId="3" fontId="111" fillId="0" borderId="8" xfId="0" applyNumberFormat="1" applyFont="1" applyBorder="1" applyAlignment="1">
      <alignment horizontal="center" vertical="center"/>
    </xf>
    <xf numFmtId="3" fontId="111" fillId="0" borderId="52" xfId="0" applyNumberFormat="1" applyFont="1" applyBorder="1" applyAlignment="1">
      <alignment horizontal="center" vertical="center"/>
    </xf>
    <xf numFmtId="0" fontId="111" fillId="0" borderId="8" xfId="0" applyFont="1" applyBorder="1" applyAlignment="1">
      <alignment horizontal="center" vertical="center"/>
    </xf>
    <xf numFmtId="0" fontId="115" fillId="0" borderId="51" xfId="0" applyFont="1" applyBorder="1" applyAlignment="1">
      <alignment horizontal="center" vertical="center" wrapText="1"/>
    </xf>
    <xf numFmtId="0" fontId="111" fillId="0" borderId="52" xfId="0" applyFont="1" applyBorder="1" applyAlignment="1">
      <alignment horizontal="center" vertical="center"/>
    </xf>
    <xf numFmtId="0" fontId="111" fillId="0" borderId="0" xfId="0" applyFont="1" applyAlignment="1">
      <alignment vertical="center"/>
    </xf>
    <xf numFmtId="0" fontId="111" fillId="0" borderId="0" xfId="0" applyFont="1" applyAlignment="1">
      <alignment horizontal="left" vertical="center"/>
    </xf>
    <xf numFmtId="0" fontId="111" fillId="0" borderId="0" xfId="0" applyFont="1" applyAlignment="1">
      <alignment horizontal="left" vertical="top" wrapText="1"/>
    </xf>
    <xf numFmtId="0" fontId="111" fillId="0" borderId="51" xfId="0" applyFont="1" applyBorder="1" applyAlignment="1">
      <alignment horizontal="left" vertical="center" wrapText="1" readingOrder="1"/>
    </xf>
    <xf numFmtId="0" fontId="111" fillId="0" borderId="8" xfId="0" applyFont="1" applyBorder="1" applyAlignment="1">
      <alignment horizontal="center"/>
    </xf>
    <xf numFmtId="0" fontId="111" fillId="0" borderId="52" xfId="0" applyFont="1" applyBorder="1" applyAlignment="1">
      <alignment horizontal="left" vertical="center" wrapText="1" readingOrder="1"/>
    </xf>
    <xf numFmtId="0" fontId="128" fillId="0" borderId="55" xfId="0" applyFont="1" applyBorder="1" applyAlignment="1">
      <alignment horizontal="left" wrapText="1"/>
    </xf>
    <xf numFmtId="0" fontId="128" fillId="0" borderId="52" xfId="0" applyFont="1" applyBorder="1" applyAlignment="1">
      <alignment horizontal="left" wrapText="1"/>
    </xf>
    <xf numFmtId="49" fontId="109" fillId="0" borderId="0" xfId="0" applyNumberFormat="1" applyFont="1" applyAlignment="1">
      <alignment horizontal="center"/>
    </xf>
    <xf numFmtId="49" fontId="111" fillId="0" borderId="0" xfId="0" applyNumberFormat="1" applyFont="1" applyAlignment="1">
      <alignment horizontal="center"/>
    </xf>
    <xf numFmtId="0" fontId="109" fillId="36" borderId="92" xfId="0" applyFont="1" applyFill="1" applyBorder="1"/>
    <xf numFmtId="0" fontId="109" fillId="36" borderId="27" xfId="0" applyFont="1" applyFill="1" applyBorder="1"/>
    <xf numFmtId="0" fontId="109" fillId="37" borderId="53" xfId="0" applyFont="1" applyFill="1" applyBorder="1"/>
    <xf numFmtId="0" fontId="111" fillId="37" borderId="51" xfId="0" applyFont="1" applyFill="1" applyBorder="1"/>
    <xf numFmtId="0" fontId="111" fillId="37" borderId="8" xfId="0" applyFont="1" applyFill="1" applyBorder="1"/>
    <xf numFmtId="0" fontId="111" fillId="37" borderId="52" xfId="0" applyFont="1" applyFill="1" applyBorder="1"/>
    <xf numFmtId="0" fontId="111" fillId="37" borderId="5" xfId="0" applyFont="1" applyFill="1" applyBorder="1"/>
    <xf numFmtId="0" fontId="115" fillId="0" borderId="53" xfId="0" applyFont="1" applyBorder="1"/>
    <xf numFmtId="165" fontId="111" fillId="0" borderId="27" xfId="2" applyNumberFormat="1" applyFont="1" applyFill="1" applyBorder="1" applyAlignment="1">
      <alignment vertical="center" wrapText="1"/>
    </xf>
    <xf numFmtId="165" fontId="111" fillId="0" borderId="29" xfId="2" applyNumberFormat="1" applyFont="1" applyFill="1" applyBorder="1" applyAlignment="1">
      <alignment vertical="center" wrapText="1"/>
    </xf>
    <xf numFmtId="165" fontId="111" fillId="0" borderId="49" xfId="2" applyNumberFormat="1" applyFont="1" applyFill="1" applyBorder="1" applyAlignment="1">
      <alignment vertical="center" wrapText="1"/>
    </xf>
    <xf numFmtId="165" fontId="111" fillId="0" borderId="52" xfId="2" applyNumberFormat="1" applyFont="1" applyBorder="1"/>
    <xf numFmtId="9" fontId="111" fillId="0" borderId="35" xfId="0" applyNumberFormat="1" applyFont="1" applyBorder="1"/>
    <xf numFmtId="9" fontId="111" fillId="0" borderId="52" xfId="0" applyNumberFormat="1" applyFont="1" applyBorder="1"/>
    <xf numFmtId="0" fontId="111" fillId="0" borderId="53" xfId="0" applyFont="1" applyBorder="1"/>
    <xf numFmtId="165" fontId="111" fillId="0" borderId="39" xfId="2" applyNumberFormat="1" applyFont="1" applyFill="1" applyBorder="1" applyAlignment="1">
      <alignment vertical="center" wrapText="1"/>
    </xf>
    <xf numFmtId="0" fontId="109" fillId="0" borderId="58" xfId="0" applyFont="1" applyBorder="1"/>
    <xf numFmtId="165" fontId="109" fillId="0" borderId="109" xfId="2" applyNumberFormat="1" applyFont="1" applyFill="1" applyBorder="1" applyAlignment="1">
      <alignment vertical="center" wrapText="1"/>
    </xf>
    <xf numFmtId="165" fontId="109" fillId="0" borderId="61" xfId="2" applyNumberFormat="1" applyFont="1" applyFill="1" applyBorder="1" applyAlignment="1">
      <alignment vertical="center" wrapText="1"/>
    </xf>
    <xf numFmtId="9" fontId="109" fillId="0" borderId="61" xfId="2" applyNumberFormat="1" applyFont="1" applyFill="1" applyBorder="1" applyAlignment="1">
      <alignment vertical="center" wrapText="1"/>
    </xf>
    <xf numFmtId="9" fontId="109" fillId="0" borderId="62" xfId="2" applyNumberFormat="1" applyFont="1" applyFill="1" applyBorder="1" applyAlignment="1">
      <alignment vertical="center" wrapText="1"/>
    </xf>
    <xf numFmtId="0" fontId="109" fillId="0" borderId="38" xfId="0" applyFont="1" applyBorder="1"/>
    <xf numFmtId="176" fontId="109" fillId="0" borderId="78" xfId="2" applyNumberFormat="1" applyFont="1" applyFill="1" applyBorder="1" applyAlignment="1">
      <alignment vertical="center" wrapText="1"/>
    </xf>
    <xf numFmtId="176" fontId="109" fillId="0" borderId="113" xfId="2" applyNumberFormat="1" applyFont="1" applyFill="1" applyBorder="1" applyAlignment="1">
      <alignment vertical="center" wrapText="1"/>
    </xf>
    <xf numFmtId="176" fontId="109" fillId="0" borderId="55" xfId="2" applyNumberFormat="1" applyFont="1" applyFill="1" applyBorder="1" applyAlignment="1">
      <alignment vertical="center" wrapText="1"/>
    </xf>
    <xf numFmtId="176" fontId="109" fillId="0" borderId="38" xfId="2" applyNumberFormat="1" applyFont="1" applyFill="1" applyBorder="1" applyAlignment="1">
      <alignment vertical="center" wrapText="1"/>
    </xf>
    <xf numFmtId="176" fontId="109" fillId="0" borderId="40" xfId="2" applyNumberFormat="1" applyFont="1" applyFill="1" applyBorder="1" applyAlignment="1">
      <alignment vertical="center" wrapText="1"/>
    </xf>
    <xf numFmtId="176" fontId="109" fillId="0" borderId="0" xfId="2" applyNumberFormat="1" applyFont="1" applyFill="1" applyBorder="1" applyAlignment="1">
      <alignment vertical="center" wrapText="1"/>
    </xf>
    <xf numFmtId="176" fontId="109" fillId="0" borderId="47" xfId="2" applyNumberFormat="1" applyFont="1" applyFill="1" applyBorder="1" applyAlignment="1">
      <alignment vertical="center" wrapText="1"/>
    </xf>
    <xf numFmtId="9" fontId="109" fillId="0" borderId="56" xfId="2" applyNumberFormat="1" applyFont="1" applyFill="1" applyBorder="1" applyAlignment="1">
      <alignment vertical="center" wrapText="1"/>
    </xf>
    <xf numFmtId="9" fontId="109" fillId="0" borderId="113" xfId="2" applyNumberFormat="1" applyFont="1" applyFill="1" applyBorder="1" applyAlignment="1">
      <alignment vertical="center" wrapText="1"/>
    </xf>
    <xf numFmtId="9" fontId="109" fillId="0" borderId="55" xfId="2" applyNumberFormat="1" applyFont="1" applyFill="1" applyBorder="1" applyAlignment="1">
      <alignment vertical="center" wrapText="1"/>
    </xf>
    <xf numFmtId="0" fontId="111" fillId="37" borderId="53" xfId="0" applyFont="1" applyFill="1" applyBorder="1"/>
    <xf numFmtId="0" fontId="111" fillId="37" borderId="49" xfId="0" applyFont="1" applyFill="1" applyBorder="1"/>
    <xf numFmtId="0" fontId="111" fillId="37" borderId="112" xfId="0" applyFont="1" applyFill="1" applyBorder="1"/>
    <xf numFmtId="0" fontId="111" fillId="37" borderId="35" xfId="0" applyFont="1" applyFill="1" applyBorder="1"/>
    <xf numFmtId="165" fontId="111" fillId="0" borderId="40" xfId="2" applyNumberFormat="1" applyFont="1" applyFill="1" applyBorder="1" applyAlignment="1">
      <alignment vertical="center" wrapText="1"/>
    </xf>
    <xf numFmtId="165" fontId="111" fillId="0" borderId="38" xfId="2" applyNumberFormat="1" applyFont="1" applyFill="1" applyBorder="1" applyAlignment="1">
      <alignment vertical="center" wrapText="1"/>
    </xf>
    <xf numFmtId="165" fontId="111" fillId="0" borderId="113" xfId="2" applyNumberFormat="1" applyFont="1" applyFill="1" applyBorder="1" applyAlignment="1">
      <alignment vertical="center" wrapText="1"/>
    </xf>
    <xf numFmtId="165" fontId="111" fillId="0" borderId="50" xfId="2" applyNumberFormat="1" applyFont="1" applyFill="1" applyBorder="1" applyAlignment="1">
      <alignment vertical="center" wrapText="1"/>
    </xf>
    <xf numFmtId="165" fontId="111" fillId="0" borderId="42" xfId="2" applyNumberFormat="1" applyFont="1" applyBorder="1"/>
    <xf numFmtId="9" fontId="111" fillId="0" borderId="34" xfId="0" applyNumberFormat="1" applyFont="1" applyBorder="1"/>
    <xf numFmtId="9" fontId="111" fillId="0" borderId="26" xfId="0" applyNumberFormat="1" applyFont="1" applyBorder="1"/>
    <xf numFmtId="9" fontId="111" fillId="0" borderId="42" xfId="0" applyNumberFormat="1" applyFont="1" applyBorder="1"/>
    <xf numFmtId="165" fontId="109" fillId="0" borderId="58" xfId="2" applyNumberFormat="1" applyFont="1" applyFill="1" applyBorder="1" applyAlignment="1">
      <alignment vertical="center" wrapText="1"/>
    </xf>
    <xf numFmtId="165" fontId="109" fillId="0" borderId="62" xfId="2" applyNumberFormat="1" applyFont="1" applyFill="1" applyBorder="1" applyAlignment="1">
      <alignment vertical="center" wrapText="1"/>
    </xf>
    <xf numFmtId="165" fontId="109" fillId="0" borderId="60" xfId="2" applyNumberFormat="1" applyFont="1" applyFill="1" applyBorder="1" applyAlignment="1">
      <alignment vertical="center" wrapText="1"/>
    </xf>
    <xf numFmtId="9" fontId="109" fillId="0" borderId="87" xfId="2" applyNumberFormat="1" applyFont="1" applyFill="1" applyBorder="1" applyAlignment="1">
      <alignment vertical="center" wrapText="1"/>
    </xf>
    <xf numFmtId="0" fontId="134" fillId="0" borderId="58" xfId="0" applyFont="1" applyBorder="1"/>
    <xf numFmtId="176" fontId="111" fillId="0" borderId="60" xfId="0" applyNumberFormat="1" applyFont="1" applyBorder="1"/>
    <xf numFmtId="176" fontId="111" fillId="0" borderId="61" xfId="0" applyNumberFormat="1" applyFont="1" applyBorder="1"/>
    <xf numFmtId="176" fontId="111" fillId="0" borderId="62" xfId="0" applyNumberFormat="1" applyFont="1" applyBorder="1"/>
    <xf numFmtId="176" fontId="111" fillId="0" borderId="105" xfId="0" applyNumberFormat="1" applyFont="1" applyBorder="1"/>
    <xf numFmtId="9" fontId="111" fillId="0" borderId="60" xfId="0" applyNumberFormat="1" applyFont="1" applyBorder="1"/>
    <xf numFmtId="9" fontId="111" fillId="0" borderId="61" xfId="0" applyNumberFormat="1" applyFont="1" applyBorder="1"/>
    <xf numFmtId="9" fontId="111" fillId="0" borderId="62" xfId="0" applyNumberFormat="1" applyFont="1" applyBorder="1"/>
    <xf numFmtId="0" fontId="109" fillId="37" borderId="27" xfId="0" applyFont="1" applyFill="1" applyBorder="1"/>
    <xf numFmtId="176" fontId="111" fillId="37" borderId="24" xfId="0" applyNumberFormat="1" applyFont="1" applyFill="1" applyBorder="1"/>
    <xf numFmtId="176" fontId="111" fillId="37" borderId="29" xfId="0" applyNumberFormat="1" applyFont="1" applyFill="1" applyBorder="1"/>
    <xf numFmtId="176" fontId="111" fillId="37" borderId="37" xfId="0" applyNumberFormat="1" applyFont="1" applyFill="1" applyBorder="1"/>
    <xf numFmtId="9" fontId="111" fillId="37" borderId="24" xfId="0" applyNumberFormat="1" applyFont="1" applyFill="1" applyBorder="1"/>
    <xf numFmtId="9" fontId="111" fillId="37" borderId="29" xfId="0" applyNumberFormat="1" applyFont="1" applyFill="1" applyBorder="1"/>
    <xf numFmtId="9" fontId="111" fillId="37" borderId="37" xfId="0" applyNumberFormat="1" applyFont="1" applyFill="1" applyBorder="1"/>
    <xf numFmtId="165" fontId="111" fillId="0" borderId="27" xfId="2" applyNumberFormat="1" applyFont="1" applyBorder="1" applyAlignment="1">
      <alignment vertical="center" wrapText="1"/>
    </xf>
    <xf numFmtId="165" fontId="111" fillId="0" borderId="49" xfId="2" applyNumberFormat="1" applyFont="1" applyBorder="1" applyAlignment="1">
      <alignment vertical="center" wrapText="1"/>
    </xf>
    <xf numFmtId="165" fontId="111" fillId="0" borderId="8" xfId="0" applyNumberFormat="1" applyFont="1" applyBorder="1"/>
    <xf numFmtId="0" fontId="109" fillId="0" borderId="58" xfId="0" quotePrefix="1" applyFont="1" applyBorder="1" applyAlignment="1">
      <alignment horizontal="left"/>
    </xf>
    <xf numFmtId="176" fontId="109" fillId="0" borderId="60" xfId="2" applyNumberFormat="1" applyFont="1" applyBorder="1" applyAlignment="1">
      <alignment vertical="center" wrapText="1"/>
    </xf>
    <xf numFmtId="176" fontId="109" fillId="0" borderId="62" xfId="2" applyNumberFormat="1" applyFont="1" applyBorder="1" applyAlignment="1">
      <alignment vertical="center" wrapText="1"/>
    </xf>
    <xf numFmtId="9" fontId="109" fillId="0" borderId="60" xfId="0" applyNumberFormat="1" applyFont="1" applyBorder="1"/>
    <xf numFmtId="9" fontId="109" fillId="0" borderId="61" xfId="0" applyNumberFormat="1" applyFont="1" applyBorder="1"/>
    <xf numFmtId="9" fontId="109" fillId="0" borderId="62" xfId="0" applyNumberFormat="1" applyFont="1" applyBorder="1"/>
    <xf numFmtId="0" fontId="135" fillId="0" borderId="0" xfId="0" applyFont="1"/>
    <xf numFmtId="49" fontId="108" fillId="0" borderId="0" xfId="0" quotePrefix="1" applyNumberFormat="1" applyFont="1" applyAlignment="1">
      <alignment horizontal="center"/>
    </xf>
    <xf numFmtId="0" fontId="111" fillId="36" borderId="70" xfId="0" applyFont="1" applyFill="1" applyBorder="1"/>
    <xf numFmtId="0" fontId="109" fillId="36" borderId="114" xfId="0" applyFont="1" applyFill="1" applyBorder="1" applyAlignment="1">
      <alignment wrapText="1"/>
    </xf>
    <xf numFmtId="0" fontId="109" fillId="36" borderId="68" xfId="0" applyFont="1" applyFill="1" applyBorder="1" applyAlignment="1">
      <alignment horizontal="center"/>
    </xf>
    <xf numFmtId="0" fontId="109" fillId="36" borderId="26" xfId="0" applyFont="1" applyFill="1" applyBorder="1" applyAlignment="1">
      <alignment horizontal="center"/>
    </xf>
    <xf numFmtId="0" fontId="109" fillId="36" borderId="69" xfId="0" applyFont="1" applyFill="1" applyBorder="1" applyAlignment="1">
      <alignment horizontal="center"/>
    </xf>
    <xf numFmtId="0" fontId="109" fillId="36" borderId="34" xfId="0" quotePrefix="1" applyFont="1" applyFill="1" applyBorder="1" applyAlignment="1">
      <alignment horizontal="center"/>
    </xf>
    <xf numFmtId="0" fontId="109" fillId="36" borderId="34" xfId="0" applyFont="1" applyFill="1" applyBorder="1" applyAlignment="1">
      <alignment horizontal="center"/>
    </xf>
    <xf numFmtId="0" fontId="109" fillId="36" borderId="42" xfId="0" applyFont="1" applyFill="1" applyBorder="1" applyAlignment="1">
      <alignment horizontal="center"/>
    </xf>
    <xf numFmtId="0" fontId="111" fillId="0" borderId="51" xfId="0" quotePrefix="1" applyFont="1" applyBorder="1" applyAlignment="1">
      <alignment horizontal="left" wrapText="1"/>
    </xf>
    <xf numFmtId="42" fontId="111" fillId="0" borderId="8" xfId="0" applyNumberFormat="1" applyFont="1" applyBorder="1"/>
    <xf numFmtId="0" fontId="111" fillId="0" borderId="51" xfId="0" applyFont="1" applyBorder="1" applyAlignment="1">
      <alignment wrapText="1"/>
    </xf>
    <xf numFmtId="0" fontId="109" fillId="0" borderId="51" xfId="0" quotePrefix="1" applyFont="1" applyBorder="1" applyAlignment="1">
      <alignment horizontal="left" wrapText="1"/>
    </xf>
    <xf numFmtId="42" fontId="109" fillId="0" borderId="8" xfId="0" applyNumberFormat="1" applyFont="1" applyBorder="1" applyAlignment="1">
      <alignment horizontal="right"/>
    </xf>
    <xf numFmtId="42" fontId="109" fillId="0" borderId="8" xfId="0" applyNumberFormat="1" applyFont="1" applyBorder="1"/>
    <xf numFmtId="9" fontId="109" fillId="0" borderId="8" xfId="0" applyNumberFormat="1" applyFont="1" applyBorder="1"/>
    <xf numFmtId="9" fontId="109" fillId="0" borderId="52" xfId="0" applyNumberFormat="1" applyFont="1" applyBorder="1"/>
    <xf numFmtId="42" fontId="109" fillId="0" borderId="8" xfId="0" applyNumberFormat="1" applyFont="1" applyBorder="1" applyAlignment="1">
      <alignment horizontal="right" vertical="center"/>
    </xf>
    <xf numFmtId="9" fontId="109" fillId="0" borderId="8" xfId="0" applyNumberFormat="1" applyFont="1" applyBorder="1" applyAlignment="1">
      <alignment horizontal="right" vertical="center"/>
    </xf>
    <xf numFmtId="9" fontId="109" fillId="0" borderId="52" xfId="0" applyNumberFormat="1" applyFont="1" applyBorder="1" applyAlignment="1">
      <alignment horizontal="right" vertical="center"/>
    </xf>
    <xf numFmtId="6" fontId="111" fillId="0" borderId="8" xfId="0" applyNumberFormat="1" applyFont="1" applyBorder="1" applyAlignment="1">
      <alignment horizontal="right" vertical="center"/>
    </xf>
    <xf numFmtId="0" fontId="136" fillId="0" borderId="51" xfId="0" applyFont="1" applyBorder="1" applyAlignment="1">
      <alignment horizontal="justify" wrapText="1"/>
    </xf>
    <xf numFmtId="0" fontId="136" fillId="0" borderId="8" xfId="0" applyFont="1" applyBorder="1" applyAlignment="1">
      <alignment horizontal="center" wrapText="1"/>
    </xf>
    <xf numFmtId="43" fontId="136" fillId="0" borderId="8" xfId="4" applyFont="1" applyFill="1" applyBorder="1" applyAlignment="1">
      <alignment horizontal="center" wrapText="1"/>
    </xf>
    <xf numFmtId="0" fontId="136" fillId="0" borderId="52" xfId="0" applyFont="1" applyBorder="1" applyAlignment="1">
      <alignment horizontal="center" wrapText="1"/>
    </xf>
    <xf numFmtId="0" fontId="111" fillId="37" borderId="8" xfId="0" applyFont="1" applyFill="1" applyBorder="1" applyAlignment="1">
      <alignment horizontal="center" wrapText="1"/>
    </xf>
    <xf numFmtId="0" fontId="111" fillId="37" borderId="52" xfId="0" applyFont="1" applyFill="1" applyBorder="1" applyAlignment="1">
      <alignment horizontal="center" wrapText="1"/>
    </xf>
    <xf numFmtId="0" fontId="111" fillId="0" borderId="51" xfId="0" applyFont="1" applyBorder="1" applyAlignment="1">
      <alignment horizontal="left" wrapText="1"/>
    </xf>
    <xf numFmtId="44" fontId="111" fillId="37" borderId="8" xfId="2" applyFont="1" applyFill="1" applyBorder="1" applyAlignment="1">
      <alignment wrapText="1"/>
    </xf>
    <xf numFmtId="42" fontId="111" fillId="39" borderId="8" xfId="2" applyNumberFormat="1" applyFont="1" applyFill="1" applyBorder="1" applyAlignment="1">
      <alignment wrapText="1"/>
    </xf>
    <xf numFmtId="42" fontId="111" fillId="37" borderId="8" xfId="2" applyNumberFormat="1" applyFont="1" applyFill="1" applyBorder="1" applyAlignment="1">
      <alignment wrapText="1"/>
    </xf>
    <xf numFmtId="9" fontId="111" fillId="37" borderId="8" xfId="1" applyFont="1" applyFill="1" applyBorder="1" applyAlignment="1">
      <alignment horizontal="center" wrapText="1"/>
    </xf>
    <xf numFmtId="9" fontId="111" fillId="37" borderId="52" xfId="1" applyFont="1" applyFill="1" applyBorder="1" applyAlignment="1">
      <alignment horizontal="center" wrapText="1"/>
    </xf>
    <xf numFmtId="6" fontId="111" fillId="0" borderId="8" xfId="0" applyNumberFormat="1" applyFont="1" applyBorder="1"/>
    <xf numFmtId="0" fontId="111" fillId="0" borderId="51" xfId="0" applyFont="1" applyBorder="1" applyAlignment="1">
      <alignment horizontal="left" vertical="top" wrapText="1"/>
    </xf>
    <xf numFmtId="0" fontId="111" fillId="0" borderId="51" xfId="0" quotePrefix="1" applyFont="1" applyBorder="1" applyAlignment="1">
      <alignment horizontal="left" vertical="top" wrapText="1"/>
    </xf>
    <xf numFmtId="0" fontId="109" fillId="0" borderId="51" xfId="0" applyFont="1" applyBorder="1" applyAlignment="1">
      <alignment horizontal="center"/>
    </xf>
    <xf numFmtId="0" fontId="109" fillId="0" borderId="8" xfId="0" applyFont="1" applyBorder="1" applyAlignment="1">
      <alignment horizontal="center"/>
    </xf>
    <xf numFmtId="0" fontId="109" fillId="0" borderId="52" xfId="0" applyFont="1" applyBorder="1" applyAlignment="1">
      <alignment horizontal="center"/>
    </xf>
    <xf numFmtId="0" fontId="111" fillId="0" borderId="0" xfId="0" quotePrefix="1" applyFont="1" applyAlignment="1">
      <alignment horizontal="left" vertical="center"/>
    </xf>
    <xf numFmtId="0" fontId="108" fillId="0" borderId="0" xfId="0" quotePrefix="1" applyFont="1" applyAlignment="1">
      <alignment horizontal="center"/>
    </xf>
    <xf numFmtId="0" fontId="109" fillId="36" borderId="60" xfId="0" applyFont="1" applyFill="1" applyBorder="1" applyAlignment="1">
      <alignment horizontal="center" vertical="center" wrapText="1"/>
    </xf>
    <xf numFmtId="0" fontId="109" fillId="36" borderId="61" xfId="0" applyFont="1" applyFill="1" applyBorder="1" applyAlignment="1">
      <alignment horizontal="center" vertical="center" wrapText="1"/>
    </xf>
    <xf numFmtId="0" fontId="109" fillId="36" borderId="62" xfId="0" applyFont="1" applyFill="1" applyBorder="1" applyAlignment="1">
      <alignment horizontal="center" vertical="center" wrapText="1"/>
    </xf>
    <xf numFmtId="0" fontId="109" fillId="36" borderId="61" xfId="0" applyFont="1" applyFill="1" applyBorder="1" applyAlignment="1">
      <alignment horizontal="center" vertical="center"/>
    </xf>
    <xf numFmtId="0" fontId="109" fillId="36" borderId="121" xfId="0" applyFont="1" applyFill="1" applyBorder="1" applyAlignment="1">
      <alignment horizontal="center" vertical="center" wrapText="1"/>
    </xf>
    <xf numFmtId="3" fontId="111" fillId="0" borderId="29" xfId="0" applyNumberFormat="1" applyFont="1" applyBorder="1" applyAlignment="1">
      <alignment vertical="center"/>
    </xf>
    <xf numFmtId="9" fontId="111" fillId="0" borderId="29" xfId="0" applyNumberFormat="1" applyFont="1" applyBorder="1"/>
    <xf numFmtId="9" fontId="111" fillId="0" borderId="75" xfId="0" applyNumberFormat="1" applyFont="1" applyBorder="1"/>
    <xf numFmtId="9" fontId="111" fillId="0" borderId="73" xfId="0" applyNumberFormat="1" applyFont="1" applyBorder="1"/>
    <xf numFmtId="3" fontId="109" fillId="0" borderId="122" xfId="0" applyNumberFormat="1" applyFont="1" applyBorder="1" applyAlignment="1">
      <alignment vertical="center"/>
    </xf>
    <xf numFmtId="0" fontId="111" fillId="35" borderId="0" xfId="0" applyFont="1" applyFill="1" applyAlignment="1">
      <alignment vertical="top"/>
    </xf>
    <xf numFmtId="0" fontId="126" fillId="0" borderId="0" xfId="0" applyFont="1"/>
    <xf numFmtId="0" fontId="111" fillId="0" borderId="0" xfId="0" applyFont="1" applyAlignment="1">
      <alignment horizontal="left" vertical="top"/>
    </xf>
    <xf numFmtId="0" fontId="109" fillId="40" borderId="84" xfId="0" applyFont="1" applyFill="1" applyBorder="1" applyAlignment="1">
      <alignment horizontal="center" vertical="center" wrapText="1"/>
    </xf>
    <xf numFmtId="0" fontId="109" fillId="40" borderId="85" xfId="0" applyFont="1" applyFill="1" applyBorder="1" applyAlignment="1">
      <alignment horizontal="center" vertical="center" wrapText="1"/>
    </xf>
    <xf numFmtId="0" fontId="109" fillId="40" borderId="86" xfId="0" applyFont="1" applyFill="1" applyBorder="1" applyAlignment="1">
      <alignment horizontal="center" vertical="center" wrapText="1"/>
    </xf>
    <xf numFmtId="0" fontId="111" fillId="0" borderId="51" xfId="0" applyFont="1" applyBorder="1" applyAlignment="1">
      <alignment horizontal="left"/>
    </xf>
    <xf numFmtId="171" fontId="111" fillId="0" borderId="8" xfId="0" applyNumberFormat="1" applyFont="1" applyBorder="1" applyAlignment="1">
      <alignment horizontal="center" vertical="center"/>
    </xf>
    <xf numFmtId="10" fontId="111" fillId="0" borderId="52" xfId="0" applyNumberFormat="1" applyFont="1" applyBorder="1" applyAlignment="1">
      <alignment horizontal="center" vertical="center"/>
    </xf>
    <xf numFmtId="171" fontId="111" fillId="0" borderId="52" xfId="0" applyNumberFormat="1" applyFont="1" applyBorder="1" applyAlignment="1">
      <alignment horizontal="center" vertical="center"/>
    </xf>
    <xf numFmtId="0" fontId="111" fillId="0" borderId="25" xfId="0" applyFont="1" applyBorder="1" applyAlignment="1">
      <alignment horizontal="left"/>
    </xf>
    <xf numFmtId="3" fontId="111" fillId="0" borderId="26" xfId="0" applyNumberFormat="1" applyFont="1" applyBorder="1" applyAlignment="1">
      <alignment horizontal="center" vertical="center"/>
    </xf>
    <xf numFmtId="0" fontId="109" fillId="0" borderId="60" xfId="0" applyFont="1" applyBorder="1" applyAlignment="1">
      <alignment horizontal="center"/>
    </xf>
    <xf numFmtId="3" fontId="109" fillId="0" borderId="61" xfId="0" applyNumberFormat="1" applyFont="1" applyBorder="1" applyAlignment="1">
      <alignment horizontal="center" vertical="center"/>
    </xf>
    <xf numFmtId="171" fontId="109" fillId="0" borderId="61" xfId="0" applyNumberFormat="1" applyFont="1" applyBorder="1" applyAlignment="1">
      <alignment horizontal="center" vertical="center"/>
    </xf>
    <xf numFmtId="9" fontId="111" fillId="0" borderId="0" xfId="0" applyNumberFormat="1" applyFont="1"/>
    <xf numFmtId="0" fontId="109" fillId="36" borderId="26" xfId="0" applyFont="1" applyFill="1" applyBorder="1" applyAlignment="1">
      <alignment horizontal="center" vertical="center" wrapText="1"/>
    </xf>
    <xf numFmtId="0" fontId="109" fillId="36" borderId="32" xfId="0" applyFont="1" applyFill="1" applyBorder="1" applyAlignment="1">
      <alignment horizontal="center" vertical="center" wrapText="1"/>
    </xf>
    <xf numFmtId="0" fontId="109" fillId="36" borderId="42" xfId="0" applyFont="1" applyFill="1" applyBorder="1" applyAlignment="1">
      <alignment horizontal="center" vertical="center" wrapText="1"/>
    </xf>
    <xf numFmtId="0" fontId="139" fillId="0" borderId="51" xfId="31309" applyFont="1" applyBorder="1" applyAlignment="1">
      <alignment horizontal="left" vertical="center" wrapText="1"/>
    </xf>
    <xf numFmtId="0" fontId="111" fillId="0" borderId="8" xfId="31306" applyFont="1" applyBorder="1" applyAlignment="1">
      <alignment horizontal="center" vertical="center" wrapText="1"/>
    </xf>
    <xf numFmtId="0" fontId="111" fillId="0" borderId="49" xfId="31306" applyFont="1" applyBorder="1" applyAlignment="1">
      <alignment horizontal="center" vertical="center" wrapText="1"/>
    </xf>
    <xf numFmtId="0" fontId="111" fillId="0" borderId="49" xfId="0" applyFont="1" applyBorder="1" applyAlignment="1">
      <alignment wrapText="1"/>
    </xf>
    <xf numFmtId="164" fontId="111" fillId="0" borderId="8" xfId="4" applyNumberFormat="1" applyFont="1" applyFill="1" applyBorder="1" applyAlignment="1">
      <alignment horizontal="center" vertical="center" wrapText="1"/>
    </xf>
    <xf numFmtId="164" fontId="111" fillId="0" borderId="52" xfId="4" applyNumberFormat="1" applyFont="1" applyFill="1" applyBorder="1" applyAlignment="1">
      <alignment horizontal="center" vertical="center" wrapText="1"/>
    </xf>
    <xf numFmtId="0" fontId="139" fillId="0" borderId="25" xfId="31309" applyFont="1" applyBorder="1" applyAlignment="1">
      <alignment horizontal="left" vertical="center" wrapText="1"/>
    </xf>
    <xf numFmtId="0" fontId="111" fillId="0" borderId="26" xfId="31306" applyFont="1" applyBorder="1" applyAlignment="1">
      <alignment horizontal="center" vertical="center" wrapText="1"/>
    </xf>
    <xf numFmtId="0" fontId="111" fillId="0" borderId="32" xfId="31306" applyFont="1" applyBorder="1" applyAlignment="1">
      <alignment horizontal="center" vertical="center" wrapText="1"/>
    </xf>
    <xf numFmtId="0" fontId="111" fillId="0" borderId="32" xfId="0" applyFont="1" applyBorder="1" applyAlignment="1">
      <alignment wrapText="1"/>
    </xf>
    <xf numFmtId="164" fontId="111" fillId="0" borderId="26" xfId="4" applyNumberFormat="1" applyFont="1" applyFill="1" applyBorder="1" applyAlignment="1">
      <alignment horizontal="center" vertical="center" wrapText="1"/>
    </xf>
    <xf numFmtId="0" fontId="109" fillId="0" borderId="60" xfId="31306" applyFont="1" applyBorder="1" applyAlignment="1">
      <alignment horizontal="left" wrapText="1"/>
    </xf>
    <xf numFmtId="0" fontId="111" fillId="38" borderId="109" xfId="0" applyFont="1" applyFill="1" applyBorder="1" applyAlignment="1">
      <alignment vertical="center" wrapText="1"/>
    </xf>
    <xf numFmtId="0" fontId="111" fillId="38" borderId="105" xfId="0" applyFont="1" applyFill="1" applyBorder="1" applyAlignment="1">
      <alignment vertical="center" wrapText="1"/>
    </xf>
    <xf numFmtId="164" fontId="109" fillId="0" borderId="61" xfId="4" applyNumberFormat="1" applyFont="1" applyFill="1" applyBorder="1" applyAlignment="1">
      <alignment horizontal="center" vertical="center" wrapText="1"/>
    </xf>
    <xf numFmtId="0" fontId="109" fillId="0" borderId="0" xfId="31306" applyFont="1" applyAlignment="1">
      <alignment horizontal="left" wrapText="1"/>
    </xf>
    <xf numFmtId="0" fontId="111" fillId="0" borderId="0" xfId="31306" applyFont="1" applyAlignment="1">
      <alignment horizontal="center" vertical="center" wrapText="1"/>
    </xf>
    <xf numFmtId="0" fontId="111" fillId="0" borderId="0" xfId="0" applyFont="1" applyAlignment="1">
      <alignment horizontal="center" vertical="center" wrapText="1"/>
    </xf>
    <xf numFmtId="0" fontId="111" fillId="0" borderId="0" xfId="31306" applyFont="1" applyAlignment="1">
      <alignment vertical="center" wrapText="1"/>
    </xf>
    <xf numFmtId="0" fontId="111" fillId="0" borderId="8" xfId="0" applyFont="1" applyBorder="1" applyAlignment="1">
      <alignment wrapText="1"/>
    </xf>
    <xf numFmtId="164" fontId="111" fillId="40" borderId="8" xfId="4" applyNumberFormat="1" applyFont="1" applyFill="1" applyBorder="1" applyAlignment="1">
      <alignment horizontal="left"/>
    </xf>
    <xf numFmtId="164" fontId="111" fillId="40" borderId="8" xfId="0" applyNumberFormat="1" applyFont="1" applyFill="1" applyBorder="1" applyAlignment="1">
      <alignment horizontal="left" vertical="center" wrapText="1"/>
    </xf>
    <xf numFmtId="164" fontId="111" fillId="40" borderId="8" xfId="4" applyNumberFormat="1" applyFont="1" applyFill="1" applyBorder="1" applyAlignment="1">
      <alignment horizontal="left" vertical="center" wrapText="1"/>
    </xf>
    <xf numFmtId="164" fontId="111" fillId="40" borderId="8" xfId="0" applyNumberFormat="1" applyFont="1" applyFill="1" applyBorder="1" applyAlignment="1">
      <alignment horizontal="left"/>
    </xf>
    <xf numFmtId="164" fontId="103" fillId="0" borderId="0" xfId="4" applyNumberFormat="1" applyFont="1"/>
    <xf numFmtId="164" fontId="111" fillId="40" borderId="8" xfId="0" applyNumberFormat="1" applyFont="1" applyFill="1" applyBorder="1" applyAlignment="1">
      <alignment horizontal="left" vertical="center"/>
    </xf>
    <xf numFmtId="0" fontId="109" fillId="0" borderId="29" xfId="0" applyFont="1" applyBorder="1"/>
    <xf numFmtId="164" fontId="109" fillId="0" borderId="85" xfId="4" applyNumberFormat="1" applyFont="1" applyBorder="1"/>
    <xf numFmtId="164" fontId="109" fillId="0" borderId="29" xfId="4" applyNumberFormat="1" applyFont="1" applyBorder="1"/>
    <xf numFmtId="164" fontId="109" fillId="0" borderId="0" xfId="4" applyNumberFormat="1" applyFont="1" applyBorder="1"/>
    <xf numFmtId="37" fontId="109" fillId="0" borderId="0" xfId="4" applyNumberFormat="1" applyFont="1" applyBorder="1"/>
    <xf numFmtId="49" fontId="111" fillId="0" borderId="28" xfId="0" applyNumberFormat="1" applyFont="1" applyBorder="1" applyAlignment="1">
      <alignment horizontal="center"/>
    </xf>
    <xf numFmtId="0" fontId="109" fillId="36" borderId="113" xfId="0" applyFont="1" applyFill="1" applyBorder="1" applyAlignment="1">
      <alignment horizontal="center"/>
    </xf>
    <xf numFmtId="0" fontId="109" fillId="36" borderId="32" xfId="0" applyFont="1" applyFill="1" applyBorder="1"/>
    <xf numFmtId="0" fontId="109" fillId="36" borderId="33" xfId="0" applyFont="1" applyFill="1" applyBorder="1"/>
    <xf numFmtId="0" fontId="109" fillId="36" borderId="34" xfId="0" applyFont="1" applyFill="1" applyBorder="1"/>
    <xf numFmtId="0" fontId="109" fillId="36" borderId="35" xfId="0" applyFont="1" applyFill="1" applyBorder="1" applyAlignment="1">
      <alignment horizontal="center"/>
    </xf>
    <xf numFmtId="0" fontId="111" fillId="0" borderId="49" xfId="0" applyFont="1" applyBorder="1"/>
    <xf numFmtId="1" fontId="111" fillId="40" borderId="108" xfId="4" quotePrefix="1" applyNumberFormat="1" applyFont="1" applyFill="1" applyBorder="1" applyAlignment="1">
      <alignment horizontal="right"/>
    </xf>
    <xf numFmtId="164" fontId="111" fillId="40" borderId="35" xfId="4" applyNumberFormat="1" applyFont="1" applyFill="1" applyBorder="1" applyAlignment="1">
      <alignment horizontal="right"/>
    </xf>
    <xf numFmtId="164" fontId="111" fillId="40" borderId="8" xfId="4" applyNumberFormat="1" applyFont="1" applyFill="1" applyBorder="1" applyAlignment="1">
      <alignment horizontal="right"/>
    </xf>
    <xf numFmtId="164" fontId="111" fillId="0" borderId="8" xfId="4" applyNumberFormat="1" applyFont="1" applyBorder="1" applyAlignment="1">
      <alignment horizontal="right"/>
    </xf>
    <xf numFmtId="43" fontId="111" fillId="0" borderId="8" xfId="4" applyFont="1" applyBorder="1" applyAlignment="1">
      <alignment horizontal="right"/>
    </xf>
    <xf numFmtId="1" fontId="111" fillId="40" borderId="108" xfId="4" applyNumberFormat="1" applyFont="1" applyFill="1" applyBorder="1" applyAlignment="1">
      <alignment horizontal="right"/>
    </xf>
    <xf numFmtId="164" fontId="111" fillId="40" borderId="8" xfId="4" applyNumberFormat="1" applyFont="1" applyFill="1" applyBorder="1"/>
    <xf numFmtId="43" fontId="111" fillId="40" borderId="8" xfId="4" applyFont="1" applyFill="1" applyBorder="1"/>
    <xf numFmtId="43" fontId="111" fillId="0" borderId="8" xfId="4" applyFont="1" applyBorder="1"/>
    <xf numFmtId="1" fontId="111" fillId="40" borderId="110" xfId="4" applyNumberFormat="1" applyFont="1" applyFill="1" applyBorder="1" applyAlignment="1">
      <alignment horizontal="right"/>
    </xf>
    <xf numFmtId="1" fontId="111" fillId="40" borderId="111" xfId="4" applyNumberFormat="1" applyFont="1" applyFill="1" applyBorder="1" applyAlignment="1">
      <alignment horizontal="right"/>
    </xf>
    <xf numFmtId="1" fontId="111" fillId="0" borderId="111" xfId="4" applyNumberFormat="1" applyFont="1" applyBorder="1" applyAlignment="1">
      <alignment horizontal="right"/>
    </xf>
    <xf numFmtId="43" fontId="109" fillId="0" borderId="85" xfId="4" applyFont="1" applyBorder="1"/>
    <xf numFmtId="164" fontId="109" fillId="0" borderId="0" xfId="4" applyNumberFormat="1" applyFont="1" applyFill="1" applyBorder="1"/>
    <xf numFmtId="164" fontId="111" fillId="0" borderId="8" xfId="4" applyNumberFormat="1" applyFont="1" applyBorder="1" applyAlignment="1">
      <alignment horizontal="center"/>
    </xf>
    <xf numFmtId="43" fontId="111" fillId="0" borderId="8" xfId="4" applyFont="1" applyBorder="1" applyAlignment="1">
      <alignment horizontal="center"/>
    </xf>
    <xf numFmtId="0" fontId="111" fillId="0" borderId="26" xfId="0" applyFont="1" applyBorder="1"/>
    <xf numFmtId="0" fontId="109" fillId="0" borderId="85" xfId="0" applyFont="1" applyBorder="1"/>
    <xf numFmtId="164" fontId="109" fillId="0" borderId="0" xfId="4" applyNumberFormat="1" applyFont="1"/>
    <xf numFmtId="0" fontId="140" fillId="0" borderId="0" xfId="0" applyFont="1" applyAlignment="1">
      <alignment vertical="center"/>
    </xf>
    <xf numFmtId="0" fontId="141" fillId="0" borderId="0" xfId="0" applyFont="1" applyAlignment="1">
      <alignment vertical="center"/>
    </xf>
    <xf numFmtId="49" fontId="108" fillId="0" borderId="48" xfId="0" applyNumberFormat="1" applyFont="1" applyBorder="1" applyAlignment="1">
      <alignment horizontal="center"/>
    </xf>
    <xf numFmtId="14" fontId="109" fillId="0" borderId="31" xfId="0" applyNumberFormat="1" applyFont="1" applyBorder="1" applyAlignment="1">
      <alignment horizontal="left"/>
    </xf>
    <xf numFmtId="3" fontId="111" fillId="0" borderId="24" xfId="0" applyNumberFormat="1" applyFont="1" applyBorder="1" applyAlignment="1">
      <alignment horizontal="center" vertical="center"/>
    </xf>
    <xf numFmtId="3" fontId="111" fillId="0" borderId="29" xfId="0" applyNumberFormat="1" applyFont="1" applyBorder="1" applyAlignment="1">
      <alignment horizontal="center" vertical="center"/>
    </xf>
    <xf numFmtId="3" fontId="111" fillId="0" borderId="37" xfId="0" applyNumberFormat="1" applyFont="1" applyBorder="1" applyAlignment="1">
      <alignment horizontal="center" vertical="center"/>
    </xf>
    <xf numFmtId="3" fontId="111" fillId="0" borderId="28" xfId="0" applyNumberFormat="1" applyFont="1" applyBorder="1" applyAlignment="1">
      <alignment horizontal="center" vertical="center"/>
    </xf>
    <xf numFmtId="3" fontId="111" fillId="0" borderId="27" xfId="0" applyNumberFormat="1" applyFont="1" applyBorder="1" applyAlignment="1">
      <alignment horizontal="center" vertical="center"/>
    </xf>
    <xf numFmtId="3" fontId="111" fillId="0" borderId="29" xfId="31304" applyNumberFormat="1" applyFont="1" applyBorder="1" applyAlignment="1">
      <alignment horizontal="center" vertical="center"/>
    </xf>
    <xf numFmtId="3" fontId="111" fillId="0" borderId="39" xfId="31304" applyNumberFormat="1" applyFont="1" applyBorder="1" applyAlignment="1">
      <alignment horizontal="center" vertical="center"/>
    </xf>
    <xf numFmtId="3" fontId="111" fillId="0" borderId="24" xfId="31304" applyNumberFormat="1" applyFont="1" applyBorder="1" applyAlignment="1">
      <alignment horizontal="center" vertical="center"/>
    </xf>
    <xf numFmtId="3" fontId="111" fillId="0" borderId="37" xfId="31304" applyNumberFormat="1" applyFont="1" applyBorder="1" applyAlignment="1">
      <alignment horizontal="center" vertical="center"/>
    </xf>
    <xf numFmtId="3" fontId="111" fillId="0" borderId="51" xfId="31304" applyNumberFormat="1" applyFont="1" applyBorder="1" applyAlignment="1">
      <alignment horizontal="center" vertical="center"/>
    </xf>
    <xf numFmtId="3" fontId="111" fillId="0" borderId="49" xfId="31304" applyNumberFormat="1" applyFont="1" applyBorder="1" applyAlignment="1">
      <alignment horizontal="center" vertical="center"/>
    </xf>
    <xf numFmtId="3" fontId="111" fillId="0" borderId="71" xfId="0" applyNumberFormat="1" applyFont="1" applyBorder="1" applyAlignment="1">
      <alignment horizontal="center" vertical="center"/>
    </xf>
    <xf numFmtId="9" fontId="111" fillId="0" borderId="39" xfId="0" applyNumberFormat="1" applyFont="1" applyBorder="1" applyAlignment="1">
      <alignment horizontal="center" vertical="center"/>
    </xf>
    <xf numFmtId="3" fontId="111" fillId="0" borderId="51" xfId="0" applyNumberFormat="1" applyFont="1" applyBorder="1" applyAlignment="1">
      <alignment horizontal="center" vertical="center"/>
    </xf>
    <xf numFmtId="3" fontId="111" fillId="0" borderId="5" xfId="0" applyNumberFormat="1" applyFont="1" applyBorder="1" applyAlignment="1">
      <alignment horizontal="center" vertical="center"/>
    </xf>
    <xf numFmtId="3" fontId="111" fillId="0" borderId="8" xfId="31304" applyNumberFormat="1" applyFont="1" applyBorder="1" applyAlignment="1">
      <alignment horizontal="center" vertical="center"/>
    </xf>
    <xf numFmtId="3" fontId="111" fillId="35" borderId="8" xfId="31304" applyNumberFormat="1" applyFont="1" applyFill="1" applyBorder="1" applyAlignment="1">
      <alignment horizontal="center" vertical="center"/>
    </xf>
    <xf numFmtId="3" fontId="111" fillId="0" borderId="74" xfId="0" applyNumberFormat="1" applyFont="1" applyBorder="1" applyAlignment="1">
      <alignment horizontal="center" vertical="center"/>
    </xf>
    <xf numFmtId="14" fontId="109" fillId="35" borderId="80" xfId="0" applyNumberFormat="1" applyFont="1" applyFill="1" applyBorder="1" applyAlignment="1">
      <alignment horizontal="left"/>
    </xf>
    <xf numFmtId="3" fontId="111" fillId="35" borderId="25" xfId="0" applyNumberFormat="1" applyFont="1" applyFill="1" applyBorder="1" applyAlignment="1">
      <alignment horizontal="center" vertical="center"/>
    </xf>
    <xf numFmtId="3" fontId="111" fillId="35" borderId="26" xfId="0" applyNumberFormat="1" applyFont="1" applyFill="1" applyBorder="1" applyAlignment="1">
      <alignment horizontal="center" vertical="center"/>
    </xf>
    <xf numFmtId="3" fontId="111" fillId="35" borderId="33" xfId="0" applyNumberFormat="1" applyFont="1" applyFill="1" applyBorder="1" applyAlignment="1">
      <alignment horizontal="center" vertical="center"/>
    </xf>
    <xf numFmtId="3" fontId="111" fillId="0" borderId="25" xfId="0" applyNumberFormat="1" applyFont="1" applyBorder="1" applyAlignment="1">
      <alignment horizontal="center" vertical="center"/>
    </xf>
    <xf numFmtId="3" fontId="111" fillId="0" borderId="25" xfId="31304" applyNumberFormat="1" applyFont="1" applyBorder="1" applyAlignment="1">
      <alignment horizontal="center" vertical="center"/>
    </xf>
    <xf numFmtId="3" fontId="111" fillId="0" borderId="26" xfId="31304" applyNumberFormat="1" applyFont="1" applyBorder="1" applyAlignment="1">
      <alignment horizontal="center" vertical="center"/>
    </xf>
    <xf numFmtId="3" fontId="111" fillId="35" borderId="68" xfId="0" applyNumberFormat="1" applyFont="1" applyFill="1" applyBorder="1" applyAlignment="1">
      <alignment horizontal="center" vertical="center"/>
    </xf>
    <xf numFmtId="0" fontId="109" fillId="0" borderId="57" xfId="0" applyFont="1" applyBorder="1" applyAlignment="1">
      <alignment horizontal="center"/>
    </xf>
    <xf numFmtId="3" fontId="109" fillId="0" borderId="60" xfId="0" applyNumberFormat="1" applyFont="1" applyBorder="1" applyAlignment="1">
      <alignment horizontal="center" vertical="center"/>
    </xf>
    <xf numFmtId="3" fontId="109" fillId="0" borderId="62" xfId="0" applyNumberFormat="1" applyFont="1" applyBorder="1" applyAlignment="1">
      <alignment horizontal="center" vertical="center"/>
    </xf>
    <xf numFmtId="3" fontId="109" fillId="0" borderId="125" xfId="0" applyNumberFormat="1" applyFont="1" applyBorder="1" applyAlignment="1">
      <alignment horizontal="center" vertical="center"/>
    </xf>
    <xf numFmtId="3" fontId="109" fillId="0" borderId="99" xfId="0" applyNumberFormat="1" applyFont="1" applyBorder="1" applyAlignment="1">
      <alignment horizontal="center" vertical="center"/>
    </xf>
    <xf numFmtId="3" fontId="109" fillId="0" borderId="100" xfId="0" applyNumberFormat="1" applyFont="1" applyBorder="1" applyAlignment="1">
      <alignment horizontal="center" vertical="center"/>
    </xf>
    <xf numFmtId="9" fontId="109" fillId="0" borderId="126" xfId="0" applyNumberFormat="1" applyFont="1" applyBorder="1" applyAlignment="1">
      <alignment horizontal="center" vertical="center"/>
    </xf>
    <xf numFmtId="0" fontId="109" fillId="0" borderId="0" xfId="0" applyFont="1" applyAlignment="1">
      <alignment horizontal="center"/>
    </xf>
    <xf numFmtId="3" fontId="111" fillId="0" borderId="0" xfId="0" applyNumberFormat="1" applyFont="1" applyAlignment="1">
      <alignment horizontal="center"/>
    </xf>
    <xf numFmtId="0" fontId="142" fillId="0" borderId="0" xfId="0" applyFont="1"/>
    <xf numFmtId="0" fontId="111" fillId="40" borderId="127" xfId="0" applyFont="1" applyFill="1" applyBorder="1"/>
    <xf numFmtId="3" fontId="109" fillId="0" borderId="101" xfId="0" applyNumberFormat="1" applyFont="1" applyBorder="1" applyAlignment="1">
      <alignment horizontal="center" vertical="center"/>
    </xf>
    <xf numFmtId="0" fontId="111" fillId="40" borderId="8" xfId="0" applyFont="1" applyFill="1" applyBorder="1"/>
    <xf numFmtId="3" fontId="109" fillId="36" borderId="61" xfId="0" applyNumberFormat="1" applyFont="1" applyFill="1" applyBorder="1" applyAlignment="1">
      <alignment horizontal="center" vertical="center" wrapText="1"/>
    </xf>
    <xf numFmtId="173" fontId="109" fillId="0" borderId="24" xfId="0" applyNumberFormat="1" applyFont="1" applyBorder="1" applyAlignment="1">
      <alignment horizontal="left"/>
    </xf>
    <xf numFmtId="3" fontId="128" fillId="35" borderId="29" xfId="31286" applyNumberFormat="1" applyFont="1" applyFill="1" applyBorder="1" applyAlignment="1">
      <alignment horizontal="center" vertical="center"/>
    </xf>
    <xf numFmtId="171" fontId="111" fillId="0" borderId="29" xfId="0" applyNumberFormat="1" applyFont="1" applyBorder="1" applyAlignment="1">
      <alignment horizontal="center" vertical="center"/>
    </xf>
    <xf numFmtId="3" fontId="128" fillId="0" borderId="8" xfId="31286" applyNumberFormat="1" applyFont="1" applyFill="1" applyBorder="1" applyAlignment="1">
      <alignment horizontal="center" vertical="center"/>
    </xf>
    <xf numFmtId="3" fontId="128" fillId="0" borderId="29" xfId="31286" applyNumberFormat="1" applyFont="1" applyFill="1" applyBorder="1" applyAlignment="1">
      <alignment horizontal="center" vertical="center"/>
    </xf>
    <xf numFmtId="171" fontId="111" fillId="0" borderId="37" xfId="0" applyNumberFormat="1" applyFont="1" applyBorder="1" applyAlignment="1">
      <alignment horizontal="center" vertical="center"/>
    </xf>
    <xf numFmtId="173" fontId="109" fillId="0" borderId="51" xfId="0" applyNumberFormat="1" applyFont="1" applyBorder="1" applyAlignment="1">
      <alignment horizontal="left"/>
    </xf>
    <xf numFmtId="3" fontId="128" fillId="35" borderId="8" xfId="31286" applyNumberFormat="1" applyFont="1" applyFill="1" applyBorder="1" applyAlignment="1">
      <alignment horizontal="center" vertical="center"/>
    </xf>
    <xf numFmtId="171" fontId="111" fillId="35" borderId="29" xfId="0" applyNumberFormat="1" applyFont="1" applyFill="1" applyBorder="1" applyAlignment="1">
      <alignment horizontal="center" vertical="center"/>
    </xf>
    <xf numFmtId="173" fontId="109" fillId="0" borderId="25" xfId="0" applyNumberFormat="1" applyFont="1" applyBorder="1" applyAlignment="1">
      <alignment horizontal="left"/>
    </xf>
    <xf numFmtId="171" fontId="109" fillId="0" borderId="62" xfId="0" applyNumberFormat="1" applyFont="1" applyBorder="1" applyAlignment="1">
      <alignment horizontal="center" vertical="center"/>
    </xf>
    <xf numFmtId="3" fontId="109" fillId="0" borderId="0" xfId="0" applyNumberFormat="1" applyFont="1" applyAlignment="1">
      <alignment horizontal="right"/>
    </xf>
    <xf numFmtId="10" fontId="109" fillId="0" borderId="0" xfId="0" applyNumberFormat="1" applyFont="1" applyAlignment="1">
      <alignment horizontal="right"/>
    </xf>
    <xf numFmtId="3" fontId="128" fillId="0" borderId="29" xfId="0" applyNumberFormat="1" applyFont="1" applyBorder="1" applyAlignment="1">
      <alignment horizontal="center" vertical="center"/>
    </xf>
    <xf numFmtId="3" fontId="128" fillId="0" borderId="36" xfId="0" applyNumberFormat="1" applyFont="1" applyBorder="1" applyAlignment="1">
      <alignment horizontal="center" vertical="center"/>
    </xf>
    <xf numFmtId="3" fontId="111" fillId="0" borderId="36" xfId="0" applyNumberFormat="1" applyFont="1" applyBorder="1" applyAlignment="1">
      <alignment horizontal="center" vertical="center"/>
    </xf>
    <xf numFmtId="0" fontId="111" fillId="0" borderId="0" xfId="31305" applyFont="1"/>
    <xf numFmtId="0" fontId="109" fillId="36" borderId="84" xfId="0" applyFont="1" applyFill="1" applyBorder="1" applyAlignment="1">
      <alignment horizontal="center" vertical="center" wrapText="1"/>
    </xf>
    <xf numFmtId="0" fontId="111" fillId="0" borderId="0" xfId="0" applyFont="1" applyAlignment="1">
      <alignment horizontal="center" wrapText="1"/>
    </xf>
    <xf numFmtId="9" fontId="118" fillId="0" borderId="0" xfId="1" applyFont="1" applyAlignment="1">
      <alignment horizontal="center"/>
    </xf>
    <xf numFmtId="171" fontId="118" fillId="0" borderId="0" xfId="1" applyNumberFormat="1" applyFont="1" applyAlignment="1">
      <alignment horizontal="center"/>
    </xf>
    <xf numFmtId="171" fontId="111" fillId="0" borderId="0" xfId="1" applyNumberFormat="1" applyFont="1" applyAlignment="1">
      <alignment horizontal="center"/>
    </xf>
    <xf numFmtId="174" fontId="111" fillId="0" borderId="0" xfId="0" applyNumberFormat="1" applyFont="1" applyAlignment="1">
      <alignment horizontal="center"/>
    </xf>
    <xf numFmtId="171" fontId="111" fillId="0" borderId="0" xfId="0" applyNumberFormat="1" applyFont="1" applyAlignment="1">
      <alignment horizontal="center"/>
    </xf>
    <xf numFmtId="0" fontId="111" fillId="0" borderId="26" xfId="31306" applyFont="1" applyBorder="1" applyAlignment="1">
      <alignment horizontal="center" vertical="center"/>
    </xf>
    <xf numFmtId="0" fontId="111" fillId="0" borderId="32" xfId="31306" applyFont="1" applyBorder="1" applyAlignment="1">
      <alignment horizontal="center" vertical="center"/>
    </xf>
    <xf numFmtId="0" fontId="111" fillId="0" borderId="32" xfId="0" applyFont="1" applyBorder="1"/>
    <xf numFmtId="164" fontId="111" fillId="0" borderId="42" xfId="4" applyNumberFormat="1" applyFont="1" applyBorder="1" applyAlignment="1">
      <alignment horizontal="center" vertical="center" wrapText="1"/>
    </xf>
    <xf numFmtId="0" fontId="111" fillId="0" borderId="8" xfId="31306" applyFont="1" applyBorder="1" applyAlignment="1">
      <alignment horizontal="center" vertical="center"/>
    </xf>
    <xf numFmtId="164" fontId="111" fillId="0" borderId="52" xfId="4" applyNumberFormat="1" applyFont="1" applyBorder="1" applyAlignment="1">
      <alignment horizontal="center" vertical="center" wrapText="1"/>
    </xf>
    <xf numFmtId="164" fontId="111" fillId="0" borderId="8" xfId="4" applyNumberFormat="1" applyFont="1" applyBorder="1" applyAlignment="1">
      <alignment horizontal="center" vertical="center" wrapText="1"/>
    </xf>
    <xf numFmtId="0" fontId="111" fillId="0" borderId="49" xfId="31306" applyFont="1" applyBorder="1" applyAlignment="1">
      <alignment horizontal="center" vertical="center"/>
    </xf>
    <xf numFmtId="0" fontId="109" fillId="0" borderId="60" xfId="31306" applyFont="1" applyBorder="1" applyAlignment="1">
      <alignment horizontal="left"/>
    </xf>
    <xf numFmtId="164" fontId="109" fillId="0" borderId="61" xfId="4" applyNumberFormat="1" applyFont="1" applyBorder="1" applyAlignment="1">
      <alignment horizontal="center" vertical="center" wrapText="1"/>
    </xf>
    <xf numFmtId="0" fontId="109" fillId="0" borderId="0" xfId="31306" applyFont="1" applyAlignment="1">
      <alignment horizontal="left"/>
    </xf>
    <xf numFmtId="0" fontId="111" fillId="0" borderId="0" xfId="31306" applyFont="1" applyAlignment="1">
      <alignment horizontal="center" vertical="center"/>
    </xf>
    <xf numFmtId="0" fontId="115" fillId="0" borderId="0" xfId="0" applyFont="1" applyAlignment="1">
      <alignment horizontal="center" vertical="center"/>
    </xf>
    <xf numFmtId="0" fontId="111" fillId="0" borderId="0" xfId="31306" applyFont="1" applyAlignment="1">
      <alignment horizontal="left" vertical="top" wrapText="1"/>
    </xf>
    <xf numFmtId="0" fontId="109" fillId="36" borderId="60" xfId="0" applyFont="1" applyFill="1" applyBorder="1" applyAlignment="1">
      <alignment horizontal="center"/>
    </xf>
    <xf numFmtId="0" fontId="109" fillId="36" borderId="61" xfId="0" applyFont="1" applyFill="1" applyBorder="1" applyAlignment="1">
      <alignment horizontal="center"/>
    </xf>
    <xf numFmtId="0" fontId="109" fillId="36" borderId="61" xfId="0" quotePrefix="1" applyFont="1" applyFill="1" applyBorder="1" applyAlignment="1">
      <alignment horizontal="center"/>
    </xf>
    <xf numFmtId="0" fontId="109" fillId="36" borderId="62" xfId="0" applyFont="1" applyFill="1" applyBorder="1" applyAlignment="1">
      <alignment horizontal="center"/>
    </xf>
    <xf numFmtId="0" fontId="109" fillId="39" borderId="53" xfId="0" applyFont="1" applyFill="1" applyBorder="1"/>
    <xf numFmtId="0" fontId="109" fillId="39" borderId="29" xfId="0" applyFont="1" applyFill="1" applyBorder="1"/>
    <xf numFmtId="42" fontId="111" fillId="39" borderId="29" xfId="0" applyNumberFormat="1" applyFont="1" applyFill="1" applyBorder="1"/>
    <xf numFmtId="165" fontId="111" fillId="39" borderId="29" xfId="2" applyNumberFormat="1" applyFont="1" applyFill="1" applyBorder="1" applyAlignment="1">
      <alignment vertical="center"/>
    </xf>
    <xf numFmtId="9" fontId="111" fillId="39" borderId="37" xfId="0" applyNumberFormat="1" applyFont="1" applyFill="1" applyBorder="1"/>
    <xf numFmtId="165" fontId="111" fillId="0" borderId="8" xfId="2" applyNumberFormat="1" applyFont="1" applyBorder="1" applyAlignment="1">
      <alignment vertical="center"/>
    </xf>
    <xf numFmtId="42" fontId="111" fillId="0" borderId="52" xfId="0" applyNumberFormat="1" applyFont="1" applyBorder="1"/>
    <xf numFmtId="0" fontId="109" fillId="0" borderId="51" xfId="0" applyFont="1" applyBorder="1"/>
    <xf numFmtId="42" fontId="109" fillId="0" borderId="52" xfId="0" applyNumberFormat="1" applyFont="1" applyBorder="1"/>
    <xf numFmtId="165" fontId="111" fillId="0" borderId="52" xfId="2" applyNumberFormat="1" applyFont="1" applyBorder="1" applyAlignment="1">
      <alignment vertical="center"/>
    </xf>
    <xf numFmtId="0" fontId="111" fillId="0" borderId="51" xfId="0" quotePrefix="1" applyFont="1" applyBorder="1" applyAlignment="1">
      <alignment horizontal="left"/>
    </xf>
    <xf numFmtId="0" fontId="128" fillId="0" borderId="0" xfId="0" quotePrefix="1" applyFont="1"/>
    <xf numFmtId="0" fontId="128" fillId="0" borderId="0" xfId="0" applyFont="1"/>
    <xf numFmtId="165" fontId="118" fillId="0" borderId="8" xfId="2" applyNumberFormat="1" applyFont="1" applyFill="1" applyBorder="1" applyAlignment="1">
      <alignment vertical="center"/>
    </xf>
    <xf numFmtId="9" fontId="118" fillId="0" borderId="8" xfId="0" applyNumberFormat="1" applyFont="1" applyBorder="1"/>
    <xf numFmtId="0" fontId="118" fillId="37" borderId="39" xfId="0" applyFont="1" applyFill="1" applyBorder="1"/>
    <xf numFmtId="0" fontId="118" fillId="37" borderId="37" xfId="0" applyFont="1" applyFill="1" applyBorder="1"/>
    <xf numFmtId="0" fontId="111" fillId="0" borderId="24" xfId="0" applyFont="1" applyBorder="1" applyAlignment="1">
      <alignment horizontal="left"/>
    </xf>
    <xf numFmtId="9" fontId="111" fillId="0" borderId="29" xfId="1" applyFont="1" applyBorder="1" applyAlignment="1">
      <alignment horizontal="center"/>
    </xf>
    <xf numFmtId="9" fontId="111" fillId="0" borderId="37" xfId="1" applyFont="1" applyBorder="1" applyAlignment="1">
      <alignment horizontal="center"/>
    </xf>
    <xf numFmtId="9" fontId="111" fillId="0" borderId="96" xfId="1" applyFont="1" applyBorder="1" applyAlignment="1">
      <alignment horizontal="center"/>
    </xf>
    <xf numFmtId="0" fontId="108" fillId="36" borderId="46" xfId="0" applyFont="1" applyFill="1" applyBorder="1" applyAlignment="1">
      <alignment horizontal="center" vertical="center" wrapText="1"/>
    </xf>
    <xf numFmtId="0" fontId="108" fillId="36" borderId="67" xfId="0" applyFont="1" applyFill="1" applyBorder="1" applyAlignment="1">
      <alignment horizontal="center" vertical="center" wrapText="1"/>
    </xf>
    <xf numFmtId="0" fontId="108" fillId="36" borderId="50" xfId="0" applyFont="1" applyFill="1" applyBorder="1" applyAlignment="1">
      <alignment horizontal="center" vertical="center" wrapText="1"/>
    </xf>
    <xf numFmtId="14" fontId="108" fillId="0" borderId="31" xfId="0" applyNumberFormat="1" applyFont="1" applyBorder="1" applyAlignment="1">
      <alignment horizontal="left"/>
    </xf>
    <xf numFmtId="3" fontId="125" fillId="0" borderId="24" xfId="0" applyNumberFormat="1" applyFont="1" applyBorder="1" applyAlignment="1">
      <alignment horizontal="center" vertical="center"/>
    </xf>
    <xf numFmtId="3" fontId="125" fillId="0" borderId="29" xfId="0" applyNumberFormat="1" applyFont="1" applyBorder="1" applyAlignment="1">
      <alignment horizontal="center" vertical="center"/>
    </xf>
    <xf numFmtId="3" fontId="125" fillId="0" borderId="37" xfId="0" applyNumberFormat="1" applyFont="1" applyBorder="1" applyAlignment="1">
      <alignment horizontal="center" vertical="center"/>
    </xf>
    <xf numFmtId="3" fontId="125" fillId="0" borderId="28" xfId="0" applyNumberFormat="1" applyFont="1" applyBorder="1" applyAlignment="1">
      <alignment horizontal="center" vertical="center"/>
    </xf>
    <xf numFmtId="3" fontId="125" fillId="0" borderId="52" xfId="0" applyNumberFormat="1" applyFont="1" applyBorder="1" applyAlignment="1">
      <alignment horizontal="center" vertical="center"/>
    </xf>
    <xf numFmtId="3" fontId="125" fillId="0" borderId="27" xfId="0" applyNumberFormat="1" applyFont="1" applyBorder="1" applyAlignment="1">
      <alignment horizontal="center" vertical="center"/>
    </xf>
    <xf numFmtId="3" fontId="125" fillId="0" borderId="29" xfId="31304" applyNumberFormat="1" applyFont="1" applyBorder="1" applyAlignment="1">
      <alignment horizontal="center" vertical="center"/>
    </xf>
    <xf numFmtId="3" fontId="125" fillId="0" borderId="39" xfId="31304" applyNumberFormat="1" applyFont="1" applyBorder="1" applyAlignment="1">
      <alignment horizontal="center" vertical="center"/>
    </xf>
    <xf numFmtId="3" fontId="125" fillId="0" borderId="37" xfId="31304" applyNumberFormat="1" applyFont="1" applyBorder="1" applyAlignment="1">
      <alignment horizontal="center" vertical="center"/>
    </xf>
    <xf numFmtId="3" fontId="125" fillId="0" borderId="24" xfId="31304" applyNumberFormat="1" applyFont="1" applyBorder="1" applyAlignment="1">
      <alignment horizontal="center" vertical="center"/>
    </xf>
    <xf numFmtId="3" fontId="125" fillId="0" borderId="84" xfId="0" applyNumberFormat="1" applyFont="1" applyBorder="1" applyAlignment="1">
      <alignment horizontal="center" vertical="center"/>
    </xf>
    <xf numFmtId="9" fontId="125" fillId="0" borderId="37" xfId="1" applyFont="1" applyBorder="1" applyAlignment="1">
      <alignment horizontal="center" vertical="center"/>
    </xf>
    <xf numFmtId="3" fontId="125" fillId="0" borderId="51" xfId="0" applyNumberFormat="1" applyFont="1" applyBorder="1" applyAlignment="1">
      <alignment horizontal="center" vertical="center"/>
    </xf>
    <xf numFmtId="3" fontId="125" fillId="0" borderId="8" xfId="0" applyNumberFormat="1" applyFont="1" applyBorder="1" applyAlignment="1">
      <alignment horizontal="center" vertical="center"/>
    </xf>
    <xf numFmtId="3" fontId="125" fillId="0" borderId="5" xfId="0" applyNumberFormat="1" applyFont="1" applyBorder="1" applyAlignment="1">
      <alignment horizontal="center" vertical="center"/>
    </xf>
    <xf numFmtId="3" fontId="125" fillId="0" borderId="8" xfId="31304" applyNumberFormat="1" applyFont="1" applyBorder="1" applyAlignment="1">
      <alignment horizontal="center" vertical="center"/>
    </xf>
    <xf numFmtId="3" fontId="125" fillId="0" borderId="35" xfId="0" applyNumberFormat="1" applyFont="1" applyBorder="1" applyAlignment="1">
      <alignment horizontal="center" vertical="center"/>
    </xf>
    <xf numFmtId="0" fontId="108" fillId="0" borderId="77" xfId="0" applyFont="1" applyBorder="1" applyAlignment="1">
      <alignment horizontal="center"/>
    </xf>
    <xf numFmtId="3" fontId="108" fillId="0" borderId="43" xfId="0" applyNumberFormat="1" applyFont="1" applyBorder="1" applyAlignment="1">
      <alignment horizontal="center" vertical="center"/>
    </xf>
    <xf numFmtId="3" fontId="108" fillId="0" borderId="44" xfId="0" applyNumberFormat="1" applyFont="1" applyBorder="1" applyAlignment="1">
      <alignment horizontal="center" vertical="center"/>
    </xf>
    <xf numFmtId="3" fontId="108" fillId="0" borderId="45" xfId="0" applyNumberFormat="1" applyFont="1" applyBorder="1" applyAlignment="1">
      <alignment horizontal="center" vertical="center"/>
    </xf>
    <xf numFmtId="3" fontId="108" fillId="0" borderId="128" xfId="0" applyNumberFormat="1" applyFont="1" applyBorder="1" applyAlignment="1">
      <alignment horizontal="center" vertical="center"/>
    </xf>
    <xf numFmtId="3" fontId="108" fillId="0" borderId="129" xfId="0" applyNumberFormat="1" applyFont="1" applyBorder="1" applyAlignment="1">
      <alignment horizontal="center" vertical="center"/>
    </xf>
    <xf numFmtId="3" fontId="108" fillId="0" borderId="130" xfId="0" applyNumberFormat="1" applyFont="1" applyBorder="1" applyAlignment="1">
      <alignment horizontal="center" vertical="center"/>
    </xf>
    <xf numFmtId="9" fontId="108" fillId="0" borderId="128" xfId="1" applyFont="1" applyBorder="1" applyAlignment="1">
      <alignment horizontal="center" vertical="center"/>
    </xf>
    <xf numFmtId="0" fontId="145" fillId="0" borderId="0" xfId="0" applyFont="1" applyAlignment="1">
      <alignment horizontal="center"/>
    </xf>
    <xf numFmtId="3" fontId="124" fillId="0" borderId="0" xfId="0" applyNumberFormat="1" applyFont="1"/>
    <xf numFmtId="3" fontId="124" fillId="0" borderId="0" xfId="0" applyNumberFormat="1" applyFont="1" applyAlignment="1">
      <alignment horizontal="center"/>
    </xf>
    <xf numFmtId="0" fontId="109" fillId="36" borderId="43" xfId="0" applyFont="1" applyFill="1" applyBorder="1"/>
    <xf numFmtId="0" fontId="109" fillId="36" borderId="24" xfId="0" applyFont="1" applyFill="1" applyBorder="1"/>
    <xf numFmtId="0" fontId="109" fillId="36" borderId="29" xfId="0" applyFont="1" applyFill="1" applyBorder="1" applyAlignment="1">
      <alignment horizontal="center"/>
    </xf>
    <xf numFmtId="0" fontId="109" fillId="36" borderId="85" xfId="0" applyFont="1" applyFill="1" applyBorder="1" applyAlignment="1">
      <alignment horizontal="center"/>
    </xf>
    <xf numFmtId="0" fontId="109" fillId="36" borderId="37" xfId="0" applyFont="1" applyFill="1" applyBorder="1" applyAlignment="1">
      <alignment horizontal="center"/>
    </xf>
    <xf numFmtId="0" fontId="109" fillId="0" borderId="60" xfId="0" applyFont="1" applyBorder="1"/>
    <xf numFmtId="3" fontId="109" fillId="0" borderId="107" xfId="4" applyNumberFormat="1" applyFont="1" applyFill="1" applyBorder="1"/>
    <xf numFmtId="10" fontId="111" fillId="0" borderId="0" xfId="1" applyNumberFormat="1" applyFont="1"/>
    <xf numFmtId="3" fontId="109" fillId="36" borderId="85" xfId="4" applyNumberFormat="1" applyFont="1" applyFill="1" applyBorder="1"/>
    <xf numFmtId="3" fontId="109" fillId="0" borderId="0" xfId="4" applyNumberFormat="1" applyFont="1" applyFill="1" applyBorder="1"/>
    <xf numFmtId="3" fontId="109" fillId="36" borderId="85" xfId="4" applyNumberFormat="1" applyFont="1" applyFill="1" applyBorder="1" applyAlignment="1">
      <alignment horizontal="center"/>
    </xf>
    <xf numFmtId="3" fontId="111" fillId="0" borderId="37" xfId="4" applyNumberFormat="1" applyFont="1" applyFill="1" applyBorder="1"/>
    <xf numFmtId="164" fontId="0" fillId="0" borderId="0" xfId="4" applyNumberFormat="1" applyFont="1"/>
    <xf numFmtId="3" fontId="111" fillId="0" borderId="37" xfId="4" applyNumberFormat="1" applyFont="1" applyBorder="1"/>
    <xf numFmtId="3" fontId="109" fillId="0" borderId="83" xfId="4" applyNumberFormat="1" applyFont="1" applyFill="1" applyBorder="1"/>
    <xf numFmtId="3" fontId="111" fillId="40" borderId="29" xfId="0" applyNumberFormat="1" applyFont="1" applyFill="1" applyBorder="1" applyAlignment="1">
      <alignment vertical="center"/>
    </xf>
    <xf numFmtId="3" fontId="111" fillId="40" borderId="8" xfId="0" applyNumberFormat="1" applyFont="1" applyFill="1" applyBorder="1" applyAlignment="1">
      <alignment vertical="center"/>
    </xf>
    <xf numFmtId="3" fontId="111" fillId="0" borderId="5" xfId="0" applyNumberFormat="1" applyFont="1" applyBorder="1" applyAlignment="1">
      <alignment vertical="center"/>
    </xf>
    <xf numFmtId="3" fontId="111" fillId="0" borderId="52" xfId="4" applyNumberFormat="1" applyFont="1" applyFill="1" applyBorder="1"/>
    <xf numFmtId="0" fontId="111" fillId="0" borderId="78" xfId="0" applyFont="1" applyBorder="1"/>
    <xf numFmtId="3" fontId="111" fillId="40" borderId="44" xfId="0" applyNumberFormat="1" applyFont="1" applyFill="1" applyBorder="1" applyAlignment="1">
      <alignment vertical="center"/>
    </xf>
    <xf numFmtId="0" fontId="109" fillId="46" borderId="60" xfId="0" applyFont="1" applyFill="1" applyBorder="1"/>
    <xf numFmtId="3" fontId="109" fillId="40" borderId="107" xfId="4" applyNumberFormat="1" applyFont="1" applyFill="1" applyBorder="1"/>
    <xf numFmtId="0" fontId="128" fillId="0" borderId="0" xfId="31330" applyFont="1"/>
    <xf numFmtId="0" fontId="111" fillId="0" borderId="0" xfId="31330" applyFont="1"/>
    <xf numFmtId="0" fontId="109" fillId="0" borderId="102" xfId="31330" applyFont="1" applyBorder="1" applyAlignment="1">
      <alignment horizontal="center" wrapText="1"/>
    </xf>
    <xf numFmtId="0" fontId="109" fillId="39" borderId="57" xfId="31330" applyFont="1" applyFill="1" applyBorder="1" applyAlignment="1">
      <alignment horizontal="left" wrapText="1"/>
    </xf>
    <xf numFmtId="0" fontId="109" fillId="39" borderId="57" xfId="31330" applyFont="1" applyFill="1" applyBorder="1" applyAlignment="1">
      <alignment horizontal="center" wrapText="1"/>
    </xf>
    <xf numFmtId="17" fontId="111" fillId="0" borderId="51" xfId="31330" applyNumberFormat="1" applyFont="1" applyBorder="1" applyAlignment="1">
      <alignment horizontal="left"/>
    </xf>
    <xf numFmtId="0" fontId="111" fillId="0" borderId="29" xfId="31330" applyFont="1" applyBorder="1" applyAlignment="1">
      <alignment horizontal="center"/>
    </xf>
    <xf numFmtId="165" fontId="111" fillId="0" borderId="113" xfId="31331" applyNumberFormat="1" applyFont="1" applyBorder="1" applyAlignment="1">
      <alignment horizontal="center" vertical="center"/>
    </xf>
    <xf numFmtId="44" fontId="111" fillId="0" borderId="113" xfId="31332" applyNumberFormat="1" applyFont="1" applyBorder="1" applyAlignment="1">
      <alignment horizontal="center" vertical="top"/>
    </xf>
    <xf numFmtId="44" fontId="111" fillId="0" borderId="29" xfId="31331" applyFont="1" applyBorder="1"/>
    <xf numFmtId="44" fontId="111" fillId="0" borderId="37" xfId="31331" applyFont="1" applyBorder="1"/>
    <xf numFmtId="0" fontId="122" fillId="0" borderId="0" xfId="31330" applyFont="1"/>
    <xf numFmtId="0" fontId="111" fillId="0" borderId="8" xfId="31330" applyFont="1" applyBorder="1" applyAlignment="1">
      <alignment horizontal="center"/>
    </xf>
    <xf numFmtId="165" fontId="111" fillId="0" borderId="26" xfId="31331" applyNumberFormat="1" applyFont="1" applyBorder="1" applyAlignment="1">
      <alignment horizontal="center" vertical="center"/>
    </xf>
    <xf numFmtId="44" fontId="111" fillId="0" borderId="26" xfId="31332" applyNumberFormat="1" applyFont="1" applyBorder="1" applyAlignment="1">
      <alignment horizontal="center" vertical="top"/>
    </xf>
    <xf numFmtId="44" fontId="111" fillId="0" borderId="8" xfId="31331" applyFont="1" applyBorder="1"/>
    <xf numFmtId="44" fontId="111" fillId="0" borderId="52" xfId="31331" applyFont="1" applyBorder="1"/>
    <xf numFmtId="44" fontId="111" fillId="0" borderId="26" xfId="31331" applyFont="1" applyBorder="1" applyAlignment="1">
      <alignment horizontal="center" vertical="center"/>
    </xf>
    <xf numFmtId="165" fontId="111" fillId="0" borderId="26" xfId="31332" applyNumberFormat="1" applyFont="1" applyBorder="1" applyAlignment="1">
      <alignment horizontal="center" vertical="top"/>
    </xf>
    <xf numFmtId="165" fontId="111" fillId="0" borderId="8" xfId="31331" applyNumberFormat="1" applyFont="1" applyBorder="1"/>
    <xf numFmtId="165" fontId="111" fillId="0" borderId="52" xfId="31331" applyNumberFormat="1" applyFont="1" applyBorder="1"/>
    <xf numFmtId="44" fontId="111" fillId="0" borderId="8" xfId="31331" applyFont="1" applyBorder="1" applyAlignment="1">
      <alignment horizontal="center" vertical="center"/>
    </xf>
    <xf numFmtId="44" fontId="111" fillId="0" borderId="26" xfId="31331" applyFont="1" applyBorder="1"/>
    <xf numFmtId="0" fontId="146" fillId="0" borderId="0" xfId="0" applyFont="1" applyAlignment="1">
      <alignment horizontal="center" wrapText="1"/>
    </xf>
    <xf numFmtId="0" fontId="109" fillId="37" borderId="31" xfId="0" applyFont="1" applyFill="1" applyBorder="1"/>
    <xf numFmtId="0" fontId="111" fillId="37" borderId="31" xfId="0" applyFont="1" applyFill="1" applyBorder="1"/>
    <xf numFmtId="0" fontId="111" fillId="37" borderId="24" xfId="0" applyFont="1" applyFill="1" applyBorder="1"/>
    <xf numFmtId="0" fontId="111" fillId="37" borderId="29" xfId="0" applyFont="1" applyFill="1" applyBorder="1"/>
    <xf numFmtId="0" fontId="111" fillId="37" borderId="37" xfId="0" applyFont="1" applyFill="1" applyBorder="1"/>
    <xf numFmtId="164" fontId="111" fillId="37" borderId="51" xfId="4" applyNumberFormat="1" applyFont="1" applyFill="1" applyBorder="1"/>
    <xf numFmtId="164" fontId="111" fillId="37" borderId="8" xfId="4" applyNumberFormat="1" applyFont="1" applyFill="1" applyBorder="1"/>
    <xf numFmtId="3" fontId="111" fillId="0" borderId="0" xfId="0" applyNumberFormat="1" applyFont="1" applyAlignment="1">
      <alignment wrapText="1"/>
    </xf>
    <xf numFmtId="0" fontId="109" fillId="37" borderId="58" xfId="0" applyFont="1" applyFill="1" applyBorder="1"/>
    <xf numFmtId="0" fontId="109" fillId="37" borderId="61" xfId="0" applyFont="1" applyFill="1" applyBorder="1"/>
    <xf numFmtId="0" fontId="109" fillId="37" borderId="62" xfId="0" applyFont="1" applyFill="1" applyBorder="1" applyAlignment="1">
      <alignment horizontal="center"/>
    </xf>
    <xf numFmtId="0" fontId="111" fillId="0" borderId="85" xfId="0" applyFont="1" applyBorder="1"/>
    <xf numFmtId="43" fontId="114" fillId="0" borderId="0" xfId="4" applyFont="1"/>
    <xf numFmtId="175" fontId="118" fillId="0" borderId="0" xfId="0" applyNumberFormat="1" applyFont="1"/>
    <xf numFmtId="0" fontId="109" fillId="39" borderId="92" xfId="0" applyFont="1" applyFill="1" applyBorder="1"/>
    <xf numFmtId="0" fontId="109" fillId="39" borderId="77" xfId="0" applyFont="1" applyFill="1" applyBorder="1"/>
    <xf numFmtId="0" fontId="109" fillId="0" borderId="96" xfId="0" applyFont="1" applyBorder="1"/>
    <xf numFmtId="165" fontId="111" fillId="0" borderId="86" xfId="2" applyNumberFormat="1" applyFont="1" applyBorder="1"/>
    <xf numFmtId="165" fontId="111" fillId="0" borderId="85" xfId="2" applyNumberFormat="1" applyFont="1" applyFill="1" applyBorder="1"/>
    <xf numFmtId="165" fontId="111" fillId="0" borderId="86" xfId="2" applyNumberFormat="1" applyFont="1" applyFill="1" applyBorder="1"/>
    <xf numFmtId="165" fontId="111" fillId="0" borderId="52" xfId="2" applyNumberFormat="1" applyFont="1" applyFill="1" applyBorder="1"/>
    <xf numFmtId="0" fontId="148" fillId="0" borderId="0" xfId="0" applyFont="1" applyAlignment="1">
      <alignment horizontal="left"/>
    </xf>
    <xf numFmtId="165" fontId="111" fillId="0" borderId="37" xfId="2" applyNumberFormat="1" applyFont="1" applyBorder="1"/>
    <xf numFmtId="0" fontId="111" fillId="39" borderId="92" xfId="0" applyFont="1" applyFill="1" applyBorder="1"/>
    <xf numFmtId="0" fontId="111" fillId="39" borderId="46" xfId="0" applyFont="1" applyFill="1" applyBorder="1"/>
    <xf numFmtId="0" fontId="111" fillId="39" borderId="97" xfId="0" applyFont="1" applyFill="1" applyBorder="1"/>
    <xf numFmtId="5" fontId="109" fillId="35" borderId="98" xfId="0" applyNumberFormat="1" applyFont="1" applyFill="1" applyBorder="1" applyAlignment="1">
      <alignment horizontal="left"/>
    </xf>
    <xf numFmtId="165" fontId="111" fillId="0" borderId="57" xfId="2" applyNumberFormat="1" applyFont="1" applyBorder="1"/>
    <xf numFmtId="165" fontId="111" fillId="0" borderId="59" xfId="2" applyNumberFormat="1" applyFont="1" applyBorder="1"/>
    <xf numFmtId="3" fontId="125" fillId="0" borderId="0" xfId="0" applyNumberFormat="1" applyFont="1"/>
    <xf numFmtId="44" fontId="111" fillId="0" borderId="0" xfId="0" applyNumberFormat="1" applyFont="1" applyAlignment="1">
      <alignment horizontal="left" wrapText="1"/>
    </xf>
    <xf numFmtId="0" fontId="108" fillId="0" borderId="0" xfId="0" applyFont="1"/>
    <xf numFmtId="49" fontId="108" fillId="0" borderId="0" xfId="0" quotePrefix="1" applyNumberFormat="1" applyFont="1"/>
    <xf numFmtId="44" fontId="111" fillId="0" borderId="0" xfId="2" applyFont="1" applyFill="1"/>
    <xf numFmtId="0" fontId="149" fillId="0" borderId="0" xfId="0" applyFont="1" applyAlignment="1">
      <alignment horizontal="left"/>
    </xf>
    <xf numFmtId="0" fontId="109" fillId="36" borderId="31" xfId="0" applyFont="1" applyFill="1" applyBorder="1"/>
    <xf numFmtId="0" fontId="109" fillId="36" borderId="31" xfId="0" applyFont="1" applyFill="1" applyBorder="1" applyAlignment="1">
      <alignment horizontal="center"/>
    </xf>
    <xf numFmtId="0" fontId="109" fillId="36" borderId="31" xfId="0" applyFont="1" applyFill="1" applyBorder="1" applyAlignment="1">
      <alignment horizontal="center" wrapText="1"/>
    </xf>
    <xf numFmtId="0" fontId="109" fillId="37" borderId="31" xfId="0" applyFont="1" applyFill="1" applyBorder="1" applyAlignment="1">
      <alignment horizontal="center"/>
    </xf>
    <xf numFmtId="0" fontId="111" fillId="37" borderId="31" xfId="0" applyFont="1" applyFill="1" applyBorder="1" applyAlignment="1">
      <alignment horizontal="center"/>
    </xf>
    <xf numFmtId="0" fontId="111" fillId="37" borderId="30" xfId="0" applyFont="1" applyFill="1" applyBorder="1" applyAlignment="1">
      <alignment horizontal="center"/>
    </xf>
    <xf numFmtId="0" fontId="111" fillId="0" borderId="30" xfId="0" applyFont="1" applyBorder="1" applyAlignment="1">
      <alignment horizontal="center"/>
    </xf>
    <xf numFmtId="164" fontId="111" fillId="0" borderId="30" xfId="0" applyNumberFormat="1" applyFont="1" applyBorder="1"/>
    <xf numFmtId="0" fontId="109" fillId="37" borderId="30" xfId="0" applyFont="1" applyFill="1" applyBorder="1"/>
    <xf numFmtId="0" fontId="109" fillId="37" borderId="30" xfId="0" applyFont="1" applyFill="1" applyBorder="1" applyAlignment="1">
      <alignment horizontal="center"/>
    </xf>
    <xf numFmtId="0" fontId="109" fillId="37" borderId="53" xfId="0" applyFont="1" applyFill="1" applyBorder="1" applyAlignment="1">
      <alignment horizontal="center"/>
    </xf>
    <xf numFmtId="0" fontId="111" fillId="37" borderId="30" xfId="0" applyFont="1" applyFill="1" applyBorder="1"/>
    <xf numFmtId="171" fontId="111" fillId="37" borderId="30" xfId="0" applyNumberFormat="1" applyFont="1" applyFill="1" applyBorder="1"/>
    <xf numFmtId="0" fontId="115" fillId="0" borderId="30" xfId="0" applyFont="1" applyBorder="1" applyAlignment="1">
      <alignment horizontal="center"/>
    </xf>
    <xf numFmtId="0" fontId="115" fillId="0" borderId="53" xfId="0" applyFont="1" applyBorder="1" applyAlignment="1">
      <alignment horizontal="center"/>
    </xf>
    <xf numFmtId="0" fontId="128" fillId="0" borderId="30" xfId="0" applyFont="1" applyBorder="1" applyAlignment="1">
      <alignment horizontal="center"/>
    </xf>
    <xf numFmtId="0" fontId="115" fillId="0" borderId="30" xfId="0" applyFont="1" applyBorder="1"/>
    <xf numFmtId="0" fontId="111" fillId="35" borderId="30" xfId="0" applyFont="1" applyFill="1" applyBorder="1" applyAlignment="1">
      <alignment horizontal="center"/>
    </xf>
    <xf numFmtId="0" fontId="111" fillId="35" borderId="0" xfId="0" applyFont="1" applyFill="1"/>
    <xf numFmtId="0" fontId="115" fillId="0" borderId="79" xfId="0" applyFont="1" applyBorder="1" applyAlignment="1">
      <alignment horizontal="center"/>
    </xf>
    <xf numFmtId="0" fontId="115" fillId="0" borderId="38" xfId="0" applyFont="1" applyBorder="1" applyAlignment="1">
      <alignment horizontal="center"/>
    </xf>
    <xf numFmtId="43" fontId="111" fillId="0" borderId="0" xfId="0" applyNumberFormat="1" applyFont="1"/>
    <xf numFmtId="0" fontId="111" fillId="0" borderId="53" xfId="0" applyFont="1" applyBorder="1" applyAlignment="1">
      <alignment horizontal="center"/>
    </xf>
    <xf numFmtId="164" fontId="111" fillId="0" borderId="30" xfId="4" applyNumberFormat="1" applyFont="1" applyBorder="1"/>
    <xf numFmtId="164" fontId="111" fillId="37" borderId="30" xfId="4" applyNumberFormat="1" applyFont="1" applyFill="1" applyBorder="1"/>
    <xf numFmtId="175" fontId="111" fillId="0" borderId="30" xfId="0" applyNumberFormat="1" applyFont="1" applyBorder="1"/>
    <xf numFmtId="0" fontId="111" fillId="37" borderId="53" xfId="0" applyFont="1" applyFill="1" applyBorder="1" applyAlignment="1">
      <alignment horizontal="center"/>
    </xf>
    <xf numFmtId="0" fontId="109" fillId="0" borderId="30" xfId="0" applyFont="1" applyBorder="1" applyAlignment="1">
      <alignment horizontal="center"/>
    </xf>
    <xf numFmtId="0" fontId="109" fillId="0" borderId="53" xfId="0" applyFont="1" applyBorder="1" applyAlignment="1">
      <alignment horizontal="center"/>
    </xf>
    <xf numFmtId="0" fontId="111" fillId="37" borderId="27" xfId="0" applyFont="1" applyFill="1" applyBorder="1" applyAlignment="1">
      <alignment horizontal="center"/>
    </xf>
    <xf numFmtId="164" fontId="111" fillId="0" borderId="81" xfId="0" applyNumberFormat="1" applyFont="1" applyBorder="1"/>
    <xf numFmtId="0" fontId="111" fillId="0" borderId="81" xfId="0" applyFont="1" applyBorder="1"/>
    <xf numFmtId="0" fontId="109" fillId="0" borderId="53" xfId="0" applyFont="1" applyBorder="1"/>
    <xf numFmtId="165" fontId="111" fillId="35" borderId="51" xfId="2" applyNumberFormat="1" applyFont="1" applyFill="1" applyBorder="1" applyAlignment="1">
      <alignment horizontal="center"/>
    </xf>
    <xf numFmtId="0" fontId="109" fillId="35" borderId="30" xfId="0" applyFont="1" applyFill="1" applyBorder="1"/>
    <xf numFmtId="0" fontId="109" fillId="35" borderId="53" xfId="0" applyFont="1" applyFill="1" applyBorder="1"/>
    <xf numFmtId="165" fontId="111" fillId="35" borderId="52" xfId="2" applyNumberFormat="1" applyFont="1" applyFill="1" applyBorder="1"/>
    <xf numFmtId="0" fontId="150" fillId="0" borderId="0" xfId="0" applyFont="1"/>
    <xf numFmtId="0" fontId="111" fillId="39" borderId="58" xfId="0" applyFont="1" applyFill="1" applyBorder="1"/>
    <xf numFmtId="0" fontId="124" fillId="39" borderId="58" xfId="0" applyFont="1" applyFill="1" applyBorder="1" applyAlignment="1">
      <alignment horizontal="center"/>
    </xf>
    <xf numFmtId="0" fontId="124" fillId="39" borderId="59" xfId="0" applyFont="1" applyFill="1" applyBorder="1"/>
    <xf numFmtId="165" fontId="111" fillId="35" borderId="83" xfId="2" applyNumberFormat="1" applyFont="1" applyFill="1" applyBorder="1"/>
    <xf numFmtId="0" fontId="111" fillId="0" borderId="0" xfId="0" applyFont="1" applyAlignment="1">
      <alignment horizontal="left"/>
    </xf>
    <xf numFmtId="49" fontId="109" fillId="0" borderId="84" xfId="0" applyNumberFormat="1" applyFont="1" applyBorder="1" applyAlignment="1">
      <alignment horizontal="center"/>
    </xf>
    <xf numFmtId="10" fontId="111" fillId="0" borderId="0" xfId="0" applyNumberFormat="1" applyFont="1"/>
    <xf numFmtId="10" fontId="118" fillId="0" borderId="0" xfId="0" applyNumberFormat="1" applyFont="1"/>
    <xf numFmtId="0" fontId="128" fillId="37" borderId="8" xfId="0" applyFont="1" applyFill="1" applyBorder="1" applyAlignment="1">
      <alignment vertical="center"/>
    </xf>
    <xf numFmtId="0" fontId="111" fillId="0" borderId="8" xfId="0" applyFont="1" applyBorder="1" applyAlignment="1">
      <alignment vertical="center"/>
    </xf>
    <xf numFmtId="164" fontId="118" fillId="0" borderId="8" xfId="0" applyNumberFormat="1" applyFont="1" applyBorder="1"/>
    <xf numFmtId="0" fontId="111" fillId="37" borderId="8" xfId="0" applyFont="1" applyFill="1" applyBorder="1" applyAlignment="1">
      <alignment vertical="center"/>
    </xf>
    <xf numFmtId="43" fontId="111" fillId="37" borderId="8" xfId="4" applyFont="1" applyFill="1" applyBorder="1"/>
    <xf numFmtId="165" fontId="111" fillId="37" borderId="8" xfId="2" applyNumberFormat="1" applyFont="1" applyFill="1" applyBorder="1"/>
    <xf numFmtId="0" fontId="111" fillId="35" borderId="53" xfId="0" applyFont="1" applyFill="1" applyBorder="1" applyAlignment="1">
      <alignment vertical="center"/>
    </xf>
    <xf numFmtId="0" fontId="109" fillId="35" borderId="58" xfId="0" applyFont="1" applyFill="1" applyBorder="1" applyAlignment="1">
      <alignment vertical="center"/>
    </xf>
    <xf numFmtId="0" fontId="109" fillId="0" borderId="29" xfId="0" applyFont="1" applyBorder="1" applyAlignment="1">
      <alignment wrapText="1"/>
    </xf>
    <xf numFmtId="0" fontId="128" fillId="0" borderId="89" xfId="0" applyFont="1" applyBorder="1" applyAlignment="1">
      <alignment horizontal="center"/>
    </xf>
    <xf numFmtId="9" fontId="111" fillId="0" borderId="0" xfId="1" applyFont="1"/>
    <xf numFmtId="0" fontId="109" fillId="0" borderId="29" xfId="0" applyFont="1" applyBorder="1" applyAlignment="1">
      <alignment horizontal="left" wrapText="1" indent="1"/>
    </xf>
    <xf numFmtId="0" fontId="109" fillId="0" borderId="8" xfId="0" applyFont="1" applyBorder="1" applyAlignment="1">
      <alignment wrapText="1"/>
    </xf>
    <xf numFmtId="0" fontId="128" fillId="0" borderId="90" xfId="0" applyFont="1" applyBorder="1" applyAlignment="1">
      <alignment horizontal="center"/>
    </xf>
    <xf numFmtId="0" fontId="128" fillId="0" borderId="91" xfId="0" applyFont="1" applyBorder="1" applyAlignment="1">
      <alignment horizontal="center"/>
    </xf>
    <xf numFmtId="0" fontId="109" fillId="37" borderId="58" xfId="0" applyFont="1" applyFill="1" applyBorder="1" applyAlignment="1">
      <alignment wrapText="1"/>
    </xf>
    <xf numFmtId="0" fontId="128" fillId="0" borderId="28" xfId="0" applyFont="1" applyBorder="1" applyAlignment="1">
      <alignment horizontal="center"/>
    </xf>
    <xf numFmtId="0" fontId="109" fillId="40" borderId="92" xfId="0" applyFont="1" applyFill="1" applyBorder="1"/>
    <xf numFmtId="2" fontId="111" fillId="0" borderId="0" xfId="0" applyNumberFormat="1" applyFont="1" applyAlignment="1">
      <alignment wrapText="1"/>
    </xf>
    <xf numFmtId="10" fontId="128" fillId="0" borderId="0" xfId="0" applyNumberFormat="1" applyFont="1"/>
    <xf numFmtId="0" fontId="109" fillId="40" borderId="77" xfId="0" applyFont="1" applyFill="1" applyBorder="1"/>
    <xf numFmtId="0" fontId="109" fillId="35" borderId="96" xfId="0" applyFont="1" applyFill="1" applyBorder="1"/>
    <xf numFmtId="6" fontId="153" fillId="0" borderId="0" xfId="0" applyNumberFormat="1" applyFont="1"/>
    <xf numFmtId="165" fontId="128" fillId="0" borderId="0" xfId="0" applyNumberFormat="1" applyFont="1"/>
    <xf numFmtId="0" fontId="109" fillId="35" borderId="38" xfId="0" applyFont="1" applyFill="1" applyBorder="1"/>
    <xf numFmtId="5" fontId="109" fillId="0" borderId="0" xfId="0" applyNumberFormat="1" applyFont="1" applyAlignment="1">
      <alignment horizontal="left"/>
    </xf>
    <xf numFmtId="165" fontId="124" fillId="0" borderId="0" xfId="31314" applyNumberFormat="1" applyFont="1" applyFill="1" applyBorder="1"/>
    <xf numFmtId="165" fontId="124" fillId="0" borderId="0" xfId="2" applyNumberFormat="1" applyFont="1" applyFill="1" applyBorder="1"/>
    <xf numFmtId="10" fontId="111" fillId="0" borderId="0" xfId="0" applyNumberFormat="1" applyFont="1" applyAlignment="1">
      <alignment wrapText="1"/>
    </xf>
    <xf numFmtId="165" fontId="111" fillId="35" borderId="86" xfId="2" applyNumberFormat="1" applyFont="1" applyFill="1" applyBorder="1"/>
    <xf numFmtId="0" fontId="109" fillId="35" borderId="93" xfId="0" applyFont="1" applyFill="1" applyBorder="1"/>
    <xf numFmtId="0" fontId="109" fillId="39" borderId="48" xfId="0" applyFont="1" applyFill="1" applyBorder="1"/>
    <xf numFmtId="0" fontId="109" fillId="39" borderId="46" xfId="0" applyFont="1" applyFill="1" applyBorder="1"/>
    <xf numFmtId="0" fontId="109" fillId="35" borderId="94" xfId="0" applyFont="1" applyFill="1" applyBorder="1"/>
    <xf numFmtId="0" fontId="111" fillId="39" borderId="105" xfId="0" applyFont="1" applyFill="1" applyBorder="1"/>
    <xf numFmtId="0" fontId="109" fillId="37" borderId="41" xfId="0" applyFont="1" applyFill="1" applyBorder="1"/>
    <xf numFmtId="0" fontId="111" fillId="0" borderId="38" xfId="0" applyFont="1" applyBorder="1"/>
    <xf numFmtId="0" fontId="154" fillId="0" borderId="0" xfId="0" applyFont="1"/>
    <xf numFmtId="3" fontId="111" fillId="0" borderId="0" xfId="0" applyNumberFormat="1" applyFont="1" applyAlignment="1">
      <alignment horizontal="left" wrapText="1"/>
    </xf>
    <xf numFmtId="0" fontId="109" fillId="0" borderId="102" xfId="0" applyFont="1" applyBorder="1"/>
    <xf numFmtId="175" fontId="111" fillId="0" borderId="52" xfId="0" applyNumberFormat="1" applyFont="1" applyBorder="1"/>
    <xf numFmtId="0" fontId="109" fillId="0" borderId="79" xfId="0" applyFont="1" applyBorder="1"/>
    <xf numFmtId="0" fontId="109" fillId="0" borderId="80" xfId="0" applyFont="1" applyBorder="1"/>
    <xf numFmtId="0" fontId="111" fillId="39" borderId="102" xfId="0" applyFont="1" applyFill="1" applyBorder="1"/>
    <xf numFmtId="0" fontId="155" fillId="0" borderId="0" xfId="0" applyFont="1"/>
    <xf numFmtId="0" fontId="111" fillId="39" borderId="79" xfId="0" applyFont="1" applyFill="1" applyBorder="1"/>
    <xf numFmtId="0" fontId="109" fillId="37" borderId="96" xfId="0" applyFont="1" applyFill="1" applyBorder="1"/>
    <xf numFmtId="0" fontId="111" fillId="37" borderId="96" xfId="0" applyFont="1" applyFill="1" applyBorder="1"/>
    <xf numFmtId="0" fontId="109" fillId="37" borderId="93" xfId="0" applyFont="1" applyFill="1" applyBorder="1"/>
    <xf numFmtId="0" fontId="111" fillId="37" borderId="85" xfId="0" applyFont="1" applyFill="1" applyBorder="1"/>
    <xf numFmtId="0" fontId="111" fillId="37" borderId="64" xfId="0" applyFont="1" applyFill="1" applyBorder="1"/>
    <xf numFmtId="0" fontId="111" fillId="37" borderId="86" xfId="0" applyFont="1" applyFill="1" applyBorder="1"/>
    <xf numFmtId="0" fontId="111" fillId="0" borderId="53" xfId="0" applyFont="1" applyBorder="1" applyAlignment="1">
      <alignment horizontal="left" vertical="top" wrapText="1"/>
    </xf>
    <xf numFmtId="3" fontId="111" fillId="0" borderId="29" xfId="0" applyNumberFormat="1" applyFont="1" applyBorder="1"/>
    <xf numFmtId="165" fontId="111" fillId="0" borderId="29" xfId="2" applyNumberFormat="1" applyFont="1" applyBorder="1"/>
    <xf numFmtId="0" fontId="111" fillId="0" borderId="53" xfId="0" applyFont="1" applyBorder="1" applyAlignment="1">
      <alignment vertical="top" wrapText="1"/>
    </xf>
    <xf numFmtId="0" fontId="111" fillId="0" borderId="51" xfId="0" applyFont="1" applyBorder="1" applyAlignment="1">
      <alignment vertical="top" wrapText="1"/>
    </xf>
    <xf numFmtId="0" fontId="111" fillId="0" borderId="31" xfId="0" applyFont="1" applyBorder="1" applyAlignment="1">
      <alignment vertical="top" wrapText="1"/>
    </xf>
    <xf numFmtId="0" fontId="109" fillId="43" borderId="53" xfId="0" applyFont="1" applyFill="1" applyBorder="1" applyAlignment="1">
      <alignment horizontal="left" vertical="top" wrapText="1"/>
    </xf>
    <xf numFmtId="171" fontId="111" fillId="43" borderId="52" xfId="1" applyNumberFormat="1" applyFont="1" applyFill="1" applyBorder="1"/>
    <xf numFmtId="0" fontId="155" fillId="43" borderId="0" xfId="0" applyFont="1" applyFill="1"/>
    <xf numFmtId="0" fontId="111" fillId="0" borderId="5" xfId="0" applyFont="1" applyBorder="1" applyAlignment="1">
      <alignment horizontal="left" vertical="top" wrapText="1"/>
    </xf>
    <xf numFmtId="0" fontId="109" fillId="39" borderId="81" xfId="0" applyFont="1" applyFill="1" applyBorder="1"/>
    <xf numFmtId="0" fontId="156" fillId="0" borderId="0" xfId="0" applyFont="1"/>
    <xf numFmtId="178" fontId="111" fillId="0" borderId="0" xfId="0" applyNumberFormat="1" applyFont="1" applyAlignment="1">
      <alignment wrapText="1"/>
    </xf>
    <xf numFmtId="0" fontId="109" fillId="37" borderId="96" xfId="0" applyFont="1" applyFill="1" applyBorder="1" applyAlignment="1">
      <alignment horizontal="center"/>
    </xf>
    <xf numFmtId="0" fontId="109" fillId="39" borderId="58" xfId="0" applyFont="1" applyFill="1" applyBorder="1"/>
    <xf numFmtId="0" fontId="109" fillId="39" borderId="60" xfId="0" applyFont="1" applyFill="1" applyBorder="1" applyAlignment="1">
      <alignment horizontal="center"/>
    </xf>
    <xf numFmtId="0" fontId="109" fillId="39" borderId="61" xfId="0" applyFont="1" applyFill="1" applyBorder="1" applyAlignment="1">
      <alignment horizontal="center"/>
    </xf>
    <xf numFmtId="0" fontId="109" fillId="39" borderId="62" xfId="0" applyFont="1" applyFill="1" applyBorder="1" applyAlignment="1">
      <alignment horizontal="center"/>
    </xf>
    <xf numFmtId="165" fontId="111" fillId="0" borderId="0" xfId="31314" applyNumberFormat="1" applyFont="1" applyFill="1" applyBorder="1"/>
    <xf numFmtId="165" fontId="111" fillId="0" borderId="0" xfId="2" applyNumberFormat="1" applyFont="1" applyFill="1" applyBorder="1"/>
    <xf numFmtId="175" fontId="111" fillId="0" borderId="42" xfId="0" applyNumberFormat="1" applyFont="1" applyBorder="1"/>
    <xf numFmtId="0" fontId="111" fillId="0" borderId="0" xfId="0" applyFont="1" applyAlignment="1">
      <alignment vertical="top"/>
    </xf>
    <xf numFmtId="0" fontId="109" fillId="47" borderId="31" xfId="0" applyFont="1" applyFill="1" applyBorder="1"/>
    <xf numFmtId="0" fontId="111" fillId="47" borderId="51" xfId="0" applyFont="1" applyFill="1" applyBorder="1"/>
    <xf numFmtId="164" fontId="118" fillId="0" borderId="51" xfId="0" applyNumberFormat="1" applyFont="1" applyBorder="1"/>
    <xf numFmtId="175" fontId="118" fillId="0" borderId="8" xfId="0" applyNumberFormat="1" applyFont="1" applyBorder="1"/>
    <xf numFmtId="171" fontId="118" fillId="0" borderId="52" xfId="1" applyNumberFormat="1" applyFont="1" applyBorder="1"/>
    <xf numFmtId="0" fontId="109" fillId="47" borderId="30" xfId="0" quotePrefix="1" applyFont="1" applyFill="1" applyBorder="1" applyAlignment="1">
      <alignment horizontal="left"/>
    </xf>
    <xf numFmtId="0" fontId="118" fillId="35" borderId="0" xfId="0" applyFont="1" applyFill="1"/>
    <xf numFmtId="0" fontId="111" fillId="35" borderId="30" xfId="0" applyFont="1" applyFill="1" applyBorder="1"/>
    <xf numFmtId="39" fontId="111" fillId="47" borderId="8" xfId="4" applyNumberFormat="1" applyFont="1" applyFill="1" applyBorder="1"/>
    <xf numFmtId="44" fontId="111" fillId="0" borderId="0" xfId="2" applyFont="1"/>
    <xf numFmtId="0" fontId="109" fillId="37" borderId="84" xfId="0" applyFont="1" applyFill="1" applyBorder="1"/>
    <xf numFmtId="0" fontId="109" fillId="37" borderId="86" xfId="0" applyFont="1" applyFill="1" applyBorder="1"/>
    <xf numFmtId="0" fontId="109" fillId="39" borderId="63" xfId="0" applyFont="1" applyFill="1" applyBorder="1"/>
    <xf numFmtId="0" fontId="109" fillId="39" borderId="43" xfId="0" applyFont="1" applyFill="1" applyBorder="1"/>
    <xf numFmtId="0" fontId="109" fillId="35" borderId="84" xfId="0" applyFont="1" applyFill="1" applyBorder="1"/>
    <xf numFmtId="165" fontId="111" fillId="35" borderId="106" xfId="2" applyNumberFormat="1" applyFont="1" applyFill="1" applyBorder="1"/>
    <xf numFmtId="165" fontId="111" fillId="35" borderId="85" xfId="2" applyNumberFormat="1" applyFont="1" applyFill="1" applyBorder="1"/>
    <xf numFmtId="0" fontId="109" fillId="35" borderId="51" xfId="0" applyFont="1" applyFill="1" applyBorder="1"/>
    <xf numFmtId="165" fontId="111" fillId="35" borderId="35" xfId="2" applyNumberFormat="1" applyFont="1" applyFill="1" applyBorder="1"/>
    <xf numFmtId="0" fontId="111" fillId="39" borderId="78" xfId="0" applyFont="1" applyFill="1" applyBorder="1"/>
    <xf numFmtId="0" fontId="111" fillId="39" borderId="0" xfId="0" applyFont="1" applyFill="1"/>
    <xf numFmtId="0" fontId="111" fillId="39" borderId="47" xfId="0" applyFont="1" applyFill="1" applyBorder="1"/>
    <xf numFmtId="5" fontId="109" fillId="35" borderId="60" xfId="0" applyNumberFormat="1" applyFont="1" applyFill="1" applyBorder="1" applyAlignment="1">
      <alignment horizontal="left"/>
    </xf>
    <xf numFmtId="165" fontId="111" fillId="35" borderId="82" xfId="31314" applyNumberFormat="1" applyFont="1" applyFill="1" applyBorder="1"/>
    <xf numFmtId="165" fontId="111" fillId="35" borderId="131" xfId="2" applyNumberFormat="1" applyFont="1" applyFill="1" applyBorder="1"/>
    <xf numFmtId="165" fontId="111" fillId="35" borderId="57" xfId="2" applyNumberFormat="1" applyFont="1" applyFill="1" applyBorder="1"/>
    <xf numFmtId="0" fontId="109" fillId="36" borderId="102" xfId="0" applyFont="1" applyFill="1" applyBorder="1"/>
    <xf numFmtId="0" fontId="109" fillId="36" borderId="31" xfId="0" applyFont="1" applyFill="1" applyBorder="1" applyAlignment="1">
      <alignment horizontal="center" vertical="center"/>
    </xf>
    <xf numFmtId="0" fontId="109" fillId="36" borderId="96" xfId="0" applyFont="1" applyFill="1" applyBorder="1" applyAlignment="1">
      <alignment horizontal="center" vertical="center" wrapText="1"/>
    </xf>
    <xf numFmtId="0" fontId="109" fillId="36" borderId="96" xfId="0" quotePrefix="1" applyFont="1" applyFill="1" applyBorder="1" applyAlignment="1">
      <alignment horizontal="center" vertical="center" wrapText="1"/>
    </xf>
    <xf numFmtId="0" fontId="125" fillId="36" borderId="8" xfId="0" applyFont="1" applyFill="1" applyBorder="1"/>
    <xf numFmtId="0" fontId="108" fillId="36" borderId="8" xfId="0" quotePrefix="1" applyFont="1" applyFill="1" applyBorder="1" applyAlignment="1">
      <alignment horizontal="center" wrapText="1"/>
    </xf>
    <xf numFmtId="0" fontId="108" fillId="36" borderId="8" xfId="0" applyFont="1" applyFill="1" applyBorder="1" applyAlignment="1">
      <alignment horizontal="center" wrapText="1"/>
    </xf>
    <xf numFmtId="0" fontId="108" fillId="36" borderId="8" xfId="0" applyFont="1" applyFill="1" applyBorder="1" applyAlignment="1">
      <alignment wrapText="1"/>
    </xf>
    <xf numFmtId="0" fontId="108" fillId="36" borderId="8" xfId="0" applyFont="1" applyFill="1" applyBorder="1" applyAlignment="1">
      <alignment horizontal="center"/>
    </xf>
    <xf numFmtId="0" fontId="125" fillId="0" borderId="8" xfId="0" quotePrefix="1" applyFont="1" applyBorder="1" applyAlignment="1">
      <alignment horizontal="left" wrapText="1"/>
    </xf>
    <xf numFmtId="42" fontId="125" fillId="0" borderId="8" xfId="0" applyNumberFormat="1" applyFont="1" applyBorder="1"/>
    <xf numFmtId="9" fontId="125" fillId="0" borderId="8" xfId="0" applyNumberFormat="1" applyFont="1" applyBorder="1"/>
    <xf numFmtId="0" fontId="125" fillId="0" borderId="8" xfId="0" applyFont="1" applyBorder="1" applyAlignment="1">
      <alignment wrapText="1"/>
    </xf>
    <xf numFmtId="0" fontId="108" fillId="0" borderId="8" xfId="0" quotePrefix="1" applyFont="1" applyBorder="1" applyAlignment="1">
      <alignment horizontal="left" wrapText="1"/>
    </xf>
    <xf numFmtId="42" fontId="108" fillId="0" borderId="8" xfId="0" applyNumberFormat="1" applyFont="1" applyBorder="1"/>
    <xf numFmtId="9" fontId="108" fillId="0" borderId="8" xfId="0" applyNumberFormat="1" applyFont="1" applyBorder="1"/>
    <xf numFmtId="0" fontId="125" fillId="0" borderId="8" xfId="0" applyFont="1" applyBorder="1"/>
    <xf numFmtId="0" fontId="108" fillId="0" borderId="8" xfId="0" applyFont="1" applyBorder="1" applyAlignment="1">
      <alignment horizontal="left"/>
    </xf>
    <xf numFmtId="0" fontId="108" fillId="0" borderId="8" xfId="0" applyFont="1" applyBorder="1" applyAlignment="1">
      <alignment horizontal="center"/>
    </xf>
    <xf numFmtId="0" fontId="125" fillId="0" borderId="8" xfId="0" applyFont="1" applyBorder="1" applyAlignment="1">
      <alignment horizontal="center"/>
    </xf>
    <xf numFmtId="0" fontId="125" fillId="0" borderId="8" xfId="0" applyFont="1" applyBorder="1" applyAlignment="1">
      <alignment horizontal="justify" vertical="top" wrapText="1"/>
    </xf>
    <xf numFmtId="44" fontId="125" fillId="37" borderId="8" xfId="2" applyFont="1" applyFill="1" applyBorder="1" applyAlignment="1">
      <alignment wrapText="1"/>
    </xf>
    <xf numFmtId="9" fontId="125" fillId="37" borderId="8" xfId="1" applyFont="1" applyFill="1" applyBorder="1" applyAlignment="1">
      <alignment horizontal="center" wrapText="1"/>
    </xf>
    <xf numFmtId="0" fontId="125" fillId="0" borderId="0" xfId="0" applyFont="1"/>
    <xf numFmtId="0" fontId="125" fillId="0" borderId="40" xfId="0" applyFont="1" applyBorder="1"/>
    <xf numFmtId="0" fontId="151" fillId="0" borderId="0" xfId="0" applyFont="1"/>
    <xf numFmtId="0" fontId="157" fillId="0" borderId="0" xfId="0" applyFont="1"/>
    <xf numFmtId="0" fontId="125" fillId="0" borderId="0" xfId="0" quotePrefix="1" applyFont="1" applyAlignment="1">
      <alignment horizontal="left"/>
    </xf>
    <xf numFmtId="0" fontId="125" fillId="0" borderId="0" xfId="0" applyFont="1" applyAlignment="1">
      <alignment wrapText="1"/>
    </xf>
    <xf numFmtId="2" fontId="125" fillId="0" borderId="0" xfId="0" applyNumberFormat="1" applyFont="1"/>
    <xf numFmtId="3" fontId="111" fillId="0" borderId="29" xfId="31286" applyNumberFormat="1" applyFont="1" applyFill="1" applyBorder="1" applyAlignment="1">
      <alignment horizontal="center" vertical="center"/>
    </xf>
    <xf numFmtId="3" fontId="111" fillId="0" borderId="8" xfId="31286" applyNumberFormat="1" applyFont="1" applyFill="1" applyBorder="1" applyAlignment="1">
      <alignment horizontal="center" vertical="center"/>
    </xf>
    <xf numFmtId="0" fontId="111" fillId="0" borderId="29" xfId="0" applyFont="1" applyBorder="1" applyAlignment="1">
      <alignment horizontal="center"/>
    </xf>
    <xf numFmtId="0" fontId="111" fillId="0" borderId="36" xfId="0" applyFont="1" applyBorder="1" applyAlignment="1">
      <alignment horizontal="center"/>
    </xf>
    <xf numFmtId="0" fontId="111" fillId="0" borderId="0" xfId="31305" applyFont="1" applyAlignment="1">
      <alignment horizontal="left" vertical="top"/>
    </xf>
    <xf numFmtId="0" fontId="111" fillId="0" borderId="0" xfId="31305" applyFont="1" applyAlignment="1">
      <alignment horizontal="left" vertical="top" wrapText="1"/>
    </xf>
    <xf numFmtId="171" fontId="111" fillId="0" borderId="0" xfId="1" applyNumberFormat="1" applyFont="1" applyAlignment="1">
      <alignment vertical="center"/>
    </xf>
    <xf numFmtId="0" fontId="111" fillId="0" borderId="0" xfId="0" applyFont="1" applyAlignment="1">
      <alignment vertical="center" wrapText="1"/>
    </xf>
    <xf numFmtId="0" fontId="111" fillId="46" borderId="25" xfId="0" applyFont="1" applyFill="1" applyBorder="1"/>
    <xf numFmtId="3" fontId="111" fillId="0" borderId="37" xfId="0" applyNumberFormat="1" applyFont="1" applyBorder="1" applyAlignment="1">
      <alignment vertical="center"/>
    </xf>
    <xf numFmtId="3" fontId="109" fillId="0" borderId="107" xfId="4" applyNumberFormat="1" applyFont="1" applyBorder="1"/>
    <xf numFmtId="3" fontId="109" fillId="0" borderId="83" xfId="4" applyNumberFormat="1" applyFont="1" applyBorder="1"/>
    <xf numFmtId="0" fontId="109" fillId="36" borderId="102" xfId="0" applyFont="1" applyFill="1" applyBorder="1" applyAlignment="1">
      <alignment horizontal="center"/>
    </xf>
    <xf numFmtId="0" fontId="109" fillId="36" borderId="93" xfId="0" applyFont="1" applyFill="1" applyBorder="1"/>
    <xf numFmtId="165" fontId="111" fillId="36" borderId="93" xfId="2" applyNumberFormat="1" applyFont="1" applyFill="1" applyBorder="1"/>
    <xf numFmtId="165" fontId="111" fillId="36" borderId="94" xfId="2" applyNumberFormat="1" applyFont="1" applyFill="1" applyBorder="1"/>
    <xf numFmtId="165" fontId="111" fillId="36" borderId="95" xfId="2" applyNumberFormat="1" applyFont="1" applyFill="1" applyBorder="1"/>
    <xf numFmtId="0" fontId="111" fillId="36" borderId="93" xfId="0" applyFont="1" applyFill="1" applyBorder="1"/>
    <xf numFmtId="0" fontId="111" fillId="36" borderId="94" xfId="0" applyFont="1" applyFill="1" applyBorder="1"/>
    <xf numFmtId="0" fontId="111" fillId="36" borderId="95" xfId="0" applyFont="1" applyFill="1" applyBorder="1"/>
    <xf numFmtId="164" fontId="111" fillId="0" borderId="30" xfId="0" applyNumberFormat="1" applyFont="1" applyBorder="1" applyAlignment="1">
      <alignment horizontal="right"/>
    </xf>
    <xf numFmtId="164" fontId="109" fillId="0" borderId="30" xfId="0" applyNumberFormat="1" applyFont="1" applyBorder="1" applyAlignment="1">
      <alignment horizontal="right"/>
    </xf>
    <xf numFmtId="164" fontId="109" fillId="0" borderId="30" xfId="0" applyNumberFormat="1" applyFont="1" applyBorder="1"/>
    <xf numFmtId="9" fontId="111" fillId="0" borderId="30" xfId="0" applyNumberFormat="1" applyFont="1" applyBorder="1"/>
    <xf numFmtId="0" fontId="124" fillId="39" borderId="105" xfId="0" applyFont="1" applyFill="1" applyBorder="1"/>
    <xf numFmtId="165" fontId="111" fillId="35" borderId="107" xfId="2" applyNumberFormat="1" applyFont="1" applyFill="1" applyBorder="1"/>
    <xf numFmtId="0" fontId="111" fillId="0" borderId="30" xfId="0" applyFont="1" applyBorder="1" applyAlignment="1">
      <alignment vertical="top" wrapText="1"/>
    </xf>
    <xf numFmtId="0" fontId="111" fillId="0" borderId="30" xfId="0" applyFont="1" applyBorder="1" applyAlignment="1">
      <alignment horizontal="left" vertical="top" wrapText="1"/>
    </xf>
    <xf numFmtId="0" fontId="111" fillId="43" borderId="30" xfId="0" applyFont="1" applyFill="1" applyBorder="1" applyAlignment="1">
      <alignment vertical="top" wrapText="1"/>
    </xf>
    <xf numFmtId="14" fontId="109" fillId="0" borderId="30" xfId="0" applyNumberFormat="1" applyFont="1" applyBorder="1" applyAlignment="1">
      <alignment horizontal="left"/>
    </xf>
    <xf numFmtId="3" fontId="111" fillId="0" borderId="134" xfId="0" applyNumberFormat="1" applyFont="1" applyBorder="1" applyAlignment="1">
      <alignment horizontal="center" vertical="center"/>
    </xf>
    <xf numFmtId="3" fontId="111" fillId="35" borderId="134" xfId="0" applyNumberFormat="1" applyFont="1" applyFill="1" applyBorder="1" applyAlignment="1">
      <alignment horizontal="center" vertical="center"/>
    </xf>
    <xf numFmtId="9" fontId="111" fillId="0" borderId="30" xfId="1" applyFont="1" applyBorder="1" applyAlignment="1">
      <alignment horizontal="center"/>
    </xf>
    <xf numFmtId="14" fontId="108" fillId="0" borderId="30" xfId="0" applyNumberFormat="1" applyFont="1" applyBorder="1" applyAlignment="1">
      <alignment horizontal="left"/>
    </xf>
    <xf numFmtId="43" fontId="111" fillId="0" borderId="29" xfId="4" applyFont="1" applyBorder="1"/>
    <xf numFmtId="3" fontId="111" fillId="0" borderId="29" xfId="0" applyNumberFormat="1" applyFont="1" applyBorder="1" applyAlignment="1">
      <alignment horizontal="center"/>
    </xf>
    <xf numFmtId="3" fontId="125" fillId="0" borderId="25" xfId="0" applyNumberFormat="1" applyFont="1" applyBorder="1" applyAlignment="1">
      <alignment horizontal="center" vertical="center"/>
    </xf>
    <xf numFmtId="3" fontId="125" fillId="0" borderId="26" xfId="0" applyNumberFormat="1" applyFont="1" applyBorder="1" applyAlignment="1">
      <alignment horizontal="center" vertical="center"/>
    </xf>
    <xf numFmtId="3" fontId="125" fillId="0" borderId="33" xfId="0" applyNumberFormat="1" applyFont="1" applyBorder="1" applyAlignment="1">
      <alignment horizontal="center" vertical="center"/>
    </xf>
    <xf numFmtId="3" fontId="125" fillId="0" borderId="26" xfId="31304" applyNumberFormat="1" applyFont="1" applyBorder="1" applyAlignment="1">
      <alignment horizontal="center" vertical="center"/>
    </xf>
    <xf numFmtId="3" fontId="125" fillId="0" borderId="40" xfId="31304" applyNumberFormat="1" applyFont="1" applyBorder="1" applyAlignment="1">
      <alignment horizontal="center" vertical="center"/>
    </xf>
    <xf numFmtId="0" fontId="111" fillId="0" borderId="96" xfId="0" applyFont="1" applyBorder="1" applyAlignment="1">
      <alignment horizontal="center"/>
    </xf>
    <xf numFmtId="0" fontId="109" fillId="36" borderId="57" xfId="0" applyFont="1" applyFill="1" applyBorder="1" applyAlignment="1">
      <alignment horizontal="center"/>
    </xf>
    <xf numFmtId="0" fontId="109" fillId="36" borderId="48" xfId="0" applyFont="1" applyFill="1" applyBorder="1" applyAlignment="1">
      <alignment horizontal="center"/>
    </xf>
    <xf numFmtId="0" fontId="109" fillId="37" borderId="95" xfId="0" applyFont="1" applyFill="1" applyBorder="1" applyAlignment="1">
      <alignment horizontal="center"/>
    </xf>
    <xf numFmtId="10" fontId="122" fillId="0" borderId="0" xfId="0" applyNumberFormat="1" applyFont="1"/>
    <xf numFmtId="0" fontId="158" fillId="0" borderId="0" xfId="0" applyFont="1"/>
    <xf numFmtId="0" fontId="103" fillId="0" borderId="0" xfId="0" applyFont="1" applyAlignment="1">
      <alignment horizontal="center"/>
    </xf>
    <xf numFmtId="49" fontId="103" fillId="0" borderId="0" xfId="0" applyNumberFormat="1" applyFont="1" applyAlignment="1">
      <alignment horizontal="left"/>
    </xf>
    <xf numFmtId="0" fontId="130" fillId="0" borderId="0" xfId="0" applyFont="1" applyAlignment="1">
      <alignment vertical="center"/>
    </xf>
    <xf numFmtId="0" fontId="130" fillId="0" borderId="0" xfId="31330" applyFont="1"/>
    <xf numFmtId="164" fontId="109" fillId="0" borderId="30" xfId="4" applyNumberFormat="1" applyFont="1" applyBorder="1"/>
    <xf numFmtId="175" fontId="109" fillId="0" borderId="30" xfId="0" applyNumberFormat="1" applyFont="1" applyBorder="1"/>
    <xf numFmtId="9" fontId="109" fillId="0" borderId="37" xfId="1" applyFont="1" applyBorder="1"/>
    <xf numFmtId="0" fontId="109" fillId="37" borderId="93" xfId="0" applyFont="1" applyFill="1" applyBorder="1" applyAlignment="1">
      <alignment horizontal="center"/>
    </xf>
    <xf numFmtId="0" fontId="109" fillId="36" borderId="0" xfId="0" applyFont="1" applyFill="1" applyAlignment="1">
      <alignment horizontal="center"/>
    </xf>
    <xf numFmtId="165" fontId="111" fillId="35" borderId="37" xfId="2" applyNumberFormat="1" applyFont="1" applyFill="1" applyBorder="1"/>
    <xf numFmtId="165" fontId="111" fillId="35" borderId="45" xfId="2" applyNumberFormat="1" applyFont="1" applyFill="1" applyBorder="1"/>
    <xf numFmtId="3" fontId="109" fillId="36" borderId="61" xfId="4" applyNumberFormat="1" applyFont="1" applyFill="1" applyBorder="1"/>
    <xf numFmtId="3" fontId="109" fillId="46" borderId="61" xfId="4" applyNumberFormat="1" applyFont="1" applyFill="1" applyBorder="1"/>
    <xf numFmtId="3" fontId="109" fillId="46" borderId="62" xfId="4" applyNumberFormat="1" applyFont="1" applyFill="1" applyBorder="1"/>
    <xf numFmtId="0" fontId="109" fillId="36" borderId="39" xfId="0" applyFont="1" applyFill="1" applyBorder="1" applyAlignment="1">
      <alignment horizontal="center"/>
    </xf>
    <xf numFmtId="3" fontId="111" fillId="0" borderId="28" xfId="0" applyNumberFormat="1" applyFont="1" applyBorder="1" applyAlignment="1">
      <alignment vertical="center"/>
    </xf>
    <xf numFmtId="3" fontId="109" fillId="0" borderId="131" xfId="4" applyNumberFormat="1" applyFont="1" applyFill="1" applyBorder="1"/>
    <xf numFmtId="0" fontId="111" fillId="46" borderId="78" xfId="0" applyFont="1" applyFill="1" applyBorder="1"/>
    <xf numFmtId="3" fontId="111" fillId="35" borderId="113" xfId="4" applyNumberFormat="1" applyFont="1" applyFill="1" applyBorder="1" applyAlignment="1">
      <alignment horizontal="center"/>
    </xf>
    <xf numFmtId="3" fontId="111" fillId="35" borderId="55" xfId="4" applyNumberFormat="1" applyFont="1" applyFill="1" applyBorder="1" applyAlignment="1">
      <alignment horizontal="center"/>
    </xf>
    <xf numFmtId="0" fontId="115" fillId="35" borderId="30" xfId="0" applyFont="1" applyFill="1" applyBorder="1" applyAlignment="1">
      <alignment horizontal="center"/>
    </xf>
    <xf numFmtId="0" fontId="115" fillId="35" borderId="53" xfId="0" applyFont="1" applyFill="1" applyBorder="1" applyAlignment="1">
      <alignment horizontal="center"/>
    </xf>
    <xf numFmtId="0" fontId="111" fillId="35" borderId="31" xfId="0" applyFont="1" applyFill="1" applyBorder="1" applyAlignment="1">
      <alignment horizontal="center"/>
    </xf>
    <xf numFmtId="0" fontId="115" fillId="44" borderId="33" xfId="0" applyFont="1" applyFill="1" applyBorder="1"/>
    <xf numFmtId="0" fontId="109" fillId="36" borderId="25" xfId="0" applyFont="1" applyFill="1" applyBorder="1"/>
    <xf numFmtId="0" fontId="109" fillId="36" borderId="26" xfId="0" applyFont="1" applyFill="1" applyBorder="1"/>
    <xf numFmtId="0" fontId="109" fillId="36" borderId="85" xfId="0" applyFont="1" applyFill="1" applyBorder="1" applyAlignment="1">
      <alignment horizontal="center" vertical="center" wrapText="1"/>
    </xf>
    <xf numFmtId="43" fontId="111" fillId="0" borderId="8" xfId="0" applyNumberFormat="1" applyFont="1" applyBorder="1"/>
    <xf numFmtId="0" fontId="111" fillId="0" borderId="91" xfId="0" applyFont="1" applyBorder="1" applyAlignment="1">
      <alignment horizontal="center"/>
    </xf>
    <xf numFmtId="0" fontId="111" fillId="0" borderId="28" xfId="0" applyFont="1" applyBorder="1" applyAlignment="1">
      <alignment horizontal="center"/>
    </xf>
    <xf numFmtId="42" fontId="122" fillId="0" borderId="0" xfId="1" applyNumberFormat="1" applyFont="1"/>
    <xf numFmtId="0" fontId="130" fillId="0" borderId="0" xfId="0" applyFont="1"/>
    <xf numFmtId="165" fontId="111" fillId="0" borderId="44" xfId="2" applyNumberFormat="1" applyFont="1" applyBorder="1"/>
    <xf numFmtId="165" fontId="111" fillId="0" borderId="84" xfId="2" applyNumberFormat="1" applyFont="1" applyBorder="1"/>
    <xf numFmtId="165" fontId="111" fillId="0" borderId="85" xfId="2" applyNumberFormat="1" applyFont="1" applyBorder="1"/>
    <xf numFmtId="165" fontId="111" fillId="0" borderId="24" xfId="2" applyNumberFormat="1" applyFont="1" applyBorder="1"/>
    <xf numFmtId="165" fontId="111" fillId="0" borderId="51" xfId="2" applyNumberFormat="1" applyFont="1" applyBorder="1"/>
    <xf numFmtId="165" fontId="111" fillId="0" borderId="45" xfId="2" applyNumberFormat="1" applyFont="1" applyBorder="1"/>
    <xf numFmtId="165" fontId="111" fillId="0" borderId="43" xfId="2" applyNumberFormat="1" applyFont="1" applyBorder="1"/>
    <xf numFmtId="165" fontId="111" fillId="35" borderId="130" xfId="2" applyNumberFormat="1" applyFont="1" applyFill="1" applyBorder="1"/>
    <xf numFmtId="165" fontId="111" fillId="35" borderId="135" xfId="2" applyNumberFormat="1" applyFont="1" applyFill="1" applyBorder="1"/>
    <xf numFmtId="5" fontId="109" fillId="35" borderId="77" xfId="0" applyNumberFormat="1" applyFont="1" applyFill="1" applyBorder="1" applyAlignment="1">
      <alignment horizontal="left"/>
    </xf>
    <xf numFmtId="165" fontId="124" fillId="39" borderId="58" xfId="2" applyNumberFormat="1" applyFont="1" applyFill="1" applyBorder="1"/>
    <xf numFmtId="165" fontId="124" fillId="39" borderId="105" xfId="2" applyNumberFormat="1" applyFont="1" applyFill="1" applyBorder="1"/>
    <xf numFmtId="165" fontId="124" fillId="39" borderId="59" xfId="2" applyNumberFormat="1" applyFont="1" applyFill="1" applyBorder="1"/>
    <xf numFmtId="165" fontId="111" fillId="35" borderId="88" xfId="31314" applyNumberFormat="1" applyFont="1" applyFill="1" applyBorder="1" applyAlignment="1">
      <alignment horizontal="center"/>
    </xf>
    <xf numFmtId="9" fontId="111" fillId="0" borderId="24" xfId="0" applyNumberFormat="1" applyFont="1" applyBorder="1"/>
    <xf numFmtId="0" fontId="111" fillId="36" borderId="29" xfId="0" applyFont="1" applyFill="1" applyBorder="1"/>
    <xf numFmtId="165" fontId="111" fillId="0" borderId="29" xfId="0" applyNumberFormat="1" applyFont="1" applyBorder="1" applyAlignment="1">
      <alignment vertical="top" wrapText="1"/>
    </xf>
    <xf numFmtId="165" fontId="111" fillId="0" borderId="29" xfId="2" applyNumberFormat="1" applyFont="1" applyBorder="1" applyAlignment="1">
      <alignment vertical="top"/>
    </xf>
    <xf numFmtId="0" fontId="111" fillId="36" borderId="37" xfId="0" applyFont="1" applyFill="1" applyBorder="1"/>
    <xf numFmtId="175" fontId="111" fillId="0" borderId="26" xfId="0" applyNumberFormat="1" applyFont="1" applyBorder="1"/>
    <xf numFmtId="165" fontId="109" fillId="0" borderId="136" xfId="31314" applyNumberFormat="1" applyFont="1" applyFill="1" applyBorder="1"/>
    <xf numFmtId="165" fontId="109" fillId="0" borderId="107" xfId="2" applyNumberFormat="1" applyFont="1" applyFill="1" applyBorder="1"/>
    <xf numFmtId="165" fontId="109" fillId="0" borderId="83" xfId="2" applyNumberFormat="1" applyFont="1" applyFill="1" applyBorder="1"/>
    <xf numFmtId="175" fontId="111" fillId="35" borderId="8" xfId="0" applyNumberFormat="1" applyFont="1" applyFill="1" applyBorder="1"/>
    <xf numFmtId="10" fontId="111" fillId="0" borderId="8" xfId="0" applyNumberFormat="1" applyFont="1" applyBorder="1"/>
    <xf numFmtId="165" fontId="111" fillId="0" borderId="44" xfId="2" applyNumberFormat="1" applyFont="1" applyBorder="1" applyAlignment="1">
      <alignment vertical="top"/>
    </xf>
    <xf numFmtId="0" fontId="109" fillId="0" borderId="43" xfId="0" applyFont="1" applyBorder="1" applyAlignment="1">
      <alignment wrapText="1"/>
    </xf>
    <xf numFmtId="0" fontId="109" fillId="37" borderId="53" xfId="0" applyFont="1" applyFill="1" applyBorder="1" applyAlignment="1">
      <alignment vertical="center"/>
    </xf>
    <xf numFmtId="9" fontId="109" fillId="0" borderId="43" xfId="0" applyNumberFormat="1" applyFont="1" applyBorder="1"/>
    <xf numFmtId="9" fontId="109" fillId="0" borderId="44" xfId="0" applyNumberFormat="1" applyFont="1" applyBorder="1"/>
    <xf numFmtId="9" fontId="109" fillId="0" borderId="45" xfId="0" applyNumberFormat="1" applyFont="1" applyBorder="1"/>
    <xf numFmtId="9" fontId="111" fillId="0" borderId="51" xfId="0" applyNumberFormat="1" applyFont="1" applyBorder="1"/>
    <xf numFmtId="7" fontId="118" fillId="0" borderId="0" xfId="0" applyNumberFormat="1" applyFont="1"/>
    <xf numFmtId="164" fontId="111" fillId="0" borderId="81" xfId="4" applyNumberFormat="1" applyFont="1" applyBorder="1"/>
    <xf numFmtId="165" fontId="111" fillId="35" borderId="51" xfId="2" applyNumberFormat="1" applyFont="1" applyFill="1" applyBorder="1"/>
    <xf numFmtId="165" fontId="111" fillId="35" borderId="24" xfId="2" applyNumberFormat="1" applyFont="1" applyFill="1" applyBorder="1"/>
    <xf numFmtId="164" fontId="159" fillId="42" borderId="137" xfId="0" applyNumberFormat="1" applyFont="1" applyFill="1" applyBorder="1" applyAlignment="1">
      <alignment horizontal="center" vertical="top"/>
    </xf>
    <xf numFmtId="2" fontId="159" fillId="42" borderId="137" xfId="31328" applyNumberFormat="1" applyFont="1" applyFill="1" applyBorder="1" applyAlignment="1">
      <alignment horizontal="center" vertical="top"/>
    </xf>
    <xf numFmtId="44" fontId="159" fillId="42" borderId="137" xfId="31329" applyFont="1" applyFill="1" applyBorder="1" applyAlignment="1">
      <alignment horizontal="left" vertical="top"/>
    </xf>
    <xf numFmtId="10" fontId="160" fillId="42" borderId="54" xfId="0" applyNumberFormat="1" applyFont="1" applyFill="1" applyBorder="1" applyAlignment="1">
      <alignment vertical="top"/>
    </xf>
    <xf numFmtId="2" fontId="161" fillId="0" borderId="36" xfId="0" applyNumberFormat="1" applyFont="1" applyBorder="1" applyAlignment="1">
      <alignment wrapText="1"/>
    </xf>
    <xf numFmtId="2" fontId="159" fillId="42" borderId="36" xfId="0" applyNumberFormat="1" applyFont="1" applyFill="1" applyBorder="1"/>
    <xf numFmtId="180" fontId="159" fillId="42" borderId="36" xfId="0" applyNumberFormat="1" applyFont="1" applyFill="1" applyBorder="1"/>
    <xf numFmtId="0" fontId="161" fillId="42" borderId="28" xfId="0" applyFont="1" applyFill="1" applyBorder="1"/>
    <xf numFmtId="2" fontId="161" fillId="42" borderId="28" xfId="0" applyNumberFormat="1" applyFont="1" applyFill="1" applyBorder="1"/>
    <xf numFmtId="180" fontId="161" fillId="42" borderId="28" xfId="0" applyNumberFormat="1" applyFont="1" applyFill="1" applyBorder="1"/>
    <xf numFmtId="44" fontId="161" fillId="42" borderId="28" xfId="0" applyNumberFormat="1" applyFont="1" applyFill="1" applyBorder="1"/>
    <xf numFmtId="3" fontId="111" fillId="0" borderId="8" xfId="0" applyNumberFormat="1" applyFont="1" applyBorder="1"/>
    <xf numFmtId="3" fontId="111" fillId="0" borderId="8" xfId="0" applyNumberFormat="1" applyFont="1" applyBorder="1" applyAlignment="1">
      <alignment horizontal="center"/>
    </xf>
    <xf numFmtId="0" fontId="117" fillId="39" borderId="57" xfId="0" applyFont="1" applyFill="1" applyBorder="1" applyAlignment="1">
      <alignment horizontal="center" vertical="center" wrapText="1"/>
    </xf>
    <xf numFmtId="0" fontId="115" fillId="44" borderId="0" xfId="0" applyFont="1" applyFill="1" applyAlignment="1">
      <alignment vertical="center"/>
    </xf>
    <xf numFmtId="177" fontId="111" fillId="0" borderId="29" xfId="4" applyNumberFormat="1" applyFont="1" applyBorder="1"/>
    <xf numFmtId="6" fontId="124" fillId="0" borderId="0" xfId="0" applyNumberFormat="1" applyFont="1" applyAlignment="1">
      <alignment wrapText="1"/>
    </xf>
    <xf numFmtId="0" fontId="118" fillId="0" borderId="0" xfId="0" applyFont="1" applyAlignment="1">
      <alignment horizontal="center"/>
    </xf>
    <xf numFmtId="175" fontId="109" fillId="0" borderId="0" xfId="0" applyNumberFormat="1" applyFont="1"/>
    <xf numFmtId="44" fontId="159" fillId="42" borderId="36" xfId="0" applyNumberFormat="1" applyFont="1" applyFill="1" applyBorder="1" applyAlignment="1">
      <alignment horizontal="left"/>
    </xf>
    <xf numFmtId="0" fontId="163" fillId="42" borderId="36" xfId="0" applyFont="1" applyFill="1" applyBorder="1"/>
    <xf numFmtId="0" fontId="161" fillId="42" borderId="36" xfId="0" applyFont="1" applyFill="1" applyBorder="1"/>
    <xf numFmtId="2" fontId="161" fillId="42" borderId="28" xfId="0" applyNumberFormat="1" applyFont="1" applyFill="1" applyBorder="1" applyAlignment="1">
      <alignment horizontal="left"/>
    </xf>
    <xf numFmtId="3" fontId="162" fillId="42" borderId="36" xfId="0" applyNumberFormat="1" applyFont="1" applyFill="1" applyBorder="1"/>
    <xf numFmtId="0" fontId="111" fillId="0" borderId="46" xfId="0" applyFont="1" applyBorder="1"/>
    <xf numFmtId="0" fontId="111" fillId="0" borderId="33" xfId="0" applyFont="1" applyBorder="1"/>
    <xf numFmtId="176" fontId="111" fillId="37" borderId="39" xfId="0" applyNumberFormat="1" applyFont="1" applyFill="1" applyBorder="1"/>
    <xf numFmtId="176" fontId="109" fillId="0" borderId="109" xfId="2" applyNumberFormat="1" applyFont="1" applyBorder="1" applyAlignment="1">
      <alignment vertical="center" wrapText="1"/>
    </xf>
    <xf numFmtId="176" fontId="111" fillId="37" borderId="84" xfId="0" applyNumberFormat="1" applyFont="1" applyFill="1" applyBorder="1"/>
    <xf numFmtId="176" fontId="111" fillId="37" borderId="85" xfId="0" applyNumberFormat="1" applyFont="1" applyFill="1" applyBorder="1"/>
    <xf numFmtId="176" fontId="111" fillId="37" borderId="86" xfId="0" applyNumberFormat="1" applyFont="1" applyFill="1" applyBorder="1"/>
    <xf numFmtId="165" fontId="111" fillId="0" borderId="52" xfId="2" applyNumberFormat="1" applyFont="1" applyFill="1" applyBorder="1" applyAlignment="1">
      <alignment vertical="center" wrapText="1"/>
    </xf>
    <xf numFmtId="0" fontId="109" fillId="0" borderId="145" xfId="0" quotePrefix="1" applyFont="1" applyBorder="1" applyAlignment="1">
      <alignment horizontal="left" wrapText="1"/>
    </xf>
    <xf numFmtId="0" fontId="111" fillId="0" borderId="145" xfId="0" applyFont="1" applyBorder="1" applyAlignment="1">
      <alignment horizontal="center"/>
    </xf>
    <xf numFmtId="164" fontId="111" fillId="0" borderId="145" xfId="0" applyNumberFormat="1" applyFont="1" applyBorder="1"/>
    <xf numFmtId="0" fontId="109" fillId="37" borderId="145" xfId="0" applyFont="1" applyFill="1" applyBorder="1" applyAlignment="1">
      <alignment horizontal="center"/>
    </xf>
    <xf numFmtId="164" fontId="111" fillId="0" borderId="145" xfId="0" applyNumberFormat="1" applyFont="1" applyBorder="1" applyAlignment="1">
      <alignment horizontal="right"/>
    </xf>
    <xf numFmtId="0" fontId="109" fillId="0" borderId="145" xfId="0" applyFont="1" applyBorder="1"/>
    <xf numFmtId="0" fontId="111" fillId="0" borderId="145" xfId="0" applyFont="1" applyBorder="1"/>
    <xf numFmtId="0" fontId="109" fillId="35" borderId="145" xfId="0" applyFont="1" applyFill="1" applyBorder="1"/>
    <xf numFmtId="0" fontId="111" fillId="39" borderId="145" xfId="0" applyFont="1" applyFill="1" applyBorder="1"/>
    <xf numFmtId="0" fontId="109" fillId="0" borderId="146" xfId="0" applyFont="1" applyBorder="1" applyAlignment="1">
      <alignment horizontal="right"/>
    </xf>
    <xf numFmtId="3" fontId="109" fillId="0" borderId="147" xfId="0" applyNumberFormat="1" applyFont="1" applyBorder="1" applyAlignment="1">
      <alignment horizontal="right" vertical="center"/>
    </xf>
    <xf numFmtId="9" fontId="109" fillId="0" borderId="147" xfId="0" applyNumberFormat="1" applyFont="1" applyBorder="1" applyAlignment="1">
      <alignment horizontal="right" vertical="center"/>
    </xf>
    <xf numFmtId="9" fontId="109" fillId="0" borderId="148" xfId="0" applyNumberFormat="1" applyFont="1" applyBorder="1" applyAlignment="1">
      <alignment horizontal="right" vertical="center"/>
    </xf>
    <xf numFmtId="9" fontId="111" fillId="0" borderId="145" xfId="1" applyFont="1" applyBorder="1" applyAlignment="1">
      <alignment horizontal="center"/>
    </xf>
    <xf numFmtId="0" fontId="108" fillId="36" borderId="149" xfId="0" applyFont="1" applyFill="1" applyBorder="1" applyAlignment="1">
      <alignment horizontal="center" vertical="center" wrapText="1"/>
    </xf>
    <xf numFmtId="0" fontId="108" fillId="36" borderId="150" xfId="0" applyFont="1" applyFill="1" applyBorder="1" applyAlignment="1">
      <alignment horizontal="center" vertical="center" wrapText="1"/>
    </xf>
    <xf numFmtId="0" fontId="108" fillId="36" borderId="151" xfId="0" applyFont="1" applyFill="1" applyBorder="1" applyAlignment="1">
      <alignment horizontal="center" vertical="center" wrapText="1"/>
    </xf>
    <xf numFmtId="14" fontId="108" fillId="0" borderId="153" xfId="0" applyNumberFormat="1" applyFont="1" applyBorder="1" applyAlignment="1">
      <alignment horizontal="left"/>
    </xf>
    <xf numFmtId="3" fontId="125" fillId="0" borderId="149" xfId="0" applyNumberFormat="1" applyFont="1" applyBorder="1" applyAlignment="1">
      <alignment horizontal="center" vertical="center"/>
    </xf>
    <xf numFmtId="3" fontId="125" fillId="0" borderId="150" xfId="0" applyNumberFormat="1" applyFont="1" applyBorder="1" applyAlignment="1">
      <alignment horizontal="center" vertical="center"/>
    </xf>
    <xf numFmtId="3" fontId="125" fillId="0" borderId="151" xfId="0" applyNumberFormat="1" applyFont="1" applyBorder="1" applyAlignment="1">
      <alignment horizontal="center" vertical="center"/>
    </xf>
    <xf numFmtId="3" fontId="125" fillId="35" borderId="150" xfId="31304" applyNumberFormat="1" applyFont="1" applyFill="1" applyBorder="1" applyAlignment="1">
      <alignment horizontal="center" vertical="center"/>
    </xf>
    <xf numFmtId="3" fontId="125" fillId="0" borderId="150" xfId="31304" applyNumberFormat="1" applyFont="1" applyBorder="1" applyAlignment="1">
      <alignment horizontal="center" vertical="center"/>
    </xf>
    <xf numFmtId="3" fontId="125" fillId="0" borderId="151" xfId="31304" applyNumberFormat="1" applyFont="1" applyBorder="1" applyAlignment="1">
      <alignment horizontal="center" vertical="center"/>
    </xf>
    <xf numFmtId="0" fontId="109" fillId="0" borderId="153" xfId="0" applyFont="1" applyBorder="1"/>
    <xf numFmtId="3" fontId="109" fillId="0" borderId="150" xfId="0" applyNumberFormat="1" applyFont="1" applyBorder="1" applyAlignment="1">
      <alignment vertical="center"/>
    </xf>
    <xf numFmtId="9" fontId="109" fillId="0" borderId="150" xfId="0" applyNumberFormat="1" applyFont="1" applyBorder="1" applyAlignment="1">
      <alignment vertical="center"/>
    </xf>
    <xf numFmtId="9" fontId="109" fillId="0" borderId="151" xfId="0" applyNumberFormat="1" applyFont="1" applyBorder="1" applyAlignment="1">
      <alignment vertical="center"/>
    </xf>
    <xf numFmtId="0" fontId="109" fillId="36" borderId="149" xfId="0" applyFont="1" applyFill="1" applyBorder="1" applyAlignment="1">
      <alignment horizontal="center"/>
    </xf>
    <xf numFmtId="0" fontId="109" fillId="36" borderId="150" xfId="0" applyFont="1" applyFill="1" applyBorder="1" applyAlignment="1">
      <alignment horizontal="center"/>
    </xf>
    <xf numFmtId="0" fontId="109" fillId="36" borderId="151" xfId="0" applyFont="1" applyFill="1" applyBorder="1" applyAlignment="1">
      <alignment horizontal="center"/>
    </xf>
    <xf numFmtId="5" fontId="109" fillId="0" borderId="149" xfId="0" quotePrefix="1" applyNumberFormat="1" applyFont="1" applyBorder="1" applyAlignment="1">
      <alignment horizontal="left"/>
    </xf>
    <xf numFmtId="42" fontId="109" fillId="0" borderId="150" xfId="0" applyNumberFormat="1" applyFont="1" applyBorder="1" applyAlignment="1">
      <alignment horizontal="right" vertical="center"/>
    </xf>
    <xf numFmtId="9" fontId="109" fillId="0" borderId="150" xfId="1" applyFont="1" applyBorder="1"/>
    <xf numFmtId="9" fontId="109" fillId="0" borderId="151" xfId="1" applyFont="1" applyBorder="1"/>
    <xf numFmtId="0" fontId="111" fillId="0" borderId="149" xfId="0" quotePrefix="1" applyFont="1" applyBorder="1" applyAlignment="1">
      <alignment horizontal="left"/>
    </xf>
    <xf numFmtId="0" fontId="111" fillId="36" borderId="150" xfId="0" applyFont="1" applyFill="1" applyBorder="1"/>
    <xf numFmtId="165" fontId="111" fillId="0" borderId="150" xfId="0" applyNumberFormat="1" applyFont="1" applyBorder="1" applyAlignment="1">
      <alignment vertical="top" wrapText="1"/>
    </xf>
    <xf numFmtId="0" fontId="111" fillId="36" borderId="151" xfId="0" applyFont="1" applyFill="1" applyBorder="1"/>
    <xf numFmtId="0" fontId="111" fillId="0" borderId="153" xfId="0" applyFont="1" applyBorder="1"/>
    <xf numFmtId="0" fontId="111" fillId="0" borderId="153" xfId="0" applyFont="1" applyBorder="1" applyAlignment="1">
      <alignment horizontal="center"/>
    </xf>
    <xf numFmtId="0" fontId="109" fillId="39" borderId="149" xfId="0" applyFont="1" applyFill="1" applyBorder="1" applyAlignment="1">
      <alignment horizontal="center"/>
    </xf>
    <xf numFmtId="0" fontId="109" fillId="39" borderId="150" xfId="0" applyFont="1" applyFill="1" applyBorder="1" applyAlignment="1">
      <alignment horizontal="center"/>
    </xf>
    <xf numFmtId="0" fontId="109" fillId="39" borderId="151" xfId="0" applyFont="1" applyFill="1" applyBorder="1" applyAlignment="1">
      <alignment horizontal="center"/>
    </xf>
    <xf numFmtId="0" fontId="109" fillId="35" borderId="153" xfId="0" applyFont="1" applyFill="1" applyBorder="1"/>
    <xf numFmtId="165" fontId="111" fillId="35" borderId="151" xfId="2" applyNumberFormat="1" applyFont="1" applyFill="1" applyBorder="1"/>
    <xf numFmtId="164" fontId="128" fillId="0" borderId="151" xfId="0" applyNumberFormat="1" applyFont="1" applyBorder="1"/>
    <xf numFmtId="164" fontId="111" fillId="0" borderId="151" xfId="0" applyNumberFormat="1" applyFont="1" applyBorder="1"/>
    <xf numFmtId="0" fontId="109" fillId="40" borderId="149" xfId="0" applyFont="1" applyFill="1" applyBorder="1" applyAlignment="1">
      <alignment horizontal="center"/>
    </xf>
    <xf numFmtId="0" fontId="109" fillId="40" borderId="150" xfId="0" applyFont="1" applyFill="1" applyBorder="1" applyAlignment="1">
      <alignment horizontal="center"/>
    </xf>
    <xf numFmtId="0" fontId="109" fillId="40" borderId="151" xfId="0" applyFont="1" applyFill="1" applyBorder="1" applyAlignment="1">
      <alignment horizontal="center"/>
    </xf>
    <xf numFmtId="0" fontId="109" fillId="39" borderId="149" xfId="0" applyFont="1" applyFill="1" applyBorder="1" applyAlignment="1">
      <alignment horizontal="center" vertical="center" wrapText="1"/>
    </xf>
    <xf numFmtId="0" fontId="109" fillId="39" borderId="150" xfId="0" applyFont="1" applyFill="1" applyBorder="1" applyAlignment="1">
      <alignment horizontal="center" vertical="center" wrapText="1"/>
    </xf>
    <xf numFmtId="0" fontId="109" fillId="39" borderId="151" xfId="0" applyFont="1" applyFill="1" applyBorder="1" applyAlignment="1">
      <alignment horizontal="center" vertical="center" wrapText="1"/>
    </xf>
    <xf numFmtId="0" fontId="109" fillId="0" borderId="150" xfId="0" applyFont="1" applyBorder="1"/>
    <xf numFmtId="164" fontId="109" fillId="0" borderId="150" xfId="4" applyNumberFormat="1" applyFont="1" applyBorder="1"/>
    <xf numFmtId="42" fontId="109" fillId="0" borderId="150" xfId="2" applyNumberFormat="1" applyFont="1" applyBorder="1"/>
    <xf numFmtId="0" fontId="162" fillId="0" borderId="147" xfId="0" applyFont="1" applyBorder="1"/>
    <xf numFmtId="165" fontId="109" fillId="0" borderId="150" xfId="2" applyNumberFormat="1" applyFont="1" applyBorder="1"/>
    <xf numFmtId="0" fontId="111" fillId="39" borderId="150" xfId="0" applyFont="1" applyFill="1" applyBorder="1"/>
    <xf numFmtId="164" fontId="111" fillId="39" borderId="150" xfId="4" applyNumberFormat="1" applyFont="1" applyFill="1" applyBorder="1"/>
    <xf numFmtId="165" fontId="111" fillId="39" borderId="150" xfId="2" applyNumberFormat="1" applyFont="1" applyFill="1" applyBorder="1"/>
    <xf numFmtId="171" fontId="111" fillId="39" borderId="151" xfId="1" applyNumberFormat="1" applyFont="1" applyFill="1" applyBorder="1"/>
    <xf numFmtId="0" fontId="115" fillId="0" borderId="149" xfId="0" applyFont="1" applyBorder="1" applyAlignment="1">
      <alignment horizontal="left"/>
    </xf>
    <xf numFmtId="0" fontId="111" fillId="0" borderId="150" xfId="0" applyFont="1" applyBorder="1"/>
    <xf numFmtId="164" fontId="111" fillId="0" borderId="150" xfId="0" applyNumberFormat="1" applyFont="1" applyBorder="1"/>
    <xf numFmtId="0" fontId="111" fillId="0" borderId="151" xfId="0" applyFont="1" applyBorder="1"/>
    <xf numFmtId="0" fontId="109" fillId="35" borderId="149" xfId="0" applyFont="1" applyFill="1" applyBorder="1"/>
    <xf numFmtId="165" fontId="111" fillId="35" borderId="150" xfId="2" applyNumberFormat="1" applyFont="1" applyFill="1" applyBorder="1"/>
    <xf numFmtId="0" fontId="111" fillId="0" borderId="149" xfId="0" applyFont="1" applyBorder="1"/>
    <xf numFmtId="165" fontId="111" fillId="0" borderId="151" xfId="2" applyNumberFormat="1" applyFont="1" applyFill="1" applyBorder="1"/>
    <xf numFmtId="164" fontId="111" fillId="40" borderId="150" xfId="0" applyNumberFormat="1" applyFont="1" applyFill="1" applyBorder="1"/>
    <xf numFmtId="164" fontId="111" fillId="0" borderId="150" xfId="4" applyNumberFormat="1" applyFont="1" applyBorder="1"/>
    <xf numFmtId="43" fontId="111" fillId="0" borderId="150" xfId="4" applyFont="1" applyBorder="1"/>
    <xf numFmtId="164" fontId="111" fillId="40" borderId="150" xfId="4" applyNumberFormat="1" applyFont="1" applyFill="1" applyBorder="1"/>
    <xf numFmtId="0" fontId="111" fillId="0" borderId="149" xfId="0" applyFont="1" applyBorder="1" applyAlignment="1">
      <alignment horizontal="center" vertical="center" wrapText="1"/>
    </xf>
    <xf numFmtId="0" fontId="111" fillId="0" borderId="150" xfId="0" applyFont="1" applyBorder="1" applyAlignment="1">
      <alignment horizontal="left" vertical="center" wrapText="1"/>
    </xf>
    <xf numFmtId="3" fontId="111" fillId="0" borderId="150" xfId="0" applyNumberFormat="1" applyFont="1" applyBorder="1" applyAlignment="1">
      <alignment horizontal="center" vertical="center"/>
    </xf>
    <xf numFmtId="0" fontId="111" fillId="0" borderId="149" xfId="0" applyFont="1" applyBorder="1" applyAlignment="1">
      <alignment horizontal="left" vertical="center" wrapText="1" readingOrder="1"/>
    </xf>
    <xf numFmtId="17" fontId="109" fillId="0" borderId="149" xfId="31330" applyNumberFormat="1" applyFont="1" applyBorder="1" applyAlignment="1">
      <alignment horizontal="left"/>
    </xf>
    <xf numFmtId="17" fontId="111" fillId="0" borderId="150" xfId="31330" applyNumberFormat="1" applyFont="1" applyBorder="1" applyAlignment="1">
      <alignment horizontal="right"/>
    </xf>
    <xf numFmtId="165" fontId="111" fillId="0" borderId="150" xfId="31331" applyNumberFormat="1" applyFont="1" applyBorder="1"/>
    <xf numFmtId="165" fontId="111" fillId="0" borderId="151" xfId="31331" applyNumberFormat="1" applyFont="1" applyBorder="1"/>
    <xf numFmtId="0" fontId="111" fillId="0" borderId="149" xfId="0" quotePrefix="1" applyFont="1" applyBorder="1" applyAlignment="1">
      <alignment horizontal="left" wrapText="1"/>
    </xf>
    <xf numFmtId="42" fontId="111" fillId="0" borderId="150" xfId="0" applyNumberFormat="1" applyFont="1" applyBorder="1" applyAlignment="1">
      <alignment horizontal="right" vertical="center"/>
    </xf>
    <xf numFmtId="42" fontId="111" fillId="0" borderId="150" xfId="0" applyNumberFormat="1" applyFont="1" applyBorder="1"/>
    <xf numFmtId="9" fontId="111" fillId="0" borderId="150" xfId="0" applyNumberFormat="1" applyFont="1" applyBorder="1"/>
    <xf numFmtId="9" fontId="111" fillId="0" borderId="151" xfId="0" applyNumberFormat="1" applyFont="1" applyBorder="1"/>
    <xf numFmtId="0" fontId="109" fillId="36" borderId="149" xfId="0" applyFont="1" applyFill="1" applyBorder="1" applyAlignment="1">
      <alignment horizontal="center" vertical="center" wrapText="1"/>
    </xf>
    <xf numFmtId="0" fontId="109" fillId="36" borderId="150" xfId="0" applyFont="1" applyFill="1" applyBorder="1" applyAlignment="1">
      <alignment horizontal="center" vertical="center" wrapText="1"/>
    </xf>
    <xf numFmtId="0" fontId="109" fillId="36" borderId="151" xfId="0" applyFont="1" applyFill="1" applyBorder="1" applyAlignment="1">
      <alignment horizontal="center" vertical="center" wrapText="1"/>
    </xf>
    <xf numFmtId="0" fontId="109" fillId="0" borderId="149" xfId="0" applyFont="1" applyBorder="1"/>
    <xf numFmtId="42" fontId="109" fillId="0" borderId="150" xfId="0" applyNumberFormat="1" applyFont="1" applyBorder="1"/>
    <xf numFmtId="165" fontId="109" fillId="0" borderId="151" xfId="2" applyNumberFormat="1" applyFont="1" applyBorder="1"/>
    <xf numFmtId="0" fontId="111" fillId="0" borderId="149" xfId="0" applyFont="1" applyBorder="1" applyAlignment="1">
      <alignment horizontal="left"/>
    </xf>
    <xf numFmtId="9" fontId="111" fillId="0" borderId="150" xfId="1" applyFont="1" applyBorder="1" applyAlignment="1">
      <alignment horizontal="center"/>
    </xf>
    <xf numFmtId="9" fontId="111" fillId="0" borderId="151" xfId="1" applyFont="1" applyBorder="1" applyAlignment="1">
      <alignment horizontal="center"/>
    </xf>
    <xf numFmtId="0" fontId="122" fillId="0" borderId="0" xfId="0" applyFont="1" applyAlignment="1">
      <alignment horizontal="center" vertical="center" wrapText="1"/>
    </xf>
    <xf numFmtId="0" fontId="164" fillId="0" borderId="0" xfId="0" applyFont="1" applyAlignment="1">
      <alignment horizontal="left" vertical="center"/>
    </xf>
    <xf numFmtId="44" fontId="0" fillId="0" borderId="0" xfId="2" applyFont="1"/>
    <xf numFmtId="44" fontId="103" fillId="0" borderId="0" xfId="0" applyNumberFormat="1" applyFont="1"/>
    <xf numFmtId="1" fontId="0" fillId="0" borderId="0" xfId="0" applyNumberFormat="1"/>
    <xf numFmtId="3" fontId="109" fillId="42" borderId="36" xfId="0" applyNumberFormat="1" applyFont="1" applyFill="1" applyBorder="1"/>
    <xf numFmtId="44" fontId="117" fillId="42" borderId="36" xfId="0" applyNumberFormat="1" applyFont="1" applyFill="1" applyBorder="1" applyAlignment="1">
      <alignment horizontal="left"/>
    </xf>
    <xf numFmtId="2" fontId="117" fillId="42" borderId="36" xfId="0" applyNumberFormat="1" applyFont="1" applyFill="1" applyBorder="1"/>
    <xf numFmtId="2" fontId="165" fillId="42" borderId="36" xfId="0" applyNumberFormat="1" applyFont="1" applyFill="1" applyBorder="1"/>
    <xf numFmtId="180" fontId="165" fillId="42" borderId="36" xfId="0" applyNumberFormat="1" applyFont="1" applyFill="1" applyBorder="1"/>
    <xf numFmtId="2" fontId="111" fillId="42" borderId="36" xfId="0" applyNumberFormat="1" applyFont="1" applyFill="1" applyBorder="1"/>
    <xf numFmtId="180" fontId="111" fillId="42" borderId="36" xfId="0" applyNumberFormat="1" applyFont="1" applyFill="1" applyBorder="1"/>
    <xf numFmtId="182" fontId="111" fillId="0" borderId="0" xfId="0" applyNumberFormat="1" applyFont="1"/>
    <xf numFmtId="0" fontId="109" fillId="36" borderId="84" xfId="0" applyFont="1" applyFill="1" applyBorder="1" applyAlignment="1">
      <alignment horizontal="center"/>
    </xf>
    <xf numFmtId="0" fontId="109" fillId="36" borderId="86" xfId="0" applyFont="1" applyFill="1" applyBorder="1" applyAlignment="1">
      <alignment horizontal="center"/>
    </xf>
    <xf numFmtId="49" fontId="130" fillId="0" borderId="0" xfId="0" applyNumberFormat="1" applyFont="1" applyAlignment="1">
      <alignment horizontal="center"/>
    </xf>
    <xf numFmtId="171" fontId="109" fillId="0" borderId="109" xfId="0" applyNumberFormat="1" applyFont="1" applyBorder="1" applyAlignment="1">
      <alignment horizontal="center" vertical="center"/>
    </xf>
    <xf numFmtId="10" fontId="109" fillId="0" borderId="62" xfId="1" applyNumberFormat="1" applyFont="1" applyBorder="1" applyAlignment="1">
      <alignment horizontal="center"/>
    </xf>
    <xf numFmtId="10" fontId="109" fillId="0" borderId="62" xfId="0" applyNumberFormat="1" applyFont="1" applyBorder="1" applyAlignment="1">
      <alignment horizontal="center" vertical="center"/>
    </xf>
    <xf numFmtId="0" fontId="124" fillId="0" borderId="0" xfId="0" quotePrefix="1" applyFont="1" applyAlignment="1">
      <alignment vertical="center"/>
    </xf>
    <xf numFmtId="6" fontId="111" fillId="0" borderId="8" xfId="2" applyNumberFormat="1" applyFont="1" applyBorder="1" applyAlignment="1">
      <alignment horizontal="right" vertical="center"/>
    </xf>
    <xf numFmtId="175" fontId="111" fillId="0" borderId="0" xfId="0" applyNumberFormat="1" applyFont="1"/>
    <xf numFmtId="175" fontId="0" fillId="0" borderId="0" xfId="0" applyNumberFormat="1"/>
    <xf numFmtId="183" fontId="120" fillId="0" borderId="8" xfId="0" applyNumberFormat="1" applyFont="1" applyBorder="1"/>
    <xf numFmtId="43" fontId="122" fillId="0" borderId="0" xfId="0" applyNumberFormat="1" applyFont="1"/>
    <xf numFmtId="181" fontId="155" fillId="0" borderId="0" xfId="0" applyNumberFormat="1" applyFont="1"/>
    <xf numFmtId="43" fontId="111" fillId="0" borderId="0" xfId="4" applyFont="1"/>
    <xf numFmtId="37" fontId="111" fillId="0" borderId="8" xfId="4" applyNumberFormat="1" applyFont="1" applyBorder="1" applyAlignment="1"/>
    <xf numFmtId="3" fontId="167" fillId="0" borderId="0" xfId="0" applyNumberFormat="1" applyFont="1"/>
    <xf numFmtId="9" fontId="125" fillId="0" borderId="0" xfId="1" applyFont="1"/>
    <xf numFmtId="0" fontId="168" fillId="0" borderId="0" xfId="0" applyFont="1" applyAlignment="1">
      <alignment vertical="center" wrapText="1"/>
    </xf>
    <xf numFmtId="0" fontId="169" fillId="0" borderId="0" xfId="0" applyFont="1" applyAlignment="1">
      <alignment horizontal="center"/>
    </xf>
    <xf numFmtId="0" fontId="169" fillId="0" borderId="0" xfId="0" applyFont="1"/>
    <xf numFmtId="0" fontId="131" fillId="0" borderId="0" xfId="0" applyFont="1"/>
    <xf numFmtId="3" fontId="128" fillId="0" borderId="0" xfId="0" applyNumberFormat="1" applyFont="1"/>
    <xf numFmtId="0" fontId="76" fillId="0" borderId="0" xfId="0" applyFont="1"/>
    <xf numFmtId="0" fontId="76" fillId="0" borderId="0" xfId="0" applyFont="1" applyAlignment="1">
      <alignment horizontal="center"/>
    </xf>
    <xf numFmtId="0" fontId="131" fillId="39" borderId="57" xfId="0" applyFont="1" applyFill="1" applyBorder="1" applyAlignment="1">
      <alignment horizontal="center" wrapText="1"/>
    </xf>
    <xf numFmtId="3" fontId="131" fillId="39" borderId="57" xfId="0" applyNumberFormat="1" applyFont="1" applyFill="1" applyBorder="1" applyAlignment="1">
      <alignment horizontal="center" wrapText="1"/>
    </xf>
    <xf numFmtId="0" fontId="131" fillId="39" borderId="58" xfId="0" applyFont="1" applyFill="1" applyBorder="1" applyAlignment="1">
      <alignment horizontal="center" wrapText="1"/>
    </xf>
    <xf numFmtId="3" fontId="131" fillId="39" borderId="144" xfId="0" applyNumberFormat="1" applyFont="1" applyFill="1" applyBorder="1" applyAlignment="1">
      <alignment horizontal="center" wrapText="1"/>
    </xf>
    <xf numFmtId="0" fontId="131" fillId="39" borderId="105" xfId="0" applyFont="1" applyFill="1" applyBorder="1" applyAlignment="1">
      <alignment horizontal="center" wrapText="1"/>
    </xf>
    <xf numFmtId="3" fontId="131" fillId="39" borderId="105" xfId="0" applyNumberFormat="1" applyFont="1" applyFill="1" applyBorder="1" applyAlignment="1">
      <alignment horizontal="center" wrapText="1"/>
    </xf>
    <xf numFmtId="0" fontId="131" fillId="39" borderId="144" xfId="0" applyFont="1" applyFill="1" applyBorder="1" applyAlignment="1">
      <alignment horizontal="center" wrapText="1"/>
    </xf>
    <xf numFmtId="3" fontId="131" fillId="39" borderId="59" xfId="0" applyNumberFormat="1" applyFont="1" applyFill="1" applyBorder="1" applyAlignment="1">
      <alignment horizontal="center" wrapText="1"/>
    </xf>
    <xf numFmtId="0" fontId="131" fillId="39" borderId="93" xfId="0" applyFont="1" applyFill="1" applyBorder="1" applyAlignment="1">
      <alignment horizontal="left" vertical="center" wrapText="1"/>
    </xf>
    <xf numFmtId="0" fontId="131" fillId="39" borderId="96" xfId="0" applyFont="1" applyFill="1" applyBorder="1" applyAlignment="1">
      <alignment horizontal="center" wrapText="1"/>
    </xf>
    <xf numFmtId="3" fontId="131" fillId="39" borderId="96" xfId="0" applyNumberFormat="1" applyFont="1" applyFill="1" applyBorder="1" applyAlignment="1">
      <alignment horizontal="center" wrapText="1"/>
    </xf>
    <xf numFmtId="0" fontId="131" fillId="39" borderId="93" xfId="0" applyFont="1" applyFill="1" applyBorder="1" applyAlignment="1">
      <alignment horizontal="center" wrapText="1"/>
    </xf>
    <xf numFmtId="3" fontId="131" fillId="39" borderId="142" xfId="0" applyNumberFormat="1" applyFont="1" applyFill="1" applyBorder="1" applyAlignment="1">
      <alignment horizontal="center" wrapText="1"/>
    </xf>
    <xf numFmtId="0" fontId="131" fillId="39" borderId="94" xfId="0" applyFont="1" applyFill="1" applyBorder="1" applyAlignment="1">
      <alignment horizontal="center" wrapText="1"/>
    </xf>
    <xf numFmtId="3" fontId="131" fillId="39" borderId="94" xfId="0" applyNumberFormat="1" applyFont="1" applyFill="1" applyBorder="1" applyAlignment="1">
      <alignment horizontal="center" wrapText="1"/>
    </xf>
    <xf numFmtId="0" fontId="131" fillId="39" borderId="142" xfId="0" applyFont="1" applyFill="1" applyBorder="1" applyAlignment="1">
      <alignment horizontal="center" wrapText="1"/>
    </xf>
    <xf numFmtId="3" fontId="131" fillId="39" borderId="95" xfId="0" applyNumberFormat="1" applyFont="1" applyFill="1" applyBorder="1" applyAlignment="1">
      <alignment horizontal="center" wrapText="1"/>
    </xf>
    <xf numFmtId="0" fontId="170" fillId="0" borderId="0" xfId="0" applyFont="1"/>
    <xf numFmtId="0" fontId="170" fillId="0" borderId="0" xfId="0" applyFont="1" applyAlignment="1">
      <alignment horizontal="center"/>
    </xf>
    <xf numFmtId="0" fontId="128" fillId="40" borderId="27" xfId="0" applyFont="1" applyFill="1" applyBorder="1" applyAlignment="1">
      <alignment horizontal="left" vertical="center" wrapText="1"/>
    </xf>
    <xf numFmtId="3" fontId="128" fillId="40" borderId="31" xfId="0" applyNumberFormat="1" applyFont="1" applyFill="1" applyBorder="1" applyAlignment="1">
      <alignment horizontal="right" vertical="center"/>
    </xf>
    <xf numFmtId="10" fontId="128" fillId="40" borderId="53" xfId="1" applyNumberFormat="1" applyFont="1" applyFill="1" applyBorder="1"/>
    <xf numFmtId="3" fontId="128" fillId="40" borderId="143" xfId="0" applyNumberFormat="1" applyFont="1" applyFill="1" applyBorder="1" applyAlignment="1">
      <alignment horizontal="center" wrapText="1"/>
    </xf>
    <xf numFmtId="9" fontId="128" fillId="40" borderId="28" xfId="1" applyFont="1" applyFill="1" applyBorder="1"/>
    <xf numFmtId="3" fontId="128" fillId="40" borderId="143" xfId="0" applyNumberFormat="1" applyFont="1" applyFill="1" applyBorder="1" applyAlignment="1">
      <alignment horizontal="right" wrapText="1" indent="1"/>
    </xf>
    <xf numFmtId="3" fontId="128" fillId="40" borderId="28" xfId="0" applyNumberFormat="1" applyFont="1" applyFill="1" applyBorder="1" applyAlignment="1">
      <alignment horizontal="right" wrapText="1" indent="1"/>
    </xf>
    <xf numFmtId="177" fontId="128" fillId="40" borderId="143" xfId="0" applyNumberFormat="1" applyFont="1" applyFill="1" applyBorder="1" applyAlignment="1">
      <alignment horizontal="right" wrapText="1"/>
    </xf>
    <xf numFmtId="3" fontId="128" fillId="40" borderId="28" xfId="0" applyNumberFormat="1" applyFont="1" applyFill="1" applyBorder="1" applyAlignment="1">
      <alignment horizontal="right" wrapText="1"/>
    </xf>
    <xf numFmtId="3" fontId="128" fillId="40" borderId="143" xfId="0" applyNumberFormat="1" applyFont="1" applyFill="1" applyBorder="1" applyAlignment="1">
      <alignment horizontal="right" wrapText="1"/>
    </xf>
    <xf numFmtId="3" fontId="128" fillId="40" borderId="54" xfId="0" applyNumberFormat="1" applyFont="1" applyFill="1" applyBorder="1" applyAlignment="1">
      <alignment horizontal="right" wrapText="1"/>
    </xf>
    <xf numFmtId="0" fontId="128" fillId="0" borderId="27" xfId="0" applyFont="1" applyBorder="1" applyAlignment="1">
      <alignment horizontal="left" vertical="center" wrapText="1"/>
    </xf>
    <xf numFmtId="3" fontId="128" fillId="0" borderId="31" xfId="0" applyNumberFormat="1" applyFont="1" applyBorder="1" applyAlignment="1">
      <alignment horizontal="right" vertical="center"/>
    </xf>
    <xf numFmtId="10" fontId="128" fillId="0" borderId="30" xfId="1" applyNumberFormat="1" applyFont="1" applyFill="1" applyBorder="1"/>
    <xf numFmtId="3" fontId="128" fillId="0" borderId="27" xfId="0" applyNumberFormat="1" applyFont="1" applyBorder="1" applyAlignment="1">
      <alignment horizontal="right" vertical="center"/>
    </xf>
    <xf numFmtId="9" fontId="128" fillId="0" borderId="30" xfId="1" applyFont="1" applyFill="1" applyBorder="1"/>
    <xf numFmtId="1" fontId="128" fillId="0" borderId="54" xfId="0" applyNumberFormat="1" applyFont="1" applyBorder="1" applyAlignment="1">
      <alignment wrapText="1"/>
    </xf>
    <xf numFmtId="1" fontId="128" fillId="0" borderId="31" xfId="0" applyNumberFormat="1" applyFont="1" applyBorder="1" applyAlignment="1">
      <alignment wrapText="1"/>
    </xf>
    <xf numFmtId="177" fontId="128" fillId="0" borderId="31" xfId="0" applyNumberFormat="1" applyFont="1" applyBorder="1" applyAlignment="1">
      <alignment horizontal="right" wrapText="1"/>
    </xf>
    <xf numFmtId="178" fontId="128" fillId="0" borderId="31" xfId="0" applyNumberFormat="1" applyFont="1" applyBorder="1" applyAlignment="1">
      <alignment horizontal="right" wrapText="1"/>
    </xf>
    <xf numFmtId="175" fontId="128" fillId="0" borderId="31" xfId="0" applyNumberFormat="1" applyFont="1" applyBorder="1" applyAlignment="1">
      <alignment horizontal="right" wrapText="1"/>
    </xf>
    <xf numFmtId="179" fontId="170" fillId="0" borderId="0" xfId="0" applyNumberFormat="1" applyFont="1"/>
    <xf numFmtId="43" fontId="170" fillId="0" borderId="0" xfId="0" applyNumberFormat="1" applyFont="1" applyAlignment="1">
      <alignment horizontal="center"/>
    </xf>
    <xf numFmtId="9" fontId="128" fillId="0" borderId="31" xfId="1" applyFont="1" applyFill="1" applyBorder="1"/>
    <xf numFmtId="10" fontId="128" fillId="40" borderId="30" xfId="1" applyNumberFormat="1" applyFont="1" applyFill="1" applyBorder="1"/>
    <xf numFmtId="3" fontId="128" fillId="40" borderId="27" xfId="0" applyNumberFormat="1" applyFont="1" applyFill="1" applyBorder="1" applyAlignment="1">
      <alignment horizontal="right" vertical="center"/>
    </xf>
    <xf numFmtId="9" fontId="128" fillId="40" borderId="31" xfId="1" applyFont="1" applyFill="1" applyBorder="1"/>
    <xf numFmtId="1" fontId="128" fillId="40" borderId="54" xfId="0" applyNumberFormat="1" applyFont="1" applyFill="1" applyBorder="1" applyAlignment="1">
      <alignment wrapText="1"/>
    </xf>
    <xf numFmtId="1" fontId="128" fillId="40" borderId="31" xfId="0" applyNumberFormat="1" applyFont="1" applyFill="1" applyBorder="1" applyAlignment="1">
      <alignment wrapText="1"/>
    </xf>
    <xf numFmtId="177" fontId="128" fillId="40" borderId="31" xfId="0" applyNumberFormat="1" applyFont="1" applyFill="1" applyBorder="1" applyAlignment="1">
      <alignment horizontal="right" wrapText="1"/>
    </xf>
    <xf numFmtId="178" fontId="128" fillId="40" borderId="31" xfId="0" applyNumberFormat="1" applyFont="1" applyFill="1" applyBorder="1" applyAlignment="1">
      <alignment horizontal="right" wrapText="1"/>
    </xf>
    <xf numFmtId="175" fontId="128" fillId="40" borderId="31" xfId="0" applyNumberFormat="1" applyFont="1" applyFill="1" applyBorder="1" applyAlignment="1">
      <alignment horizontal="right" wrapText="1"/>
    </xf>
    <xf numFmtId="43" fontId="76" fillId="0" borderId="0" xfId="0" applyNumberFormat="1" applyFont="1" applyAlignment="1">
      <alignment horizontal="center"/>
    </xf>
    <xf numFmtId="164" fontId="128" fillId="0" borderId="30" xfId="4" applyNumberFormat="1" applyFont="1" applyBorder="1"/>
    <xf numFmtId="164" fontId="128" fillId="0" borderId="53" xfId="4" applyNumberFormat="1" applyFont="1" applyBorder="1"/>
    <xf numFmtId="0" fontId="131" fillId="39" borderId="27" xfId="0" applyFont="1" applyFill="1" applyBorder="1" applyAlignment="1">
      <alignment horizontal="left" vertical="center" wrapText="1"/>
    </xf>
    <xf numFmtId="3" fontId="128" fillId="39" borderId="31" xfId="0" applyNumberFormat="1" applyFont="1" applyFill="1" applyBorder="1" applyAlignment="1">
      <alignment horizontal="right" wrapText="1"/>
    </xf>
    <xf numFmtId="10" fontId="131" fillId="39" borderId="31" xfId="0" applyNumberFormat="1" applyFont="1" applyFill="1" applyBorder="1" applyAlignment="1">
      <alignment horizontal="center" wrapText="1"/>
    </xf>
    <xf numFmtId="3" fontId="128" fillId="39" borderId="27" xfId="0" applyNumberFormat="1" applyFont="1" applyFill="1" applyBorder="1" applyAlignment="1">
      <alignment horizontal="right" wrapText="1"/>
    </xf>
    <xf numFmtId="0" fontId="131" fillId="39" borderId="31" xfId="0" applyFont="1" applyFill="1" applyBorder="1" applyAlignment="1">
      <alignment horizontal="center" wrapText="1"/>
    </xf>
    <xf numFmtId="1" fontId="128" fillId="39" borderId="54" xfId="0" applyNumberFormat="1" applyFont="1" applyFill="1" applyBorder="1" applyAlignment="1">
      <alignment wrapText="1"/>
    </xf>
    <xf numFmtId="1" fontId="128" fillId="39" borderId="31" xfId="0" applyNumberFormat="1" applyFont="1" applyFill="1" applyBorder="1" applyAlignment="1">
      <alignment wrapText="1"/>
    </xf>
    <xf numFmtId="177" fontId="128" fillId="39" borderId="31" xfId="0" applyNumberFormat="1" applyFont="1" applyFill="1" applyBorder="1" applyAlignment="1">
      <alignment horizontal="center" wrapText="1"/>
    </xf>
    <xf numFmtId="178" fontId="128" fillId="39" borderId="31" xfId="0" applyNumberFormat="1" applyFont="1" applyFill="1" applyBorder="1" applyAlignment="1">
      <alignment horizontal="center" wrapText="1"/>
    </xf>
    <xf numFmtId="0" fontId="128" fillId="39" borderId="31" xfId="0" applyFont="1" applyFill="1" applyBorder="1" applyAlignment="1">
      <alignment horizontal="center" wrapText="1"/>
    </xf>
    <xf numFmtId="0" fontId="131" fillId="39" borderId="53" xfId="0" applyFont="1" applyFill="1" applyBorder="1" applyAlignment="1">
      <alignment horizontal="left" vertical="center" wrapText="1"/>
    </xf>
    <xf numFmtId="3" fontId="128" fillId="39" borderId="51" xfId="0" applyNumberFormat="1" applyFont="1" applyFill="1" applyBorder="1" applyAlignment="1">
      <alignment horizontal="right" wrapText="1"/>
    </xf>
    <xf numFmtId="3" fontId="128" fillId="39" borderId="53" xfId="0" applyNumberFormat="1" applyFont="1" applyFill="1" applyBorder="1" applyAlignment="1">
      <alignment horizontal="right" wrapText="1"/>
    </xf>
    <xf numFmtId="0" fontId="131" fillId="39" borderId="30" xfId="0" applyFont="1" applyFill="1" applyBorder="1" applyAlignment="1">
      <alignment horizontal="center" wrapText="1"/>
    </xf>
    <xf numFmtId="1" fontId="128" fillId="39" borderId="35" xfId="0" applyNumberFormat="1" applyFont="1" applyFill="1" applyBorder="1" applyAlignment="1">
      <alignment wrapText="1"/>
    </xf>
    <xf numFmtId="1" fontId="128" fillId="39" borderId="8" xfId="0" applyNumberFormat="1" applyFont="1" applyFill="1" applyBorder="1" applyAlignment="1">
      <alignment wrapText="1"/>
    </xf>
    <xf numFmtId="177" fontId="128" fillId="39" borderId="8" xfId="0" applyNumberFormat="1" applyFont="1" applyFill="1" applyBorder="1" applyAlignment="1">
      <alignment horizontal="center" wrapText="1"/>
    </xf>
    <xf numFmtId="178" fontId="128" fillId="39" borderId="8" xfId="0" applyNumberFormat="1" applyFont="1" applyFill="1" applyBorder="1" applyAlignment="1">
      <alignment horizontal="center" wrapText="1"/>
    </xf>
    <xf numFmtId="0" fontId="128" fillId="39" borderId="52" xfId="0" applyFont="1" applyFill="1" applyBorder="1" applyAlignment="1">
      <alignment horizontal="center" wrapText="1"/>
    </xf>
    <xf numFmtId="0" fontId="128" fillId="0" borderId="30" xfId="31326" applyFont="1" applyBorder="1"/>
    <xf numFmtId="3" fontId="128" fillId="0" borderId="31" xfId="0" applyNumberFormat="1" applyFont="1" applyBorder="1" applyAlignment="1">
      <alignment horizontal="right" wrapText="1"/>
    </xf>
    <xf numFmtId="10" fontId="128" fillId="0" borderId="30" xfId="1" applyNumberFormat="1" applyFont="1" applyBorder="1"/>
    <xf numFmtId="3" fontId="128" fillId="0" borderId="27" xfId="0" applyNumberFormat="1" applyFont="1" applyBorder="1" applyAlignment="1">
      <alignment horizontal="right" wrapText="1"/>
    </xf>
    <xf numFmtId="9" fontId="128" fillId="0" borderId="30" xfId="1" applyFont="1" applyBorder="1"/>
    <xf numFmtId="9" fontId="131" fillId="39" borderId="30" xfId="1" applyFont="1" applyFill="1" applyBorder="1" applyAlignment="1">
      <alignment horizontal="center" wrapText="1"/>
    </xf>
    <xf numFmtId="180" fontId="128" fillId="39" borderId="52" xfId="0" applyNumberFormat="1" applyFont="1" applyFill="1" applyBorder="1" applyAlignment="1">
      <alignment horizontal="center" wrapText="1"/>
    </xf>
    <xf numFmtId="175" fontId="128" fillId="0" borderId="31" xfId="0" applyNumberFormat="1" applyFont="1" applyBorder="1" applyAlignment="1">
      <alignment horizontal="center" wrapText="1"/>
    </xf>
    <xf numFmtId="10" fontId="128" fillId="0" borderId="80" xfId="1" applyNumberFormat="1" applyFont="1" applyBorder="1"/>
    <xf numFmtId="0" fontId="128" fillId="0" borderId="145" xfId="31326" applyFont="1" applyBorder="1"/>
    <xf numFmtId="3" fontId="128" fillId="0" borderId="153" xfId="0" applyNumberFormat="1" applyFont="1" applyBorder="1" applyAlignment="1">
      <alignment horizontal="right"/>
    </xf>
    <xf numFmtId="10" fontId="128" fillId="0" borderId="145" xfId="1" applyNumberFormat="1" applyFont="1" applyBorder="1"/>
    <xf numFmtId="9" fontId="128" fillId="0" borderId="145" xfId="1" applyFont="1" applyBorder="1"/>
    <xf numFmtId="1" fontId="128" fillId="0" borderId="152" xfId="0" applyNumberFormat="1" applyFont="1" applyBorder="1" applyAlignment="1">
      <alignment wrapText="1"/>
    </xf>
    <xf numFmtId="1" fontId="128" fillId="0" borderId="145" xfId="0" applyNumberFormat="1" applyFont="1" applyBorder="1" applyAlignment="1">
      <alignment wrapText="1"/>
    </xf>
    <xf numFmtId="177" fontId="128" fillId="0" borderId="145" xfId="0" applyNumberFormat="1" applyFont="1" applyBorder="1" applyAlignment="1">
      <alignment horizontal="right" wrapText="1"/>
    </xf>
    <xf numFmtId="178" fontId="128" fillId="0" borderId="145" xfId="0" applyNumberFormat="1" applyFont="1" applyBorder="1" applyAlignment="1">
      <alignment horizontal="right" wrapText="1"/>
    </xf>
    <xf numFmtId="0" fontId="171" fillId="0" borderId="0" xfId="0" applyFont="1" applyAlignment="1">
      <alignment horizontal="center"/>
    </xf>
    <xf numFmtId="3" fontId="128" fillId="0" borderId="0" xfId="2" applyNumberFormat="1" applyFont="1"/>
    <xf numFmtId="0" fontId="170" fillId="0" borderId="0" xfId="0" applyFont="1" applyAlignment="1">
      <alignment horizontal="left"/>
    </xf>
    <xf numFmtId="3" fontId="128" fillId="0" borderId="0" xfId="0" applyNumberFormat="1" applyFont="1" applyAlignment="1">
      <alignment vertical="top" wrapText="1"/>
    </xf>
    <xf numFmtId="0" fontId="128" fillId="0" borderId="0" xfId="0" applyFont="1" applyAlignment="1">
      <alignment vertical="top" wrapText="1"/>
    </xf>
    <xf numFmtId="0" fontId="76" fillId="0" borderId="0" xfId="0" applyFont="1" applyAlignment="1">
      <alignment vertical="top" wrapText="1"/>
    </xf>
    <xf numFmtId="0" fontId="128" fillId="0" borderId="0" xfId="31326" applyFont="1"/>
    <xf numFmtId="3" fontId="131" fillId="0" borderId="0" xfId="0" applyNumberFormat="1" applyFont="1" applyAlignment="1">
      <alignment horizontal="center" wrapText="1"/>
    </xf>
    <xf numFmtId="9" fontId="128" fillId="0" borderId="0" xfId="1" applyFont="1" applyBorder="1"/>
    <xf numFmtId="3" fontId="131" fillId="0" borderId="0" xfId="0" applyNumberFormat="1" applyFont="1" applyAlignment="1">
      <alignment horizontal="right" wrapText="1"/>
    </xf>
    <xf numFmtId="3" fontId="128" fillId="0" borderId="0" xfId="1" applyNumberFormat="1" applyFont="1" applyBorder="1"/>
    <xf numFmtId="180" fontId="131" fillId="0" borderId="0" xfId="0" applyNumberFormat="1" applyFont="1" applyAlignment="1">
      <alignment horizontal="right" wrapText="1"/>
    </xf>
    <xf numFmtId="0" fontId="131" fillId="42" borderId="57" xfId="0" applyFont="1" applyFill="1" applyBorder="1" applyAlignment="1">
      <alignment horizontal="center" vertical="center" wrapText="1"/>
    </xf>
    <xf numFmtId="0" fontId="131" fillId="39" borderId="59" xfId="0" applyFont="1" applyFill="1" applyBorder="1" applyAlignment="1">
      <alignment horizontal="center" vertical="center" wrapText="1"/>
    </xf>
    <xf numFmtId="3" fontId="131" fillId="42" borderId="59" xfId="0" applyNumberFormat="1" applyFont="1" applyFill="1" applyBorder="1" applyAlignment="1">
      <alignment horizontal="center" vertical="center" wrapText="1"/>
    </xf>
    <xf numFmtId="0" fontId="131" fillId="42" borderId="59" xfId="0" applyFont="1" applyFill="1" applyBorder="1" applyAlignment="1">
      <alignment horizontal="center" vertical="center" wrapText="1"/>
    </xf>
    <xf numFmtId="0" fontId="131" fillId="42" borderId="31" xfId="0" applyFont="1" applyFill="1" applyBorder="1" applyAlignment="1">
      <alignment wrapText="1"/>
    </xf>
    <xf numFmtId="0" fontId="131" fillId="48" borderId="31" xfId="0" applyFont="1" applyFill="1" applyBorder="1" applyAlignment="1">
      <alignment wrapText="1"/>
    </xf>
    <xf numFmtId="3" fontId="131" fillId="42" borderId="28" xfId="4" applyNumberFormat="1" applyFont="1" applyFill="1" applyBorder="1" applyAlignment="1">
      <alignment wrapText="1"/>
    </xf>
    <xf numFmtId="3" fontId="128" fillId="48" borderId="54" xfId="4" applyNumberFormat="1" applyFont="1" applyFill="1" applyBorder="1" applyAlignment="1">
      <alignment wrapText="1"/>
    </xf>
    <xf numFmtId="0" fontId="131" fillId="48" borderId="54" xfId="0" applyFont="1" applyFill="1" applyBorder="1" applyAlignment="1">
      <alignment wrapText="1"/>
    </xf>
    <xf numFmtId="3" fontId="131" fillId="42" borderId="54" xfId="0" applyNumberFormat="1" applyFont="1" applyFill="1" applyBorder="1" applyAlignment="1">
      <alignment wrapText="1"/>
    </xf>
    <xf numFmtId="0" fontId="131" fillId="42" borderId="54" xfId="0" applyFont="1" applyFill="1" applyBorder="1" applyAlignment="1">
      <alignment wrapText="1"/>
    </xf>
    <xf numFmtId="0" fontId="128" fillId="0" borderId="31" xfId="0" applyFont="1" applyBorder="1"/>
    <xf numFmtId="3" fontId="128" fillId="39" borderId="31" xfId="0" applyNumberFormat="1" applyFont="1" applyFill="1" applyBorder="1"/>
    <xf numFmtId="3" fontId="128" fillId="0" borderId="28" xfId="4" applyNumberFormat="1" applyFont="1" applyBorder="1"/>
    <xf numFmtId="9" fontId="128" fillId="39" borderId="31" xfId="0" applyNumberFormat="1" applyFont="1" applyFill="1" applyBorder="1"/>
    <xf numFmtId="3" fontId="128" fillId="39" borderId="54" xfId="4" applyNumberFormat="1" applyFont="1" applyFill="1" applyBorder="1" applyAlignment="1">
      <alignment wrapText="1"/>
    </xf>
    <xf numFmtId="9" fontId="128" fillId="39" borderId="54" xfId="0" applyNumberFormat="1" applyFont="1" applyFill="1" applyBorder="1"/>
    <xf numFmtId="3" fontId="128" fillId="0" borderId="31" xfId="4" applyNumberFormat="1" applyFont="1" applyBorder="1"/>
    <xf numFmtId="164" fontId="128" fillId="0" borderId="31" xfId="4" applyNumberFormat="1" applyFont="1" applyBorder="1"/>
    <xf numFmtId="3" fontId="128" fillId="0" borderId="31" xfId="2" applyNumberFormat="1" applyFont="1" applyBorder="1"/>
    <xf numFmtId="0" fontId="128" fillId="0" borderId="30" xfId="0" applyFont="1" applyBorder="1" applyAlignment="1">
      <alignment wrapText="1"/>
    </xf>
    <xf numFmtId="0" fontId="128" fillId="0" borderId="31" xfId="0" applyFont="1" applyBorder="1" applyAlignment="1">
      <alignment wrapText="1"/>
    </xf>
    <xf numFmtId="0" fontId="131" fillId="42" borderId="27" xfId="0" applyFont="1" applyFill="1" applyBorder="1" applyAlignment="1">
      <alignment wrapText="1"/>
    </xf>
    <xf numFmtId="3" fontId="131" fillId="42" borderId="37" xfId="2" applyNumberFormat="1" applyFont="1" applyFill="1" applyBorder="1" applyAlignment="1">
      <alignment wrapText="1"/>
    </xf>
    <xf numFmtId="0" fontId="128" fillId="0" borderId="30" xfId="0" applyFont="1" applyBorder="1" applyAlignment="1">
      <alignment horizontal="left" indent="1"/>
    </xf>
    <xf numFmtId="0" fontId="128" fillId="0" borderId="145" xfId="31326" applyFont="1" applyBorder="1" applyAlignment="1">
      <alignment horizontal="left" indent="1"/>
    </xf>
    <xf numFmtId="3" fontId="128" fillId="0" borderId="145" xfId="4" applyNumberFormat="1" applyFont="1" applyBorder="1" applyAlignment="1">
      <alignment horizontal="right" wrapText="1" indent="1"/>
    </xf>
    <xf numFmtId="164" fontId="128" fillId="0" borderId="145" xfId="4" applyNumberFormat="1" applyFont="1" applyBorder="1" applyAlignment="1">
      <alignment horizontal="right" wrapText="1"/>
    </xf>
    <xf numFmtId="3" fontId="128" fillId="0" borderId="145" xfId="4" applyNumberFormat="1" applyFont="1" applyBorder="1" applyAlignment="1">
      <alignment horizontal="right" wrapText="1"/>
    </xf>
    <xf numFmtId="3" fontId="128" fillId="0" borderId="145" xfId="2" applyNumberFormat="1" applyFont="1" applyBorder="1" applyAlignment="1">
      <alignment horizontal="center" wrapText="1"/>
    </xf>
    <xf numFmtId="0" fontId="76" fillId="0" borderId="0" xfId="0" applyFont="1" applyAlignment="1">
      <alignment horizontal="center" vertical="center"/>
    </xf>
    <xf numFmtId="0" fontId="170" fillId="0" borderId="0" xfId="0" applyFont="1" applyAlignment="1">
      <alignment horizontal="center" vertical="center"/>
    </xf>
    <xf numFmtId="3" fontId="128" fillId="0" borderId="28" xfId="4" applyNumberFormat="1" applyFont="1" applyBorder="1" applyAlignment="1">
      <alignment horizontal="right"/>
    </xf>
    <xf numFmtId="9" fontId="128" fillId="39" borderId="31" xfId="0" applyNumberFormat="1" applyFont="1" applyFill="1" applyBorder="1" applyAlignment="1">
      <alignment horizontal="right"/>
    </xf>
    <xf numFmtId="3" fontId="128" fillId="39" borderId="54" xfId="4" applyNumberFormat="1" applyFont="1" applyFill="1" applyBorder="1" applyAlignment="1">
      <alignment horizontal="right" wrapText="1"/>
    </xf>
    <xf numFmtId="9" fontId="128" fillId="39" borderId="54" xfId="0" applyNumberFormat="1" applyFont="1" applyFill="1" applyBorder="1" applyAlignment="1">
      <alignment horizontal="right"/>
    </xf>
    <xf numFmtId="3" fontId="128" fillId="0" borderId="54" xfId="0" applyNumberFormat="1" applyFont="1" applyBorder="1" applyAlignment="1">
      <alignment horizontal="right"/>
    </xf>
    <xf numFmtId="43" fontId="128" fillId="0" borderId="54" xfId="0" applyNumberFormat="1" applyFont="1" applyBorder="1" applyAlignment="1">
      <alignment horizontal="right"/>
    </xf>
    <xf numFmtId="164" fontId="131" fillId="42" borderId="54" xfId="0" applyNumberFormat="1" applyFont="1" applyFill="1" applyBorder="1" applyAlignment="1">
      <alignment horizontal="right" wrapText="1"/>
    </xf>
    <xf numFmtId="3" fontId="131" fillId="42" borderId="54" xfId="0" applyNumberFormat="1" applyFont="1" applyFill="1" applyBorder="1" applyAlignment="1">
      <alignment horizontal="right" wrapText="1"/>
    </xf>
    <xf numFmtId="43" fontId="131" fillId="42" borderId="54" xfId="0" applyNumberFormat="1" applyFont="1" applyFill="1" applyBorder="1" applyAlignment="1">
      <alignment horizontal="right" wrapText="1"/>
    </xf>
    <xf numFmtId="3" fontId="131" fillId="42" borderId="54" xfId="2" applyNumberFormat="1" applyFont="1" applyFill="1" applyBorder="1" applyAlignment="1">
      <alignment horizontal="right" wrapText="1"/>
    </xf>
    <xf numFmtId="9" fontId="128" fillId="39" borderId="31" xfId="0" applyNumberFormat="1" applyFont="1" applyFill="1" applyBorder="1" applyAlignment="1">
      <alignment horizontal="right" vertical="center"/>
    </xf>
    <xf numFmtId="3" fontId="131" fillId="42" borderId="28" xfId="4" applyNumberFormat="1" applyFont="1" applyFill="1" applyBorder="1" applyAlignment="1">
      <alignment horizontal="right" wrapText="1"/>
    </xf>
    <xf numFmtId="0" fontId="131" fillId="48" borderId="31" xfId="0" applyFont="1" applyFill="1" applyBorder="1" applyAlignment="1">
      <alignment horizontal="right" wrapText="1"/>
    </xf>
    <xf numFmtId="3" fontId="128" fillId="48" borderId="54" xfId="4" applyNumberFormat="1" applyFont="1" applyFill="1" applyBorder="1" applyAlignment="1">
      <alignment horizontal="right" wrapText="1"/>
    </xf>
    <xf numFmtId="0" fontId="131" fillId="48" borderId="54" xfId="0" applyFont="1" applyFill="1" applyBorder="1" applyAlignment="1">
      <alignment horizontal="right" wrapText="1"/>
    </xf>
    <xf numFmtId="0" fontId="128" fillId="39" borderId="54" xfId="0" applyFont="1" applyFill="1" applyBorder="1" applyAlignment="1">
      <alignment horizontal="right"/>
    </xf>
    <xf numFmtId="164" fontId="131" fillId="42" borderId="36" xfId="0" applyNumberFormat="1" applyFont="1" applyFill="1" applyBorder="1" applyAlignment="1">
      <alignment horizontal="right" wrapText="1"/>
    </xf>
    <xf numFmtId="3" fontId="131" fillId="42" borderId="36" xfId="0" applyNumberFormat="1" applyFont="1" applyFill="1" applyBorder="1" applyAlignment="1">
      <alignment horizontal="right" wrapText="1"/>
    </xf>
    <xf numFmtId="43" fontId="131" fillId="42" borderId="36" xfId="0" applyNumberFormat="1" applyFont="1" applyFill="1" applyBorder="1" applyAlignment="1">
      <alignment horizontal="right" wrapText="1"/>
    </xf>
    <xf numFmtId="3" fontId="131" fillId="42" borderId="28" xfId="0" applyNumberFormat="1" applyFont="1" applyFill="1" applyBorder="1" applyAlignment="1">
      <alignment horizontal="right" wrapText="1"/>
    </xf>
    <xf numFmtId="3" fontId="131" fillId="42" borderId="37" xfId="2" applyNumberFormat="1" applyFont="1" applyFill="1" applyBorder="1" applyAlignment="1">
      <alignment horizontal="right" wrapText="1"/>
    </xf>
    <xf numFmtId="9" fontId="76" fillId="0" borderId="0" xfId="1" applyFont="1"/>
    <xf numFmtId="3" fontId="128" fillId="39" borderId="54" xfId="0" applyNumberFormat="1" applyFont="1" applyFill="1" applyBorder="1"/>
    <xf numFmtId="9" fontId="76" fillId="0" borderId="0" xfId="1" applyFont="1" applyFill="1"/>
    <xf numFmtId="1" fontId="128" fillId="39" borderId="54" xfId="0" applyNumberFormat="1" applyFont="1" applyFill="1" applyBorder="1" applyAlignment="1">
      <alignment horizontal="right"/>
    </xf>
    <xf numFmtId="2" fontId="76" fillId="0" borderId="0" xfId="0" applyNumberFormat="1" applyFont="1" applyAlignment="1">
      <alignment horizontal="center"/>
    </xf>
    <xf numFmtId="0" fontId="128" fillId="39" borderId="54" xfId="0" applyFont="1" applyFill="1" applyBorder="1"/>
    <xf numFmtId="0" fontId="128" fillId="35" borderId="30" xfId="0" applyFont="1" applyFill="1" applyBorder="1" applyAlignment="1">
      <alignment horizontal="left" indent="1"/>
    </xf>
    <xf numFmtId="0" fontId="128" fillId="35" borderId="81" xfId="0" applyFont="1" applyFill="1" applyBorder="1"/>
    <xf numFmtId="3" fontId="128" fillId="39" borderId="76" xfId="0" applyNumberFormat="1" applyFont="1" applyFill="1" applyBorder="1"/>
    <xf numFmtId="3" fontId="128" fillId="0" borderId="46" xfId="0" applyNumberFormat="1" applyFont="1" applyBorder="1"/>
    <xf numFmtId="0" fontId="131" fillId="0" borderId="0" xfId="0" applyFont="1" applyAlignment="1">
      <alignment wrapText="1"/>
    </xf>
    <xf numFmtId="0" fontId="131" fillId="40" borderId="27" xfId="0" applyFont="1" applyFill="1" applyBorder="1" applyAlignment="1">
      <alignment horizontal="left" vertical="center" wrapText="1"/>
    </xf>
    <xf numFmtId="3" fontId="131" fillId="40" borderId="31" xfId="0" applyNumberFormat="1" applyFont="1" applyFill="1" applyBorder="1" applyAlignment="1">
      <alignment horizontal="right" vertical="center"/>
    </xf>
    <xf numFmtId="10" fontId="131" fillId="40" borderId="30" xfId="1" applyNumberFormat="1" applyFont="1" applyFill="1" applyBorder="1"/>
    <xf numFmtId="3" fontId="131" fillId="40" borderId="31" xfId="0" applyNumberFormat="1" applyFont="1" applyFill="1" applyBorder="1" applyAlignment="1">
      <alignment horizontal="center" wrapText="1"/>
    </xf>
    <xf numFmtId="9" fontId="131" fillId="40" borderId="31" xfId="1" applyFont="1" applyFill="1" applyBorder="1"/>
    <xf numFmtId="3" fontId="131" fillId="40" borderId="31" xfId="0" applyNumberFormat="1" applyFont="1" applyFill="1" applyBorder="1" applyAlignment="1">
      <alignment horizontal="right" wrapText="1" indent="1"/>
    </xf>
    <xf numFmtId="177" fontId="131" fillId="40" borderId="31" xfId="0" applyNumberFormat="1" applyFont="1" applyFill="1" applyBorder="1" applyAlignment="1">
      <alignment horizontal="right" wrapText="1"/>
    </xf>
    <xf numFmtId="3" fontId="131" fillId="40" borderId="31" xfId="0" applyNumberFormat="1" applyFont="1" applyFill="1" applyBorder="1" applyAlignment="1">
      <alignment horizontal="right" wrapText="1"/>
    </xf>
    <xf numFmtId="3" fontId="128" fillId="40" borderId="31" xfId="0" applyNumberFormat="1" applyFont="1" applyFill="1" applyBorder="1" applyAlignment="1">
      <alignment horizontal="center" wrapText="1"/>
    </xf>
    <xf numFmtId="3" fontId="128" fillId="40" borderId="31" xfId="0" applyNumberFormat="1" applyFont="1" applyFill="1" applyBorder="1" applyAlignment="1">
      <alignment horizontal="right" wrapText="1" indent="1"/>
    </xf>
    <xf numFmtId="3" fontId="128" fillId="40" borderId="31" xfId="0" applyNumberFormat="1" applyFont="1" applyFill="1" applyBorder="1" applyAlignment="1">
      <alignment horizontal="right" wrapText="1"/>
    </xf>
    <xf numFmtId="164" fontId="128" fillId="0" borderId="31" xfId="0" applyNumberFormat="1" applyFont="1" applyBorder="1" applyAlignment="1">
      <alignment horizontal="right" wrapText="1"/>
    </xf>
    <xf numFmtId="10" fontId="128" fillId="40" borderId="31" xfId="1" applyNumberFormat="1" applyFont="1" applyFill="1" applyBorder="1"/>
    <xf numFmtId="10" fontId="128" fillId="0" borderId="31" xfId="1" applyNumberFormat="1" applyFont="1" applyFill="1" applyBorder="1"/>
    <xf numFmtId="0" fontId="128" fillId="0" borderId="30" xfId="31326" applyFont="1" applyBorder="1" applyAlignment="1">
      <alignment horizontal="left" indent="1"/>
    </xf>
    <xf numFmtId="178" fontId="128" fillId="35" borderId="31" xfId="0" applyNumberFormat="1" applyFont="1" applyFill="1" applyBorder="1" applyAlignment="1">
      <alignment horizontal="right" wrapText="1"/>
    </xf>
    <xf numFmtId="3" fontId="128" fillId="35" borderId="31" xfId="0" applyNumberFormat="1" applyFont="1" applyFill="1" applyBorder="1" applyAlignment="1">
      <alignment horizontal="right" wrapText="1"/>
    </xf>
    <xf numFmtId="0" fontId="128" fillId="0" borderId="30" xfId="31326" applyFont="1" applyBorder="1" applyAlignment="1">
      <alignment horizontal="left"/>
    </xf>
    <xf numFmtId="0" fontId="128" fillId="0" borderId="145" xfId="31326" applyFont="1" applyBorder="1" applyAlignment="1">
      <alignment horizontal="left"/>
    </xf>
    <xf numFmtId="3" fontId="128" fillId="0" borderId="81" xfId="0" applyNumberFormat="1" applyFont="1" applyBorder="1" applyAlignment="1">
      <alignment horizontal="right" wrapText="1"/>
    </xf>
    <xf numFmtId="178" fontId="128" fillId="0" borderId="81" xfId="0" applyNumberFormat="1" applyFont="1" applyBorder="1" applyAlignment="1">
      <alignment horizontal="right" wrapText="1"/>
    </xf>
    <xf numFmtId="0" fontId="131" fillId="40" borderId="93" xfId="0" applyFont="1" applyFill="1" applyBorder="1" applyAlignment="1">
      <alignment horizontal="left" vertical="center" wrapText="1"/>
    </xf>
    <xf numFmtId="3" fontId="131" fillId="40" borderId="96" xfId="0" applyNumberFormat="1" applyFont="1" applyFill="1" applyBorder="1" applyAlignment="1">
      <alignment horizontal="right" vertical="center"/>
    </xf>
    <xf numFmtId="10" fontId="131" fillId="40" borderId="96" xfId="1" applyNumberFormat="1" applyFont="1" applyFill="1" applyBorder="1"/>
    <xf numFmtId="3" fontId="131" fillId="40" borderId="96" xfId="0" applyNumberFormat="1" applyFont="1" applyFill="1" applyBorder="1" applyAlignment="1">
      <alignment horizontal="center" wrapText="1"/>
    </xf>
    <xf numFmtId="3" fontId="131" fillId="40" borderId="96" xfId="0" applyNumberFormat="1" applyFont="1" applyFill="1" applyBorder="1" applyAlignment="1">
      <alignment horizontal="right" wrapText="1" indent="1"/>
    </xf>
    <xf numFmtId="178" fontId="131" fillId="40" borderId="96" xfId="0" applyNumberFormat="1" applyFont="1" applyFill="1" applyBorder="1" applyAlignment="1">
      <alignment horizontal="right" wrapText="1"/>
    </xf>
    <xf numFmtId="3" fontId="131" fillId="40" borderId="96" xfId="0" applyNumberFormat="1" applyFont="1" applyFill="1" applyBorder="1" applyAlignment="1">
      <alignment horizontal="right" wrapText="1"/>
    </xf>
    <xf numFmtId="10" fontId="128" fillId="0" borderId="30" xfId="1" applyNumberFormat="1" applyFont="1" applyBorder="1" applyAlignment="1">
      <alignment horizontal="right"/>
    </xf>
    <xf numFmtId="10" fontId="131" fillId="40" borderId="31" xfId="1" applyNumberFormat="1" applyFont="1" applyFill="1" applyBorder="1"/>
    <xf numFmtId="10" fontId="128" fillId="0" borderId="145" xfId="1" applyNumberFormat="1" applyFont="1" applyBorder="1" applyAlignment="1">
      <alignment horizontal="right"/>
    </xf>
    <xf numFmtId="177" fontId="128" fillId="0" borderId="81" xfId="0" applyNumberFormat="1" applyFont="1" applyBorder="1" applyAlignment="1">
      <alignment horizontal="right" wrapText="1"/>
    </xf>
    <xf numFmtId="0" fontId="173" fillId="0" borderId="0" xfId="0" applyFont="1"/>
    <xf numFmtId="0" fontId="131" fillId="42" borderId="57" xfId="0" applyFont="1" applyFill="1" applyBorder="1" applyAlignment="1">
      <alignment wrapText="1"/>
    </xf>
    <xf numFmtId="0" fontId="131" fillId="42" borderId="57" xfId="0" applyFont="1" applyFill="1" applyBorder="1" applyAlignment="1">
      <alignment horizontal="center" wrapText="1"/>
    </xf>
    <xf numFmtId="3" fontId="131" fillId="42" borderId="57" xfId="0" applyNumberFormat="1" applyFont="1" applyFill="1" applyBorder="1" applyAlignment="1">
      <alignment horizontal="center" wrapText="1"/>
    </xf>
    <xf numFmtId="0" fontId="131" fillId="42" borderId="93" xfId="0" applyFont="1" applyFill="1" applyBorder="1" applyAlignment="1">
      <alignment wrapText="1"/>
    </xf>
    <xf numFmtId="3" fontId="131" fillId="42" borderId="96" xfId="0" applyNumberFormat="1" applyFont="1" applyFill="1" applyBorder="1" applyAlignment="1">
      <alignment wrapText="1"/>
    </xf>
    <xf numFmtId="0" fontId="131" fillId="42" borderId="96" xfId="0" applyFont="1" applyFill="1" applyBorder="1" applyAlignment="1">
      <alignment wrapText="1"/>
    </xf>
    <xf numFmtId="0" fontId="128" fillId="39" borderId="31" xfId="0" applyFont="1" applyFill="1" applyBorder="1"/>
    <xf numFmtId="3" fontId="128" fillId="39" borderId="30" xfId="0" applyNumberFormat="1" applyFont="1" applyFill="1" applyBorder="1"/>
    <xf numFmtId="9" fontId="128" fillId="39" borderId="30" xfId="0" applyNumberFormat="1" applyFont="1" applyFill="1" applyBorder="1"/>
    <xf numFmtId="3" fontId="131" fillId="39" borderId="31" xfId="0" applyNumberFormat="1" applyFont="1" applyFill="1" applyBorder="1" applyAlignment="1">
      <alignment wrapText="1"/>
    </xf>
    <xf numFmtId="0" fontId="131" fillId="39" borderId="31" xfId="0" applyFont="1" applyFill="1" applyBorder="1" applyAlignment="1">
      <alignment wrapText="1"/>
    </xf>
    <xf numFmtId="3" fontId="128" fillId="0" borderId="31" xfId="0" applyNumberFormat="1" applyFont="1" applyBorder="1" applyAlignment="1">
      <alignment wrapText="1"/>
    </xf>
    <xf numFmtId="3" fontId="131" fillId="0" borderId="31" xfId="0" applyNumberFormat="1" applyFont="1" applyBorder="1" applyAlignment="1">
      <alignment wrapText="1"/>
    </xf>
    <xf numFmtId="9" fontId="128" fillId="0" borderId="30" xfId="0" applyNumberFormat="1" applyFont="1" applyBorder="1"/>
    <xf numFmtId="3" fontId="128" fillId="0" borderId="31" xfId="4" applyNumberFormat="1" applyFont="1" applyBorder="1" applyAlignment="1">
      <alignment wrapText="1"/>
    </xf>
    <xf numFmtId="43" fontId="128" fillId="0" borderId="31" xfId="4" applyFont="1" applyBorder="1" applyAlignment="1">
      <alignment wrapText="1"/>
    </xf>
    <xf numFmtId="0" fontId="128" fillId="42" borderId="27" xfId="0" applyFont="1" applyFill="1" applyBorder="1" applyAlignment="1">
      <alignment wrapText="1"/>
    </xf>
    <xf numFmtId="3" fontId="128" fillId="42" borderId="31" xfId="0" applyNumberFormat="1" applyFont="1" applyFill="1" applyBorder="1" applyAlignment="1">
      <alignment wrapText="1"/>
    </xf>
    <xf numFmtId="3" fontId="131" fillId="42" borderId="31" xfId="0" applyNumberFormat="1" applyFont="1" applyFill="1" applyBorder="1" applyAlignment="1">
      <alignment wrapText="1"/>
    </xf>
    <xf numFmtId="0" fontId="128" fillId="42" borderId="31" xfId="0" applyFont="1" applyFill="1" applyBorder="1" applyAlignment="1">
      <alignment wrapText="1"/>
    </xf>
    <xf numFmtId="3" fontId="128" fillId="0" borderId="31" xfId="31328" applyNumberFormat="1" applyFont="1" applyBorder="1" applyAlignment="1">
      <alignment wrapText="1"/>
    </xf>
    <xf numFmtId="43" fontId="128" fillId="0" borderId="31" xfId="31328" applyFont="1" applyBorder="1" applyAlignment="1">
      <alignment wrapText="1"/>
    </xf>
    <xf numFmtId="164" fontId="128" fillId="0" borderId="31" xfId="31328" applyNumberFormat="1" applyFont="1" applyBorder="1" applyAlignment="1">
      <alignment wrapText="1"/>
    </xf>
    <xf numFmtId="0" fontId="128" fillId="0" borderId="30" xfId="0" applyFont="1" applyBorder="1"/>
    <xf numFmtId="0" fontId="128" fillId="35" borderId="30" xfId="0" applyFont="1" applyFill="1" applyBorder="1" applyAlignment="1">
      <alignment wrapText="1"/>
    </xf>
    <xf numFmtId="3" fontId="128" fillId="0" borderId="31" xfId="31329" applyNumberFormat="1" applyFont="1" applyBorder="1" applyAlignment="1">
      <alignment wrapText="1"/>
    </xf>
    <xf numFmtId="0" fontId="131" fillId="42" borderId="53" xfId="0" applyFont="1" applyFill="1" applyBorder="1" applyAlignment="1">
      <alignment wrapText="1"/>
    </xf>
    <xf numFmtId="3" fontId="128" fillId="42" borderId="8" xfId="0" applyNumberFormat="1" applyFont="1" applyFill="1" applyBorder="1" applyAlignment="1">
      <alignment wrapText="1"/>
    </xf>
    <xf numFmtId="3" fontId="131" fillId="42" borderId="8" xfId="0" applyNumberFormat="1" applyFont="1" applyFill="1" applyBorder="1" applyAlignment="1">
      <alignment wrapText="1"/>
    </xf>
    <xf numFmtId="0" fontId="131" fillId="42" borderId="8" xfId="0" applyFont="1" applyFill="1" applyBorder="1" applyAlignment="1">
      <alignment wrapText="1"/>
    </xf>
    <xf numFmtId="0" fontId="128" fillId="42" borderId="8" xfId="0" applyFont="1" applyFill="1" applyBorder="1" applyAlignment="1">
      <alignment wrapText="1"/>
    </xf>
    <xf numFmtId="3" fontId="128" fillId="42" borderId="52" xfId="0" applyNumberFormat="1" applyFont="1" applyFill="1" applyBorder="1" applyAlignment="1">
      <alignment wrapText="1"/>
    </xf>
    <xf numFmtId="3" fontId="128" fillId="0" borderId="31" xfId="31328" applyNumberFormat="1" applyFont="1" applyFill="1" applyBorder="1" applyAlignment="1">
      <alignment wrapText="1"/>
    </xf>
    <xf numFmtId="43" fontId="128" fillId="0" borderId="31" xfId="31328" applyFont="1" applyFill="1" applyBorder="1" applyAlignment="1">
      <alignment wrapText="1"/>
    </xf>
    <xf numFmtId="3" fontId="131" fillId="0" borderId="30" xfId="0" applyNumberFormat="1" applyFont="1" applyBorder="1"/>
    <xf numFmtId="0" fontId="131" fillId="42" borderId="51" xfId="0" applyFont="1" applyFill="1" applyBorder="1" applyAlignment="1">
      <alignment wrapText="1"/>
    </xf>
    <xf numFmtId="0" fontId="128" fillId="0" borderId="145" xfId="0" applyFont="1" applyBorder="1"/>
    <xf numFmtId="0" fontId="128" fillId="39" borderId="76" xfId="0" applyFont="1" applyFill="1" applyBorder="1"/>
    <xf numFmtId="3" fontId="128" fillId="0" borderId="81" xfId="0" applyNumberFormat="1" applyFont="1" applyBorder="1" applyAlignment="1">
      <alignment wrapText="1"/>
    </xf>
    <xf numFmtId="3" fontId="131" fillId="0" borderId="81" xfId="0" applyNumberFormat="1" applyFont="1" applyBorder="1" applyAlignment="1">
      <alignment wrapText="1"/>
    </xf>
    <xf numFmtId="9" fontId="128" fillId="0" borderId="145" xfId="0" applyNumberFormat="1" applyFont="1" applyBorder="1"/>
    <xf numFmtId="0" fontId="128" fillId="0" borderId="81" xfId="0" applyFont="1" applyBorder="1" applyAlignment="1">
      <alignment wrapText="1"/>
    </xf>
    <xf numFmtId="0" fontId="174" fillId="0" borderId="0" xfId="0" applyFont="1"/>
    <xf numFmtId="3" fontId="174" fillId="0" borderId="0" xfId="0" applyNumberFormat="1" applyFont="1"/>
    <xf numFmtId="0" fontId="171" fillId="0" borderId="0" xfId="0" applyFont="1"/>
    <xf numFmtId="0" fontId="128" fillId="0" borderId="0" xfId="0" applyFont="1" applyAlignment="1">
      <alignment vertical="center" wrapText="1"/>
    </xf>
    <xf numFmtId="0" fontId="128" fillId="0" borderId="0" xfId="0" applyFont="1" applyAlignment="1">
      <alignment horizontal="center" vertical="center" wrapText="1"/>
    </xf>
    <xf numFmtId="164" fontId="111" fillId="0" borderId="86" xfId="0" applyNumberFormat="1" applyFont="1" applyBorder="1"/>
    <xf numFmtId="175" fontId="111" fillId="0" borderId="151" xfId="0" applyNumberFormat="1" applyFont="1" applyBorder="1"/>
    <xf numFmtId="0" fontId="115" fillId="0" borderId="8" xfId="0" applyFont="1" applyBorder="1" applyAlignment="1">
      <alignment horizontal="center"/>
    </xf>
    <xf numFmtId="1" fontId="165" fillId="42" borderId="36" xfId="0" applyNumberFormat="1" applyFont="1" applyFill="1" applyBorder="1"/>
    <xf numFmtId="1" fontId="111" fillId="42" borderId="36" xfId="0" applyNumberFormat="1" applyFont="1" applyFill="1" applyBorder="1"/>
    <xf numFmtId="1" fontId="161" fillId="42" borderId="28" xfId="0" applyNumberFormat="1" applyFont="1" applyFill="1" applyBorder="1"/>
    <xf numFmtId="43" fontId="109" fillId="39" borderId="150" xfId="4" applyFont="1" applyFill="1" applyBorder="1" applyAlignment="1">
      <alignment horizontal="center" vertical="center" wrapText="1"/>
    </xf>
    <xf numFmtId="43" fontId="159" fillId="42" borderId="137" xfId="4" applyFont="1" applyFill="1" applyBorder="1" applyAlignment="1">
      <alignment horizontal="center" vertical="top"/>
    </xf>
    <xf numFmtId="43" fontId="117" fillId="42" borderId="35" xfId="4" applyFont="1" applyFill="1" applyBorder="1"/>
    <xf numFmtId="43" fontId="117" fillId="42" borderId="141" xfId="4" applyFont="1" applyFill="1" applyBorder="1"/>
    <xf numFmtId="43" fontId="117" fillId="42" borderId="36" xfId="4" applyFont="1" applyFill="1" applyBorder="1"/>
    <xf numFmtId="164" fontId="111" fillId="0" borderId="29" xfId="4" applyNumberFormat="1" applyFont="1" applyBorder="1"/>
    <xf numFmtId="164" fontId="117" fillId="42" borderId="8" xfId="4" applyNumberFormat="1" applyFont="1" applyFill="1" applyBorder="1"/>
    <xf numFmtId="164" fontId="117" fillId="42" borderId="140" xfId="4" applyNumberFormat="1" applyFont="1" applyFill="1" applyBorder="1"/>
    <xf numFmtId="164" fontId="117" fillId="42" borderId="36" xfId="4" applyNumberFormat="1" applyFont="1" applyFill="1" applyBorder="1"/>
    <xf numFmtId="165" fontId="128" fillId="0" borderId="31" xfId="2" applyNumberFormat="1" applyFont="1" applyBorder="1" applyAlignment="1">
      <alignment horizontal="right" wrapText="1"/>
    </xf>
    <xf numFmtId="165" fontId="128" fillId="40" borderId="31" xfId="2" applyNumberFormat="1" applyFont="1" applyFill="1" applyBorder="1" applyAlignment="1">
      <alignment horizontal="right" wrapText="1"/>
    </xf>
    <xf numFmtId="165" fontId="128" fillId="35" borderId="31" xfId="2" applyNumberFormat="1" applyFont="1" applyFill="1" applyBorder="1" applyAlignment="1">
      <alignment horizontal="right" wrapText="1"/>
    </xf>
    <xf numFmtId="165" fontId="128" fillId="0" borderId="81" xfId="2" applyNumberFormat="1" applyFont="1" applyBorder="1" applyAlignment="1">
      <alignment horizontal="right" wrapText="1"/>
    </xf>
    <xf numFmtId="165" fontId="131" fillId="40" borderId="96" xfId="2" applyNumberFormat="1" applyFont="1" applyFill="1" applyBorder="1" applyAlignment="1">
      <alignment horizontal="right" wrapText="1"/>
    </xf>
    <xf numFmtId="165" fontId="131" fillId="40" borderId="31" xfId="2" applyNumberFormat="1" applyFont="1" applyFill="1" applyBorder="1" applyAlignment="1">
      <alignment horizontal="right" wrapText="1"/>
    </xf>
    <xf numFmtId="44" fontId="111" fillId="0" borderId="0" xfId="0" applyNumberFormat="1" applyFont="1"/>
    <xf numFmtId="165" fontId="103" fillId="0" borderId="0" xfId="0" applyNumberFormat="1" applyFont="1"/>
    <xf numFmtId="42" fontId="111" fillId="35" borderId="53" xfId="2" applyNumberFormat="1" applyFont="1" applyFill="1" applyBorder="1" applyAlignment="1">
      <alignment horizontal="right" vertical="top"/>
    </xf>
    <xf numFmtId="164" fontId="177" fillId="0" borderId="0" xfId="4" applyNumberFormat="1" applyFont="1"/>
    <xf numFmtId="43" fontId="125" fillId="0" borderId="0" xfId="4" applyFont="1"/>
    <xf numFmtId="42" fontId="125" fillId="0" borderId="0" xfId="0" applyNumberFormat="1" applyFont="1"/>
    <xf numFmtId="43" fontId="103" fillId="0" borderId="0" xfId="0" applyNumberFormat="1" applyFont="1"/>
    <xf numFmtId="42" fontId="122" fillId="0" borderId="0" xfId="0" applyNumberFormat="1" applyFont="1"/>
    <xf numFmtId="0" fontId="109" fillId="39" borderId="57" xfId="0" applyFont="1" applyFill="1" applyBorder="1" applyAlignment="1">
      <alignment horizontal="center"/>
    </xf>
    <xf numFmtId="181" fontId="76" fillId="0" borderId="0" xfId="0" applyNumberFormat="1" applyFont="1"/>
    <xf numFmtId="42" fontId="111" fillId="0" borderId="0" xfId="1" applyNumberFormat="1" applyFont="1"/>
    <xf numFmtId="164" fontId="77" fillId="0" borderId="0" xfId="0" applyNumberFormat="1" applyFont="1"/>
    <xf numFmtId="0" fontId="109" fillId="37" borderId="61" xfId="0" applyFont="1" applyFill="1" applyBorder="1" applyAlignment="1">
      <alignment vertical="center"/>
    </xf>
    <xf numFmtId="0" fontId="109" fillId="37" borderId="87" xfId="0" applyFont="1" applyFill="1" applyBorder="1" applyAlignment="1">
      <alignment vertical="center"/>
    </xf>
    <xf numFmtId="164" fontId="109" fillId="0" borderId="61" xfId="0" applyNumberFormat="1" applyFont="1" applyBorder="1"/>
    <xf numFmtId="165" fontId="109" fillId="0" borderId="61" xfId="2" applyNumberFormat="1" applyFont="1" applyBorder="1"/>
    <xf numFmtId="171" fontId="111" fillId="0" borderId="8" xfId="1" applyNumberFormat="1" applyFont="1" applyBorder="1"/>
    <xf numFmtId="10" fontId="109" fillId="0" borderId="61" xfId="1" applyNumberFormat="1" applyFont="1" applyBorder="1"/>
    <xf numFmtId="9" fontId="109" fillId="0" borderId="61" xfId="1" applyFont="1" applyBorder="1"/>
    <xf numFmtId="164" fontId="111" fillId="0" borderId="89" xfId="4" applyNumberFormat="1" applyFont="1" applyBorder="1" applyAlignment="1">
      <alignment horizontal="center"/>
    </xf>
    <xf numFmtId="164" fontId="111" fillId="0" borderId="90" xfId="4" applyNumberFormat="1" applyFont="1" applyBorder="1" applyAlignment="1">
      <alignment horizontal="center"/>
    </xf>
    <xf numFmtId="164" fontId="111" fillId="0" borderId="89" xfId="4" applyNumberFormat="1" applyFont="1" applyBorder="1" applyAlignment="1">
      <alignment horizontal="right"/>
    </xf>
    <xf numFmtId="165" fontId="128" fillId="0" borderId="31" xfId="2" applyNumberFormat="1" applyFont="1" applyBorder="1"/>
    <xf numFmtId="4" fontId="128" fillId="0" borderId="31" xfId="4" applyNumberFormat="1" applyFont="1" applyBorder="1"/>
    <xf numFmtId="165" fontId="128" fillId="0" borderId="54" xfId="2" applyNumberFormat="1" applyFont="1" applyBorder="1" applyAlignment="1">
      <alignment horizontal="right"/>
    </xf>
    <xf numFmtId="4" fontId="128" fillId="0" borderId="54" xfId="0" applyNumberFormat="1" applyFont="1" applyBorder="1" applyAlignment="1">
      <alignment horizontal="right"/>
    </xf>
    <xf numFmtId="3" fontId="125" fillId="0" borderId="145" xfId="0" applyNumberFormat="1" applyFont="1" applyBorder="1" applyAlignment="1">
      <alignment horizontal="center" vertical="center"/>
    </xf>
    <xf numFmtId="3" fontId="108" fillId="0" borderId="158" xfId="0" applyNumberFormat="1" applyFont="1" applyBorder="1" applyAlignment="1">
      <alignment horizontal="center" vertical="center"/>
    </xf>
    <xf numFmtId="3" fontId="108" fillId="0" borderId="159" xfId="0" applyNumberFormat="1" applyFont="1" applyBorder="1" applyAlignment="1">
      <alignment horizontal="center" vertical="center"/>
    </xf>
    <xf numFmtId="3" fontId="125" fillId="0" borderId="157" xfId="31304" applyNumberFormat="1" applyFont="1" applyBorder="1" applyAlignment="1">
      <alignment horizontal="center" vertical="center"/>
    </xf>
    <xf numFmtId="9" fontId="125" fillId="0" borderId="151" xfId="1" applyFont="1" applyBorder="1" applyAlignment="1">
      <alignment horizontal="center" vertical="center"/>
    </xf>
    <xf numFmtId="1" fontId="161" fillId="0" borderId="36" xfId="0" applyNumberFormat="1" applyFont="1" applyBorder="1" applyAlignment="1">
      <alignment wrapText="1"/>
    </xf>
    <xf numFmtId="0" fontId="161" fillId="0" borderId="36" xfId="0" applyFont="1" applyBorder="1" applyAlignment="1">
      <alignment wrapText="1"/>
    </xf>
    <xf numFmtId="43" fontId="109" fillId="0" borderId="150" xfId="4" applyFont="1" applyBorder="1"/>
    <xf numFmtId="43" fontId="161" fillId="0" borderId="36" xfId="4" applyFont="1" applyBorder="1" applyAlignment="1">
      <alignment wrapText="1"/>
    </xf>
    <xf numFmtId="43" fontId="161" fillId="42" borderId="36" xfId="4" applyFont="1" applyFill="1" applyBorder="1"/>
    <xf numFmtId="2" fontId="161" fillId="42" borderId="36" xfId="0" applyNumberFormat="1" applyFont="1" applyFill="1" applyBorder="1"/>
    <xf numFmtId="164" fontId="111" fillId="0" borderId="111" xfId="4" applyNumberFormat="1" applyFont="1" applyBorder="1" applyAlignment="1">
      <alignment horizontal="right"/>
    </xf>
    <xf numFmtId="3" fontId="0" fillId="0" borderId="0" xfId="0" applyNumberFormat="1"/>
    <xf numFmtId="0" fontId="109" fillId="35" borderId="155" xfId="0" applyFont="1" applyFill="1" applyBorder="1"/>
    <xf numFmtId="0" fontId="109" fillId="39" borderId="157" xfId="0" applyFont="1" applyFill="1" applyBorder="1" applyAlignment="1">
      <alignment horizontal="center" vertical="center" wrapText="1"/>
    </xf>
    <xf numFmtId="0" fontId="109" fillId="39" borderId="156" xfId="0" applyFont="1" applyFill="1" applyBorder="1" applyAlignment="1">
      <alignment horizontal="center" vertical="center" wrapText="1"/>
    </xf>
    <xf numFmtId="0" fontId="109" fillId="39" borderId="156" xfId="0" applyFont="1" applyFill="1" applyBorder="1" applyAlignment="1">
      <alignment horizontal="center"/>
    </xf>
    <xf numFmtId="165" fontId="111" fillId="35" borderId="156" xfId="2" applyNumberFormat="1" applyFont="1" applyFill="1" applyBorder="1"/>
    <xf numFmtId="0" fontId="109" fillId="36" borderId="155" xfId="0" applyFont="1" applyFill="1" applyBorder="1" applyAlignment="1">
      <alignment horizontal="center" vertical="center" wrapText="1"/>
    </xf>
    <xf numFmtId="0" fontId="108" fillId="36" borderId="155" xfId="0" applyFont="1" applyFill="1" applyBorder="1" applyAlignment="1">
      <alignment horizontal="center" vertical="center" wrapText="1"/>
    </xf>
    <xf numFmtId="3" fontId="125" fillId="0" borderId="155" xfId="0" applyNumberFormat="1" applyFont="1" applyBorder="1" applyAlignment="1">
      <alignment horizontal="center" vertical="center"/>
    </xf>
    <xf numFmtId="164" fontId="109" fillId="0" borderId="51" xfId="0" applyNumberFormat="1" applyFont="1" applyBorder="1"/>
    <xf numFmtId="43" fontId="109" fillId="0" borderId="29" xfId="4" applyFont="1" applyBorder="1"/>
    <xf numFmtId="43" fontId="109" fillId="0" borderId="8" xfId="4" applyFont="1" applyBorder="1" applyAlignment="1">
      <alignment horizontal="right"/>
    </xf>
    <xf numFmtId="175" fontId="109" fillId="0" borderId="8" xfId="0" applyNumberFormat="1" applyFont="1" applyBorder="1"/>
    <xf numFmtId="165" fontId="111" fillId="0" borderId="27" xfId="2" applyNumberFormat="1" applyFont="1" applyFill="1" applyBorder="1" applyAlignment="1">
      <alignment horizontal="left" vertical="center" wrapText="1"/>
    </xf>
    <xf numFmtId="165" fontId="111" fillId="0" borderId="29" xfId="2" applyNumberFormat="1" applyFont="1" applyBorder="1" applyAlignment="1">
      <alignment vertical="center" wrapText="1"/>
    </xf>
    <xf numFmtId="165" fontId="111" fillId="0" borderId="52" xfId="2" applyNumberFormat="1" applyFont="1" applyBorder="1" applyAlignment="1">
      <alignment vertical="center" wrapText="1"/>
    </xf>
    <xf numFmtId="0" fontId="111" fillId="0" borderId="150" xfId="0" applyFont="1" applyBorder="1" applyAlignment="1">
      <alignment horizontal="center"/>
    </xf>
    <xf numFmtId="165" fontId="111" fillId="35" borderId="160" xfId="2" applyNumberFormat="1" applyFont="1" applyFill="1" applyBorder="1"/>
    <xf numFmtId="3" fontId="111" fillId="0" borderId="8" xfId="4" applyNumberFormat="1" applyFont="1" applyBorder="1" applyAlignment="1">
      <alignment horizontal="center" vertical="center"/>
    </xf>
    <xf numFmtId="3" fontId="111" fillId="35" borderId="8" xfId="0" applyNumberFormat="1" applyFont="1" applyFill="1" applyBorder="1" applyAlignment="1">
      <alignment horizontal="center" vertical="center"/>
    </xf>
    <xf numFmtId="3" fontId="111" fillId="0" borderId="151" xfId="0" applyNumberFormat="1" applyFont="1" applyBorder="1" applyAlignment="1">
      <alignment horizontal="center" vertical="center"/>
    </xf>
    <xf numFmtId="6" fontId="118" fillId="0" borderId="0" xfId="0" applyNumberFormat="1" applyFont="1"/>
    <xf numFmtId="0" fontId="111" fillId="0" borderId="0" xfId="0" applyFont="1" applyAlignment="1">
      <alignment horizontal="left" wrapText="1"/>
    </xf>
    <xf numFmtId="0" fontId="111" fillId="0" borderId="0" xfId="0" quotePrefix="1" applyFont="1" applyAlignment="1">
      <alignment horizontal="left" wrapText="1"/>
    </xf>
    <xf numFmtId="0" fontId="108" fillId="0" borderId="0" xfId="0" applyFont="1" applyAlignment="1">
      <alignment horizontal="center"/>
    </xf>
    <xf numFmtId="0" fontId="111" fillId="0" borderId="0" xfId="0" applyFont="1" applyAlignment="1">
      <alignment horizontal="center"/>
    </xf>
    <xf numFmtId="49" fontId="108" fillId="0" borderId="0" xfId="0" quotePrefix="1" applyNumberFormat="1" applyFont="1" applyAlignment="1">
      <alignment horizontal="center"/>
    </xf>
    <xf numFmtId="49" fontId="111" fillId="0" borderId="0" xfId="0" applyNumberFormat="1" applyFont="1" applyAlignment="1">
      <alignment horizontal="center"/>
    </xf>
    <xf numFmtId="0" fontId="109" fillId="36" borderId="84" xfId="0" quotePrefix="1" applyFont="1" applyFill="1" applyBorder="1" applyAlignment="1">
      <alignment horizontal="center"/>
    </xf>
    <xf numFmtId="0" fontId="109" fillId="36" borderId="85" xfId="0" applyFont="1" applyFill="1" applyBorder="1" applyAlignment="1">
      <alignment horizontal="center"/>
    </xf>
    <xf numFmtId="0" fontId="109" fillId="36" borderId="86" xfId="0" applyFont="1" applyFill="1" applyBorder="1" applyAlignment="1">
      <alignment horizontal="center"/>
    </xf>
    <xf numFmtId="0" fontId="109" fillId="36" borderId="84" xfId="0" applyFont="1" applyFill="1" applyBorder="1" applyAlignment="1">
      <alignment horizontal="center"/>
    </xf>
    <xf numFmtId="0" fontId="109" fillId="0" borderId="0" xfId="0" quotePrefix="1" applyFont="1" applyAlignment="1">
      <alignment horizontal="left" wrapText="1"/>
    </xf>
    <xf numFmtId="0" fontId="109" fillId="36" borderId="85" xfId="0" quotePrefix="1" applyFont="1" applyFill="1" applyBorder="1" applyAlignment="1">
      <alignment horizontal="center"/>
    </xf>
    <xf numFmtId="0" fontId="109" fillId="0" borderId="38" xfId="0" applyFont="1" applyBorder="1" applyAlignment="1">
      <alignment horizontal="center"/>
    </xf>
    <xf numFmtId="0" fontId="109" fillId="0" borderId="0" xfId="0" applyFont="1" applyAlignment="1">
      <alignment horizontal="center"/>
    </xf>
    <xf numFmtId="0" fontId="109" fillId="0" borderId="47" xfId="0" applyFont="1" applyBorder="1" applyAlignment="1">
      <alignment horizontal="center"/>
    </xf>
    <xf numFmtId="0" fontId="109" fillId="0" borderId="58" xfId="0" applyFont="1" applyBorder="1" applyAlignment="1">
      <alignment horizontal="center"/>
    </xf>
    <xf numFmtId="0" fontId="109" fillId="0" borderId="105" xfId="0" applyFont="1" applyBorder="1" applyAlignment="1">
      <alignment horizontal="center"/>
    </xf>
    <xf numFmtId="0" fontId="109" fillId="0" borderId="59" xfId="0" applyFont="1" applyBorder="1" applyAlignment="1">
      <alignment horizontal="center"/>
    </xf>
    <xf numFmtId="0" fontId="109" fillId="39" borderId="93" xfId="0" quotePrefix="1" applyFont="1" applyFill="1" applyBorder="1" applyAlignment="1">
      <alignment horizontal="center" vertical="center"/>
    </xf>
    <xf numFmtId="0" fontId="109" fillId="39" borderId="94" xfId="0" quotePrefix="1" applyFont="1" applyFill="1" applyBorder="1" applyAlignment="1">
      <alignment horizontal="center" vertical="center"/>
    </xf>
    <xf numFmtId="0" fontId="109" fillId="39" borderId="95" xfId="0" quotePrefix="1" applyFont="1" applyFill="1" applyBorder="1" applyAlignment="1">
      <alignment horizontal="center" vertical="center"/>
    </xf>
    <xf numFmtId="0" fontId="111" fillId="0" borderId="0" xfId="0" applyFont="1"/>
    <xf numFmtId="0" fontId="111" fillId="0" borderId="0" xfId="0" applyFont="1" applyAlignment="1">
      <alignment wrapText="1"/>
    </xf>
    <xf numFmtId="0" fontId="111" fillId="35" borderId="0" xfId="0" applyFont="1" applyFill="1" applyAlignment="1">
      <alignment horizontal="left" vertical="center" wrapText="1"/>
    </xf>
    <xf numFmtId="0" fontId="109" fillId="0" borderId="0" xfId="0" applyFont="1" applyAlignment="1">
      <alignment horizontal="center" vertical="center" wrapText="1"/>
    </xf>
    <xf numFmtId="0" fontId="108" fillId="36" borderId="153" xfId="0" applyFont="1" applyFill="1" applyBorder="1" applyAlignment="1">
      <alignment horizontal="center"/>
    </xf>
    <xf numFmtId="0" fontId="108" fillId="36" borderId="155" xfId="0" applyFont="1" applyFill="1" applyBorder="1" applyAlignment="1">
      <alignment horizontal="center"/>
    </xf>
    <xf numFmtId="0" fontId="108" fillId="36" borderId="152" xfId="0" applyFont="1" applyFill="1" applyBorder="1" applyAlignment="1">
      <alignment horizontal="center"/>
    </xf>
    <xf numFmtId="0" fontId="109" fillId="36" borderId="60" xfId="0" applyFont="1" applyFill="1" applyBorder="1" applyAlignment="1">
      <alignment horizontal="center"/>
    </xf>
    <xf numFmtId="0" fontId="109" fillId="36" borderId="57" xfId="0" applyFont="1" applyFill="1" applyBorder="1" applyAlignment="1">
      <alignment horizontal="center"/>
    </xf>
    <xf numFmtId="0" fontId="111" fillId="0" borderId="0" xfId="0" applyFont="1" applyAlignment="1">
      <alignment horizontal="left" vertical="top" wrapText="1"/>
    </xf>
    <xf numFmtId="0" fontId="108" fillId="36" borderId="85" xfId="0" applyFont="1" applyFill="1" applyBorder="1" applyAlignment="1">
      <alignment horizontal="center" wrapText="1"/>
    </xf>
    <xf numFmtId="0" fontId="108" fillId="36" borderId="86" xfId="0" applyFont="1" applyFill="1" applyBorder="1" applyAlignment="1">
      <alignment horizontal="center" wrapText="1"/>
    </xf>
    <xf numFmtId="0" fontId="109" fillId="36" borderId="26" xfId="0" applyFont="1" applyFill="1" applyBorder="1" applyAlignment="1">
      <alignment horizontal="center"/>
    </xf>
    <xf numFmtId="0" fontId="109" fillId="36" borderId="42" xfId="0" applyFont="1" applyFill="1" applyBorder="1" applyAlignment="1">
      <alignment horizontal="center"/>
    </xf>
    <xf numFmtId="0" fontId="111" fillId="0" borderId="0" xfId="0" applyFont="1" applyAlignment="1">
      <alignment horizontal="left"/>
    </xf>
    <xf numFmtId="0" fontId="109" fillId="40" borderId="93" xfId="0" quotePrefix="1" applyFont="1" applyFill="1" applyBorder="1" applyAlignment="1">
      <alignment horizontal="center" vertical="center"/>
    </xf>
    <xf numFmtId="0" fontId="109" fillId="40" borderId="94" xfId="0" quotePrefix="1" applyFont="1" applyFill="1" applyBorder="1" applyAlignment="1">
      <alignment horizontal="center" vertical="center"/>
    </xf>
    <xf numFmtId="0" fontId="109" fillId="40" borderId="95" xfId="0" quotePrefix="1" applyFont="1" applyFill="1" applyBorder="1" applyAlignment="1">
      <alignment horizontal="center" vertical="center"/>
    </xf>
    <xf numFmtId="0" fontId="128" fillId="0" borderId="0" xfId="0" applyFont="1" applyAlignment="1">
      <alignment horizontal="left" vertical="center" wrapText="1"/>
    </xf>
    <xf numFmtId="0" fontId="109" fillId="39" borderId="92" xfId="0" quotePrefix="1" applyFont="1" applyFill="1" applyBorder="1" applyAlignment="1">
      <alignment horizontal="center" vertical="center"/>
    </xf>
    <xf numFmtId="0" fontId="109" fillId="39" borderId="46" xfId="0" quotePrefix="1" applyFont="1" applyFill="1" applyBorder="1" applyAlignment="1">
      <alignment horizontal="center" vertical="center"/>
    </xf>
    <xf numFmtId="0" fontId="109" fillId="39" borderId="97" xfId="0" quotePrefix="1" applyFont="1" applyFill="1" applyBorder="1" applyAlignment="1">
      <alignment horizontal="center" vertical="center"/>
    </xf>
    <xf numFmtId="0" fontId="122" fillId="0" borderId="38" xfId="0" applyFont="1" applyBorder="1" applyAlignment="1">
      <alignment horizontal="left" wrapText="1"/>
    </xf>
    <xf numFmtId="0" fontId="122" fillId="0" borderId="0" xfId="0" applyFont="1" applyAlignment="1">
      <alignment horizontal="left" wrapText="1"/>
    </xf>
    <xf numFmtId="0" fontId="109" fillId="39" borderId="96" xfId="0" applyFont="1" applyFill="1" applyBorder="1"/>
    <xf numFmtId="0" fontId="109" fillId="39" borderId="30" xfId="0" applyFont="1" applyFill="1" applyBorder="1"/>
    <xf numFmtId="0" fontId="109" fillId="39" borderId="145" xfId="0" applyFont="1" applyFill="1" applyBorder="1"/>
    <xf numFmtId="0" fontId="109" fillId="39" borderId="96" xfId="0" applyFont="1" applyFill="1" applyBorder="1" applyAlignment="1">
      <alignment horizontal="center" wrapText="1"/>
    </xf>
    <xf numFmtId="0" fontId="109" fillId="39" borderId="30" xfId="0" applyFont="1" applyFill="1" applyBorder="1" applyAlignment="1">
      <alignment horizontal="center" wrapText="1"/>
    </xf>
    <xf numFmtId="0" fontId="109" fillId="39" borderId="145" xfId="0" applyFont="1" applyFill="1" applyBorder="1" applyAlignment="1">
      <alignment horizontal="center" wrapText="1"/>
    </xf>
    <xf numFmtId="0" fontId="108" fillId="39" borderId="92" xfId="0" applyFont="1" applyFill="1" applyBorder="1" applyAlignment="1">
      <alignment horizontal="center"/>
    </xf>
    <xf numFmtId="0" fontId="108" fillId="39" borderId="46" xfId="0" applyFont="1" applyFill="1" applyBorder="1" applyAlignment="1">
      <alignment horizontal="center"/>
    </xf>
    <xf numFmtId="0" fontId="109" fillId="39" borderId="95" xfId="0" applyFont="1" applyFill="1" applyBorder="1"/>
    <xf numFmtId="0" fontId="109" fillId="39" borderId="112" xfId="0" applyFont="1" applyFill="1" applyBorder="1"/>
    <xf numFmtId="0" fontId="109" fillId="39" borderId="152" xfId="0" applyFont="1" applyFill="1" applyBorder="1"/>
    <xf numFmtId="0" fontId="108" fillId="39" borderId="60" xfId="0" applyFont="1" applyFill="1" applyBorder="1" applyAlignment="1">
      <alignment horizontal="center"/>
    </xf>
    <xf numFmtId="0" fontId="108" fillId="39" borderId="61" xfId="0" applyFont="1" applyFill="1" applyBorder="1" applyAlignment="1">
      <alignment horizontal="center"/>
    </xf>
    <xf numFmtId="0" fontId="108" fillId="39" borderId="62" xfId="0" applyFont="1" applyFill="1" applyBorder="1" applyAlignment="1">
      <alignment horizontal="center"/>
    </xf>
    <xf numFmtId="0" fontId="109" fillId="39" borderId="84" xfId="0" applyFont="1" applyFill="1" applyBorder="1" applyAlignment="1">
      <alignment horizontal="center"/>
    </xf>
    <xf numFmtId="0" fontId="109" fillId="39" borderId="85" xfId="0" applyFont="1" applyFill="1" applyBorder="1" applyAlignment="1">
      <alignment horizontal="center"/>
    </xf>
    <xf numFmtId="0" fontId="109" fillId="39" borderId="64" xfId="0" applyFont="1" applyFill="1" applyBorder="1" applyAlignment="1">
      <alignment horizontal="center"/>
    </xf>
    <xf numFmtId="0" fontId="109" fillId="39" borderId="36" xfId="0" applyFont="1" applyFill="1" applyBorder="1" applyAlignment="1">
      <alignment horizontal="center"/>
    </xf>
    <xf numFmtId="0" fontId="109" fillId="39" borderId="29" xfId="0" applyFont="1" applyFill="1" applyBorder="1" applyAlignment="1">
      <alignment horizontal="center"/>
    </xf>
    <xf numFmtId="0" fontId="109" fillId="39" borderId="37" xfId="0" applyFont="1" applyFill="1" applyBorder="1" applyAlignment="1">
      <alignment horizontal="center"/>
    </xf>
    <xf numFmtId="0" fontId="115" fillId="0" borderId="0" xfId="0" applyFont="1" applyAlignment="1">
      <alignment vertical="top" wrapText="1"/>
    </xf>
    <xf numFmtId="0" fontId="111" fillId="0" borderId="0" xfId="0" applyFont="1" applyAlignment="1">
      <alignment vertical="top" wrapText="1"/>
    </xf>
    <xf numFmtId="0" fontId="108" fillId="39" borderId="97" xfId="0" applyFont="1" applyFill="1" applyBorder="1" applyAlignment="1">
      <alignment horizontal="center"/>
    </xf>
    <xf numFmtId="0" fontId="109" fillId="39" borderId="93" xfId="0" applyFont="1" applyFill="1" applyBorder="1" applyAlignment="1">
      <alignment horizontal="center"/>
    </xf>
    <xf numFmtId="0" fontId="109" fillId="39" borderId="94" xfId="0" applyFont="1" applyFill="1" applyBorder="1" applyAlignment="1">
      <alignment horizontal="center"/>
    </xf>
    <xf numFmtId="0" fontId="109" fillId="39" borderId="95" xfId="0" applyFont="1" applyFill="1" applyBorder="1" applyAlignment="1">
      <alignment horizontal="center"/>
    </xf>
    <xf numFmtId="0" fontId="115" fillId="0" borderId="33" xfId="0" applyFont="1" applyBorder="1" applyAlignment="1">
      <alignment horizontal="left" wrapText="1"/>
    </xf>
    <xf numFmtId="0" fontId="115" fillId="0" borderId="0" xfId="0" applyFont="1" applyAlignment="1">
      <alignment horizontal="left" wrapText="1"/>
    </xf>
    <xf numFmtId="49" fontId="108" fillId="0" borderId="0" xfId="0" applyNumberFormat="1" applyFont="1" applyAlignment="1">
      <alignment horizontal="center"/>
    </xf>
    <xf numFmtId="0" fontId="40" fillId="0" borderId="0" xfId="0" applyFont="1" applyAlignment="1">
      <alignment horizontal="center"/>
    </xf>
    <xf numFmtId="0" fontId="109" fillId="42" borderId="8" xfId="0" applyFont="1" applyFill="1" applyBorder="1" applyAlignment="1">
      <alignment wrapText="1"/>
    </xf>
    <xf numFmtId="0" fontId="109" fillId="42" borderId="8" xfId="0" applyFont="1" applyFill="1" applyBorder="1" applyAlignment="1">
      <alignment horizontal="center"/>
    </xf>
    <xf numFmtId="0" fontId="115" fillId="44" borderId="0" xfId="0" applyFont="1" applyFill="1" applyAlignment="1">
      <alignment horizontal="left" vertical="center" wrapText="1"/>
    </xf>
    <xf numFmtId="0" fontId="140" fillId="0" borderId="32" xfId="0" applyFont="1" applyBorder="1" applyAlignment="1">
      <alignment horizontal="center" vertical="center"/>
    </xf>
    <xf numFmtId="0" fontId="140" fillId="0" borderId="33" xfId="0" applyFont="1" applyBorder="1" applyAlignment="1">
      <alignment horizontal="center" vertical="center"/>
    </xf>
    <xf numFmtId="0" fontId="140" fillId="0" borderId="34" xfId="0" applyFont="1" applyBorder="1" applyAlignment="1">
      <alignment horizontal="center" vertical="center"/>
    </xf>
    <xf numFmtId="0" fontId="140" fillId="0" borderId="40" xfId="0" applyFont="1" applyBorder="1" applyAlignment="1">
      <alignment horizontal="center" vertical="center"/>
    </xf>
    <xf numFmtId="0" fontId="140" fillId="0" borderId="0" xfId="0" applyFont="1" applyAlignment="1">
      <alignment horizontal="center" vertical="center"/>
    </xf>
    <xf numFmtId="0" fontId="140" fillId="0" borderId="56" xfId="0" applyFont="1" applyBorder="1" applyAlignment="1">
      <alignment horizontal="center" vertical="center"/>
    </xf>
    <xf numFmtId="0" fontId="140" fillId="0" borderId="39" xfId="0" applyFont="1" applyBorder="1" applyAlignment="1">
      <alignment horizontal="center" vertical="center"/>
    </xf>
    <xf numFmtId="0" fontId="140" fillId="0" borderId="28" xfId="0" applyFont="1" applyBorder="1" applyAlignment="1">
      <alignment horizontal="center" vertical="center"/>
    </xf>
    <xf numFmtId="0" fontId="140" fillId="0" borderId="36" xfId="0" applyFont="1" applyBorder="1" applyAlignment="1">
      <alignment horizontal="center" vertical="center"/>
    </xf>
    <xf numFmtId="0" fontId="109" fillId="36" borderId="63" xfId="0" applyFont="1" applyFill="1" applyBorder="1" applyAlignment="1">
      <alignment horizontal="center"/>
    </xf>
    <xf numFmtId="0" fontId="109" fillId="36" borderId="102" xfId="0" applyFont="1" applyFill="1" applyBorder="1" applyAlignment="1">
      <alignment horizontal="center"/>
    </xf>
    <xf numFmtId="0" fontId="109" fillId="36" borderId="132" xfId="0" applyFont="1" applyFill="1" applyBorder="1" applyAlignment="1">
      <alignment horizontal="center"/>
    </xf>
    <xf numFmtId="0" fontId="109" fillId="36" borderId="133" xfId="0" applyFont="1" applyFill="1" applyBorder="1" applyAlignment="1">
      <alignment horizontal="center"/>
    </xf>
    <xf numFmtId="49" fontId="77" fillId="0" borderId="0" xfId="0" applyNumberFormat="1" applyFont="1" applyAlignment="1">
      <alignment horizontal="left"/>
    </xf>
    <xf numFmtId="0" fontId="109" fillId="40" borderId="58" xfId="0" applyFont="1" applyFill="1" applyBorder="1" applyAlignment="1">
      <alignment horizontal="center"/>
    </xf>
    <xf numFmtId="0" fontId="109" fillId="40" borderId="59" xfId="0" applyFont="1" applyFill="1" applyBorder="1" applyAlignment="1">
      <alignment horizontal="center"/>
    </xf>
    <xf numFmtId="0" fontId="109" fillId="40" borderId="58" xfId="0" applyFont="1" applyFill="1" applyBorder="1" applyAlignment="1">
      <alignment horizontal="center" wrapText="1"/>
    </xf>
    <xf numFmtId="0" fontId="109" fillId="40" borderId="59" xfId="0" applyFont="1" applyFill="1" applyBorder="1" applyAlignment="1">
      <alignment horizontal="center" wrapText="1"/>
    </xf>
    <xf numFmtId="0" fontId="108" fillId="0" borderId="0" xfId="0" applyFont="1" applyAlignment="1">
      <alignment horizontal="center" wrapText="1"/>
    </xf>
    <xf numFmtId="49" fontId="109" fillId="36" borderId="93" xfId="0" applyNumberFormat="1" applyFont="1" applyFill="1" applyBorder="1" applyAlignment="1">
      <alignment horizontal="center"/>
    </xf>
    <xf numFmtId="49" fontId="109" fillId="36" borderId="94" xfId="0" applyNumberFormat="1" applyFont="1" applyFill="1" applyBorder="1" applyAlignment="1">
      <alignment horizontal="center"/>
    </xf>
    <xf numFmtId="49" fontId="109" fillId="36" borderId="95" xfId="0" applyNumberFormat="1" applyFont="1" applyFill="1" applyBorder="1" applyAlignment="1">
      <alignment horizontal="center"/>
    </xf>
    <xf numFmtId="3" fontId="109" fillId="36" borderId="50" xfId="4" applyNumberFormat="1" applyFont="1" applyFill="1" applyBorder="1" applyAlignment="1">
      <alignment horizontal="center"/>
    </xf>
    <xf numFmtId="3" fontId="109" fillId="36" borderId="48" xfId="4" applyNumberFormat="1" applyFont="1" applyFill="1" applyBorder="1" applyAlignment="1">
      <alignment horizontal="center"/>
    </xf>
    <xf numFmtId="3" fontId="109" fillId="36" borderId="66" xfId="4" applyNumberFormat="1" applyFont="1" applyFill="1" applyBorder="1" applyAlignment="1">
      <alignment horizontal="center"/>
    </xf>
    <xf numFmtId="0" fontId="109" fillId="36" borderId="44" xfId="0" applyFont="1" applyFill="1" applyBorder="1" applyAlignment="1">
      <alignment horizontal="center"/>
    </xf>
    <xf numFmtId="0" fontId="109" fillId="36" borderId="45" xfId="0" applyFont="1" applyFill="1" applyBorder="1" applyAlignment="1">
      <alignment horizontal="center"/>
    </xf>
    <xf numFmtId="49" fontId="109" fillId="40" borderId="93" xfId="0" applyNumberFormat="1" applyFont="1" applyFill="1" applyBorder="1" applyAlignment="1">
      <alignment horizontal="center"/>
    </xf>
    <xf numFmtId="49" fontId="109" fillId="40" borderId="94" xfId="0" applyNumberFormat="1" applyFont="1" applyFill="1" applyBorder="1" applyAlignment="1">
      <alignment horizontal="center"/>
    </xf>
    <xf numFmtId="49" fontId="109" fillId="40" borderId="95" xfId="0" applyNumberFormat="1" applyFont="1" applyFill="1" applyBorder="1" applyAlignment="1">
      <alignment horizontal="center"/>
    </xf>
    <xf numFmtId="3" fontId="109" fillId="36" borderId="157" xfId="4" applyNumberFormat="1" applyFont="1" applyFill="1" applyBorder="1" applyAlignment="1">
      <alignment horizontal="center"/>
    </xf>
    <xf numFmtId="3" fontId="109" fillId="36" borderId="155" xfId="4" applyNumberFormat="1" applyFont="1" applyFill="1" applyBorder="1" applyAlignment="1">
      <alignment horizontal="center"/>
    </xf>
    <xf numFmtId="3" fontId="109" fillId="36" borderId="156" xfId="4" applyNumberFormat="1" applyFont="1" applyFill="1" applyBorder="1" applyAlignment="1">
      <alignment horizontal="center"/>
    </xf>
    <xf numFmtId="0" fontId="108" fillId="0" borderId="56" xfId="0" applyFont="1" applyBorder="1" applyAlignment="1">
      <alignment horizontal="center" wrapText="1"/>
    </xf>
    <xf numFmtId="0" fontId="108" fillId="0" borderId="113" xfId="0" applyFont="1" applyBorder="1" applyAlignment="1">
      <alignment horizontal="center" wrapText="1"/>
    </xf>
    <xf numFmtId="0" fontId="108" fillId="0" borderId="40" xfId="0" applyFont="1" applyBorder="1" applyAlignment="1">
      <alignment horizontal="center" wrapText="1"/>
    </xf>
    <xf numFmtId="0" fontId="108" fillId="0" borderId="56" xfId="0" applyFont="1" applyBorder="1" applyAlignment="1">
      <alignment horizontal="center"/>
    </xf>
    <xf numFmtId="0" fontId="125" fillId="0" borderId="113" xfId="0" applyFont="1" applyBorder="1" applyAlignment="1">
      <alignment horizontal="center"/>
    </xf>
    <xf numFmtId="0" fontId="125" fillId="0" borderId="40" xfId="0" applyFont="1" applyBorder="1" applyAlignment="1">
      <alignment horizontal="center"/>
    </xf>
    <xf numFmtId="0" fontId="109" fillId="36" borderId="8" xfId="0" applyFont="1" applyFill="1" applyBorder="1" applyAlignment="1">
      <alignment horizontal="center"/>
    </xf>
    <xf numFmtId="49" fontId="109" fillId="40" borderId="49" xfId="0" applyNumberFormat="1" applyFont="1" applyFill="1" applyBorder="1" applyAlignment="1">
      <alignment horizontal="center"/>
    </xf>
    <xf numFmtId="49" fontId="109" fillId="40" borderId="5" xfId="0" applyNumberFormat="1" applyFont="1" applyFill="1" applyBorder="1" applyAlignment="1">
      <alignment horizontal="center"/>
    </xf>
    <xf numFmtId="49" fontId="109" fillId="40" borderId="35" xfId="0" applyNumberFormat="1" applyFont="1" applyFill="1" applyBorder="1" applyAlignment="1">
      <alignment horizontal="center"/>
    </xf>
    <xf numFmtId="0" fontId="109" fillId="36" borderId="26" xfId="0" applyFont="1" applyFill="1" applyBorder="1" applyAlignment="1">
      <alignment horizontal="center" wrapText="1"/>
    </xf>
    <xf numFmtId="0" fontId="109" fillId="36" borderId="113" xfId="0" applyFont="1" applyFill="1" applyBorder="1" applyAlignment="1">
      <alignment horizontal="center" wrapText="1"/>
    </xf>
    <xf numFmtId="0" fontId="109" fillId="36" borderId="29" xfId="0" applyFont="1" applyFill="1" applyBorder="1" applyAlignment="1">
      <alignment horizontal="center" wrapText="1"/>
    </xf>
    <xf numFmtId="0" fontId="109" fillId="36" borderId="29" xfId="0" applyFont="1" applyFill="1" applyBorder="1" applyAlignment="1">
      <alignment horizontal="center"/>
    </xf>
    <xf numFmtId="0" fontId="109" fillId="36" borderId="40" xfId="0" applyFont="1" applyFill="1" applyBorder="1" applyAlignment="1">
      <alignment horizontal="center"/>
    </xf>
    <xf numFmtId="0" fontId="111" fillId="36" borderId="40" xfId="0" applyFont="1" applyFill="1" applyBorder="1" applyAlignment="1">
      <alignment horizontal="center"/>
    </xf>
    <xf numFmtId="0" fontId="111" fillId="36" borderId="39" xfId="0" applyFont="1" applyFill="1" applyBorder="1" applyAlignment="1">
      <alignment horizontal="center"/>
    </xf>
    <xf numFmtId="0" fontId="109" fillId="36" borderId="29" xfId="0" applyFont="1" applyFill="1" applyBorder="1"/>
    <xf numFmtId="0" fontId="109" fillId="36" borderId="8" xfId="0" applyFont="1" applyFill="1" applyBorder="1" applyAlignment="1">
      <alignment horizontal="center" wrapText="1"/>
    </xf>
    <xf numFmtId="49" fontId="109" fillId="36" borderId="49" xfId="0" applyNumberFormat="1" applyFont="1" applyFill="1" applyBorder="1" applyAlignment="1">
      <alignment horizontal="center"/>
    </xf>
    <xf numFmtId="49" fontId="109" fillId="36" borderId="5" xfId="0" applyNumberFormat="1" applyFont="1" applyFill="1" applyBorder="1" applyAlignment="1">
      <alignment horizontal="center"/>
    </xf>
    <xf numFmtId="49" fontId="109" fillId="36" borderId="35" xfId="0" applyNumberFormat="1" applyFont="1" applyFill="1" applyBorder="1" applyAlignment="1">
      <alignment horizontal="center"/>
    </xf>
    <xf numFmtId="0" fontId="109" fillId="36" borderId="113" xfId="0" applyFont="1" applyFill="1" applyBorder="1" applyAlignment="1">
      <alignment horizontal="center"/>
    </xf>
    <xf numFmtId="0" fontId="111" fillId="36" borderId="113" xfId="0" applyFont="1" applyFill="1" applyBorder="1" applyAlignment="1">
      <alignment horizontal="center"/>
    </xf>
    <xf numFmtId="0" fontId="111" fillId="36" borderId="29" xfId="0" applyFont="1" applyFill="1" applyBorder="1" applyAlignment="1">
      <alignment horizontal="center"/>
    </xf>
    <xf numFmtId="0" fontId="109" fillId="36" borderId="49" xfId="0" applyFont="1" applyFill="1" applyBorder="1" applyAlignment="1">
      <alignment horizontal="center" wrapText="1"/>
    </xf>
    <xf numFmtId="0" fontId="109" fillId="36" borderId="5" xfId="0" applyFont="1" applyFill="1" applyBorder="1" applyAlignment="1">
      <alignment horizontal="center" wrapText="1"/>
    </xf>
    <xf numFmtId="0" fontId="109" fillId="36" borderId="35" xfId="0" applyFont="1" applyFill="1" applyBorder="1" applyAlignment="1">
      <alignment horizontal="center" wrapText="1"/>
    </xf>
    <xf numFmtId="0" fontId="103" fillId="0" borderId="38" xfId="0" applyFont="1" applyBorder="1" applyAlignment="1">
      <alignment horizontal="left" wrapText="1"/>
    </xf>
    <xf numFmtId="0" fontId="103" fillId="0" borderId="0" xfId="0" applyFont="1" applyAlignment="1">
      <alignment horizontal="left" wrapText="1"/>
    </xf>
    <xf numFmtId="0" fontId="115" fillId="0" borderId="0" xfId="0" applyFont="1" applyAlignment="1">
      <alignment horizontal="left" vertical="center" wrapText="1"/>
    </xf>
    <xf numFmtId="0" fontId="111" fillId="0" borderId="0" xfId="0" applyFont="1" applyAlignment="1">
      <alignment horizontal="left" vertical="center" wrapText="1"/>
    </xf>
    <xf numFmtId="0" fontId="111" fillId="0" borderId="0" xfId="0" applyFont="1" applyAlignment="1">
      <alignment vertical="center" wrapText="1"/>
    </xf>
    <xf numFmtId="0" fontId="109" fillId="36" borderId="63" xfId="0" quotePrefix="1" applyFont="1" applyFill="1" applyBorder="1" applyAlignment="1">
      <alignment horizontal="center"/>
    </xf>
    <xf numFmtId="0" fontId="109" fillId="36" borderId="92" xfId="0" applyFont="1" applyFill="1" applyBorder="1" applyAlignment="1">
      <alignment horizontal="center"/>
    </xf>
    <xf numFmtId="0" fontId="128" fillId="0" borderId="0" xfId="31327" applyFont="1" applyAlignment="1">
      <alignment horizontal="left" vertical="center" wrapText="1"/>
    </xf>
    <xf numFmtId="0" fontId="128" fillId="0" borderId="0" xfId="0" applyFont="1" applyAlignment="1">
      <alignment horizontal="left" wrapText="1"/>
    </xf>
    <xf numFmtId="0" fontId="168" fillId="0" borderId="0" xfId="0" applyFont="1" applyAlignment="1">
      <alignment horizontal="center"/>
    </xf>
    <xf numFmtId="0" fontId="126" fillId="0" borderId="0" xfId="0" applyFont="1" applyAlignment="1">
      <alignment horizontal="left" vertical="top" wrapText="1"/>
    </xf>
    <xf numFmtId="0" fontId="111" fillId="41" borderId="0" xfId="0" applyFont="1" applyFill="1" applyAlignment="1">
      <alignment horizontal="left" vertical="center" wrapText="1"/>
    </xf>
    <xf numFmtId="0" fontId="108" fillId="0" borderId="0" xfId="0" applyFont="1" applyAlignment="1">
      <alignment horizontal="center" vertical="center" wrapText="1"/>
    </xf>
    <xf numFmtId="0" fontId="133" fillId="0" borderId="0" xfId="0" applyFont="1" applyAlignment="1">
      <alignment horizontal="center" vertical="center"/>
    </xf>
    <xf numFmtId="0" fontId="115" fillId="0" borderId="0" xfId="31335" applyFont="1" applyAlignment="1">
      <alignment horizontal="left" wrapText="1"/>
    </xf>
    <xf numFmtId="0" fontId="128" fillId="0" borderId="0" xfId="31335" applyFont="1" applyAlignment="1">
      <alignment horizontal="left" wrapText="1"/>
    </xf>
    <xf numFmtId="0" fontId="128" fillId="0" borderId="0" xfId="31330" applyFont="1" applyAlignment="1">
      <alignment wrapText="1"/>
    </xf>
    <xf numFmtId="0" fontId="128" fillId="0" borderId="0" xfId="31330" applyFont="1" applyAlignment="1">
      <alignment horizontal="left" wrapText="1"/>
    </xf>
    <xf numFmtId="0" fontId="111" fillId="0" borderId="0" xfId="0" quotePrefix="1" applyFont="1" applyAlignment="1">
      <alignment horizontal="left" vertical="center" wrapText="1"/>
    </xf>
    <xf numFmtId="0" fontId="109" fillId="36" borderId="106" xfId="0" quotePrefix="1" applyFont="1" applyFill="1" applyBorder="1" applyAlignment="1">
      <alignment horizontal="center"/>
    </xf>
    <xf numFmtId="0" fontId="109" fillId="36" borderId="64" xfId="0" applyFont="1" applyFill="1" applyBorder="1" applyAlignment="1">
      <alignment horizontal="center"/>
    </xf>
    <xf numFmtId="0" fontId="109" fillId="36" borderId="71" xfId="0" applyFont="1" applyFill="1" applyBorder="1" applyAlignment="1">
      <alignment horizontal="center"/>
    </xf>
    <xf numFmtId="0" fontId="109" fillId="36" borderId="72" xfId="0" applyFont="1" applyFill="1" applyBorder="1" applyAlignment="1">
      <alignment horizontal="center"/>
    </xf>
    <xf numFmtId="0" fontId="109" fillId="36" borderId="106" xfId="0" applyFont="1" applyFill="1" applyBorder="1" applyAlignment="1">
      <alignment horizontal="center"/>
    </xf>
    <xf numFmtId="0" fontId="109" fillId="36" borderId="103" xfId="0" applyFont="1" applyFill="1" applyBorder="1" applyAlignment="1">
      <alignment horizontal="center" vertical="center" wrapText="1"/>
    </xf>
    <xf numFmtId="0" fontId="109" fillId="36" borderId="113" xfId="0" applyFont="1" applyFill="1" applyBorder="1" applyAlignment="1">
      <alignment horizontal="center" vertical="center" wrapText="1"/>
    </xf>
    <xf numFmtId="0" fontId="109" fillId="36" borderId="44" xfId="0" applyFont="1" applyFill="1" applyBorder="1" applyAlignment="1">
      <alignment horizontal="center" vertical="center" wrapText="1"/>
    </xf>
    <xf numFmtId="0" fontId="116" fillId="0" borderId="0" xfId="0" applyFont="1"/>
    <xf numFmtId="0" fontId="126" fillId="0" borderId="0" xfId="0" applyFont="1"/>
    <xf numFmtId="0" fontId="109" fillId="36" borderId="28" xfId="0" applyFont="1" applyFill="1" applyBorder="1" applyAlignment="1">
      <alignment horizontal="center" vertical="center" wrapText="1"/>
    </xf>
    <xf numFmtId="0" fontId="109" fillId="36" borderId="155" xfId="0" applyFont="1" applyFill="1" applyBorder="1" applyAlignment="1">
      <alignment horizontal="center" vertical="center" wrapText="1"/>
    </xf>
    <xf numFmtId="0" fontId="109" fillId="36" borderId="85" xfId="0" applyFont="1" applyFill="1" applyBorder="1" applyAlignment="1">
      <alignment horizontal="center" vertical="center" wrapText="1"/>
    </xf>
    <xf numFmtId="0" fontId="109" fillId="36" borderId="150" xfId="0" applyFont="1" applyFill="1" applyBorder="1" applyAlignment="1">
      <alignment horizontal="center" vertical="center" wrapText="1"/>
    </xf>
    <xf numFmtId="0" fontId="109" fillId="36" borderId="86" xfId="0" applyFont="1" applyFill="1" applyBorder="1" applyAlignment="1">
      <alignment horizontal="center" vertical="center" wrapText="1"/>
    </xf>
    <xf numFmtId="0" fontId="109" fillId="36" borderId="151" xfId="0" applyFont="1" applyFill="1" applyBorder="1" applyAlignment="1">
      <alignment horizontal="center" vertical="center" wrapText="1"/>
    </xf>
    <xf numFmtId="0" fontId="109" fillId="40" borderId="85" xfId="0" applyFont="1" applyFill="1" applyBorder="1" applyAlignment="1">
      <alignment horizontal="center" vertical="center" wrapText="1"/>
    </xf>
    <xf numFmtId="0" fontId="109" fillId="40" borderId="150" xfId="0" applyFont="1" applyFill="1" applyBorder="1" applyAlignment="1">
      <alignment horizontal="center" vertical="center" wrapText="1"/>
    </xf>
    <xf numFmtId="0" fontId="109" fillId="36" borderId="24" xfId="0" applyFont="1" applyFill="1" applyBorder="1" applyAlignment="1">
      <alignment horizontal="center" vertical="center" wrapText="1"/>
    </xf>
    <xf numFmtId="0" fontId="109" fillId="36" borderId="149" xfId="0" applyFont="1" applyFill="1" applyBorder="1" applyAlignment="1">
      <alignment horizontal="center" vertical="center" wrapText="1"/>
    </xf>
    <xf numFmtId="0" fontId="109" fillId="36" borderId="46" xfId="0" applyFont="1" applyFill="1" applyBorder="1" applyAlignment="1">
      <alignment horizontal="center" vertical="center" wrapText="1"/>
    </xf>
    <xf numFmtId="0" fontId="109" fillId="36" borderId="48" xfId="0" applyFont="1" applyFill="1" applyBorder="1" applyAlignment="1">
      <alignment horizontal="center" vertical="center" wrapText="1"/>
    </xf>
    <xf numFmtId="0" fontId="109" fillId="36" borderId="84" xfId="0" applyFont="1" applyFill="1" applyBorder="1" applyAlignment="1">
      <alignment horizontal="center" vertical="center" wrapText="1"/>
    </xf>
    <xf numFmtId="0" fontId="116" fillId="0" borderId="0" xfId="0" applyFont="1" applyAlignment="1">
      <alignment horizontal="left" wrapText="1"/>
    </xf>
    <xf numFmtId="0" fontId="109" fillId="36" borderId="96" xfId="0" applyFont="1" applyFill="1" applyBorder="1" applyAlignment="1">
      <alignment horizontal="center" vertical="center"/>
    </xf>
    <xf numFmtId="0" fontId="109" fillId="36" borderId="30" xfId="0" applyFont="1" applyFill="1" applyBorder="1" applyAlignment="1">
      <alignment horizontal="center" vertical="center"/>
    </xf>
    <xf numFmtId="0" fontId="109" fillId="36" borderId="145" xfId="0" applyFont="1" applyFill="1" applyBorder="1" applyAlignment="1">
      <alignment horizontal="center" vertical="center"/>
    </xf>
    <xf numFmtId="0" fontId="109" fillId="36" borderId="58" xfId="0" applyFont="1" applyFill="1" applyBorder="1" applyAlignment="1">
      <alignment horizontal="center" vertical="center" wrapText="1"/>
    </xf>
    <xf numFmtId="0" fontId="109" fillId="36" borderId="105" xfId="0" applyFont="1" applyFill="1" applyBorder="1" applyAlignment="1">
      <alignment horizontal="center" vertical="center" wrapText="1"/>
    </xf>
    <xf numFmtId="0" fontId="109" fillId="36" borderId="59" xfId="0" applyFont="1" applyFill="1" applyBorder="1" applyAlignment="1">
      <alignment horizontal="center" vertical="center" wrapText="1"/>
    </xf>
    <xf numFmtId="0" fontId="109" fillId="36" borderId="60" xfId="0" applyFont="1" applyFill="1" applyBorder="1" applyAlignment="1">
      <alignment horizontal="center" vertical="center" wrapText="1"/>
    </xf>
    <xf numFmtId="0" fontId="109" fillId="36" borderId="61" xfId="0" applyFont="1" applyFill="1" applyBorder="1" applyAlignment="1">
      <alignment horizontal="center" vertical="center" wrapText="1"/>
    </xf>
    <xf numFmtId="0" fontId="109" fillId="36" borderId="62" xfId="0" applyFont="1" applyFill="1" applyBorder="1" applyAlignment="1">
      <alignment horizontal="center" vertical="center" wrapText="1"/>
    </xf>
    <xf numFmtId="0" fontId="109" fillId="36" borderId="92" xfId="0" applyFont="1" applyFill="1" applyBorder="1" applyAlignment="1">
      <alignment horizontal="center" vertical="center" wrapText="1"/>
    </xf>
    <xf numFmtId="0" fontId="109" fillId="36" borderId="138" xfId="0" applyFont="1" applyFill="1" applyBorder="1" applyAlignment="1">
      <alignment horizontal="center" vertical="center" wrapText="1"/>
    </xf>
    <xf numFmtId="0" fontId="109" fillId="36" borderId="139" xfId="0" applyFont="1" applyFill="1" applyBorder="1" applyAlignment="1">
      <alignment horizontal="center" vertical="center" wrapText="1"/>
    </xf>
    <xf numFmtId="0" fontId="109" fillId="36" borderId="116" xfId="0" applyFont="1" applyFill="1" applyBorder="1" applyAlignment="1">
      <alignment horizontal="center" vertical="center" wrapText="1"/>
    </xf>
    <xf numFmtId="0" fontId="109" fillId="36" borderId="123" xfId="0" applyFont="1" applyFill="1" applyBorder="1" applyAlignment="1">
      <alignment horizontal="center" vertical="center" wrapText="1"/>
    </xf>
    <xf numFmtId="0" fontId="109" fillId="36" borderId="124" xfId="0" applyFont="1" applyFill="1" applyBorder="1" applyAlignment="1">
      <alignment horizontal="center" vertical="center" wrapText="1"/>
    </xf>
    <xf numFmtId="0" fontId="117" fillId="36" borderId="117" xfId="0" applyFont="1" applyFill="1" applyBorder="1" applyAlignment="1">
      <alignment horizontal="center" vertical="center" wrapText="1"/>
    </xf>
    <xf numFmtId="0" fontId="109" fillId="36" borderId="56" xfId="0" applyFont="1" applyFill="1" applyBorder="1" applyAlignment="1">
      <alignment horizontal="center" vertical="center" wrapText="1"/>
    </xf>
    <xf numFmtId="0" fontId="109" fillId="36" borderId="66" xfId="0" applyFont="1" applyFill="1" applyBorder="1" applyAlignment="1">
      <alignment horizontal="center" vertical="center" wrapText="1"/>
    </xf>
    <xf numFmtId="0" fontId="109" fillId="36" borderId="97" xfId="0" applyFont="1" applyFill="1" applyBorder="1" applyAlignment="1">
      <alignment horizontal="center" vertical="center" wrapText="1"/>
    </xf>
    <xf numFmtId="0" fontId="117" fillId="36" borderId="103" xfId="0" applyFont="1" applyFill="1" applyBorder="1" applyAlignment="1">
      <alignment horizontal="center" vertical="center" wrapText="1"/>
    </xf>
    <xf numFmtId="0" fontId="111" fillId="0" borderId="44" xfId="0" applyFont="1" applyBorder="1" applyAlignment="1">
      <alignment horizontal="center" vertical="center" wrapText="1"/>
    </xf>
    <xf numFmtId="0" fontId="109" fillId="0" borderId="0" xfId="0" applyFont="1" applyAlignment="1">
      <alignment wrapText="1"/>
    </xf>
    <xf numFmtId="0" fontId="126" fillId="0" borderId="0" xfId="0" applyFont="1" applyAlignment="1">
      <alignment horizontal="left" wrapText="1"/>
    </xf>
    <xf numFmtId="0" fontId="111" fillId="0" borderId="0" xfId="166" applyFont="1" applyAlignment="1">
      <alignment horizontal="left" vertical="center" wrapText="1"/>
    </xf>
    <xf numFmtId="0" fontId="109" fillId="36" borderId="115" xfId="0" applyFont="1" applyFill="1" applyBorder="1" applyAlignment="1">
      <alignment horizontal="center" vertical="center" wrapText="1"/>
    </xf>
    <xf numFmtId="0" fontId="109" fillId="36" borderId="154" xfId="0" applyFont="1" applyFill="1" applyBorder="1" applyAlignment="1">
      <alignment horizontal="center" vertical="center" wrapText="1"/>
    </xf>
    <xf numFmtId="0" fontId="117" fillId="36" borderId="116" xfId="0" applyFont="1" applyFill="1" applyBorder="1" applyAlignment="1">
      <alignment horizontal="center" vertical="center" wrapText="1"/>
    </xf>
    <xf numFmtId="0" fontId="109" fillId="36" borderId="117" xfId="0" applyFont="1" applyFill="1" applyBorder="1" applyAlignment="1">
      <alignment horizontal="center" vertical="center" wrapText="1"/>
    </xf>
    <xf numFmtId="0" fontId="109" fillId="36" borderId="118" xfId="0" applyFont="1" applyFill="1" applyBorder="1" applyAlignment="1">
      <alignment horizontal="center" vertical="center" wrapText="1"/>
    </xf>
    <xf numFmtId="0" fontId="109" fillId="36" borderId="119" xfId="0" applyFont="1" applyFill="1" applyBorder="1" applyAlignment="1">
      <alignment horizontal="center" vertical="center" wrapText="1"/>
    </xf>
    <xf numFmtId="0" fontId="109" fillId="36" borderId="120" xfId="0" applyFont="1" applyFill="1" applyBorder="1" applyAlignment="1">
      <alignment horizontal="center" vertical="center" wrapText="1"/>
    </xf>
    <xf numFmtId="0" fontId="111" fillId="0" borderId="0" xfId="0" applyFont="1" applyAlignment="1">
      <alignment vertical="center"/>
    </xf>
    <xf numFmtId="0" fontId="111" fillId="35" borderId="0" xfId="0" applyFont="1" applyFill="1" applyAlignment="1">
      <alignment vertical="center"/>
    </xf>
    <xf numFmtId="0" fontId="111" fillId="35" borderId="0" xfId="0" applyFont="1" applyFill="1" applyAlignment="1">
      <alignment vertical="center" wrapText="1"/>
    </xf>
    <xf numFmtId="0" fontId="111" fillId="0" borderId="0" xfId="31306" applyFont="1" applyAlignment="1">
      <alignment horizontal="left" vertical="top" wrapText="1"/>
    </xf>
    <xf numFmtId="0" fontId="109" fillId="36" borderId="67" xfId="0" applyFont="1" applyFill="1" applyBorder="1" applyAlignment="1">
      <alignment horizontal="center" vertical="center" wrapText="1"/>
    </xf>
    <xf numFmtId="0" fontId="109" fillId="36" borderId="65" xfId="0" applyFont="1" applyFill="1" applyBorder="1" applyAlignment="1">
      <alignment horizontal="center" vertical="center" wrapText="1"/>
    </xf>
    <xf numFmtId="0" fontId="109" fillId="36" borderId="51" xfId="0" applyFont="1" applyFill="1" applyBorder="1" applyAlignment="1">
      <alignment horizontal="center" vertical="center" wrapText="1"/>
    </xf>
    <xf numFmtId="0" fontId="111" fillId="0" borderId="97" xfId="0" applyFont="1" applyBorder="1"/>
    <xf numFmtId="0" fontId="111" fillId="0" borderId="39" xfId="0" applyFont="1" applyBorder="1"/>
    <xf numFmtId="0" fontId="111" fillId="0" borderId="54" xfId="0" applyFont="1" applyBorder="1"/>
    <xf numFmtId="0" fontId="109" fillId="36" borderId="39" xfId="0" applyFont="1" applyFill="1" applyBorder="1" applyAlignment="1">
      <alignment horizontal="center" vertical="center" wrapText="1"/>
    </xf>
    <xf numFmtId="0" fontId="109" fillId="36" borderId="36" xfId="0" applyFont="1" applyFill="1" applyBorder="1" applyAlignment="1">
      <alignment horizontal="center" vertical="center" wrapText="1"/>
    </xf>
    <xf numFmtId="0" fontId="116" fillId="0" borderId="0" xfId="0" applyFont="1" applyAlignment="1">
      <alignment horizontal="left" vertical="center" wrapText="1"/>
    </xf>
    <xf numFmtId="0" fontId="126" fillId="0" borderId="0" xfId="0" applyFont="1" applyAlignment="1">
      <alignment horizontal="left" vertical="center" wrapText="1"/>
    </xf>
    <xf numFmtId="0" fontId="109" fillId="36" borderId="61" xfId="0" applyFont="1" applyFill="1" applyBorder="1" applyAlignment="1">
      <alignment horizontal="center"/>
    </xf>
    <xf numFmtId="0" fontId="109" fillId="36" borderId="62" xfId="0" applyFont="1" applyFill="1" applyBorder="1" applyAlignment="1">
      <alignment horizontal="center"/>
    </xf>
    <xf numFmtId="0" fontId="108" fillId="0" borderId="0" xfId="0" quotePrefix="1" applyFont="1" applyAlignment="1">
      <alignment horizontal="center"/>
    </xf>
    <xf numFmtId="0" fontId="109" fillId="36" borderId="105" xfId="0" quotePrefix="1" applyFont="1" applyFill="1" applyBorder="1" applyAlignment="1">
      <alignment horizontal="center"/>
    </xf>
    <xf numFmtId="0" fontId="109" fillId="36" borderId="58" xfId="0" quotePrefix="1" applyFont="1" applyFill="1" applyBorder="1" applyAlignment="1">
      <alignment horizontal="center"/>
    </xf>
    <xf numFmtId="0" fontId="109" fillId="36" borderId="57" xfId="0" quotePrefix="1" applyFont="1" applyFill="1" applyBorder="1" applyAlignment="1">
      <alignment horizontal="center"/>
    </xf>
    <xf numFmtId="49" fontId="108" fillId="0" borderId="0" xfId="0" applyNumberFormat="1" applyFont="1" applyAlignment="1">
      <alignment horizontal="center" wrapText="1"/>
    </xf>
    <xf numFmtId="0" fontId="157" fillId="0" borderId="0" xfId="0" quotePrefix="1" applyFont="1" applyAlignment="1">
      <alignment horizontal="left" wrapText="1"/>
    </xf>
    <xf numFmtId="0" fontId="125" fillId="0" borderId="0" xfId="0" quotePrefix="1" applyFont="1" applyAlignment="1">
      <alignment horizontal="left" vertical="top" wrapText="1"/>
    </xf>
    <xf numFmtId="0" fontId="108" fillId="36" borderId="46" xfId="0" applyFont="1" applyFill="1" applyBorder="1" applyAlignment="1">
      <alignment horizontal="center" vertical="center" wrapText="1"/>
    </xf>
    <xf numFmtId="0" fontId="108" fillId="36" borderId="60" xfId="31304" applyFont="1" applyFill="1" applyBorder="1" applyAlignment="1">
      <alignment horizontal="center" vertical="center" wrapText="1"/>
    </xf>
    <xf numFmtId="0" fontId="108" fillId="36" borderId="62" xfId="31304" applyFont="1" applyFill="1" applyBorder="1" applyAlignment="1">
      <alignment horizontal="center" vertical="center" wrapText="1"/>
    </xf>
    <xf numFmtId="0" fontId="108" fillId="36" borderId="104" xfId="0" applyFont="1" applyFill="1" applyBorder="1" applyAlignment="1">
      <alignment horizontal="center" vertical="center" wrapText="1"/>
    </xf>
    <xf numFmtId="0" fontId="108" fillId="36" borderId="55" xfId="0" applyFont="1" applyFill="1" applyBorder="1" applyAlignment="1">
      <alignment horizontal="center" vertical="center" wrapText="1"/>
    </xf>
    <xf numFmtId="0" fontId="108" fillId="36" borderId="45" xfId="0" applyFont="1" applyFill="1" applyBorder="1" applyAlignment="1">
      <alignment horizontal="center" vertical="center" wrapText="1"/>
    </xf>
    <xf numFmtId="0" fontId="108" fillId="36" borderId="95" xfId="0" applyFont="1" applyFill="1" applyBorder="1" applyAlignment="1">
      <alignment horizontal="center" vertical="center" wrapText="1"/>
    </xf>
    <xf numFmtId="0" fontId="108" fillId="36" borderId="152" xfId="0" applyFont="1" applyFill="1" applyBorder="1" applyAlignment="1">
      <alignment horizontal="center" vertical="center" wrapText="1"/>
    </xf>
    <xf numFmtId="0" fontId="108" fillId="36" borderId="85" xfId="0" applyFont="1" applyFill="1" applyBorder="1" applyAlignment="1">
      <alignment horizontal="center" vertical="center" wrapText="1"/>
    </xf>
    <xf numFmtId="0" fontId="108" fillId="36" borderId="150" xfId="0" applyFont="1" applyFill="1" applyBorder="1" applyAlignment="1">
      <alignment horizontal="center" vertical="center" wrapText="1"/>
    </xf>
    <xf numFmtId="0" fontId="143" fillId="36" borderId="103" xfId="0" applyFont="1" applyFill="1" applyBorder="1" applyAlignment="1">
      <alignment horizontal="center" vertical="center" wrapText="1"/>
    </xf>
    <xf numFmtId="0" fontId="125" fillId="0" borderId="44" xfId="0" applyFont="1" applyBorder="1" applyAlignment="1">
      <alignment horizontal="center" vertical="center" wrapText="1"/>
    </xf>
    <xf numFmtId="0" fontId="108" fillId="36" borderId="86" xfId="0" applyFont="1" applyFill="1" applyBorder="1" applyAlignment="1">
      <alignment horizontal="center" vertical="center" wrapText="1"/>
    </xf>
    <xf numFmtId="0" fontId="108" fillId="36" borderId="151" xfId="0" applyFont="1" applyFill="1" applyBorder="1" applyAlignment="1">
      <alignment horizontal="center" vertical="center" wrapText="1"/>
    </xf>
    <xf numFmtId="0" fontId="108" fillId="36" borderId="96" xfId="0" applyFont="1" applyFill="1" applyBorder="1" applyAlignment="1">
      <alignment horizontal="center" vertical="center"/>
    </xf>
    <xf numFmtId="0" fontId="108" fillId="36" borderId="30" xfId="0" applyFont="1" applyFill="1" applyBorder="1" applyAlignment="1">
      <alignment horizontal="center" vertical="center"/>
    </xf>
    <xf numFmtId="0" fontId="108" fillId="36" borderId="145" xfId="0" applyFont="1" applyFill="1" applyBorder="1" applyAlignment="1">
      <alignment horizontal="center" vertical="center"/>
    </xf>
    <xf numFmtId="0" fontId="108" fillId="36" borderId="58" xfId="0" applyFont="1" applyFill="1" applyBorder="1" applyAlignment="1">
      <alignment horizontal="center" vertical="center" wrapText="1"/>
    </xf>
    <xf numFmtId="0" fontId="108" fillId="36" borderId="105" xfId="0" applyFont="1" applyFill="1" applyBorder="1" applyAlignment="1">
      <alignment horizontal="center" vertical="center" wrapText="1"/>
    </xf>
    <xf numFmtId="0" fontId="108" fillId="36" borderId="59" xfId="0" applyFont="1" applyFill="1" applyBorder="1" applyAlignment="1">
      <alignment horizontal="center" vertical="center" wrapText="1"/>
    </xf>
    <xf numFmtId="0" fontId="108" fillId="36" borderId="60" xfId="0" applyFont="1" applyFill="1" applyBorder="1" applyAlignment="1">
      <alignment horizontal="center" vertical="center" wrapText="1"/>
    </xf>
    <xf numFmtId="0" fontId="108" fillId="36" borderId="61" xfId="0" applyFont="1" applyFill="1" applyBorder="1" applyAlignment="1">
      <alignment horizontal="center" vertical="center" wrapText="1"/>
    </xf>
    <xf numFmtId="0" fontId="108" fillId="36" borderId="62" xfId="0" applyFont="1" applyFill="1" applyBorder="1" applyAlignment="1">
      <alignment horizontal="center" vertical="center" wrapText="1"/>
    </xf>
    <xf numFmtId="0" fontId="108" fillId="36" borderId="65" xfId="0" applyFont="1" applyFill="1" applyBorder="1" applyAlignment="1">
      <alignment horizontal="center" vertical="center" wrapText="1"/>
    </xf>
    <xf numFmtId="0" fontId="108" fillId="36" borderId="56" xfId="0" applyFont="1" applyFill="1" applyBorder="1" applyAlignment="1">
      <alignment horizontal="center" vertical="center" wrapText="1"/>
    </xf>
    <xf numFmtId="0" fontId="108" fillId="36" borderId="66" xfId="0" applyFont="1" applyFill="1" applyBorder="1" applyAlignment="1">
      <alignment horizontal="center" vertical="center" wrapText="1"/>
    </xf>
    <xf numFmtId="0" fontId="108" fillId="36" borderId="113" xfId="0" applyFont="1" applyFill="1" applyBorder="1" applyAlignment="1">
      <alignment horizontal="center" vertical="center" wrapText="1"/>
    </xf>
    <xf numFmtId="0" fontId="108" fillId="36" borderId="44" xfId="0" applyFont="1" applyFill="1" applyBorder="1" applyAlignment="1">
      <alignment horizontal="center" vertical="center" wrapText="1"/>
    </xf>
    <xf numFmtId="0" fontId="108" fillId="36" borderId="84" xfId="0" applyFont="1" applyFill="1" applyBorder="1" applyAlignment="1">
      <alignment horizontal="center" vertical="center" wrapText="1"/>
    </xf>
    <xf numFmtId="0" fontId="108" fillId="36" borderId="92" xfId="0" applyFont="1" applyFill="1" applyBorder="1" applyAlignment="1">
      <alignment horizontal="center" vertical="center" wrapText="1"/>
    </xf>
    <xf numFmtId="0" fontId="108" fillId="36" borderId="97" xfId="0" applyFont="1" applyFill="1" applyBorder="1" applyAlignment="1">
      <alignment horizontal="center" vertical="center" wrapText="1"/>
    </xf>
    <xf numFmtId="0" fontId="143" fillId="36" borderId="46" xfId="0" applyFont="1" applyFill="1" applyBorder="1" applyAlignment="1">
      <alignment horizontal="center" vertical="center" wrapText="1"/>
    </xf>
    <xf numFmtId="0" fontId="108" fillId="36" borderId="48" xfId="0" applyFont="1" applyFill="1" applyBorder="1" applyAlignment="1">
      <alignment horizontal="center" vertical="center" wrapText="1"/>
    </xf>
    <xf numFmtId="0" fontId="108" fillId="36" borderId="149" xfId="0" applyFont="1" applyFill="1" applyBorder="1" applyAlignment="1">
      <alignment horizontal="center" vertical="center" wrapText="1"/>
    </xf>
    <xf numFmtId="0" fontId="109" fillId="0" borderId="0" xfId="0" applyFont="1" applyAlignment="1">
      <alignment horizontal="left" vertical="top" wrapText="1"/>
    </xf>
    <xf numFmtId="0" fontId="126" fillId="0" borderId="0" xfId="0" applyFont="1" applyAlignment="1">
      <alignment horizontal="left" vertical="top"/>
    </xf>
    <xf numFmtId="0" fontId="111" fillId="0" borderId="0" xfId="166" applyFont="1" applyAlignment="1">
      <alignment horizontal="left" vertical="top" wrapText="1"/>
    </xf>
    <xf numFmtId="49" fontId="108" fillId="0" borderId="48" xfId="0" applyNumberFormat="1" applyFont="1" applyBorder="1" applyAlignment="1">
      <alignment horizontal="center"/>
    </xf>
    <xf numFmtId="0" fontId="108" fillId="0" borderId="48" xfId="0" applyFont="1" applyBorder="1" applyAlignment="1">
      <alignment horizontal="center"/>
    </xf>
    <xf numFmtId="0" fontId="109" fillId="36" borderId="102" xfId="0" applyFont="1" applyFill="1" applyBorder="1" applyAlignment="1">
      <alignment horizontal="center" vertical="center" wrapText="1"/>
    </xf>
    <xf numFmtId="0" fontId="109" fillId="36" borderId="31" xfId="0" applyFont="1" applyFill="1" applyBorder="1" applyAlignment="1">
      <alignment horizontal="center" vertical="center" wrapText="1"/>
    </xf>
    <xf numFmtId="0" fontId="111" fillId="0" borderId="0" xfId="31306" applyFont="1" applyAlignment="1">
      <alignment horizontal="left" vertical="center" wrapText="1"/>
    </xf>
    <xf numFmtId="0" fontId="111" fillId="0" borderId="97" xfId="0" applyFont="1" applyBorder="1" applyAlignment="1">
      <alignment wrapText="1"/>
    </xf>
    <xf numFmtId="0" fontId="111" fillId="0" borderId="39" xfId="0" applyFont="1" applyBorder="1" applyAlignment="1">
      <alignment wrapText="1"/>
    </xf>
    <xf numFmtId="0" fontId="111" fillId="0" borderId="54" xfId="0" applyFont="1" applyBorder="1" applyAlignment="1">
      <alignment wrapText="1"/>
    </xf>
  </cellXfs>
  <cellStyles count="31338">
    <cellStyle name="20% - Accent1 2" xfId="6" xr:uid="{00000000-0005-0000-0000-000006000000}"/>
    <cellStyle name="20% - Accent1 2 2" xfId="560" xr:uid="{00000000-0005-0000-0000-00003D020000}"/>
    <cellStyle name="20% - Accent1 2 2 2" xfId="31286"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2"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3"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4" xr:uid="{00000000-0005-0000-0000-000077010000}"/>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5" xr:uid="{00000000-0005-0000-0000-000078010000}"/>
    <cellStyle name="20% - Accent5 2" xfId="10" xr:uid="{00000000-0005-0000-0000-00000A000000}"/>
    <cellStyle name="20% - Accent5 2 2" xfId="366"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7"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8" xr:uid="{00000000-0005-0000-0000-00007B010000}"/>
    <cellStyle name="40% - Accent2 2" xfId="13" xr:uid="{00000000-0005-0000-0000-00000D000000}"/>
    <cellStyle name="40% - Accent2 2 2" xfId="369"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0"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1" xr:uid="{00000000-0005-0000-0000-00007E010000}"/>
    <cellStyle name="40% - Accent5 2" xfId="16" xr:uid="{00000000-0005-0000-0000-000010000000}"/>
    <cellStyle name="40% - Accent5 2 2" xfId="372"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3"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4" xr:uid="{00000000-0005-0000-0000-000081010000}"/>
    <cellStyle name="60% - Accent2 2" xfId="19" xr:uid="{00000000-0005-0000-0000-000013000000}"/>
    <cellStyle name="60% - Accent2 2 2" xfId="375"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6"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7" xr:uid="{00000000-0005-0000-0000-000084010000}"/>
    <cellStyle name="60% - Accent5 2" xfId="22" xr:uid="{00000000-0005-0000-0000-000016000000}"/>
    <cellStyle name="60% - Accent5 2 2" xfId="378"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79"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0" xr:uid="{00000000-0005-0000-0000-000087010000}"/>
    <cellStyle name="Accent2 2" xfId="25" xr:uid="{00000000-0005-0000-0000-000019000000}"/>
    <cellStyle name="Accent2 2 2" xfId="381" xr:uid="{00000000-0005-0000-0000-000088010000}"/>
    <cellStyle name="Accent3 2" xfId="26" xr:uid="{00000000-0005-0000-0000-00001A000000}"/>
    <cellStyle name="Accent3 2 2" xfId="382"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3" xr:uid="{00000000-0005-0000-0000-00008A010000}"/>
    <cellStyle name="Accent5 2" xfId="28" xr:uid="{00000000-0005-0000-0000-00001C000000}"/>
    <cellStyle name="Accent5 2 2" xfId="384" xr:uid="{00000000-0005-0000-0000-00008B010000}"/>
    <cellStyle name="Accent6 2" xfId="29" xr:uid="{00000000-0005-0000-0000-00001D000000}"/>
    <cellStyle name="Accent6 2 2" xfId="385"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7" xr:uid="{00000000-0005-0000-0000-0000A2010000}"/>
    <cellStyle name="Bad 2" xfId="34" xr:uid="{00000000-0005-0000-0000-000022000000}"/>
    <cellStyle name="Bad 2 2" xfId="386"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7" xr:uid="{00000000-0005-0000-0000-00008E010000}"/>
    <cellStyle name="Check Cell 2" xfId="36" xr:uid="{00000000-0005-0000-0000-000024000000}"/>
    <cellStyle name="Check Cell 2 2" xfId="388"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2" xfId="49" xr:uid="{00000000-0005-0000-0000-000033000000}"/>
    <cellStyle name="Comma 2 2 2" xfId="496" xr:uid="{00000000-0005-0000-0000-0000FB010000}"/>
    <cellStyle name="Comma 2 2 3" xfId="655" xr:uid="{00000000-0005-0000-0000-00009D020000}"/>
    <cellStyle name="Comma 2 2 3 10" xfId="6191" xr:uid="{00000000-0005-0000-0000-000040180000}"/>
    <cellStyle name="Comma 2 2 3 10 3" xfId="21291" xr:uid="{00000000-0005-0000-0000-000040530000}"/>
    <cellStyle name="Comma 2 2 3 12" xfId="16276" xr:uid="{00000000-0005-0000-0000-0000A93F0000}"/>
    <cellStyle name="Comma 2 2 3 2" xfId="1156" xr:uid="{00000000-0005-0000-0000-000094040000}"/>
    <cellStyle name="Comma 2 2 3 2 11" xfId="16330" xr:uid="{00000000-0005-0000-0000-0000DF3F0000}"/>
    <cellStyle name="Comma 2 2 3 2 2" xfId="1264" xr:uid="{00000000-0005-0000-0000-000000050000}"/>
    <cellStyle name="Comma 2 2 3 2 2 10" xfId="16434"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7" xr:uid="{00000000-0005-0000-0000-0000B2730000}"/>
    <cellStyle name="Comma 2 2 3 2 2 2 2 2 2 3" xfId="9483" xr:uid="{00000000-0005-0000-0000-00001C250000}"/>
    <cellStyle name="Comma 2 2 3 2 2 2 2 2 2 3 3" xfId="24580" xr:uid="{00000000-0005-0000-0000-000019600000}"/>
    <cellStyle name="Comma 2 2 3 2 2 2 2 2 2 5" xfId="19567" xr:uid="{00000000-0005-0000-0000-0000844C0000}"/>
    <cellStyle name="Comma 2 2 3 2 2 2 2 2 3" xfId="6122" xr:uid="{00000000-0005-0000-0000-0000FB170000}"/>
    <cellStyle name="Comma 2 2 3 2 2 2 2 2 3 2" xfId="16174" xr:uid="{00000000-0005-0000-0000-00003F3F0000}"/>
    <cellStyle name="Comma 2 2 3 2 2 2 2 2 3 2 3" xfId="31268" xr:uid="{00000000-0005-0000-0000-0000397A0000}"/>
    <cellStyle name="Comma 2 2 3 2 2 2 2 2 3 3" xfId="11154" xr:uid="{00000000-0005-0000-0000-0000A32B0000}"/>
    <cellStyle name="Comma 2 2 3 2 2 2 2 2 3 3 3" xfId="26251" xr:uid="{00000000-0005-0000-0000-0000A0660000}"/>
    <cellStyle name="Comma 2 2 3 2 2 2 2 2 3 5" xfId="21238" xr:uid="{00000000-0005-0000-0000-00000B530000}"/>
    <cellStyle name="Comma 2 2 3 2 2 2 2 2 4" xfId="12832" xr:uid="{00000000-0005-0000-0000-000031320000}"/>
    <cellStyle name="Comma 2 2 3 2 2 2 2 2 4 3" xfId="27926" xr:uid="{00000000-0005-0000-0000-00002B6D0000}"/>
    <cellStyle name="Comma 2 2 3 2 2 2 2 2 5" xfId="7811" xr:uid="{00000000-0005-0000-0000-0000941E0000}"/>
    <cellStyle name="Comma 2 2 3 2 2 2 2 2 5 3" xfId="22909" xr:uid="{00000000-0005-0000-0000-000092590000}"/>
    <cellStyle name="Comma 2 2 3 2 2 2 2 2 7" xfId="17896" xr:uid="{00000000-0005-0000-0000-0000FD450000}"/>
    <cellStyle name="Comma 2 2 3 2 2 2 2 3" xfId="3593" xr:uid="{00000000-0005-0000-0000-00001A0E0000}"/>
    <cellStyle name="Comma 2 2 3 2 2 2 2 3 2" xfId="13667" xr:uid="{00000000-0005-0000-0000-000074350000}"/>
    <cellStyle name="Comma 2 2 3 2 2 2 2 3 2 3" xfId="28761" xr:uid="{00000000-0005-0000-0000-00006E700000}"/>
    <cellStyle name="Comma 2 2 3 2 2 2 2 3 3" xfId="8647" xr:uid="{00000000-0005-0000-0000-0000D8210000}"/>
    <cellStyle name="Comma 2 2 3 2 2 2 2 3 3 3" xfId="23744" xr:uid="{00000000-0005-0000-0000-0000D55C0000}"/>
    <cellStyle name="Comma 2 2 3 2 2 2 2 3 5" xfId="18731" xr:uid="{00000000-0005-0000-0000-000040490000}"/>
    <cellStyle name="Comma 2 2 3 2 2 2 2 4" xfId="5286" xr:uid="{00000000-0005-0000-0000-0000B7140000}"/>
    <cellStyle name="Comma 2 2 3 2 2 2 2 4 2" xfId="15338" xr:uid="{00000000-0005-0000-0000-0000FB3B0000}"/>
    <cellStyle name="Comma 2 2 3 2 2 2 2 4 2 3" xfId="30432" xr:uid="{00000000-0005-0000-0000-0000F5760000}"/>
    <cellStyle name="Comma 2 2 3 2 2 2 2 4 3" xfId="10318" xr:uid="{00000000-0005-0000-0000-00005F280000}"/>
    <cellStyle name="Comma 2 2 3 2 2 2 2 4 3 3" xfId="25415" xr:uid="{00000000-0005-0000-0000-00005C630000}"/>
    <cellStyle name="Comma 2 2 3 2 2 2 2 4 5" xfId="20402" xr:uid="{00000000-0005-0000-0000-0000C74F0000}"/>
    <cellStyle name="Comma 2 2 3 2 2 2 2 5" xfId="11996" xr:uid="{00000000-0005-0000-0000-0000ED2E0000}"/>
    <cellStyle name="Comma 2 2 3 2 2 2 2 5 3" xfId="27090" xr:uid="{00000000-0005-0000-0000-0000E7690000}"/>
    <cellStyle name="Comma 2 2 3 2 2 2 2 6" xfId="6975" xr:uid="{00000000-0005-0000-0000-0000501B0000}"/>
    <cellStyle name="Comma 2 2 3 2 2 2 2 6 3" xfId="22073" xr:uid="{00000000-0005-0000-0000-00004E560000}"/>
    <cellStyle name="Comma 2 2 3 2 2 2 2 8" xfId="17060"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79" xr:uid="{00000000-0005-0000-0000-000010720000}"/>
    <cellStyle name="Comma 2 2 3 2 2 2 3 2 3" xfId="9065" xr:uid="{00000000-0005-0000-0000-00007A230000}"/>
    <cellStyle name="Comma 2 2 3 2 2 2 3 2 3 3" xfId="24162" xr:uid="{00000000-0005-0000-0000-0000775E0000}"/>
    <cellStyle name="Comma 2 2 3 2 2 2 3 2 5" xfId="19149" xr:uid="{00000000-0005-0000-0000-0000E24A0000}"/>
    <cellStyle name="Comma 2 2 3 2 2 2 3 3" xfId="5704" xr:uid="{00000000-0005-0000-0000-000059160000}"/>
    <cellStyle name="Comma 2 2 3 2 2 2 3 3 2" xfId="15756" xr:uid="{00000000-0005-0000-0000-00009D3D0000}"/>
    <cellStyle name="Comma 2 2 3 2 2 2 3 3 2 3" xfId="30850" xr:uid="{00000000-0005-0000-0000-000097780000}"/>
    <cellStyle name="Comma 2 2 3 2 2 2 3 3 3" xfId="10736" xr:uid="{00000000-0005-0000-0000-0000012A0000}"/>
    <cellStyle name="Comma 2 2 3 2 2 2 3 3 3 3" xfId="25833" xr:uid="{00000000-0005-0000-0000-0000FE640000}"/>
    <cellStyle name="Comma 2 2 3 2 2 2 3 3 5" xfId="20820" xr:uid="{00000000-0005-0000-0000-000069510000}"/>
    <cellStyle name="Comma 2 2 3 2 2 2 3 4" xfId="12414" xr:uid="{00000000-0005-0000-0000-00008F300000}"/>
    <cellStyle name="Comma 2 2 3 2 2 2 3 4 3" xfId="27508" xr:uid="{00000000-0005-0000-0000-0000896B0000}"/>
    <cellStyle name="Comma 2 2 3 2 2 2 3 5" xfId="7393" xr:uid="{00000000-0005-0000-0000-0000F21C0000}"/>
    <cellStyle name="Comma 2 2 3 2 2 2 3 5 3" xfId="22491" xr:uid="{00000000-0005-0000-0000-0000F0570000}"/>
    <cellStyle name="Comma 2 2 3 2 2 2 3 7" xfId="17478" xr:uid="{00000000-0005-0000-0000-00005B440000}"/>
    <cellStyle name="Comma 2 2 3 2 2 2 4" xfId="3175" xr:uid="{00000000-0005-0000-0000-0000780C0000}"/>
    <cellStyle name="Comma 2 2 3 2 2 2 4 2" xfId="13249" xr:uid="{00000000-0005-0000-0000-0000D2330000}"/>
    <cellStyle name="Comma 2 2 3 2 2 2 4 2 3" xfId="28343" xr:uid="{00000000-0005-0000-0000-0000CC6E0000}"/>
    <cellStyle name="Comma 2 2 3 2 2 2 4 3" xfId="8229" xr:uid="{00000000-0005-0000-0000-000036200000}"/>
    <cellStyle name="Comma 2 2 3 2 2 2 4 3 3" xfId="23326" xr:uid="{00000000-0005-0000-0000-0000335B0000}"/>
    <cellStyle name="Comma 2 2 3 2 2 2 4 5" xfId="18313" xr:uid="{00000000-0005-0000-0000-00009E470000}"/>
    <cellStyle name="Comma 2 2 3 2 2 2 5" xfId="4868" xr:uid="{00000000-0005-0000-0000-000015130000}"/>
    <cellStyle name="Comma 2 2 3 2 2 2 5 2" xfId="14920" xr:uid="{00000000-0005-0000-0000-0000593A0000}"/>
    <cellStyle name="Comma 2 2 3 2 2 2 5 2 3" xfId="30014" xr:uid="{00000000-0005-0000-0000-000053750000}"/>
    <cellStyle name="Comma 2 2 3 2 2 2 5 3" xfId="9900" xr:uid="{00000000-0005-0000-0000-0000BD260000}"/>
    <cellStyle name="Comma 2 2 3 2 2 2 5 3 3" xfId="24997" xr:uid="{00000000-0005-0000-0000-0000BA610000}"/>
    <cellStyle name="Comma 2 2 3 2 2 2 5 5" xfId="19984" xr:uid="{00000000-0005-0000-0000-0000254E0000}"/>
    <cellStyle name="Comma 2 2 3 2 2 2 6" xfId="11578" xr:uid="{00000000-0005-0000-0000-00004B2D0000}"/>
    <cellStyle name="Comma 2 2 3 2 2 2 6 3" xfId="26672" xr:uid="{00000000-0005-0000-0000-000045680000}"/>
    <cellStyle name="Comma 2 2 3 2 2 2 7" xfId="6557" xr:uid="{00000000-0005-0000-0000-0000AE190000}"/>
    <cellStyle name="Comma 2 2 3 2 2 2 7 3" xfId="21655" xr:uid="{00000000-0005-0000-0000-0000AC540000}"/>
    <cellStyle name="Comma 2 2 3 2 2 2 9" xfId="16642"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89" xr:uid="{00000000-0005-0000-0000-0000E2720000}"/>
    <cellStyle name="Comma 2 2 3 2 2 3 2 2 3" xfId="9275" xr:uid="{00000000-0005-0000-0000-00004C240000}"/>
    <cellStyle name="Comma 2 2 3 2 2 3 2 2 3 3" xfId="24372" xr:uid="{00000000-0005-0000-0000-0000495F0000}"/>
    <cellStyle name="Comma 2 2 3 2 2 3 2 2 5" xfId="19359" xr:uid="{00000000-0005-0000-0000-0000B44B0000}"/>
    <cellStyle name="Comma 2 2 3 2 2 3 2 3" xfId="5914" xr:uid="{00000000-0005-0000-0000-00002B170000}"/>
    <cellStyle name="Comma 2 2 3 2 2 3 2 3 2" xfId="15966" xr:uid="{00000000-0005-0000-0000-00006F3E0000}"/>
    <cellStyle name="Comma 2 2 3 2 2 3 2 3 2 3" xfId="31060" xr:uid="{00000000-0005-0000-0000-000069790000}"/>
    <cellStyle name="Comma 2 2 3 2 2 3 2 3 3" xfId="10946" xr:uid="{00000000-0005-0000-0000-0000D32A0000}"/>
    <cellStyle name="Comma 2 2 3 2 2 3 2 3 3 3" xfId="26043" xr:uid="{00000000-0005-0000-0000-0000D0650000}"/>
    <cellStyle name="Comma 2 2 3 2 2 3 2 3 5" xfId="21030" xr:uid="{00000000-0005-0000-0000-00003B520000}"/>
    <cellStyle name="Comma 2 2 3 2 2 3 2 4" xfId="12624" xr:uid="{00000000-0005-0000-0000-000061310000}"/>
    <cellStyle name="Comma 2 2 3 2 2 3 2 4 3" xfId="27718" xr:uid="{00000000-0005-0000-0000-00005B6C0000}"/>
    <cellStyle name="Comma 2 2 3 2 2 3 2 5" xfId="7603" xr:uid="{00000000-0005-0000-0000-0000C41D0000}"/>
    <cellStyle name="Comma 2 2 3 2 2 3 2 5 3" xfId="22701" xr:uid="{00000000-0005-0000-0000-0000C2580000}"/>
    <cellStyle name="Comma 2 2 3 2 2 3 2 7" xfId="17688" xr:uid="{00000000-0005-0000-0000-00002D450000}"/>
    <cellStyle name="Comma 2 2 3 2 2 3 3" xfId="3385" xr:uid="{00000000-0005-0000-0000-00004A0D0000}"/>
    <cellStyle name="Comma 2 2 3 2 2 3 3 2" xfId="13459" xr:uid="{00000000-0005-0000-0000-0000A4340000}"/>
    <cellStyle name="Comma 2 2 3 2 2 3 3 2 3" xfId="28553" xr:uid="{00000000-0005-0000-0000-00009E6F0000}"/>
    <cellStyle name="Comma 2 2 3 2 2 3 3 3" xfId="8439" xr:uid="{00000000-0005-0000-0000-000008210000}"/>
    <cellStyle name="Comma 2 2 3 2 2 3 3 3 3" xfId="23536" xr:uid="{00000000-0005-0000-0000-0000055C0000}"/>
    <cellStyle name="Comma 2 2 3 2 2 3 3 5" xfId="18523" xr:uid="{00000000-0005-0000-0000-000070480000}"/>
    <cellStyle name="Comma 2 2 3 2 2 3 4" xfId="5078" xr:uid="{00000000-0005-0000-0000-0000E7130000}"/>
    <cellStyle name="Comma 2 2 3 2 2 3 4 2" xfId="15130" xr:uid="{00000000-0005-0000-0000-00002B3B0000}"/>
    <cellStyle name="Comma 2 2 3 2 2 3 4 2 3" xfId="30224" xr:uid="{00000000-0005-0000-0000-000025760000}"/>
    <cellStyle name="Comma 2 2 3 2 2 3 4 3" xfId="10110" xr:uid="{00000000-0005-0000-0000-00008F270000}"/>
    <cellStyle name="Comma 2 2 3 2 2 3 4 3 3" xfId="25207" xr:uid="{00000000-0005-0000-0000-00008C620000}"/>
    <cellStyle name="Comma 2 2 3 2 2 3 4 5" xfId="20194" xr:uid="{00000000-0005-0000-0000-0000F74E0000}"/>
    <cellStyle name="Comma 2 2 3 2 2 3 5" xfId="11788" xr:uid="{00000000-0005-0000-0000-00001D2E0000}"/>
    <cellStyle name="Comma 2 2 3 2 2 3 5 3" xfId="26882" xr:uid="{00000000-0005-0000-0000-000017690000}"/>
    <cellStyle name="Comma 2 2 3 2 2 3 6" xfId="6767" xr:uid="{00000000-0005-0000-0000-0000801A0000}"/>
    <cellStyle name="Comma 2 2 3 2 2 3 6 3" xfId="21865" xr:uid="{00000000-0005-0000-0000-00007E550000}"/>
    <cellStyle name="Comma 2 2 3 2 2 3 8" xfId="16852"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1" xr:uid="{00000000-0005-0000-0000-000040710000}"/>
    <cellStyle name="Comma 2 2 3 2 2 4 2 3" xfId="8857" xr:uid="{00000000-0005-0000-0000-0000AA220000}"/>
    <cellStyle name="Comma 2 2 3 2 2 4 2 3 3" xfId="23954" xr:uid="{00000000-0005-0000-0000-0000A75D0000}"/>
    <cellStyle name="Comma 2 2 3 2 2 4 2 5" xfId="18941" xr:uid="{00000000-0005-0000-0000-0000124A0000}"/>
    <cellStyle name="Comma 2 2 3 2 2 4 3" xfId="5496" xr:uid="{00000000-0005-0000-0000-000089150000}"/>
    <cellStyle name="Comma 2 2 3 2 2 4 3 2" xfId="15548" xr:uid="{00000000-0005-0000-0000-0000CD3C0000}"/>
    <cellStyle name="Comma 2 2 3 2 2 4 3 2 3" xfId="30642" xr:uid="{00000000-0005-0000-0000-0000C7770000}"/>
    <cellStyle name="Comma 2 2 3 2 2 4 3 3" xfId="10528" xr:uid="{00000000-0005-0000-0000-000031290000}"/>
    <cellStyle name="Comma 2 2 3 2 2 4 3 3 3" xfId="25625" xr:uid="{00000000-0005-0000-0000-00002E640000}"/>
    <cellStyle name="Comma 2 2 3 2 2 4 3 5" xfId="20612" xr:uid="{00000000-0005-0000-0000-000099500000}"/>
    <cellStyle name="Comma 2 2 3 2 2 4 4" xfId="12206" xr:uid="{00000000-0005-0000-0000-0000BF2F0000}"/>
    <cellStyle name="Comma 2 2 3 2 2 4 4 3" xfId="27300" xr:uid="{00000000-0005-0000-0000-0000B96A0000}"/>
    <cellStyle name="Comma 2 2 3 2 2 4 5" xfId="7185" xr:uid="{00000000-0005-0000-0000-0000221C0000}"/>
    <cellStyle name="Comma 2 2 3 2 2 4 5 3" xfId="22283" xr:uid="{00000000-0005-0000-0000-000020570000}"/>
    <cellStyle name="Comma 2 2 3 2 2 4 7" xfId="17270" xr:uid="{00000000-0005-0000-0000-00008B430000}"/>
    <cellStyle name="Comma 2 2 3 2 2 5" xfId="2967" xr:uid="{00000000-0005-0000-0000-0000A80B0000}"/>
    <cellStyle name="Comma 2 2 3 2 2 5 2" xfId="13041" xr:uid="{00000000-0005-0000-0000-000002330000}"/>
    <cellStyle name="Comma 2 2 3 2 2 5 2 3" xfId="28135" xr:uid="{00000000-0005-0000-0000-0000FC6D0000}"/>
    <cellStyle name="Comma 2 2 3 2 2 5 3" xfId="8021" xr:uid="{00000000-0005-0000-0000-0000661F0000}"/>
    <cellStyle name="Comma 2 2 3 2 2 5 3 3" xfId="23118" xr:uid="{00000000-0005-0000-0000-0000635A0000}"/>
    <cellStyle name="Comma 2 2 3 2 2 5 5" xfId="18105" xr:uid="{00000000-0005-0000-0000-0000CE460000}"/>
    <cellStyle name="Comma 2 2 3 2 2 6" xfId="4660" xr:uid="{00000000-0005-0000-0000-000045120000}"/>
    <cellStyle name="Comma 2 2 3 2 2 6 2" xfId="14712" xr:uid="{00000000-0005-0000-0000-000089390000}"/>
    <cellStyle name="Comma 2 2 3 2 2 6 2 3" xfId="29806" xr:uid="{00000000-0005-0000-0000-000083740000}"/>
    <cellStyle name="Comma 2 2 3 2 2 6 3" xfId="9692" xr:uid="{00000000-0005-0000-0000-0000ED250000}"/>
    <cellStyle name="Comma 2 2 3 2 2 6 3 3" xfId="24789" xr:uid="{00000000-0005-0000-0000-0000EA600000}"/>
    <cellStyle name="Comma 2 2 3 2 2 6 5" xfId="19776" xr:uid="{00000000-0005-0000-0000-0000554D0000}"/>
    <cellStyle name="Comma 2 2 3 2 2 7" xfId="11370" xr:uid="{00000000-0005-0000-0000-00007B2C0000}"/>
    <cellStyle name="Comma 2 2 3 2 2 7 3" xfId="26464" xr:uid="{00000000-0005-0000-0000-000075670000}"/>
    <cellStyle name="Comma 2 2 3 2 2 8" xfId="6349" xr:uid="{00000000-0005-0000-0000-0000DE180000}"/>
    <cellStyle name="Comma 2 2 3 2 2 8 3" xfId="21447"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3" xr:uid="{00000000-0005-0000-0000-00004A730000}"/>
    <cellStyle name="Comma 2 2 3 2 3 2 2 2 3" xfId="9379" xr:uid="{00000000-0005-0000-0000-0000B4240000}"/>
    <cellStyle name="Comma 2 2 3 2 3 2 2 2 3 3" xfId="24476" xr:uid="{00000000-0005-0000-0000-0000B15F0000}"/>
    <cellStyle name="Comma 2 2 3 2 3 2 2 2 5" xfId="19463" xr:uid="{00000000-0005-0000-0000-00001C4C0000}"/>
    <cellStyle name="Comma 2 2 3 2 3 2 2 3" xfId="6018" xr:uid="{00000000-0005-0000-0000-000093170000}"/>
    <cellStyle name="Comma 2 2 3 2 3 2 2 3 2" xfId="16070" xr:uid="{00000000-0005-0000-0000-0000D73E0000}"/>
    <cellStyle name="Comma 2 2 3 2 3 2 2 3 2 3" xfId="31164" xr:uid="{00000000-0005-0000-0000-0000D1790000}"/>
    <cellStyle name="Comma 2 2 3 2 3 2 2 3 3" xfId="11050" xr:uid="{00000000-0005-0000-0000-00003B2B0000}"/>
    <cellStyle name="Comma 2 2 3 2 3 2 2 3 3 3" xfId="26147" xr:uid="{00000000-0005-0000-0000-000038660000}"/>
    <cellStyle name="Comma 2 2 3 2 3 2 2 3 5" xfId="21134" xr:uid="{00000000-0005-0000-0000-0000A3520000}"/>
    <cellStyle name="Comma 2 2 3 2 3 2 2 4" xfId="12728" xr:uid="{00000000-0005-0000-0000-0000C9310000}"/>
    <cellStyle name="Comma 2 2 3 2 3 2 2 4 3" xfId="27822" xr:uid="{00000000-0005-0000-0000-0000C36C0000}"/>
    <cellStyle name="Comma 2 2 3 2 3 2 2 5" xfId="7707" xr:uid="{00000000-0005-0000-0000-00002C1E0000}"/>
    <cellStyle name="Comma 2 2 3 2 3 2 2 5 3" xfId="22805" xr:uid="{00000000-0005-0000-0000-00002A590000}"/>
    <cellStyle name="Comma 2 2 3 2 3 2 2 7" xfId="17792" xr:uid="{00000000-0005-0000-0000-000095450000}"/>
    <cellStyle name="Comma 2 2 3 2 3 2 3" xfId="3489" xr:uid="{00000000-0005-0000-0000-0000B20D0000}"/>
    <cellStyle name="Comma 2 2 3 2 3 2 3 2" xfId="13563" xr:uid="{00000000-0005-0000-0000-00000C350000}"/>
    <cellStyle name="Comma 2 2 3 2 3 2 3 2 3" xfId="28657" xr:uid="{00000000-0005-0000-0000-000006700000}"/>
    <cellStyle name="Comma 2 2 3 2 3 2 3 3" xfId="8543" xr:uid="{00000000-0005-0000-0000-000070210000}"/>
    <cellStyle name="Comma 2 2 3 2 3 2 3 3 3" xfId="23640" xr:uid="{00000000-0005-0000-0000-00006D5C0000}"/>
    <cellStyle name="Comma 2 2 3 2 3 2 3 5" xfId="18627" xr:uid="{00000000-0005-0000-0000-0000D8480000}"/>
    <cellStyle name="Comma 2 2 3 2 3 2 4" xfId="5182" xr:uid="{00000000-0005-0000-0000-00004F140000}"/>
    <cellStyle name="Comma 2 2 3 2 3 2 4 2" xfId="15234" xr:uid="{00000000-0005-0000-0000-0000933B0000}"/>
    <cellStyle name="Comma 2 2 3 2 3 2 4 2 3" xfId="30328" xr:uid="{00000000-0005-0000-0000-00008D760000}"/>
    <cellStyle name="Comma 2 2 3 2 3 2 4 3" xfId="10214" xr:uid="{00000000-0005-0000-0000-0000F7270000}"/>
    <cellStyle name="Comma 2 2 3 2 3 2 4 3 3" xfId="25311" xr:uid="{00000000-0005-0000-0000-0000F4620000}"/>
    <cellStyle name="Comma 2 2 3 2 3 2 4 5" xfId="20298" xr:uid="{00000000-0005-0000-0000-00005F4F0000}"/>
    <cellStyle name="Comma 2 2 3 2 3 2 5" xfId="11892" xr:uid="{00000000-0005-0000-0000-0000852E0000}"/>
    <cellStyle name="Comma 2 2 3 2 3 2 5 3" xfId="26986" xr:uid="{00000000-0005-0000-0000-00007F690000}"/>
    <cellStyle name="Comma 2 2 3 2 3 2 6" xfId="6871" xr:uid="{00000000-0005-0000-0000-0000E81A0000}"/>
    <cellStyle name="Comma 2 2 3 2 3 2 6 3" xfId="21969" xr:uid="{00000000-0005-0000-0000-0000E6550000}"/>
    <cellStyle name="Comma 2 2 3 2 3 2 8" xfId="16956"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5" xr:uid="{00000000-0005-0000-0000-0000A8710000}"/>
    <cellStyle name="Comma 2 2 3 2 3 3 2 3" xfId="8961" xr:uid="{00000000-0005-0000-0000-000012230000}"/>
    <cellStyle name="Comma 2 2 3 2 3 3 2 3 3" xfId="24058" xr:uid="{00000000-0005-0000-0000-00000F5E0000}"/>
    <cellStyle name="Comma 2 2 3 2 3 3 2 5" xfId="19045" xr:uid="{00000000-0005-0000-0000-00007A4A0000}"/>
    <cellStyle name="Comma 2 2 3 2 3 3 3" xfId="5600" xr:uid="{00000000-0005-0000-0000-0000F1150000}"/>
    <cellStyle name="Comma 2 2 3 2 3 3 3 2" xfId="15652" xr:uid="{00000000-0005-0000-0000-0000353D0000}"/>
    <cellStyle name="Comma 2 2 3 2 3 3 3 2 3" xfId="30746" xr:uid="{00000000-0005-0000-0000-00002F780000}"/>
    <cellStyle name="Comma 2 2 3 2 3 3 3 3" xfId="10632" xr:uid="{00000000-0005-0000-0000-000099290000}"/>
    <cellStyle name="Comma 2 2 3 2 3 3 3 3 3" xfId="25729" xr:uid="{00000000-0005-0000-0000-000096640000}"/>
    <cellStyle name="Comma 2 2 3 2 3 3 3 5" xfId="20716" xr:uid="{00000000-0005-0000-0000-000001510000}"/>
    <cellStyle name="Comma 2 2 3 2 3 3 4" xfId="12310" xr:uid="{00000000-0005-0000-0000-000027300000}"/>
    <cellStyle name="Comma 2 2 3 2 3 3 4 3" xfId="27404" xr:uid="{00000000-0005-0000-0000-0000216B0000}"/>
    <cellStyle name="Comma 2 2 3 2 3 3 5" xfId="7289" xr:uid="{00000000-0005-0000-0000-00008A1C0000}"/>
    <cellStyle name="Comma 2 2 3 2 3 3 5 3" xfId="22387" xr:uid="{00000000-0005-0000-0000-000088570000}"/>
    <cellStyle name="Comma 2 2 3 2 3 3 7" xfId="17374" xr:uid="{00000000-0005-0000-0000-0000F3430000}"/>
    <cellStyle name="Comma 2 2 3 2 3 4" xfId="3071" xr:uid="{00000000-0005-0000-0000-0000100C0000}"/>
    <cellStyle name="Comma 2 2 3 2 3 4 2" xfId="13145" xr:uid="{00000000-0005-0000-0000-00006A330000}"/>
    <cellStyle name="Comma 2 2 3 2 3 4 2 3" xfId="28239" xr:uid="{00000000-0005-0000-0000-0000646E0000}"/>
    <cellStyle name="Comma 2 2 3 2 3 4 3" xfId="8125" xr:uid="{00000000-0005-0000-0000-0000CE1F0000}"/>
    <cellStyle name="Comma 2 2 3 2 3 4 3 3" xfId="23222" xr:uid="{00000000-0005-0000-0000-0000CB5A0000}"/>
    <cellStyle name="Comma 2 2 3 2 3 4 5" xfId="18209" xr:uid="{00000000-0005-0000-0000-000036470000}"/>
    <cellStyle name="Comma 2 2 3 2 3 5" xfId="4764" xr:uid="{00000000-0005-0000-0000-0000AD120000}"/>
    <cellStyle name="Comma 2 2 3 2 3 5 2" xfId="14816" xr:uid="{00000000-0005-0000-0000-0000F1390000}"/>
    <cellStyle name="Comma 2 2 3 2 3 5 2 3" xfId="29910" xr:uid="{00000000-0005-0000-0000-0000EB740000}"/>
    <cellStyle name="Comma 2 2 3 2 3 5 3" xfId="9796" xr:uid="{00000000-0005-0000-0000-000055260000}"/>
    <cellStyle name="Comma 2 2 3 2 3 5 3 3" xfId="24893" xr:uid="{00000000-0005-0000-0000-000052610000}"/>
    <cellStyle name="Comma 2 2 3 2 3 5 5" xfId="19880" xr:uid="{00000000-0005-0000-0000-0000BD4D0000}"/>
    <cellStyle name="Comma 2 2 3 2 3 6" xfId="11474" xr:uid="{00000000-0005-0000-0000-0000E32C0000}"/>
    <cellStyle name="Comma 2 2 3 2 3 6 3" xfId="26568" xr:uid="{00000000-0005-0000-0000-0000DD670000}"/>
    <cellStyle name="Comma 2 2 3 2 3 7" xfId="6453" xr:uid="{00000000-0005-0000-0000-000046190000}"/>
    <cellStyle name="Comma 2 2 3 2 3 7 3" xfId="21551" xr:uid="{00000000-0005-0000-0000-000044540000}"/>
    <cellStyle name="Comma 2 2 3 2 3 9" xfId="16538"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5" xr:uid="{00000000-0005-0000-0000-00007A720000}"/>
    <cellStyle name="Comma 2 2 3 2 4 2 2 3" xfId="9171" xr:uid="{00000000-0005-0000-0000-0000E4230000}"/>
    <cellStyle name="Comma 2 2 3 2 4 2 2 3 3" xfId="24268" xr:uid="{00000000-0005-0000-0000-0000E15E0000}"/>
    <cellStyle name="Comma 2 2 3 2 4 2 2 5" xfId="19255" xr:uid="{00000000-0005-0000-0000-00004C4B0000}"/>
    <cellStyle name="Comma 2 2 3 2 4 2 3" xfId="5810" xr:uid="{00000000-0005-0000-0000-0000C3160000}"/>
    <cellStyle name="Comma 2 2 3 2 4 2 3 2" xfId="15862" xr:uid="{00000000-0005-0000-0000-0000073E0000}"/>
    <cellStyle name="Comma 2 2 3 2 4 2 3 2 3" xfId="30956" xr:uid="{00000000-0005-0000-0000-000001790000}"/>
    <cellStyle name="Comma 2 2 3 2 4 2 3 3" xfId="10842" xr:uid="{00000000-0005-0000-0000-00006B2A0000}"/>
    <cellStyle name="Comma 2 2 3 2 4 2 3 3 3" xfId="25939" xr:uid="{00000000-0005-0000-0000-000068650000}"/>
    <cellStyle name="Comma 2 2 3 2 4 2 3 5" xfId="20926" xr:uid="{00000000-0005-0000-0000-0000D3510000}"/>
    <cellStyle name="Comma 2 2 3 2 4 2 4" xfId="12520" xr:uid="{00000000-0005-0000-0000-0000F9300000}"/>
    <cellStyle name="Comma 2 2 3 2 4 2 4 3" xfId="27614" xr:uid="{00000000-0005-0000-0000-0000F36B0000}"/>
    <cellStyle name="Comma 2 2 3 2 4 2 5" xfId="7499" xr:uid="{00000000-0005-0000-0000-00005C1D0000}"/>
    <cellStyle name="Comma 2 2 3 2 4 2 5 3" xfId="22597" xr:uid="{00000000-0005-0000-0000-00005A580000}"/>
    <cellStyle name="Comma 2 2 3 2 4 2 7" xfId="17584" xr:uid="{00000000-0005-0000-0000-0000C5440000}"/>
    <cellStyle name="Comma 2 2 3 2 4 3" xfId="3281" xr:uid="{00000000-0005-0000-0000-0000E20C0000}"/>
    <cellStyle name="Comma 2 2 3 2 4 3 2" xfId="13355" xr:uid="{00000000-0005-0000-0000-00003C340000}"/>
    <cellStyle name="Comma 2 2 3 2 4 3 2 3" xfId="28449" xr:uid="{00000000-0005-0000-0000-0000366F0000}"/>
    <cellStyle name="Comma 2 2 3 2 4 3 3" xfId="8335" xr:uid="{00000000-0005-0000-0000-0000A0200000}"/>
    <cellStyle name="Comma 2 2 3 2 4 3 3 3" xfId="23432" xr:uid="{00000000-0005-0000-0000-00009D5B0000}"/>
    <cellStyle name="Comma 2 2 3 2 4 3 5" xfId="18419" xr:uid="{00000000-0005-0000-0000-000008480000}"/>
    <cellStyle name="Comma 2 2 3 2 4 4" xfId="4974" xr:uid="{00000000-0005-0000-0000-00007F130000}"/>
    <cellStyle name="Comma 2 2 3 2 4 4 2" xfId="15026" xr:uid="{00000000-0005-0000-0000-0000C33A0000}"/>
    <cellStyle name="Comma 2 2 3 2 4 4 2 3" xfId="30120" xr:uid="{00000000-0005-0000-0000-0000BD750000}"/>
    <cellStyle name="Comma 2 2 3 2 4 4 3" xfId="10006" xr:uid="{00000000-0005-0000-0000-000027270000}"/>
    <cellStyle name="Comma 2 2 3 2 4 4 3 3" xfId="25103" xr:uid="{00000000-0005-0000-0000-000024620000}"/>
    <cellStyle name="Comma 2 2 3 2 4 4 5" xfId="20090" xr:uid="{00000000-0005-0000-0000-00008F4E0000}"/>
    <cellStyle name="Comma 2 2 3 2 4 5" xfId="11684" xr:uid="{00000000-0005-0000-0000-0000B52D0000}"/>
    <cellStyle name="Comma 2 2 3 2 4 5 3" xfId="26778" xr:uid="{00000000-0005-0000-0000-0000AF680000}"/>
    <cellStyle name="Comma 2 2 3 2 4 6" xfId="6663" xr:uid="{00000000-0005-0000-0000-0000181A0000}"/>
    <cellStyle name="Comma 2 2 3 2 4 6 3" xfId="21761" xr:uid="{00000000-0005-0000-0000-000016550000}"/>
    <cellStyle name="Comma 2 2 3 2 4 8" xfId="16748"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7" xr:uid="{00000000-0005-0000-0000-0000D8700000}"/>
    <cellStyle name="Comma 2 2 3 2 5 2 3" xfId="8753" xr:uid="{00000000-0005-0000-0000-000042220000}"/>
    <cellStyle name="Comma 2 2 3 2 5 2 3 3" xfId="23850" xr:uid="{00000000-0005-0000-0000-00003F5D0000}"/>
    <cellStyle name="Comma 2 2 3 2 5 2 5" xfId="18837" xr:uid="{00000000-0005-0000-0000-0000AA490000}"/>
    <cellStyle name="Comma 2 2 3 2 5 3" xfId="5392" xr:uid="{00000000-0005-0000-0000-000021150000}"/>
    <cellStyle name="Comma 2 2 3 2 5 3 2" xfId="15444" xr:uid="{00000000-0005-0000-0000-0000653C0000}"/>
    <cellStyle name="Comma 2 2 3 2 5 3 2 3" xfId="30538" xr:uid="{00000000-0005-0000-0000-00005F770000}"/>
    <cellStyle name="Comma 2 2 3 2 5 3 3" xfId="10424" xr:uid="{00000000-0005-0000-0000-0000C9280000}"/>
    <cellStyle name="Comma 2 2 3 2 5 3 3 3" xfId="25521" xr:uid="{00000000-0005-0000-0000-0000C6630000}"/>
    <cellStyle name="Comma 2 2 3 2 5 3 5" xfId="20508" xr:uid="{00000000-0005-0000-0000-000031500000}"/>
    <cellStyle name="Comma 2 2 3 2 5 4" xfId="12102" xr:uid="{00000000-0005-0000-0000-0000572F0000}"/>
    <cellStyle name="Comma 2 2 3 2 5 4 3" xfId="27196" xr:uid="{00000000-0005-0000-0000-0000516A0000}"/>
    <cellStyle name="Comma 2 2 3 2 5 5" xfId="7081" xr:uid="{00000000-0005-0000-0000-0000BA1B0000}"/>
    <cellStyle name="Comma 2 2 3 2 5 5 3" xfId="22179" xr:uid="{00000000-0005-0000-0000-0000B8560000}"/>
    <cellStyle name="Comma 2 2 3 2 5 7" xfId="17166" xr:uid="{00000000-0005-0000-0000-000023430000}"/>
    <cellStyle name="Comma 2 2 3 2 6" xfId="2863" xr:uid="{00000000-0005-0000-0000-0000400B0000}"/>
    <cellStyle name="Comma 2 2 3 2 6 2" xfId="12937" xr:uid="{00000000-0005-0000-0000-00009A320000}"/>
    <cellStyle name="Comma 2 2 3 2 6 2 3" xfId="28031" xr:uid="{00000000-0005-0000-0000-0000946D0000}"/>
    <cellStyle name="Comma 2 2 3 2 6 3" xfId="7917" xr:uid="{00000000-0005-0000-0000-0000FE1E0000}"/>
    <cellStyle name="Comma 2 2 3 2 6 3 3" xfId="23014" xr:uid="{00000000-0005-0000-0000-0000FB590000}"/>
    <cellStyle name="Comma 2 2 3 2 6 5" xfId="18001" xr:uid="{00000000-0005-0000-0000-000066460000}"/>
    <cellStyle name="Comma 2 2 3 2 7" xfId="4556" xr:uid="{00000000-0005-0000-0000-0000DD110000}"/>
    <cellStyle name="Comma 2 2 3 2 7 2" xfId="14608" xr:uid="{00000000-0005-0000-0000-000021390000}"/>
    <cellStyle name="Comma 2 2 3 2 7 2 3" xfId="29702" xr:uid="{00000000-0005-0000-0000-00001B740000}"/>
    <cellStyle name="Comma 2 2 3 2 7 3" xfId="9588" xr:uid="{00000000-0005-0000-0000-000085250000}"/>
    <cellStyle name="Comma 2 2 3 2 7 3 3" xfId="24685" xr:uid="{00000000-0005-0000-0000-000082600000}"/>
    <cellStyle name="Comma 2 2 3 2 7 5" xfId="19672" xr:uid="{00000000-0005-0000-0000-0000ED4C0000}"/>
    <cellStyle name="Comma 2 2 3 2 8" xfId="11266" xr:uid="{00000000-0005-0000-0000-0000132C0000}"/>
    <cellStyle name="Comma 2 2 3 2 8 3" xfId="26360" xr:uid="{00000000-0005-0000-0000-00000D670000}"/>
    <cellStyle name="Comma 2 2 3 2 9" xfId="6245" xr:uid="{00000000-0005-0000-0000-000076180000}"/>
    <cellStyle name="Comma 2 2 3 2 9 3" xfId="21343" xr:uid="{00000000-0005-0000-0000-000074530000}"/>
    <cellStyle name="Comma 2 2 3 3" xfId="1210" xr:uid="{00000000-0005-0000-0000-0000CA040000}"/>
    <cellStyle name="Comma 2 2 3 3 10" xfId="16382"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5" xr:uid="{00000000-0005-0000-0000-00007E730000}"/>
    <cellStyle name="Comma 2 2 3 3 2 2 2 2 3" xfId="9431" xr:uid="{00000000-0005-0000-0000-0000E8240000}"/>
    <cellStyle name="Comma 2 2 3 3 2 2 2 2 3 3" xfId="24528" xr:uid="{00000000-0005-0000-0000-0000E55F0000}"/>
    <cellStyle name="Comma 2 2 3 3 2 2 2 2 5" xfId="19515" xr:uid="{00000000-0005-0000-0000-0000504C0000}"/>
    <cellStyle name="Comma 2 2 3 3 2 2 2 3" xfId="6070" xr:uid="{00000000-0005-0000-0000-0000C7170000}"/>
    <cellStyle name="Comma 2 2 3 3 2 2 2 3 2" xfId="16122" xr:uid="{00000000-0005-0000-0000-00000B3F0000}"/>
    <cellStyle name="Comma 2 2 3 3 2 2 2 3 2 3" xfId="31216" xr:uid="{00000000-0005-0000-0000-0000057A0000}"/>
    <cellStyle name="Comma 2 2 3 3 2 2 2 3 3" xfId="11102" xr:uid="{00000000-0005-0000-0000-00006F2B0000}"/>
    <cellStyle name="Comma 2 2 3 3 2 2 2 3 3 3" xfId="26199" xr:uid="{00000000-0005-0000-0000-00006C660000}"/>
    <cellStyle name="Comma 2 2 3 3 2 2 2 3 5" xfId="21186" xr:uid="{00000000-0005-0000-0000-0000D7520000}"/>
    <cellStyle name="Comma 2 2 3 3 2 2 2 4" xfId="12780" xr:uid="{00000000-0005-0000-0000-0000FD310000}"/>
    <cellStyle name="Comma 2 2 3 3 2 2 2 4 3" xfId="27874" xr:uid="{00000000-0005-0000-0000-0000F76C0000}"/>
    <cellStyle name="Comma 2 2 3 3 2 2 2 5" xfId="7759" xr:uid="{00000000-0005-0000-0000-0000601E0000}"/>
    <cellStyle name="Comma 2 2 3 3 2 2 2 5 3" xfId="22857" xr:uid="{00000000-0005-0000-0000-00005E590000}"/>
    <cellStyle name="Comma 2 2 3 3 2 2 2 7" xfId="17844" xr:uid="{00000000-0005-0000-0000-0000C9450000}"/>
    <cellStyle name="Comma 2 2 3 3 2 2 3" xfId="3541" xr:uid="{00000000-0005-0000-0000-0000E60D0000}"/>
    <cellStyle name="Comma 2 2 3 3 2 2 3 2" xfId="13615" xr:uid="{00000000-0005-0000-0000-000040350000}"/>
    <cellStyle name="Comma 2 2 3 3 2 2 3 2 3" xfId="28709" xr:uid="{00000000-0005-0000-0000-00003A700000}"/>
    <cellStyle name="Comma 2 2 3 3 2 2 3 3" xfId="8595" xr:uid="{00000000-0005-0000-0000-0000A4210000}"/>
    <cellStyle name="Comma 2 2 3 3 2 2 3 3 3" xfId="23692" xr:uid="{00000000-0005-0000-0000-0000A15C0000}"/>
    <cellStyle name="Comma 2 2 3 3 2 2 3 5" xfId="18679" xr:uid="{00000000-0005-0000-0000-00000C490000}"/>
    <cellStyle name="Comma 2 2 3 3 2 2 4" xfId="5234" xr:uid="{00000000-0005-0000-0000-000083140000}"/>
    <cellStyle name="Comma 2 2 3 3 2 2 4 2" xfId="15286" xr:uid="{00000000-0005-0000-0000-0000C73B0000}"/>
    <cellStyle name="Comma 2 2 3 3 2 2 4 2 3" xfId="30380" xr:uid="{00000000-0005-0000-0000-0000C1760000}"/>
    <cellStyle name="Comma 2 2 3 3 2 2 4 3" xfId="10266" xr:uid="{00000000-0005-0000-0000-00002B280000}"/>
    <cellStyle name="Comma 2 2 3 3 2 2 4 3 3" xfId="25363" xr:uid="{00000000-0005-0000-0000-000028630000}"/>
    <cellStyle name="Comma 2 2 3 3 2 2 4 5" xfId="20350" xr:uid="{00000000-0005-0000-0000-0000934F0000}"/>
    <cellStyle name="Comma 2 2 3 3 2 2 5" xfId="11944" xr:uid="{00000000-0005-0000-0000-0000B92E0000}"/>
    <cellStyle name="Comma 2 2 3 3 2 2 5 3" xfId="27038" xr:uid="{00000000-0005-0000-0000-0000B3690000}"/>
    <cellStyle name="Comma 2 2 3 3 2 2 6" xfId="6923" xr:uid="{00000000-0005-0000-0000-00001C1B0000}"/>
    <cellStyle name="Comma 2 2 3 3 2 2 6 3" xfId="22021" xr:uid="{00000000-0005-0000-0000-00001A560000}"/>
    <cellStyle name="Comma 2 2 3 3 2 2 8" xfId="17008"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7" xr:uid="{00000000-0005-0000-0000-0000DC710000}"/>
    <cellStyle name="Comma 2 2 3 3 2 3 2 3" xfId="9013" xr:uid="{00000000-0005-0000-0000-000046230000}"/>
    <cellStyle name="Comma 2 2 3 3 2 3 2 3 3" xfId="24110" xr:uid="{00000000-0005-0000-0000-0000435E0000}"/>
    <cellStyle name="Comma 2 2 3 3 2 3 2 5" xfId="19097" xr:uid="{00000000-0005-0000-0000-0000AE4A0000}"/>
    <cellStyle name="Comma 2 2 3 3 2 3 3" xfId="5652" xr:uid="{00000000-0005-0000-0000-000025160000}"/>
    <cellStyle name="Comma 2 2 3 3 2 3 3 2" xfId="15704" xr:uid="{00000000-0005-0000-0000-0000693D0000}"/>
    <cellStyle name="Comma 2 2 3 3 2 3 3 2 3" xfId="30798" xr:uid="{00000000-0005-0000-0000-000063780000}"/>
    <cellStyle name="Comma 2 2 3 3 2 3 3 3" xfId="10684" xr:uid="{00000000-0005-0000-0000-0000CD290000}"/>
    <cellStyle name="Comma 2 2 3 3 2 3 3 3 3" xfId="25781" xr:uid="{00000000-0005-0000-0000-0000CA640000}"/>
    <cellStyle name="Comma 2 2 3 3 2 3 3 5" xfId="20768" xr:uid="{00000000-0005-0000-0000-000035510000}"/>
    <cellStyle name="Comma 2 2 3 3 2 3 4" xfId="12362" xr:uid="{00000000-0005-0000-0000-00005B300000}"/>
    <cellStyle name="Comma 2 2 3 3 2 3 4 3" xfId="27456" xr:uid="{00000000-0005-0000-0000-0000556B0000}"/>
    <cellStyle name="Comma 2 2 3 3 2 3 5" xfId="7341" xr:uid="{00000000-0005-0000-0000-0000BE1C0000}"/>
    <cellStyle name="Comma 2 2 3 3 2 3 5 3" xfId="22439" xr:uid="{00000000-0005-0000-0000-0000BC570000}"/>
    <cellStyle name="Comma 2 2 3 3 2 3 7" xfId="17426" xr:uid="{00000000-0005-0000-0000-000027440000}"/>
    <cellStyle name="Comma 2 2 3 3 2 4" xfId="3123" xr:uid="{00000000-0005-0000-0000-0000440C0000}"/>
    <cellStyle name="Comma 2 2 3 3 2 4 2" xfId="13197" xr:uid="{00000000-0005-0000-0000-00009E330000}"/>
    <cellStyle name="Comma 2 2 3 3 2 4 2 3" xfId="28291" xr:uid="{00000000-0005-0000-0000-0000986E0000}"/>
    <cellStyle name="Comma 2 2 3 3 2 4 3" xfId="8177" xr:uid="{00000000-0005-0000-0000-000002200000}"/>
    <cellStyle name="Comma 2 2 3 3 2 4 3 3" xfId="23274" xr:uid="{00000000-0005-0000-0000-0000FF5A0000}"/>
    <cellStyle name="Comma 2 2 3 3 2 4 5" xfId="18261" xr:uid="{00000000-0005-0000-0000-00006A470000}"/>
    <cellStyle name="Comma 2 2 3 3 2 5" xfId="4816" xr:uid="{00000000-0005-0000-0000-0000E1120000}"/>
    <cellStyle name="Comma 2 2 3 3 2 5 2" xfId="14868" xr:uid="{00000000-0005-0000-0000-0000253A0000}"/>
    <cellStyle name="Comma 2 2 3 3 2 5 2 3" xfId="29962" xr:uid="{00000000-0005-0000-0000-00001F750000}"/>
    <cellStyle name="Comma 2 2 3 3 2 5 3" xfId="9848" xr:uid="{00000000-0005-0000-0000-000089260000}"/>
    <cellStyle name="Comma 2 2 3 3 2 5 3 3" xfId="24945" xr:uid="{00000000-0005-0000-0000-000086610000}"/>
    <cellStyle name="Comma 2 2 3 3 2 5 5" xfId="19932" xr:uid="{00000000-0005-0000-0000-0000F14D0000}"/>
    <cellStyle name="Comma 2 2 3 3 2 6" xfId="11526" xr:uid="{00000000-0005-0000-0000-0000172D0000}"/>
    <cellStyle name="Comma 2 2 3 3 2 6 3" xfId="26620" xr:uid="{00000000-0005-0000-0000-000011680000}"/>
    <cellStyle name="Comma 2 2 3 3 2 7" xfId="6505" xr:uid="{00000000-0005-0000-0000-00007A190000}"/>
    <cellStyle name="Comma 2 2 3 3 2 7 3" xfId="21603" xr:uid="{00000000-0005-0000-0000-000078540000}"/>
    <cellStyle name="Comma 2 2 3 3 2 9" xfId="16590"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7" xr:uid="{00000000-0005-0000-0000-0000AE720000}"/>
    <cellStyle name="Comma 2 2 3 3 3 2 2 3" xfId="9223" xr:uid="{00000000-0005-0000-0000-000018240000}"/>
    <cellStyle name="Comma 2 2 3 3 3 2 2 3 3" xfId="24320" xr:uid="{00000000-0005-0000-0000-0000155F0000}"/>
    <cellStyle name="Comma 2 2 3 3 3 2 2 5" xfId="19307" xr:uid="{00000000-0005-0000-0000-0000804B0000}"/>
    <cellStyle name="Comma 2 2 3 3 3 2 3" xfId="5862" xr:uid="{00000000-0005-0000-0000-0000F7160000}"/>
    <cellStyle name="Comma 2 2 3 3 3 2 3 2" xfId="15914" xr:uid="{00000000-0005-0000-0000-00003B3E0000}"/>
    <cellStyle name="Comma 2 2 3 3 3 2 3 2 3" xfId="31008" xr:uid="{00000000-0005-0000-0000-000035790000}"/>
    <cellStyle name="Comma 2 2 3 3 3 2 3 3" xfId="10894" xr:uid="{00000000-0005-0000-0000-00009F2A0000}"/>
    <cellStyle name="Comma 2 2 3 3 3 2 3 3 3" xfId="25991" xr:uid="{00000000-0005-0000-0000-00009C650000}"/>
    <cellStyle name="Comma 2 2 3 3 3 2 3 5" xfId="20978" xr:uid="{00000000-0005-0000-0000-000007520000}"/>
    <cellStyle name="Comma 2 2 3 3 3 2 4" xfId="12572" xr:uid="{00000000-0005-0000-0000-00002D310000}"/>
    <cellStyle name="Comma 2 2 3 3 3 2 4 3" xfId="27666" xr:uid="{00000000-0005-0000-0000-0000276C0000}"/>
    <cellStyle name="Comma 2 2 3 3 3 2 5" xfId="7551" xr:uid="{00000000-0005-0000-0000-0000901D0000}"/>
    <cellStyle name="Comma 2 2 3 3 3 2 5 3" xfId="22649" xr:uid="{00000000-0005-0000-0000-00008E580000}"/>
    <cellStyle name="Comma 2 2 3 3 3 2 7" xfId="17636" xr:uid="{00000000-0005-0000-0000-0000F9440000}"/>
    <cellStyle name="Comma 2 2 3 3 3 3" xfId="3333" xr:uid="{00000000-0005-0000-0000-0000160D0000}"/>
    <cellStyle name="Comma 2 2 3 3 3 3 2" xfId="13407" xr:uid="{00000000-0005-0000-0000-000070340000}"/>
    <cellStyle name="Comma 2 2 3 3 3 3 2 3" xfId="28501" xr:uid="{00000000-0005-0000-0000-00006A6F0000}"/>
    <cellStyle name="Comma 2 2 3 3 3 3 3" xfId="8387" xr:uid="{00000000-0005-0000-0000-0000D4200000}"/>
    <cellStyle name="Comma 2 2 3 3 3 3 3 3" xfId="23484" xr:uid="{00000000-0005-0000-0000-0000D15B0000}"/>
    <cellStyle name="Comma 2 2 3 3 3 3 5" xfId="18471" xr:uid="{00000000-0005-0000-0000-00003C480000}"/>
    <cellStyle name="Comma 2 2 3 3 3 4" xfId="5026" xr:uid="{00000000-0005-0000-0000-0000B3130000}"/>
    <cellStyle name="Comma 2 2 3 3 3 4 2" xfId="15078" xr:uid="{00000000-0005-0000-0000-0000F73A0000}"/>
    <cellStyle name="Comma 2 2 3 3 3 4 2 3" xfId="30172" xr:uid="{00000000-0005-0000-0000-0000F1750000}"/>
    <cellStyle name="Comma 2 2 3 3 3 4 3" xfId="10058" xr:uid="{00000000-0005-0000-0000-00005B270000}"/>
    <cellStyle name="Comma 2 2 3 3 3 4 3 3" xfId="25155" xr:uid="{00000000-0005-0000-0000-000058620000}"/>
    <cellStyle name="Comma 2 2 3 3 3 4 5" xfId="20142" xr:uid="{00000000-0005-0000-0000-0000C34E0000}"/>
    <cellStyle name="Comma 2 2 3 3 3 5" xfId="11736" xr:uid="{00000000-0005-0000-0000-0000E92D0000}"/>
    <cellStyle name="Comma 2 2 3 3 3 5 3" xfId="26830" xr:uid="{00000000-0005-0000-0000-0000E3680000}"/>
    <cellStyle name="Comma 2 2 3 3 3 6" xfId="6715" xr:uid="{00000000-0005-0000-0000-00004C1A0000}"/>
    <cellStyle name="Comma 2 2 3 3 3 6 3" xfId="21813" xr:uid="{00000000-0005-0000-0000-00004A550000}"/>
    <cellStyle name="Comma 2 2 3 3 3 8" xfId="16800"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19" xr:uid="{00000000-0005-0000-0000-00000C710000}"/>
    <cellStyle name="Comma 2 2 3 3 4 2 3" xfId="8805" xr:uid="{00000000-0005-0000-0000-000076220000}"/>
    <cellStyle name="Comma 2 2 3 3 4 2 3 3" xfId="23902" xr:uid="{00000000-0005-0000-0000-0000735D0000}"/>
    <cellStyle name="Comma 2 2 3 3 4 2 5" xfId="18889" xr:uid="{00000000-0005-0000-0000-0000DE490000}"/>
    <cellStyle name="Comma 2 2 3 3 4 3" xfId="5444" xr:uid="{00000000-0005-0000-0000-000055150000}"/>
    <cellStyle name="Comma 2 2 3 3 4 3 2" xfId="15496" xr:uid="{00000000-0005-0000-0000-0000993C0000}"/>
    <cellStyle name="Comma 2 2 3 3 4 3 2 3" xfId="30590" xr:uid="{00000000-0005-0000-0000-000093770000}"/>
    <cellStyle name="Comma 2 2 3 3 4 3 3" xfId="10476" xr:uid="{00000000-0005-0000-0000-0000FD280000}"/>
    <cellStyle name="Comma 2 2 3 3 4 3 3 3" xfId="25573" xr:uid="{00000000-0005-0000-0000-0000FA630000}"/>
    <cellStyle name="Comma 2 2 3 3 4 3 5" xfId="20560" xr:uid="{00000000-0005-0000-0000-000065500000}"/>
    <cellStyle name="Comma 2 2 3 3 4 4" xfId="12154" xr:uid="{00000000-0005-0000-0000-00008B2F0000}"/>
    <cellStyle name="Comma 2 2 3 3 4 4 3" xfId="27248" xr:uid="{00000000-0005-0000-0000-0000856A0000}"/>
    <cellStyle name="Comma 2 2 3 3 4 5" xfId="7133" xr:uid="{00000000-0005-0000-0000-0000EE1B0000}"/>
    <cellStyle name="Comma 2 2 3 3 4 5 3" xfId="22231" xr:uid="{00000000-0005-0000-0000-0000EC560000}"/>
    <cellStyle name="Comma 2 2 3 3 4 7" xfId="17218" xr:uid="{00000000-0005-0000-0000-000057430000}"/>
    <cellStyle name="Comma 2 2 3 3 5" xfId="2915" xr:uid="{00000000-0005-0000-0000-0000740B0000}"/>
    <cellStyle name="Comma 2 2 3 3 5 2" xfId="12989" xr:uid="{00000000-0005-0000-0000-0000CE320000}"/>
    <cellStyle name="Comma 2 2 3 3 5 2 3" xfId="28083" xr:uid="{00000000-0005-0000-0000-0000C86D0000}"/>
    <cellStyle name="Comma 2 2 3 3 5 3" xfId="7969" xr:uid="{00000000-0005-0000-0000-0000321F0000}"/>
    <cellStyle name="Comma 2 2 3 3 5 3 3" xfId="23066" xr:uid="{00000000-0005-0000-0000-00002F5A0000}"/>
    <cellStyle name="Comma 2 2 3 3 5 5" xfId="18053" xr:uid="{00000000-0005-0000-0000-00009A460000}"/>
    <cellStyle name="Comma 2 2 3 3 6" xfId="4608" xr:uid="{00000000-0005-0000-0000-000011120000}"/>
    <cellStyle name="Comma 2 2 3 3 6 2" xfId="14660" xr:uid="{00000000-0005-0000-0000-000055390000}"/>
    <cellStyle name="Comma 2 2 3 3 6 2 3" xfId="29754" xr:uid="{00000000-0005-0000-0000-00004F740000}"/>
    <cellStyle name="Comma 2 2 3 3 6 3" xfId="9640" xr:uid="{00000000-0005-0000-0000-0000B9250000}"/>
    <cellStyle name="Comma 2 2 3 3 6 3 3" xfId="24737" xr:uid="{00000000-0005-0000-0000-0000B6600000}"/>
    <cellStyle name="Comma 2 2 3 3 6 5" xfId="19724" xr:uid="{00000000-0005-0000-0000-0000214D0000}"/>
    <cellStyle name="Comma 2 2 3 3 7" xfId="11318" xr:uid="{00000000-0005-0000-0000-0000472C0000}"/>
    <cellStyle name="Comma 2 2 3 3 7 3" xfId="26412" xr:uid="{00000000-0005-0000-0000-000041670000}"/>
    <cellStyle name="Comma 2 2 3 3 8" xfId="6297" xr:uid="{00000000-0005-0000-0000-0000AA180000}"/>
    <cellStyle name="Comma 2 2 3 3 8 3" xfId="21395"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1" xr:uid="{00000000-0005-0000-0000-000016730000}"/>
    <cellStyle name="Comma 2 2 3 4 2 2 2 3" xfId="9327" xr:uid="{00000000-0005-0000-0000-000080240000}"/>
    <cellStyle name="Comma 2 2 3 4 2 2 2 3 3" xfId="24424" xr:uid="{00000000-0005-0000-0000-00007D5F0000}"/>
    <cellStyle name="Comma 2 2 3 4 2 2 2 5" xfId="19411" xr:uid="{00000000-0005-0000-0000-0000E84B0000}"/>
    <cellStyle name="Comma 2 2 3 4 2 2 3" xfId="5966" xr:uid="{00000000-0005-0000-0000-00005F170000}"/>
    <cellStyle name="Comma 2 2 3 4 2 2 3 2" xfId="16018" xr:uid="{00000000-0005-0000-0000-0000A33E0000}"/>
    <cellStyle name="Comma 2 2 3 4 2 2 3 2 3" xfId="31112" xr:uid="{00000000-0005-0000-0000-00009D790000}"/>
    <cellStyle name="Comma 2 2 3 4 2 2 3 3" xfId="10998" xr:uid="{00000000-0005-0000-0000-0000072B0000}"/>
    <cellStyle name="Comma 2 2 3 4 2 2 3 3 3" xfId="26095" xr:uid="{00000000-0005-0000-0000-000004660000}"/>
    <cellStyle name="Comma 2 2 3 4 2 2 3 5" xfId="21082" xr:uid="{00000000-0005-0000-0000-00006F520000}"/>
    <cellStyle name="Comma 2 2 3 4 2 2 4" xfId="12676" xr:uid="{00000000-0005-0000-0000-000095310000}"/>
    <cellStyle name="Comma 2 2 3 4 2 2 4 3" xfId="27770" xr:uid="{00000000-0005-0000-0000-00008F6C0000}"/>
    <cellStyle name="Comma 2 2 3 4 2 2 5" xfId="7655" xr:uid="{00000000-0005-0000-0000-0000F81D0000}"/>
    <cellStyle name="Comma 2 2 3 4 2 2 5 3" xfId="22753" xr:uid="{00000000-0005-0000-0000-0000F6580000}"/>
    <cellStyle name="Comma 2 2 3 4 2 2 7" xfId="17740" xr:uid="{00000000-0005-0000-0000-000061450000}"/>
    <cellStyle name="Comma 2 2 3 4 2 3" xfId="3437" xr:uid="{00000000-0005-0000-0000-00007E0D0000}"/>
    <cellStyle name="Comma 2 2 3 4 2 3 2" xfId="13511" xr:uid="{00000000-0005-0000-0000-0000D8340000}"/>
    <cellStyle name="Comma 2 2 3 4 2 3 2 3" xfId="28605" xr:uid="{00000000-0005-0000-0000-0000D26F0000}"/>
    <cellStyle name="Comma 2 2 3 4 2 3 3" xfId="8491" xr:uid="{00000000-0005-0000-0000-00003C210000}"/>
    <cellStyle name="Comma 2 2 3 4 2 3 3 3" xfId="23588" xr:uid="{00000000-0005-0000-0000-0000395C0000}"/>
    <cellStyle name="Comma 2 2 3 4 2 3 5" xfId="18575" xr:uid="{00000000-0005-0000-0000-0000A4480000}"/>
    <cellStyle name="Comma 2 2 3 4 2 4" xfId="5130" xr:uid="{00000000-0005-0000-0000-00001B140000}"/>
    <cellStyle name="Comma 2 2 3 4 2 4 2" xfId="15182" xr:uid="{00000000-0005-0000-0000-00005F3B0000}"/>
    <cellStyle name="Comma 2 2 3 4 2 4 2 3" xfId="30276" xr:uid="{00000000-0005-0000-0000-000059760000}"/>
    <cellStyle name="Comma 2 2 3 4 2 4 3" xfId="10162" xr:uid="{00000000-0005-0000-0000-0000C3270000}"/>
    <cellStyle name="Comma 2 2 3 4 2 4 3 3" xfId="25259" xr:uid="{00000000-0005-0000-0000-0000C0620000}"/>
    <cellStyle name="Comma 2 2 3 4 2 4 5" xfId="20246" xr:uid="{00000000-0005-0000-0000-00002B4F0000}"/>
    <cellStyle name="Comma 2 2 3 4 2 5" xfId="11840" xr:uid="{00000000-0005-0000-0000-0000512E0000}"/>
    <cellStyle name="Comma 2 2 3 4 2 5 3" xfId="26934" xr:uid="{00000000-0005-0000-0000-00004B690000}"/>
    <cellStyle name="Comma 2 2 3 4 2 6" xfId="6819" xr:uid="{00000000-0005-0000-0000-0000B41A0000}"/>
    <cellStyle name="Comma 2 2 3 4 2 6 3" xfId="21917" xr:uid="{00000000-0005-0000-0000-0000B2550000}"/>
    <cellStyle name="Comma 2 2 3 4 2 8" xfId="16904"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3" xr:uid="{00000000-0005-0000-0000-000074710000}"/>
    <cellStyle name="Comma 2 2 3 4 3 2 3" xfId="8909" xr:uid="{00000000-0005-0000-0000-0000DE220000}"/>
    <cellStyle name="Comma 2 2 3 4 3 2 3 3" xfId="24006" xr:uid="{00000000-0005-0000-0000-0000DB5D0000}"/>
    <cellStyle name="Comma 2 2 3 4 3 2 5" xfId="18993" xr:uid="{00000000-0005-0000-0000-0000464A0000}"/>
    <cellStyle name="Comma 2 2 3 4 3 3" xfId="5548" xr:uid="{00000000-0005-0000-0000-0000BD150000}"/>
    <cellStyle name="Comma 2 2 3 4 3 3 2" xfId="15600" xr:uid="{00000000-0005-0000-0000-0000013D0000}"/>
    <cellStyle name="Comma 2 2 3 4 3 3 2 3" xfId="30694" xr:uid="{00000000-0005-0000-0000-0000FB770000}"/>
    <cellStyle name="Comma 2 2 3 4 3 3 3" xfId="10580" xr:uid="{00000000-0005-0000-0000-000065290000}"/>
    <cellStyle name="Comma 2 2 3 4 3 3 3 3" xfId="25677" xr:uid="{00000000-0005-0000-0000-000062640000}"/>
    <cellStyle name="Comma 2 2 3 4 3 3 5" xfId="20664" xr:uid="{00000000-0005-0000-0000-0000CD500000}"/>
    <cellStyle name="Comma 2 2 3 4 3 4" xfId="12258" xr:uid="{00000000-0005-0000-0000-0000F32F0000}"/>
    <cellStyle name="Comma 2 2 3 4 3 4 3" xfId="27352" xr:uid="{00000000-0005-0000-0000-0000ED6A0000}"/>
    <cellStyle name="Comma 2 2 3 4 3 5" xfId="7237" xr:uid="{00000000-0005-0000-0000-0000561C0000}"/>
    <cellStyle name="Comma 2 2 3 4 3 5 3" xfId="22335" xr:uid="{00000000-0005-0000-0000-000054570000}"/>
    <cellStyle name="Comma 2 2 3 4 3 7" xfId="17322" xr:uid="{00000000-0005-0000-0000-0000BF430000}"/>
    <cellStyle name="Comma 2 2 3 4 4" xfId="3019" xr:uid="{00000000-0005-0000-0000-0000DC0B0000}"/>
    <cellStyle name="Comma 2 2 3 4 4 2" xfId="13093" xr:uid="{00000000-0005-0000-0000-000036330000}"/>
    <cellStyle name="Comma 2 2 3 4 4 2 3" xfId="28187" xr:uid="{00000000-0005-0000-0000-0000306E0000}"/>
    <cellStyle name="Comma 2 2 3 4 4 3" xfId="8073" xr:uid="{00000000-0005-0000-0000-00009A1F0000}"/>
    <cellStyle name="Comma 2 2 3 4 4 3 3" xfId="23170" xr:uid="{00000000-0005-0000-0000-0000975A0000}"/>
    <cellStyle name="Comma 2 2 3 4 4 5" xfId="18157" xr:uid="{00000000-0005-0000-0000-000002470000}"/>
    <cellStyle name="Comma 2 2 3 4 5" xfId="4712" xr:uid="{00000000-0005-0000-0000-000079120000}"/>
    <cellStyle name="Comma 2 2 3 4 5 2" xfId="14764" xr:uid="{00000000-0005-0000-0000-0000BD390000}"/>
    <cellStyle name="Comma 2 2 3 4 5 2 3" xfId="29858" xr:uid="{00000000-0005-0000-0000-0000B7740000}"/>
    <cellStyle name="Comma 2 2 3 4 5 3" xfId="9744" xr:uid="{00000000-0005-0000-0000-000021260000}"/>
    <cellStyle name="Comma 2 2 3 4 5 3 3" xfId="24841" xr:uid="{00000000-0005-0000-0000-00001E610000}"/>
    <cellStyle name="Comma 2 2 3 4 5 5" xfId="19828" xr:uid="{00000000-0005-0000-0000-0000894D0000}"/>
    <cellStyle name="Comma 2 2 3 4 6" xfId="11422" xr:uid="{00000000-0005-0000-0000-0000AF2C0000}"/>
    <cellStyle name="Comma 2 2 3 4 6 3" xfId="26516" xr:uid="{00000000-0005-0000-0000-0000A9670000}"/>
    <cellStyle name="Comma 2 2 3 4 7" xfId="6401" xr:uid="{00000000-0005-0000-0000-000012190000}"/>
    <cellStyle name="Comma 2 2 3 4 7 3" xfId="21499" xr:uid="{00000000-0005-0000-0000-000010540000}"/>
    <cellStyle name="Comma 2 2 3 4 9" xfId="16486"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3" xr:uid="{00000000-0005-0000-0000-000046720000}"/>
    <cellStyle name="Comma 2 2 3 5 2 2 3" xfId="9119" xr:uid="{00000000-0005-0000-0000-0000B0230000}"/>
    <cellStyle name="Comma 2 2 3 5 2 2 3 3" xfId="24216" xr:uid="{00000000-0005-0000-0000-0000AD5E0000}"/>
    <cellStyle name="Comma 2 2 3 5 2 2 5" xfId="19203" xr:uid="{00000000-0005-0000-0000-0000184B0000}"/>
    <cellStyle name="Comma 2 2 3 5 2 3" xfId="5758" xr:uid="{00000000-0005-0000-0000-00008F160000}"/>
    <cellStyle name="Comma 2 2 3 5 2 3 2" xfId="15810" xr:uid="{00000000-0005-0000-0000-0000D33D0000}"/>
    <cellStyle name="Comma 2 2 3 5 2 3 2 3" xfId="30904" xr:uid="{00000000-0005-0000-0000-0000CD780000}"/>
    <cellStyle name="Comma 2 2 3 5 2 3 3" xfId="10790" xr:uid="{00000000-0005-0000-0000-0000372A0000}"/>
    <cellStyle name="Comma 2 2 3 5 2 3 3 3" xfId="25887" xr:uid="{00000000-0005-0000-0000-000034650000}"/>
    <cellStyle name="Comma 2 2 3 5 2 3 5" xfId="20874" xr:uid="{00000000-0005-0000-0000-00009F510000}"/>
    <cellStyle name="Comma 2 2 3 5 2 4" xfId="12468" xr:uid="{00000000-0005-0000-0000-0000C5300000}"/>
    <cellStyle name="Comma 2 2 3 5 2 4 3" xfId="27562" xr:uid="{00000000-0005-0000-0000-0000BF6B0000}"/>
    <cellStyle name="Comma 2 2 3 5 2 5" xfId="7447" xr:uid="{00000000-0005-0000-0000-0000281D0000}"/>
    <cellStyle name="Comma 2 2 3 5 2 5 3" xfId="22545" xr:uid="{00000000-0005-0000-0000-000026580000}"/>
    <cellStyle name="Comma 2 2 3 5 2 7" xfId="17532" xr:uid="{00000000-0005-0000-0000-000091440000}"/>
    <cellStyle name="Comma 2 2 3 5 3" xfId="3229" xr:uid="{00000000-0005-0000-0000-0000AE0C0000}"/>
    <cellStyle name="Comma 2 2 3 5 3 2" xfId="13303" xr:uid="{00000000-0005-0000-0000-000008340000}"/>
    <cellStyle name="Comma 2 2 3 5 3 2 3" xfId="28397" xr:uid="{00000000-0005-0000-0000-0000026F0000}"/>
    <cellStyle name="Comma 2 2 3 5 3 3" xfId="8283" xr:uid="{00000000-0005-0000-0000-00006C200000}"/>
    <cellStyle name="Comma 2 2 3 5 3 3 3" xfId="23380" xr:uid="{00000000-0005-0000-0000-0000695B0000}"/>
    <cellStyle name="Comma 2 2 3 5 3 5" xfId="18367" xr:uid="{00000000-0005-0000-0000-0000D4470000}"/>
    <cellStyle name="Comma 2 2 3 5 4" xfId="4922" xr:uid="{00000000-0005-0000-0000-00004B130000}"/>
    <cellStyle name="Comma 2 2 3 5 4 2" xfId="14974" xr:uid="{00000000-0005-0000-0000-00008F3A0000}"/>
    <cellStyle name="Comma 2 2 3 5 4 2 3" xfId="30068" xr:uid="{00000000-0005-0000-0000-000089750000}"/>
    <cellStyle name="Comma 2 2 3 5 4 3" xfId="9954" xr:uid="{00000000-0005-0000-0000-0000F3260000}"/>
    <cellStyle name="Comma 2 2 3 5 4 3 3" xfId="25051" xr:uid="{00000000-0005-0000-0000-0000F0610000}"/>
    <cellStyle name="Comma 2 2 3 5 4 5" xfId="20038" xr:uid="{00000000-0005-0000-0000-00005B4E0000}"/>
    <cellStyle name="Comma 2 2 3 5 5" xfId="11632" xr:uid="{00000000-0005-0000-0000-0000812D0000}"/>
    <cellStyle name="Comma 2 2 3 5 5 3" xfId="26726" xr:uid="{00000000-0005-0000-0000-00007B680000}"/>
    <cellStyle name="Comma 2 2 3 5 6" xfId="6611" xr:uid="{00000000-0005-0000-0000-0000E4190000}"/>
    <cellStyle name="Comma 2 2 3 5 6 3" xfId="21709" xr:uid="{00000000-0005-0000-0000-0000E2540000}"/>
    <cellStyle name="Comma 2 2 3 5 8" xfId="16696"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5" xr:uid="{00000000-0005-0000-0000-0000A4700000}"/>
    <cellStyle name="Comma 2 2 3 6 2 3" xfId="8701" xr:uid="{00000000-0005-0000-0000-00000E220000}"/>
    <cellStyle name="Comma 2 2 3 6 2 3 3" xfId="23798" xr:uid="{00000000-0005-0000-0000-00000B5D0000}"/>
    <cellStyle name="Comma 2 2 3 6 2 5" xfId="18785" xr:uid="{00000000-0005-0000-0000-000076490000}"/>
    <cellStyle name="Comma 2 2 3 6 3" xfId="5340" xr:uid="{00000000-0005-0000-0000-0000ED140000}"/>
    <cellStyle name="Comma 2 2 3 6 3 2" xfId="15392" xr:uid="{00000000-0005-0000-0000-0000313C0000}"/>
    <cellStyle name="Comma 2 2 3 6 3 2 3" xfId="30486" xr:uid="{00000000-0005-0000-0000-00002B770000}"/>
    <cellStyle name="Comma 2 2 3 6 3 3" xfId="10372" xr:uid="{00000000-0005-0000-0000-000095280000}"/>
    <cellStyle name="Comma 2 2 3 6 3 3 3" xfId="25469" xr:uid="{00000000-0005-0000-0000-000092630000}"/>
    <cellStyle name="Comma 2 2 3 6 3 5" xfId="20456" xr:uid="{00000000-0005-0000-0000-0000FD4F0000}"/>
    <cellStyle name="Comma 2 2 3 6 4" xfId="12050" xr:uid="{00000000-0005-0000-0000-0000232F0000}"/>
    <cellStyle name="Comma 2 2 3 6 4 3" xfId="27144" xr:uid="{00000000-0005-0000-0000-00001D6A0000}"/>
    <cellStyle name="Comma 2 2 3 6 5" xfId="7029" xr:uid="{00000000-0005-0000-0000-0000861B0000}"/>
    <cellStyle name="Comma 2 2 3 6 5 3" xfId="22127" xr:uid="{00000000-0005-0000-0000-000084560000}"/>
    <cellStyle name="Comma 2 2 3 6 7" xfId="17114" xr:uid="{00000000-0005-0000-0000-0000EF420000}"/>
    <cellStyle name="Comma 2 2 3 7" xfId="2805" xr:uid="{00000000-0005-0000-0000-0000060B0000}"/>
    <cellStyle name="Comma 2 2 3 7 2" xfId="12885" xr:uid="{00000000-0005-0000-0000-000066320000}"/>
    <cellStyle name="Comma 2 2 3 7 2 3" xfId="27979" xr:uid="{00000000-0005-0000-0000-0000606D0000}"/>
    <cellStyle name="Comma 2 2 3 7 3" xfId="7865" xr:uid="{00000000-0005-0000-0000-0000CA1E0000}"/>
    <cellStyle name="Comma 2 2 3 7 3 3" xfId="22962" xr:uid="{00000000-0005-0000-0000-0000C7590000}"/>
    <cellStyle name="Comma 2 2 3 7 5" xfId="17949" xr:uid="{00000000-0005-0000-0000-000032460000}"/>
    <cellStyle name="Comma 2 2 3 8" xfId="4500" xr:uid="{00000000-0005-0000-0000-0000A5110000}"/>
    <cellStyle name="Comma 2 2 3 8 2" xfId="14556" xr:uid="{00000000-0005-0000-0000-0000ED380000}"/>
    <cellStyle name="Comma 2 2 3 8 2 3" xfId="29650" xr:uid="{00000000-0005-0000-0000-0000E7730000}"/>
    <cellStyle name="Comma 2 2 3 8 3" xfId="9536" xr:uid="{00000000-0005-0000-0000-000051250000}"/>
    <cellStyle name="Comma 2 2 3 8 3 3" xfId="24633" xr:uid="{00000000-0005-0000-0000-00004E600000}"/>
    <cellStyle name="Comma 2 2 3 8 5" xfId="19620" xr:uid="{00000000-0005-0000-0000-0000B94C0000}"/>
    <cellStyle name="Comma 2 2 3 9" xfId="11212" xr:uid="{00000000-0005-0000-0000-0000DD2B0000}"/>
    <cellStyle name="Comma 2 2 3 9 3" xfId="26308" xr:uid="{00000000-0005-0000-0000-0000D9660000}"/>
    <cellStyle name="Comma 2 3" xfId="495"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2" xr:uid="{00000000-0005-0000-0000-000041530000}"/>
    <cellStyle name="Comma 2 3 6 12" xfId="16277" xr:uid="{00000000-0005-0000-0000-0000AA3F0000}"/>
    <cellStyle name="Comma 2 3 6 2" xfId="1157" xr:uid="{00000000-0005-0000-0000-000095040000}"/>
    <cellStyle name="Comma 2 3 6 2 11" xfId="16331" xr:uid="{00000000-0005-0000-0000-0000E03F0000}"/>
    <cellStyle name="Comma 2 3 6 2 2" xfId="1265" xr:uid="{00000000-0005-0000-0000-000001050000}"/>
    <cellStyle name="Comma 2 3 6 2 2 10" xfId="16435"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8" xr:uid="{00000000-0005-0000-0000-0000B3730000}"/>
    <cellStyle name="Comma 2 3 6 2 2 2 2 2 2 3" xfId="9484" xr:uid="{00000000-0005-0000-0000-00001D250000}"/>
    <cellStyle name="Comma 2 3 6 2 2 2 2 2 2 3 3" xfId="24581" xr:uid="{00000000-0005-0000-0000-00001A600000}"/>
    <cellStyle name="Comma 2 3 6 2 2 2 2 2 2 5" xfId="19568" xr:uid="{00000000-0005-0000-0000-0000854C0000}"/>
    <cellStyle name="Comma 2 3 6 2 2 2 2 2 3" xfId="6123" xr:uid="{00000000-0005-0000-0000-0000FC170000}"/>
    <cellStyle name="Comma 2 3 6 2 2 2 2 2 3 2" xfId="16175" xr:uid="{00000000-0005-0000-0000-0000403F0000}"/>
    <cellStyle name="Comma 2 3 6 2 2 2 2 2 3 2 3" xfId="31269" xr:uid="{00000000-0005-0000-0000-00003A7A0000}"/>
    <cellStyle name="Comma 2 3 6 2 2 2 2 2 3 3" xfId="11155" xr:uid="{00000000-0005-0000-0000-0000A42B0000}"/>
    <cellStyle name="Comma 2 3 6 2 2 2 2 2 3 3 3" xfId="26252" xr:uid="{00000000-0005-0000-0000-0000A1660000}"/>
    <cellStyle name="Comma 2 3 6 2 2 2 2 2 3 5" xfId="21239" xr:uid="{00000000-0005-0000-0000-00000C530000}"/>
    <cellStyle name="Comma 2 3 6 2 2 2 2 2 4" xfId="12833" xr:uid="{00000000-0005-0000-0000-000032320000}"/>
    <cellStyle name="Comma 2 3 6 2 2 2 2 2 4 3" xfId="27927" xr:uid="{00000000-0005-0000-0000-00002C6D0000}"/>
    <cellStyle name="Comma 2 3 6 2 2 2 2 2 5" xfId="7812" xr:uid="{00000000-0005-0000-0000-0000951E0000}"/>
    <cellStyle name="Comma 2 3 6 2 2 2 2 2 5 3" xfId="22910" xr:uid="{00000000-0005-0000-0000-000093590000}"/>
    <cellStyle name="Comma 2 3 6 2 2 2 2 2 7" xfId="17897" xr:uid="{00000000-0005-0000-0000-0000FE450000}"/>
    <cellStyle name="Comma 2 3 6 2 2 2 2 3" xfId="3594" xr:uid="{00000000-0005-0000-0000-00001B0E0000}"/>
    <cellStyle name="Comma 2 3 6 2 2 2 2 3 2" xfId="13668" xr:uid="{00000000-0005-0000-0000-000075350000}"/>
    <cellStyle name="Comma 2 3 6 2 2 2 2 3 2 3" xfId="28762" xr:uid="{00000000-0005-0000-0000-00006F700000}"/>
    <cellStyle name="Comma 2 3 6 2 2 2 2 3 3" xfId="8648" xr:uid="{00000000-0005-0000-0000-0000D9210000}"/>
    <cellStyle name="Comma 2 3 6 2 2 2 2 3 3 3" xfId="23745" xr:uid="{00000000-0005-0000-0000-0000D65C0000}"/>
    <cellStyle name="Comma 2 3 6 2 2 2 2 3 5" xfId="18732" xr:uid="{00000000-0005-0000-0000-000041490000}"/>
    <cellStyle name="Comma 2 3 6 2 2 2 2 4" xfId="5287" xr:uid="{00000000-0005-0000-0000-0000B8140000}"/>
    <cellStyle name="Comma 2 3 6 2 2 2 2 4 2" xfId="15339" xr:uid="{00000000-0005-0000-0000-0000FC3B0000}"/>
    <cellStyle name="Comma 2 3 6 2 2 2 2 4 2 3" xfId="30433" xr:uid="{00000000-0005-0000-0000-0000F6760000}"/>
    <cellStyle name="Comma 2 3 6 2 2 2 2 4 3" xfId="10319" xr:uid="{00000000-0005-0000-0000-000060280000}"/>
    <cellStyle name="Comma 2 3 6 2 2 2 2 4 3 3" xfId="25416" xr:uid="{00000000-0005-0000-0000-00005D630000}"/>
    <cellStyle name="Comma 2 3 6 2 2 2 2 4 5" xfId="20403" xr:uid="{00000000-0005-0000-0000-0000C84F0000}"/>
    <cellStyle name="Comma 2 3 6 2 2 2 2 5" xfId="11997" xr:uid="{00000000-0005-0000-0000-0000EE2E0000}"/>
    <cellStyle name="Comma 2 3 6 2 2 2 2 5 3" xfId="27091" xr:uid="{00000000-0005-0000-0000-0000E8690000}"/>
    <cellStyle name="Comma 2 3 6 2 2 2 2 6" xfId="6976" xr:uid="{00000000-0005-0000-0000-0000511B0000}"/>
    <cellStyle name="Comma 2 3 6 2 2 2 2 6 3" xfId="22074" xr:uid="{00000000-0005-0000-0000-00004F560000}"/>
    <cellStyle name="Comma 2 3 6 2 2 2 2 8" xfId="17061"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0" xr:uid="{00000000-0005-0000-0000-000011720000}"/>
    <cellStyle name="Comma 2 3 6 2 2 2 3 2 3" xfId="9066" xr:uid="{00000000-0005-0000-0000-00007B230000}"/>
    <cellStyle name="Comma 2 3 6 2 2 2 3 2 3 3" xfId="24163" xr:uid="{00000000-0005-0000-0000-0000785E0000}"/>
    <cellStyle name="Comma 2 3 6 2 2 2 3 2 5" xfId="19150" xr:uid="{00000000-0005-0000-0000-0000E34A0000}"/>
    <cellStyle name="Comma 2 3 6 2 2 2 3 3" xfId="5705" xr:uid="{00000000-0005-0000-0000-00005A160000}"/>
    <cellStyle name="Comma 2 3 6 2 2 2 3 3 2" xfId="15757" xr:uid="{00000000-0005-0000-0000-00009E3D0000}"/>
    <cellStyle name="Comma 2 3 6 2 2 2 3 3 2 3" xfId="30851" xr:uid="{00000000-0005-0000-0000-000098780000}"/>
    <cellStyle name="Comma 2 3 6 2 2 2 3 3 3" xfId="10737" xr:uid="{00000000-0005-0000-0000-0000022A0000}"/>
    <cellStyle name="Comma 2 3 6 2 2 2 3 3 3 3" xfId="25834" xr:uid="{00000000-0005-0000-0000-0000FF640000}"/>
    <cellStyle name="Comma 2 3 6 2 2 2 3 3 5" xfId="20821" xr:uid="{00000000-0005-0000-0000-00006A510000}"/>
    <cellStyle name="Comma 2 3 6 2 2 2 3 4" xfId="12415" xr:uid="{00000000-0005-0000-0000-000090300000}"/>
    <cellStyle name="Comma 2 3 6 2 2 2 3 4 3" xfId="27509" xr:uid="{00000000-0005-0000-0000-00008A6B0000}"/>
    <cellStyle name="Comma 2 3 6 2 2 2 3 5" xfId="7394" xr:uid="{00000000-0005-0000-0000-0000F31C0000}"/>
    <cellStyle name="Comma 2 3 6 2 2 2 3 5 3" xfId="22492" xr:uid="{00000000-0005-0000-0000-0000F1570000}"/>
    <cellStyle name="Comma 2 3 6 2 2 2 3 7" xfId="17479" xr:uid="{00000000-0005-0000-0000-00005C440000}"/>
    <cellStyle name="Comma 2 3 6 2 2 2 4" xfId="3176" xr:uid="{00000000-0005-0000-0000-0000790C0000}"/>
    <cellStyle name="Comma 2 3 6 2 2 2 4 2" xfId="13250" xr:uid="{00000000-0005-0000-0000-0000D3330000}"/>
    <cellStyle name="Comma 2 3 6 2 2 2 4 2 3" xfId="28344" xr:uid="{00000000-0005-0000-0000-0000CD6E0000}"/>
    <cellStyle name="Comma 2 3 6 2 2 2 4 3" xfId="8230" xr:uid="{00000000-0005-0000-0000-000037200000}"/>
    <cellStyle name="Comma 2 3 6 2 2 2 4 3 3" xfId="23327" xr:uid="{00000000-0005-0000-0000-0000345B0000}"/>
    <cellStyle name="Comma 2 3 6 2 2 2 4 5" xfId="18314" xr:uid="{00000000-0005-0000-0000-00009F470000}"/>
    <cellStyle name="Comma 2 3 6 2 2 2 5" xfId="4869" xr:uid="{00000000-0005-0000-0000-000016130000}"/>
    <cellStyle name="Comma 2 3 6 2 2 2 5 2" xfId="14921" xr:uid="{00000000-0005-0000-0000-00005A3A0000}"/>
    <cellStyle name="Comma 2 3 6 2 2 2 5 2 3" xfId="30015" xr:uid="{00000000-0005-0000-0000-000054750000}"/>
    <cellStyle name="Comma 2 3 6 2 2 2 5 3" xfId="9901" xr:uid="{00000000-0005-0000-0000-0000BE260000}"/>
    <cellStyle name="Comma 2 3 6 2 2 2 5 3 3" xfId="24998" xr:uid="{00000000-0005-0000-0000-0000BB610000}"/>
    <cellStyle name="Comma 2 3 6 2 2 2 5 5" xfId="19985" xr:uid="{00000000-0005-0000-0000-0000264E0000}"/>
    <cellStyle name="Comma 2 3 6 2 2 2 6" xfId="11579" xr:uid="{00000000-0005-0000-0000-00004C2D0000}"/>
    <cellStyle name="Comma 2 3 6 2 2 2 6 3" xfId="26673" xr:uid="{00000000-0005-0000-0000-000046680000}"/>
    <cellStyle name="Comma 2 3 6 2 2 2 7" xfId="6558" xr:uid="{00000000-0005-0000-0000-0000AF190000}"/>
    <cellStyle name="Comma 2 3 6 2 2 2 7 3" xfId="21656" xr:uid="{00000000-0005-0000-0000-0000AD540000}"/>
    <cellStyle name="Comma 2 3 6 2 2 2 9" xfId="16643"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0" xr:uid="{00000000-0005-0000-0000-0000E3720000}"/>
    <cellStyle name="Comma 2 3 6 2 2 3 2 2 3" xfId="9276" xr:uid="{00000000-0005-0000-0000-00004D240000}"/>
    <cellStyle name="Comma 2 3 6 2 2 3 2 2 3 3" xfId="24373" xr:uid="{00000000-0005-0000-0000-00004A5F0000}"/>
    <cellStyle name="Comma 2 3 6 2 2 3 2 2 5" xfId="19360" xr:uid="{00000000-0005-0000-0000-0000B54B0000}"/>
    <cellStyle name="Comma 2 3 6 2 2 3 2 3" xfId="5915" xr:uid="{00000000-0005-0000-0000-00002C170000}"/>
    <cellStyle name="Comma 2 3 6 2 2 3 2 3 2" xfId="15967" xr:uid="{00000000-0005-0000-0000-0000703E0000}"/>
    <cellStyle name="Comma 2 3 6 2 2 3 2 3 2 3" xfId="31061" xr:uid="{00000000-0005-0000-0000-00006A790000}"/>
    <cellStyle name="Comma 2 3 6 2 2 3 2 3 3" xfId="10947" xr:uid="{00000000-0005-0000-0000-0000D42A0000}"/>
    <cellStyle name="Comma 2 3 6 2 2 3 2 3 3 3" xfId="26044" xr:uid="{00000000-0005-0000-0000-0000D1650000}"/>
    <cellStyle name="Comma 2 3 6 2 2 3 2 3 5" xfId="21031" xr:uid="{00000000-0005-0000-0000-00003C520000}"/>
    <cellStyle name="Comma 2 3 6 2 2 3 2 4" xfId="12625" xr:uid="{00000000-0005-0000-0000-000062310000}"/>
    <cellStyle name="Comma 2 3 6 2 2 3 2 4 3" xfId="27719" xr:uid="{00000000-0005-0000-0000-00005C6C0000}"/>
    <cellStyle name="Comma 2 3 6 2 2 3 2 5" xfId="7604" xr:uid="{00000000-0005-0000-0000-0000C51D0000}"/>
    <cellStyle name="Comma 2 3 6 2 2 3 2 5 3" xfId="22702" xr:uid="{00000000-0005-0000-0000-0000C3580000}"/>
    <cellStyle name="Comma 2 3 6 2 2 3 2 7" xfId="17689" xr:uid="{00000000-0005-0000-0000-00002E450000}"/>
    <cellStyle name="Comma 2 3 6 2 2 3 3" xfId="3386" xr:uid="{00000000-0005-0000-0000-00004B0D0000}"/>
    <cellStyle name="Comma 2 3 6 2 2 3 3 2" xfId="13460" xr:uid="{00000000-0005-0000-0000-0000A5340000}"/>
    <cellStyle name="Comma 2 3 6 2 2 3 3 2 3" xfId="28554" xr:uid="{00000000-0005-0000-0000-00009F6F0000}"/>
    <cellStyle name="Comma 2 3 6 2 2 3 3 3" xfId="8440" xr:uid="{00000000-0005-0000-0000-000009210000}"/>
    <cellStyle name="Comma 2 3 6 2 2 3 3 3 3" xfId="23537" xr:uid="{00000000-0005-0000-0000-0000065C0000}"/>
    <cellStyle name="Comma 2 3 6 2 2 3 3 5" xfId="18524" xr:uid="{00000000-0005-0000-0000-000071480000}"/>
    <cellStyle name="Comma 2 3 6 2 2 3 4" xfId="5079" xr:uid="{00000000-0005-0000-0000-0000E8130000}"/>
    <cellStyle name="Comma 2 3 6 2 2 3 4 2" xfId="15131" xr:uid="{00000000-0005-0000-0000-00002C3B0000}"/>
    <cellStyle name="Comma 2 3 6 2 2 3 4 2 3" xfId="30225" xr:uid="{00000000-0005-0000-0000-000026760000}"/>
    <cellStyle name="Comma 2 3 6 2 2 3 4 3" xfId="10111" xr:uid="{00000000-0005-0000-0000-000090270000}"/>
    <cellStyle name="Comma 2 3 6 2 2 3 4 3 3" xfId="25208" xr:uid="{00000000-0005-0000-0000-00008D620000}"/>
    <cellStyle name="Comma 2 3 6 2 2 3 4 5" xfId="20195" xr:uid="{00000000-0005-0000-0000-0000F84E0000}"/>
    <cellStyle name="Comma 2 3 6 2 2 3 5" xfId="11789" xr:uid="{00000000-0005-0000-0000-00001E2E0000}"/>
    <cellStyle name="Comma 2 3 6 2 2 3 5 3" xfId="26883" xr:uid="{00000000-0005-0000-0000-000018690000}"/>
    <cellStyle name="Comma 2 3 6 2 2 3 6" xfId="6768" xr:uid="{00000000-0005-0000-0000-0000811A0000}"/>
    <cellStyle name="Comma 2 3 6 2 2 3 6 3" xfId="21866" xr:uid="{00000000-0005-0000-0000-00007F550000}"/>
    <cellStyle name="Comma 2 3 6 2 2 3 8" xfId="16853"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2" xr:uid="{00000000-0005-0000-0000-000041710000}"/>
    <cellStyle name="Comma 2 3 6 2 2 4 2 3" xfId="8858" xr:uid="{00000000-0005-0000-0000-0000AB220000}"/>
    <cellStyle name="Comma 2 3 6 2 2 4 2 3 3" xfId="23955" xr:uid="{00000000-0005-0000-0000-0000A85D0000}"/>
    <cellStyle name="Comma 2 3 6 2 2 4 2 5" xfId="18942" xr:uid="{00000000-0005-0000-0000-0000134A0000}"/>
    <cellStyle name="Comma 2 3 6 2 2 4 3" xfId="5497" xr:uid="{00000000-0005-0000-0000-00008A150000}"/>
    <cellStyle name="Comma 2 3 6 2 2 4 3 2" xfId="15549" xr:uid="{00000000-0005-0000-0000-0000CE3C0000}"/>
    <cellStyle name="Comma 2 3 6 2 2 4 3 2 3" xfId="30643" xr:uid="{00000000-0005-0000-0000-0000C8770000}"/>
    <cellStyle name="Comma 2 3 6 2 2 4 3 3" xfId="10529" xr:uid="{00000000-0005-0000-0000-000032290000}"/>
    <cellStyle name="Comma 2 3 6 2 2 4 3 3 3" xfId="25626" xr:uid="{00000000-0005-0000-0000-00002F640000}"/>
    <cellStyle name="Comma 2 3 6 2 2 4 3 5" xfId="20613" xr:uid="{00000000-0005-0000-0000-00009A500000}"/>
    <cellStyle name="Comma 2 3 6 2 2 4 4" xfId="12207" xr:uid="{00000000-0005-0000-0000-0000C02F0000}"/>
    <cellStyle name="Comma 2 3 6 2 2 4 4 3" xfId="27301" xr:uid="{00000000-0005-0000-0000-0000BA6A0000}"/>
    <cellStyle name="Comma 2 3 6 2 2 4 5" xfId="7186" xr:uid="{00000000-0005-0000-0000-0000231C0000}"/>
    <cellStyle name="Comma 2 3 6 2 2 4 5 3" xfId="22284" xr:uid="{00000000-0005-0000-0000-000021570000}"/>
    <cellStyle name="Comma 2 3 6 2 2 4 7" xfId="17271" xr:uid="{00000000-0005-0000-0000-00008C430000}"/>
    <cellStyle name="Comma 2 3 6 2 2 5" xfId="2968" xr:uid="{00000000-0005-0000-0000-0000A90B0000}"/>
    <cellStyle name="Comma 2 3 6 2 2 5 2" xfId="13042" xr:uid="{00000000-0005-0000-0000-000003330000}"/>
    <cellStyle name="Comma 2 3 6 2 2 5 2 3" xfId="28136" xr:uid="{00000000-0005-0000-0000-0000FD6D0000}"/>
    <cellStyle name="Comma 2 3 6 2 2 5 3" xfId="8022" xr:uid="{00000000-0005-0000-0000-0000671F0000}"/>
    <cellStyle name="Comma 2 3 6 2 2 5 3 3" xfId="23119" xr:uid="{00000000-0005-0000-0000-0000645A0000}"/>
    <cellStyle name="Comma 2 3 6 2 2 5 5" xfId="18106" xr:uid="{00000000-0005-0000-0000-0000CF460000}"/>
    <cellStyle name="Comma 2 3 6 2 2 6" xfId="4661" xr:uid="{00000000-0005-0000-0000-000046120000}"/>
    <cellStyle name="Comma 2 3 6 2 2 6 2" xfId="14713" xr:uid="{00000000-0005-0000-0000-00008A390000}"/>
    <cellStyle name="Comma 2 3 6 2 2 6 2 3" xfId="29807" xr:uid="{00000000-0005-0000-0000-000084740000}"/>
    <cellStyle name="Comma 2 3 6 2 2 6 3" xfId="9693" xr:uid="{00000000-0005-0000-0000-0000EE250000}"/>
    <cellStyle name="Comma 2 3 6 2 2 6 3 3" xfId="24790" xr:uid="{00000000-0005-0000-0000-0000EB600000}"/>
    <cellStyle name="Comma 2 3 6 2 2 6 5" xfId="19777" xr:uid="{00000000-0005-0000-0000-0000564D0000}"/>
    <cellStyle name="Comma 2 3 6 2 2 7" xfId="11371" xr:uid="{00000000-0005-0000-0000-00007C2C0000}"/>
    <cellStyle name="Comma 2 3 6 2 2 7 3" xfId="26465" xr:uid="{00000000-0005-0000-0000-000076670000}"/>
    <cellStyle name="Comma 2 3 6 2 2 8" xfId="6350" xr:uid="{00000000-0005-0000-0000-0000DF180000}"/>
    <cellStyle name="Comma 2 3 6 2 2 8 3" xfId="21448"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4" xr:uid="{00000000-0005-0000-0000-00004B730000}"/>
    <cellStyle name="Comma 2 3 6 2 3 2 2 2 3" xfId="9380" xr:uid="{00000000-0005-0000-0000-0000B5240000}"/>
    <cellStyle name="Comma 2 3 6 2 3 2 2 2 3 3" xfId="24477" xr:uid="{00000000-0005-0000-0000-0000B25F0000}"/>
    <cellStyle name="Comma 2 3 6 2 3 2 2 2 5" xfId="19464" xr:uid="{00000000-0005-0000-0000-00001D4C0000}"/>
    <cellStyle name="Comma 2 3 6 2 3 2 2 3" xfId="6019" xr:uid="{00000000-0005-0000-0000-000094170000}"/>
    <cellStyle name="Comma 2 3 6 2 3 2 2 3 2" xfId="16071" xr:uid="{00000000-0005-0000-0000-0000D83E0000}"/>
    <cellStyle name="Comma 2 3 6 2 3 2 2 3 2 3" xfId="31165" xr:uid="{00000000-0005-0000-0000-0000D2790000}"/>
    <cellStyle name="Comma 2 3 6 2 3 2 2 3 3" xfId="11051" xr:uid="{00000000-0005-0000-0000-00003C2B0000}"/>
    <cellStyle name="Comma 2 3 6 2 3 2 2 3 3 3" xfId="26148" xr:uid="{00000000-0005-0000-0000-000039660000}"/>
    <cellStyle name="Comma 2 3 6 2 3 2 2 3 5" xfId="21135" xr:uid="{00000000-0005-0000-0000-0000A4520000}"/>
    <cellStyle name="Comma 2 3 6 2 3 2 2 4" xfId="12729" xr:uid="{00000000-0005-0000-0000-0000CA310000}"/>
    <cellStyle name="Comma 2 3 6 2 3 2 2 4 3" xfId="27823" xr:uid="{00000000-0005-0000-0000-0000C46C0000}"/>
    <cellStyle name="Comma 2 3 6 2 3 2 2 5" xfId="7708" xr:uid="{00000000-0005-0000-0000-00002D1E0000}"/>
    <cellStyle name="Comma 2 3 6 2 3 2 2 5 3" xfId="22806" xr:uid="{00000000-0005-0000-0000-00002B590000}"/>
    <cellStyle name="Comma 2 3 6 2 3 2 2 7" xfId="17793" xr:uid="{00000000-0005-0000-0000-000096450000}"/>
    <cellStyle name="Comma 2 3 6 2 3 2 3" xfId="3490" xr:uid="{00000000-0005-0000-0000-0000B30D0000}"/>
    <cellStyle name="Comma 2 3 6 2 3 2 3 2" xfId="13564" xr:uid="{00000000-0005-0000-0000-00000D350000}"/>
    <cellStyle name="Comma 2 3 6 2 3 2 3 2 3" xfId="28658" xr:uid="{00000000-0005-0000-0000-000007700000}"/>
    <cellStyle name="Comma 2 3 6 2 3 2 3 3" xfId="8544" xr:uid="{00000000-0005-0000-0000-000071210000}"/>
    <cellStyle name="Comma 2 3 6 2 3 2 3 3 3" xfId="23641" xr:uid="{00000000-0005-0000-0000-00006E5C0000}"/>
    <cellStyle name="Comma 2 3 6 2 3 2 3 5" xfId="18628" xr:uid="{00000000-0005-0000-0000-0000D9480000}"/>
    <cellStyle name="Comma 2 3 6 2 3 2 4" xfId="5183" xr:uid="{00000000-0005-0000-0000-000050140000}"/>
    <cellStyle name="Comma 2 3 6 2 3 2 4 2" xfId="15235" xr:uid="{00000000-0005-0000-0000-0000943B0000}"/>
    <cellStyle name="Comma 2 3 6 2 3 2 4 2 3" xfId="30329" xr:uid="{00000000-0005-0000-0000-00008E760000}"/>
    <cellStyle name="Comma 2 3 6 2 3 2 4 3" xfId="10215" xr:uid="{00000000-0005-0000-0000-0000F8270000}"/>
    <cellStyle name="Comma 2 3 6 2 3 2 4 3 3" xfId="25312" xr:uid="{00000000-0005-0000-0000-0000F5620000}"/>
    <cellStyle name="Comma 2 3 6 2 3 2 4 5" xfId="20299" xr:uid="{00000000-0005-0000-0000-0000604F0000}"/>
    <cellStyle name="Comma 2 3 6 2 3 2 5" xfId="11893" xr:uid="{00000000-0005-0000-0000-0000862E0000}"/>
    <cellStyle name="Comma 2 3 6 2 3 2 5 3" xfId="26987" xr:uid="{00000000-0005-0000-0000-000080690000}"/>
    <cellStyle name="Comma 2 3 6 2 3 2 6" xfId="6872" xr:uid="{00000000-0005-0000-0000-0000E91A0000}"/>
    <cellStyle name="Comma 2 3 6 2 3 2 6 3" xfId="21970" xr:uid="{00000000-0005-0000-0000-0000E7550000}"/>
    <cellStyle name="Comma 2 3 6 2 3 2 8" xfId="16957"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6" xr:uid="{00000000-0005-0000-0000-0000A9710000}"/>
    <cellStyle name="Comma 2 3 6 2 3 3 2 3" xfId="8962" xr:uid="{00000000-0005-0000-0000-000013230000}"/>
    <cellStyle name="Comma 2 3 6 2 3 3 2 3 3" xfId="24059" xr:uid="{00000000-0005-0000-0000-0000105E0000}"/>
    <cellStyle name="Comma 2 3 6 2 3 3 2 5" xfId="19046" xr:uid="{00000000-0005-0000-0000-00007B4A0000}"/>
    <cellStyle name="Comma 2 3 6 2 3 3 3" xfId="5601" xr:uid="{00000000-0005-0000-0000-0000F2150000}"/>
    <cellStyle name="Comma 2 3 6 2 3 3 3 2" xfId="15653" xr:uid="{00000000-0005-0000-0000-0000363D0000}"/>
    <cellStyle name="Comma 2 3 6 2 3 3 3 2 3" xfId="30747" xr:uid="{00000000-0005-0000-0000-000030780000}"/>
    <cellStyle name="Comma 2 3 6 2 3 3 3 3" xfId="10633" xr:uid="{00000000-0005-0000-0000-00009A290000}"/>
    <cellStyle name="Comma 2 3 6 2 3 3 3 3 3" xfId="25730" xr:uid="{00000000-0005-0000-0000-000097640000}"/>
    <cellStyle name="Comma 2 3 6 2 3 3 3 5" xfId="20717" xr:uid="{00000000-0005-0000-0000-000002510000}"/>
    <cellStyle name="Comma 2 3 6 2 3 3 4" xfId="12311" xr:uid="{00000000-0005-0000-0000-000028300000}"/>
    <cellStyle name="Comma 2 3 6 2 3 3 4 3" xfId="27405" xr:uid="{00000000-0005-0000-0000-0000226B0000}"/>
    <cellStyle name="Comma 2 3 6 2 3 3 5" xfId="7290" xr:uid="{00000000-0005-0000-0000-00008B1C0000}"/>
    <cellStyle name="Comma 2 3 6 2 3 3 5 3" xfId="22388" xr:uid="{00000000-0005-0000-0000-000089570000}"/>
    <cellStyle name="Comma 2 3 6 2 3 3 7" xfId="17375" xr:uid="{00000000-0005-0000-0000-0000F4430000}"/>
    <cellStyle name="Comma 2 3 6 2 3 4" xfId="3072" xr:uid="{00000000-0005-0000-0000-0000110C0000}"/>
    <cellStyle name="Comma 2 3 6 2 3 4 2" xfId="13146" xr:uid="{00000000-0005-0000-0000-00006B330000}"/>
    <cellStyle name="Comma 2 3 6 2 3 4 2 3" xfId="28240" xr:uid="{00000000-0005-0000-0000-0000656E0000}"/>
    <cellStyle name="Comma 2 3 6 2 3 4 3" xfId="8126" xr:uid="{00000000-0005-0000-0000-0000CF1F0000}"/>
    <cellStyle name="Comma 2 3 6 2 3 4 3 3" xfId="23223" xr:uid="{00000000-0005-0000-0000-0000CC5A0000}"/>
    <cellStyle name="Comma 2 3 6 2 3 4 5" xfId="18210" xr:uid="{00000000-0005-0000-0000-000037470000}"/>
    <cellStyle name="Comma 2 3 6 2 3 5" xfId="4765" xr:uid="{00000000-0005-0000-0000-0000AE120000}"/>
    <cellStyle name="Comma 2 3 6 2 3 5 2" xfId="14817" xr:uid="{00000000-0005-0000-0000-0000F2390000}"/>
    <cellStyle name="Comma 2 3 6 2 3 5 2 3" xfId="29911" xr:uid="{00000000-0005-0000-0000-0000EC740000}"/>
    <cellStyle name="Comma 2 3 6 2 3 5 3" xfId="9797" xr:uid="{00000000-0005-0000-0000-000056260000}"/>
    <cellStyle name="Comma 2 3 6 2 3 5 3 3" xfId="24894" xr:uid="{00000000-0005-0000-0000-000053610000}"/>
    <cellStyle name="Comma 2 3 6 2 3 5 5" xfId="19881" xr:uid="{00000000-0005-0000-0000-0000BE4D0000}"/>
    <cellStyle name="Comma 2 3 6 2 3 6" xfId="11475" xr:uid="{00000000-0005-0000-0000-0000E42C0000}"/>
    <cellStyle name="Comma 2 3 6 2 3 6 3" xfId="26569" xr:uid="{00000000-0005-0000-0000-0000DE670000}"/>
    <cellStyle name="Comma 2 3 6 2 3 7" xfId="6454" xr:uid="{00000000-0005-0000-0000-000047190000}"/>
    <cellStyle name="Comma 2 3 6 2 3 7 3" xfId="21552" xr:uid="{00000000-0005-0000-0000-000045540000}"/>
    <cellStyle name="Comma 2 3 6 2 3 9" xfId="16539"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6" xr:uid="{00000000-0005-0000-0000-00007B720000}"/>
    <cellStyle name="Comma 2 3 6 2 4 2 2 3" xfId="9172" xr:uid="{00000000-0005-0000-0000-0000E5230000}"/>
    <cellStyle name="Comma 2 3 6 2 4 2 2 3 3" xfId="24269" xr:uid="{00000000-0005-0000-0000-0000E25E0000}"/>
    <cellStyle name="Comma 2 3 6 2 4 2 2 5" xfId="19256" xr:uid="{00000000-0005-0000-0000-00004D4B0000}"/>
    <cellStyle name="Comma 2 3 6 2 4 2 3" xfId="5811" xr:uid="{00000000-0005-0000-0000-0000C4160000}"/>
    <cellStyle name="Comma 2 3 6 2 4 2 3 2" xfId="15863" xr:uid="{00000000-0005-0000-0000-0000083E0000}"/>
    <cellStyle name="Comma 2 3 6 2 4 2 3 2 3" xfId="30957" xr:uid="{00000000-0005-0000-0000-000002790000}"/>
    <cellStyle name="Comma 2 3 6 2 4 2 3 3" xfId="10843" xr:uid="{00000000-0005-0000-0000-00006C2A0000}"/>
    <cellStyle name="Comma 2 3 6 2 4 2 3 3 3" xfId="25940" xr:uid="{00000000-0005-0000-0000-000069650000}"/>
    <cellStyle name="Comma 2 3 6 2 4 2 3 5" xfId="20927" xr:uid="{00000000-0005-0000-0000-0000D4510000}"/>
    <cellStyle name="Comma 2 3 6 2 4 2 4" xfId="12521" xr:uid="{00000000-0005-0000-0000-0000FA300000}"/>
    <cellStyle name="Comma 2 3 6 2 4 2 4 3" xfId="27615" xr:uid="{00000000-0005-0000-0000-0000F46B0000}"/>
    <cellStyle name="Comma 2 3 6 2 4 2 5" xfId="7500" xr:uid="{00000000-0005-0000-0000-00005D1D0000}"/>
    <cellStyle name="Comma 2 3 6 2 4 2 5 3" xfId="22598" xr:uid="{00000000-0005-0000-0000-00005B580000}"/>
    <cellStyle name="Comma 2 3 6 2 4 2 7" xfId="17585" xr:uid="{00000000-0005-0000-0000-0000C6440000}"/>
    <cellStyle name="Comma 2 3 6 2 4 3" xfId="3282" xr:uid="{00000000-0005-0000-0000-0000E30C0000}"/>
    <cellStyle name="Comma 2 3 6 2 4 3 2" xfId="13356" xr:uid="{00000000-0005-0000-0000-00003D340000}"/>
    <cellStyle name="Comma 2 3 6 2 4 3 2 3" xfId="28450" xr:uid="{00000000-0005-0000-0000-0000376F0000}"/>
    <cellStyle name="Comma 2 3 6 2 4 3 3" xfId="8336" xr:uid="{00000000-0005-0000-0000-0000A1200000}"/>
    <cellStyle name="Comma 2 3 6 2 4 3 3 3" xfId="23433" xr:uid="{00000000-0005-0000-0000-00009E5B0000}"/>
    <cellStyle name="Comma 2 3 6 2 4 3 5" xfId="18420" xr:uid="{00000000-0005-0000-0000-000009480000}"/>
    <cellStyle name="Comma 2 3 6 2 4 4" xfId="4975" xr:uid="{00000000-0005-0000-0000-000080130000}"/>
    <cellStyle name="Comma 2 3 6 2 4 4 2" xfId="15027" xr:uid="{00000000-0005-0000-0000-0000C43A0000}"/>
    <cellStyle name="Comma 2 3 6 2 4 4 2 3" xfId="30121" xr:uid="{00000000-0005-0000-0000-0000BE750000}"/>
    <cellStyle name="Comma 2 3 6 2 4 4 3" xfId="10007" xr:uid="{00000000-0005-0000-0000-000028270000}"/>
    <cellStyle name="Comma 2 3 6 2 4 4 3 3" xfId="25104" xr:uid="{00000000-0005-0000-0000-000025620000}"/>
    <cellStyle name="Comma 2 3 6 2 4 4 5" xfId="20091" xr:uid="{00000000-0005-0000-0000-0000904E0000}"/>
    <cellStyle name="Comma 2 3 6 2 4 5" xfId="11685" xr:uid="{00000000-0005-0000-0000-0000B62D0000}"/>
    <cellStyle name="Comma 2 3 6 2 4 5 3" xfId="26779" xr:uid="{00000000-0005-0000-0000-0000B0680000}"/>
    <cellStyle name="Comma 2 3 6 2 4 6" xfId="6664" xr:uid="{00000000-0005-0000-0000-0000191A0000}"/>
    <cellStyle name="Comma 2 3 6 2 4 6 3" xfId="21762" xr:uid="{00000000-0005-0000-0000-000017550000}"/>
    <cellStyle name="Comma 2 3 6 2 4 8" xfId="16749"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8" xr:uid="{00000000-0005-0000-0000-0000D9700000}"/>
    <cellStyle name="Comma 2 3 6 2 5 2 3" xfId="8754" xr:uid="{00000000-0005-0000-0000-000043220000}"/>
    <cellStyle name="Comma 2 3 6 2 5 2 3 3" xfId="23851" xr:uid="{00000000-0005-0000-0000-0000405D0000}"/>
    <cellStyle name="Comma 2 3 6 2 5 2 5" xfId="18838" xr:uid="{00000000-0005-0000-0000-0000AB490000}"/>
    <cellStyle name="Comma 2 3 6 2 5 3" xfId="5393" xr:uid="{00000000-0005-0000-0000-000022150000}"/>
    <cellStyle name="Comma 2 3 6 2 5 3 2" xfId="15445" xr:uid="{00000000-0005-0000-0000-0000663C0000}"/>
    <cellStyle name="Comma 2 3 6 2 5 3 2 3" xfId="30539" xr:uid="{00000000-0005-0000-0000-000060770000}"/>
    <cellStyle name="Comma 2 3 6 2 5 3 3" xfId="10425" xr:uid="{00000000-0005-0000-0000-0000CA280000}"/>
    <cellStyle name="Comma 2 3 6 2 5 3 3 3" xfId="25522" xr:uid="{00000000-0005-0000-0000-0000C7630000}"/>
    <cellStyle name="Comma 2 3 6 2 5 3 5" xfId="20509" xr:uid="{00000000-0005-0000-0000-000032500000}"/>
    <cellStyle name="Comma 2 3 6 2 5 4" xfId="12103" xr:uid="{00000000-0005-0000-0000-0000582F0000}"/>
    <cellStyle name="Comma 2 3 6 2 5 4 3" xfId="27197" xr:uid="{00000000-0005-0000-0000-0000526A0000}"/>
    <cellStyle name="Comma 2 3 6 2 5 5" xfId="7082" xr:uid="{00000000-0005-0000-0000-0000BB1B0000}"/>
    <cellStyle name="Comma 2 3 6 2 5 5 3" xfId="22180" xr:uid="{00000000-0005-0000-0000-0000B9560000}"/>
    <cellStyle name="Comma 2 3 6 2 5 7" xfId="17167" xr:uid="{00000000-0005-0000-0000-000024430000}"/>
    <cellStyle name="Comma 2 3 6 2 6" xfId="2864" xr:uid="{00000000-0005-0000-0000-0000410B0000}"/>
    <cellStyle name="Comma 2 3 6 2 6 2" xfId="12938" xr:uid="{00000000-0005-0000-0000-00009B320000}"/>
    <cellStyle name="Comma 2 3 6 2 6 2 3" xfId="28032" xr:uid="{00000000-0005-0000-0000-0000956D0000}"/>
    <cellStyle name="Comma 2 3 6 2 6 3" xfId="7918" xr:uid="{00000000-0005-0000-0000-0000FF1E0000}"/>
    <cellStyle name="Comma 2 3 6 2 6 3 3" xfId="23015" xr:uid="{00000000-0005-0000-0000-0000FC590000}"/>
    <cellStyle name="Comma 2 3 6 2 6 5" xfId="18002" xr:uid="{00000000-0005-0000-0000-000067460000}"/>
    <cellStyle name="Comma 2 3 6 2 7" xfId="4557" xr:uid="{00000000-0005-0000-0000-0000DE110000}"/>
    <cellStyle name="Comma 2 3 6 2 7 2" xfId="14609" xr:uid="{00000000-0005-0000-0000-000022390000}"/>
    <cellStyle name="Comma 2 3 6 2 7 2 3" xfId="29703" xr:uid="{00000000-0005-0000-0000-00001C740000}"/>
    <cellStyle name="Comma 2 3 6 2 7 3" xfId="9589" xr:uid="{00000000-0005-0000-0000-000086250000}"/>
    <cellStyle name="Comma 2 3 6 2 7 3 3" xfId="24686" xr:uid="{00000000-0005-0000-0000-000083600000}"/>
    <cellStyle name="Comma 2 3 6 2 7 5" xfId="19673" xr:uid="{00000000-0005-0000-0000-0000EE4C0000}"/>
    <cellStyle name="Comma 2 3 6 2 8" xfId="11267" xr:uid="{00000000-0005-0000-0000-0000142C0000}"/>
    <cellStyle name="Comma 2 3 6 2 8 3" xfId="26361" xr:uid="{00000000-0005-0000-0000-00000E670000}"/>
    <cellStyle name="Comma 2 3 6 2 9" xfId="6246" xr:uid="{00000000-0005-0000-0000-000077180000}"/>
    <cellStyle name="Comma 2 3 6 2 9 3" xfId="21344" xr:uid="{00000000-0005-0000-0000-000075530000}"/>
    <cellStyle name="Comma 2 3 6 3" xfId="1211" xr:uid="{00000000-0005-0000-0000-0000CB040000}"/>
    <cellStyle name="Comma 2 3 6 3 10" xfId="16383"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6" xr:uid="{00000000-0005-0000-0000-00007F730000}"/>
    <cellStyle name="Comma 2 3 6 3 2 2 2 2 3" xfId="9432" xr:uid="{00000000-0005-0000-0000-0000E9240000}"/>
    <cellStyle name="Comma 2 3 6 3 2 2 2 2 3 3" xfId="24529" xr:uid="{00000000-0005-0000-0000-0000E65F0000}"/>
    <cellStyle name="Comma 2 3 6 3 2 2 2 2 5" xfId="19516" xr:uid="{00000000-0005-0000-0000-0000514C0000}"/>
    <cellStyle name="Comma 2 3 6 3 2 2 2 3" xfId="6071" xr:uid="{00000000-0005-0000-0000-0000C8170000}"/>
    <cellStyle name="Comma 2 3 6 3 2 2 2 3 2" xfId="16123" xr:uid="{00000000-0005-0000-0000-00000C3F0000}"/>
    <cellStyle name="Comma 2 3 6 3 2 2 2 3 2 3" xfId="31217" xr:uid="{00000000-0005-0000-0000-0000067A0000}"/>
    <cellStyle name="Comma 2 3 6 3 2 2 2 3 3" xfId="11103" xr:uid="{00000000-0005-0000-0000-0000702B0000}"/>
    <cellStyle name="Comma 2 3 6 3 2 2 2 3 3 3" xfId="26200" xr:uid="{00000000-0005-0000-0000-00006D660000}"/>
    <cellStyle name="Comma 2 3 6 3 2 2 2 3 5" xfId="21187" xr:uid="{00000000-0005-0000-0000-0000D8520000}"/>
    <cellStyle name="Comma 2 3 6 3 2 2 2 4" xfId="12781" xr:uid="{00000000-0005-0000-0000-0000FE310000}"/>
    <cellStyle name="Comma 2 3 6 3 2 2 2 4 3" xfId="27875" xr:uid="{00000000-0005-0000-0000-0000F86C0000}"/>
    <cellStyle name="Comma 2 3 6 3 2 2 2 5" xfId="7760" xr:uid="{00000000-0005-0000-0000-0000611E0000}"/>
    <cellStyle name="Comma 2 3 6 3 2 2 2 5 3" xfId="22858" xr:uid="{00000000-0005-0000-0000-00005F590000}"/>
    <cellStyle name="Comma 2 3 6 3 2 2 2 7" xfId="17845" xr:uid="{00000000-0005-0000-0000-0000CA450000}"/>
    <cellStyle name="Comma 2 3 6 3 2 2 3" xfId="3542" xr:uid="{00000000-0005-0000-0000-0000E70D0000}"/>
    <cellStyle name="Comma 2 3 6 3 2 2 3 2" xfId="13616" xr:uid="{00000000-0005-0000-0000-000041350000}"/>
    <cellStyle name="Comma 2 3 6 3 2 2 3 2 3" xfId="28710" xr:uid="{00000000-0005-0000-0000-00003B700000}"/>
    <cellStyle name="Comma 2 3 6 3 2 2 3 3" xfId="8596" xr:uid="{00000000-0005-0000-0000-0000A5210000}"/>
    <cellStyle name="Comma 2 3 6 3 2 2 3 3 3" xfId="23693" xr:uid="{00000000-0005-0000-0000-0000A25C0000}"/>
    <cellStyle name="Comma 2 3 6 3 2 2 3 5" xfId="18680" xr:uid="{00000000-0005-0000-0000-00000D490000}"/>
    <cellStyle name="Comma 2 3 6 3 2 2 4" xfId="5235" xr:uid="{00000000-0005-0000-0000-000084140000}"/>
    <cellStyle name="Comma 2 3 6 3 2 2 4 2" xfId="15287" xr:uid="{00000000-0005-0000-0000-0000C83B0000}"/>
    <cellStyle name="Comma 2 3 6 3 2 2 4 2 3" xfId="30381" xr:uid="{00000000-0005-0000-0000-0000C2760000}"/>
    <cellStyle name="Comma 2 3 6 3 2 2 4 3" xfId="10267" xr:uid="{00000000-0005-0000-0000-00002C280000}"/>
    <cellStyle name="Comma 2 3 6 3 2 2 4 3 3" xfId="25364" xr:uid="{00000000-0005-0000-0000-000029630000}"/>
    <cellStyle name="Comma 2 3 6 3 2 2 4 5" xfId="20351" xr:uid="{00000000-0005-0000-0000-0000944F0000}"/>
    <cellStyle name="Comma 2 3 6 3 2 2 5" xfId="11945" xr:uid="{00000000-0005-0000-0000-0000BA2E0000}"/>
    <cellStyle name="Comma 2 3 6 3 2 2 5 3" xfId="27039" xr:uid="{00000000-0005-0000-0000-0000B4690000}"/>
    <cellStyle name="Comma 2 3 6 3 2 2 6" xfId="6924" xr:uid="{00000000-0005-0000-0000-00001D1B0000}"/>
    <cellStyle name="Comma 2 3 6 3 2 2 6 3" xfId="22022" xr:uid="{00000000-0005-0000-0000-00001B560000}"/>
    <cellStyle name="Comma 2 3 6 3 2 2 8" xfId="17009"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8" xr:uid="{00000000-0005-0000-0000-0000DD710000}"/>
    <cellStyle name="Comma 2 3 6 3 2 3 2 3" xfId="9014" xr:uid="{00000000-0005-0000-0000-000047230000}"/>
    <cellStyle name="Comma 2 3 6 3 2 3 2 3 3" xfId="24111" xr:uid="{00000000-0005-0000-0000-0000445E0000}"/>
    <cellStyle name="Comma 2 3 6 3 2 3 2 5" xfId="19098" xr:uid="{00000000-0005-0000-0000-0000AF4A0000}"/>
    <cellStyle name="Comma 2 3 6 3 2 3 3" xfId="5653" xr:uid="{00000000-0005-0000-0000-000026160000}"/>
    <cellStyle name="Comma 2 3 6 3 2 3 3 2" xfId="15705" xr:uid="{00000000-0005-0000-0000-00006A3D0000}"/>
    <cellStyle name="Comma 2 3 6 3 2 3 3 2 3" xfId="30799" xr:uid="{00000000-0005-0000-0000-000064780000}"/>
    <cellStyle name="Comma 2 3 6 3 2 3 3 3" xfId="10685" xr:uid="{00000000-0005-0000-0000-0000CE290000}"/>
    <cellStyle name="Comma 2 3 6 3 2 3 3 3 3" xfId="25782" xr:uid="{00000000-0005-0000-0000-0000CB640000}"/>
    <cellStyle name="Comma 2 3 6 3 2 3 3 5" xfId="20769" xr:uid="{00000000-0005-0000-0000-000036510000}"/>
    <cellStyle name="Comma 2 3 6 3 2 3 4" xfId="12363" xr:uid="{00000000-0005-0000-0000-00005C300000}"/>
    <cellStyle name="Comma 2 3 6 3 2 3 4 3" xfId="27457" xr:uid="{00000000-0005-0000-0000-0000566B0000}"/>
    <cellStyle name="Comma 2 3 6 3 2 3 5" xfId="7342" xr:uid="{00000000-0005-0000-0000-0000BF1C0000}"/>
    <cellStyle name="Comma 2 3 6 3 2 3 5 3" xfId="22440" xr:uid="{00000000-0005-0000-0000-0000BD570000}"/>
    <cellStyle name="Comma 2 3 6 3 2 3 7" xfId="17427" xr:uid="{00000000-0005-0000-0000-000028440000}"/>
    <cellStyle name="Comma 2 3 6 3 2 4" xfId="3124" xr:uid="{00000000-0005-0000-0000-0000450C0000}"/>
    <cellStyle name="Comma 2 3 6 3 2 4 2" xfId="13198" xr:uid="{00000000-0005-0000-0000-00009F330000}"/>
    <cellStyle name="Comma 2 3 6 3 2 4 2 3" xfId="28292" xr:uid="{00000000-0005-0000-0000-0000996E0000}"/>
    <cellStyle name="Comma 2 3 6 3 2 4 3" xfId="8178" xr:uid="{00000000-0005-0000-0000-000003200000}"/>
    <cellStyle name="Comma 2 3 6 3 2 4 3 3" xfId="23275" xr:uid="{00000000-0005-0000-0000-0000005B0000}"/>
    <cellStyle name="Comma 2 3 6 3 2 4 5" xfId="18262" xr:uid="{00000000-0005-0000-0000-00006B470000}"/>
    <cellStyle name="Comma 2 3 6 3 2 5" xfId="4817" xr:uid="{00000000-0005-0000-0000-0000E2120000}"/>
    <cellStyle name="Comma 2 3 6 3 2 5 2" xfId="14869" xr:uid="{00000000-0005-0000-0000-0000263A0000}"/>
    <cellStyle name="Comma 2 3 6 3 2 5 2 3" xfId="29963" xr:uid="{00000000-0005-0000-0000-000020750000}"/>
    <cellStyle name="Comma 2 3 6 3 2 5 3" xfId="9849" xr:uid="{00000000-0005-0000-0000-00008A260000}"/>
    <cellStyle name="Comma 2 3 6 3 2 5 3 3" xfId="24946" xr:uid="{00000000-0005-0000-0000-000087610000}"/>
    <cellStyle name="Comma 2 3 6 3 2 5 5" xfId="19933" xr:uid="{00000000-0005-0000-0000-0000F24D0000}"/>
    <cellStyle name="Comma 2 3 6 3 2 6" xfId="11527" xr:uid="{00000000-0005-0000-0000-0000182D0000}"/>
    <cellStyle name="Comma 2 3 6 3 2 6 3" xfId="26621" xr:uid="{00000000-0005-0000-0000-000012680000}"/>
    <cellStyle name="Comma 2 3 6 3 2 7" xfId="6506" xr:uid="{00000000-0005-0000-0000-00007B190000}"/>
    <cellStyle name="Comma 2 3 6 3 2 7 3" xfId="21604" xr:uid="{00000000-0005-0000-0000-000079540000}"/>
    <cellStyle name="Comma 2 3 6 3 2 9" xfId="16591"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8" xr:uid="{00000000-0005-0000-0000-0000AF720000}"/>
    <cellStyle name="Comma 2 3 6 3 3 2 2 3" xfId="9224" xr:uid="{00000000-0005-0000-0000-000019240000}"/>
    <cellStyle name="Comma 2 3 6 3 3 2 2 3 3" xfId="24321" xr:uid="{00000000-0005-0000-0000-0000165F0000}"/>
    <cellStyle name="Comma 2 3 6 3 3 2 2 5" xfId="19308" xr:uid="{00000000-0005-0000-0000-0000814B0000}"/>
    <cellStyle name="Comma 2 3 6 3 3 2 3" xfId="5863" xr:uid="{00000000-0005-0000-0000-0000F8160000}"/>
    <cellStyle name="Comma 2 3 6 3 3 2 3 2" xfId="15915" xr:uid="{00000000-0005-0000-0000-00003C3E0000}"/>
    <cellStyle name="Comma 2 3 6 3 3 2 3 2 3" xfId="31009" xr:uid="{00000000-0005-0000-0000-000036790000}"/>
    <cellStyle name="Comma 2 3 6 3 3 2 3 3" xfId="10895" xr:uid="{00000000-0005-0000-0000-0000A02A0000}"/>
    <cellStyle name="Comma 2 3 6 3 3 2 3 3 3" xfId="25992" xr:uid="{00000000-0005-0000-0000-00009D650000}"/>
    <cellStyle name="Comma 2 3 6 3 3 2 3 5" xfId="20979" xr:uid="{00000000-0005-0000-0000-000008520000}"/>
    <cellStyle name="Comma 2 3 6 3 3 2 4" xfId="12573" xr:uid="{00000000-0005-0000-0000-00002E310000}"/>
    <cellStyle name="Comma 2 3 6 3 3 2 4 3" xfId="27667" xr:uid="{00000000-0005-0000-0000-0000286C0000}"/>
    <cellStyle name="Comma 2 3 6 3 3 2 5" xfId="7552" xr:uid="{00000000-0005-0000-0000-0000911D0000}"/>
    <cellStyle name="Comma 2 3 6 3 3 2 5 3" xfId="22650" xr:uid="{00000000-0005-0000-0000-00008F580000}"/>
    <cellStyle name="Comma 2 3 6 3 3 2 7" xfId="17637" xr:uid="{00000000-0005-0000-0000-0000FA440000}"/>
    <cellStyle name="Comma 2 3 6 3 3 3" xfId="3334" xr:uid="{00000000-0005-0000-0000-0000170D0000}"/>
    <cellStyle name="Comma 2 3 6 3 3 3 2" xfId="13408" xr:uid="{00000000-0005-0000-0000-000071340000}"/>
    <cellStyle name="Comma 2 3 6 3 3 3 2 3" xfId="28502" xr:uid="{00000000-0005-0000-0000-00006B6F0000}"/>
    <cellStyle name="Comma 2 3 6 3 3 3 3" xfId="8388" xr:uid="{00000000-0005-0000-0000-0000D5200000}"/>
    <cellStyle name="Comma 2 3 6 3 3 3 3 3" xfId="23485" xr:uid="{00000000-0005-0000-0000-0000D25B0000}"/>
    <cellStyle name="Comma 2 3 6 3 3 3 5" xfId="18472" xr:uid="{00000000-0005-0000-0000-00003D480000}"/>
    <cellStyle name="Comma 2 3 6 3 3 4" xfId="5027" xr:uid="{00000000-0005-0000-0000-0000B4130000}"/>
    <cellStyle name="Comma 2 3 6 3 3 4 2" xfId="15079" xr:uid="{00000000-0005-0000-0000-0000F83A0000}"/>
    <cellStyle name="Comma 2 3 6 3 3 4 2 3" xfId="30173" xr:uid="{00000000-0005-0000-0000-0000F2750000}"/>
    <cellStyle name="Comma 2 3 6 3 3 4 3" xfId="10059" xr:uid="{00000000-0005-0000-0000-00005C270000}"/>
    <cellStyle name="Comma 2 3 6 3 3 4 3 3" xfId="25156" xr:uid="{00000000-0005-0000-0000-000059620000}"/>
    <cellStyle name="Comma 2 3 6 3 3 4 5" xfId="20143" xr:uid="{00000000-0005-0000-0000-0000C44E0000}"/>
    <cellStyle name="Comma 2 3 6 3 3 5" xfId="11737" xr:uid="{00000000-0005-0000-0000-0000EA2D0000}"/>
    <cellStyle name="Comma 2 3 6 3 3 5 3" xfId="26831" xr:uid="{00000000-0005-0000-0000-0000E4680000}"/>
    <cellStyle name="Comma 2 3 6 3 3 6" xfId="6716" xr:uid="{00000000-0005-0000-0000-00004D1A0000}"/>
    <cellStyle name="Comma 2 3 6 3 3 6 3" xfId="21814" xr:uid="{00000000-0005-0000-0000-00004B550000}"/>
    <cellStyle name="Comma 2 3 6 3 3 8" xfId="16801"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0" xr:uid="{00000000-0005-0000-0000-00000D710000}"/>
    <cellStyle name="Comma 2 3 6 3 4 2 3" xfId="8806" xr:uid="{00000000-0005-0000-0000-000077220000}"/>
    <cellStyle name="Comma 2 3 6 3 4 2 3 3" xfId="23903" xr:uid="{00000000-0005-0000-0000-0000745D0000}"/>
    <cellStyle name="Comma 2 3 6 3 4 2 5" xfId="18890" xr:uid="{00000000-0005-0000-0000-0000DF490000}"/>
    <cellStyle name="Comma 2 3 6 3 4 3" xfId="5445" xr:uid="{00000000-0005-0000-0000-000056150000}"/>
    <cellStyle name="Comma 2 3 6 3 4 3 2" xfId="15497" xr:uid="{00000000-0005-0000-0000-00009A3C0000}"/>
    <cellStyle name="Comma 2 3 6 3 4 3 2 3" xfId="30591" xr:uid="{00000000-0005-0000-0000-000094770000}"/>
    <cellStyle name="Comma 2 3 6 3 4 3 3" xfId="10477" xr:uid="{00000000-0005-0000-0000-0000FE280000}"/>
    <cellStyle name="Comma 2 3 6 3 4 3 3 3" xfId="25574" xr:uid="{00000000-0005-0000-0000-0000FB630000}"/>
    <cellStyle name="Comma 2 3 6 3 4 3 5" xfId="20561" xr:uid="{00000000-0005-0000-0000-000066500000}"/>
    <cellStyle name="Comma 2 3 6 3 4 4" xfId="12155" xr:uid="{00000000-0005-0000-0000-00008C2F0000}"/>
    <cellStyle name="Comma 2 3 6 3 4 4 3" xfId="27249" xr:uid="{00000000-0005-0000-0000-0000866A0000}"/>
    <cellStyle name="Comma 2 3 6 3 4 5" xfId="7134" xr:uid="{00000000-0005-0000-0000-0000EF1B0000}"/>
    <cellStyle name="Comma 2 3 6 3 4 5 3" xfId="22232" xr:uid="{00000000-0005-0000-0000-0000ED560000}"/>
    <cellStyle name="Comma 2 3 6 3 4 7" xfId="17219" xr:uid="{00000000-0005-0000-0000-000058430000}"/>
    <cellStyle name="Comma 2 3 6 3 5" xfId="2916" xr:uid="{00000000-0005-0000-0000-0000750B0000}"/>
    <cellStyle name="Comma 2 3 6 3 5 2" xfId="12990" xr:uid="{00000000-0005-0000-0000-0000CF320000}"/>
    <cellStyle name="Comma 2 3 6 3 5 2 3" xfId="28084" xr:uid="{00000000-0005-0000-0000-0000C96D0000}"/>
    <cellStyle name="Comma 2 3 6 3 5 3" xfId="7970" xr:uid="{00000000-0005-0000-0000-0000331F0000}"/>
    <cellStyle name="Comma 2 3 6 3 5 3 3" xfId="23067" xr:uid="{00000000-0005-0000-0000-0000305A0000}"/>
    <cellStyle name="Comma 2 3 6 3 5 5" xfId="18054" xr:uid="{00000000-0005-0000-0000-00009B460000}"/>
    <cellStyle name="Comma 2 3 6 3 6" xfId="4609" xr:uid="{00000000-0005-0000-0000-000012120000}"/>
    <cellStyle name="Comma 2 3 6 3 6 2" xfId="14661" xr:uid="{00000000-0005-0000-0000-000056390000}"/>
    <cellStyle name="Comma 2 3 6 3 6 2 3" xfId="29755" xr:uid="{00000000-0005-0000-0000-000050740000}"/>
    <cellStyle name="Comma 2 3 6 3 6 3" xfId="9641" xr:uid="{00000000-0005-0000-0000-0000BA250000}"/>
    <cellStyle name="Comma 2 3 6 3 6 3 3" xfId="24738" xr:uid="{00000000-0005-0000-0000-0000B7600000}"/>
    <cellStyle name="Comma 2 3 6 3 6 5" xfId="19725" xr:uid="{00000000-0005-0000-0000-0000224D0000}"/>
    <cellStyle name="Comma 2 3 6 3 7" xfId="11319" xr:uid="{00000000-0005-0000-0000-0000482C0000}"/>
    <cellStyle name="Comma 2 3 6 3 7 3" xfId="26413" xr:uid="{00000000-0005-0000-0000-000042670000}"/>
    <cellStyle name="Comma 2 3 6 3 8" xfId="6298" xr:uid="{00000000-0005-0000-0000-0000AB180000}"/>
    <cellStyle name="Comma 2 3 6 3 8 3" xfId="21396"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2" xr:uid="{00000000-0005-0000-0000-000017730000}"/>
    <cellStyle name="Comma 2 3 6 4 2 2 2 3" xfId="9328" xr:uid="{00000000-0005-0000-0000-000081240000}"/>
    <cellStyle name="Comma 2 3 6 4 2 2 2 3 3" xfId="24425" xr:uid="{00000000-0005-0000-0000-00007E5F0000}"/>
    <cellStyle name="Comma 2 3 6 4 2 2 2 5" xfId="19412" xr:uid="{00000000-0005-0000-0000-0000E94B0000}"/>
    <cellStyle name="Comma 2 3 6 4 2 2 3" xfId="5967" xr:uid="{00000000-0005-0000-0000-000060170000}"/>
    <cellStyle name="Comma 2 3 6 4 2 2 3 2" xfId="16019" xr:uid="{00000000-0005-0000-0000-0000A43E0000}"/>
    <cellStyle name="Comma 2 3 6 4 2 2 3 2 3" xfId="31113" xr:uid="{00000000-0005-0000-0000-00009E790000}"/>
    <cellStyle name="Comma 2 3 6 4 2 2 3 3" xfId="10999" xr:uid="{00000000-0005-0000-0000-0000082B0000}"/>
    <cellStyle name="Comma 2 3 6 4 2 2 3 3 3" xfId="26096" xr:uid="{00000000-0005-0000-0000-000005660000}"/>
    <cellStyle name="Comma 2 3 6 4 2 2 3 5" xfId="21083" xr:uid="{00000000-0005-0000-0000-000070520000}"/>
    <cellStyle name="Comma 2 3 6 4 2 2 4" xfId="12677" xr:uid="{00000000-0005-0000-0000-000096310000}"/>
    <cellStyle name="Comma 2 3 6 4 2 2 4 3" xfId="27771" xr:uid="{00000000-0005-0000-0000-0000906C0000}"/>
    <cellStyle name="Comma 2 3 6 4 2 2 5" xfId="7656" xr:uid="{00000000-0005-0000-0000-0000F91D0000}"/>
    <cellStyle name="Comma 2 3 6 4 2 2 5 3" xfId="22754" xr:uid="{00000000-0005-0000-0000-0000F7580000}"/>
    <cellStyle name="Comma 2 3 6 4 2 2 7" xfId="17741" xr:uid="{00000000-0005-0000-0000-000062450000}"/>
    <cellStyle name="Comma 2 3 6 4 2 3" xfId="3438" xr:uid="{00000000-0005-0000-0000-00007F0D0000}"/>
    <cellStyle name="Comma 2 3 6 4 2 3 2" xfId="13512" xr:uid="{00000000-0005-0000-0000-0000D9340000}"/>
    <cellStyle name="Comma 2 3 6 4 2 3 2 3" xfId="28606" xr:uid="{00000000-0005-0000-0000-0000D36F0000}"/>
    <cellStyle name="Comma 2 3 6 4 2 3 3" xfId="8492" xr:uid="{00000000-0005-0000-0000-00003D210000}"/>
    <cellStyle name="Comma 2 3 6 4 2 3 3 3" xfId="23589" xr:uid="{00000000-0005-0000-0000-00003A5C0000}"/>
    <cellStyle name="Comma 2 3 6 4 2 3 5" xfId="18576" xr:uid="{00000000-0005-0000-0000-0000A5480000}"/>
    <cellStyle name="Comma 2 3 6 4 2 4" xfId="5131" xr:uid="{00000000-0005-0000-0000-00001C140000}"/>
    <cellStyle name="Comma 2 3 6 4 2 4 2" xfId="15183" xr:uid="{00000000-0005-0000-0000-0000603B0000}"/>
    <cellStyle name="Comma 2 3 6 4 2 4 2 3" xfId="30277" xr:uid="{00000000-0005-0000-0000-00005A760000}"/>
    <cellStyle name="Comma 2 3 6 4 2 4 3" xfId="10163" xr:uid="{00000000-0005-0000-0000-0000C4270000}"/>
    <cellStyle name="Comma 2 3 6 4 2 4 3 3" xfId="25260" xr:uid="{00000000-0005-0000-0000-0000C1620000}"/>
    <cellStyle name="Comma 2 3 6 4 2 4 5" xfId="20247" xr:uid="{00000000-0005-0000-0000-00002C4F0000}"/>
    <cellStyle name="Comma 2 3 6 4 2 5" xfId="11841" xr:uid="{00000000-0005-0000-0000-0000522E0000}"/>
    <cellStyle name="Comma 2 3 6 4 2 5 3" xfId="26935" xr:uid="{00000000-0005-0000-0000-00004C690000}"/>
    <cellStyle name="Comma 2 3 6 4 2 6" xfId="6820" xr:uid="{00000000-0005-0000-0000-0000B51A0000}"/>
    <cellStyle name="Comma 2 3 6 4 2 6 3" xfId="21918" xr:uid="{00000000-0005-0000-0000-0000B3550000}"/>
    <cellStyle name="Comma 2 3 6 4 2 8" xfId="16905"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4" xr:uid="{00000000-0005-0000-0000-000075710000}"/>
    <cellStyle name="Comma 2 3 6 4 3 2 3" xfId="8910" xr:uid="{00000000-0005-0000-0000-0000DF220000}"/>
    <cellStyle name="Comma 2 3 6 4 3 2 3 3" xfId="24007" xr:uid="{00000000-0005-0000-0000-0000DC5D0000}"/>
    <cellStyle name="Comma 2 3 6 4 3 2 5" xfId="18994" xr:uid="{00000000-0005-0000-0000-0000474A0000}"/>
    <cellStyle name="Comma 2 3 6 4 3 3" xfId="5549" xr:uid="{00000000-0005-0000-0000-0000BE150000}"/>
    <cellStyle name="Comma 2 3 6 4 3 3 2" xfId="15601" xr:uid="{00000000-0005-0000-0000-0000023D0000}"/>
    <cellStyle name="Comma 2 3 6 4 3 3 2 3" xfId="30695" xr:uid="{00000000-0005-0000-0000-0000FC770000}"/>
    <cellStyle name="Comma 2 3 6 4 3 3 3" xfId="10581" xr:uid="{00000000-0005-0000-0000-000066290000}"/>
    <cellStyle name="Comma 2 3 6 4 3 3 3 3" xfId="25678" xr:uid="{00000000-0005-0000-0000-000063640000}"/>
    <cellStyle name="Comma 2 3 6 4 3 3 5" xfId="20665" xr:uid="{00000000-0005-0000-0000-0000CE500000}"/>
    <cellStyle name="Comma 2 3 6 4 3 4" xfId="12259" xr:uid="{00000000-0005-0000-0000-0000F42F0000}"/>
    <cellStyle name="Comma 2 3 6 4 3 4 3" xfId="27353" xr:uid="{00000000-0005-0000-0000-0000EE6A0000}"/>
    <cellStyle name="Comma 2 3 6 4 3 5" xfId="7238" xr:uid="{00000000-0005-0000-0000-0000571C0000}"/>
    <cellStyle name="Comma 2 3 6 4 3 5 3" xfId="22336" xr:uid="{00000000-0005-0000-0000-000055570000}"/>
    <cellStyle name="Comma 2 3 6 4 3 7" xfId="17323" xr:uid="{00000000-0005-0000-0000-0000C0430000}"/>
    <cellStyle name="Comma 2 3 6 4 4" xfId="3020" xr:uid="{00000000-0005-0000-0000-0000DD0B0000}"/>
    <cellStyle name="Comma 2 3 6 4 4 2" xfId="13094" xr:uid="{00000000-0005-0000-0000-000037330000}"/>
    <cellStyle name="Comma 2 3 6 4 4 2 3" xfId="28188" xr:uid="{00000000-0005-0000-0000-0000316E0000}"/>
    <cellStyle name="Comma 2 3 6 4 4 3" xfId="8074" xr:uid="{00000000-0005-0000-0000-00009B1F0000}"/>
    <cellStyle name="Comma 2 3 6 4 4 3 3" xfId="23171" xr:uid="{00000000-0005-0000-0000-0000985A0000}"/>
    <cellStyle name="Comma 2 3 6 4 4 5" xfId="18158" xr:uid="{00000000-0005-0000-0000-000003470000}"/>
    <cellStyle name="Comma 2 3 6 4 5" xfId="4713" xr:uid="{00000000-0005-0000-0000-00007A120000}"/>
    <cellStyle name="Comma 2 3 6 4 5 2" xfId="14765" xr:uid="{00000000-0005-0000-0000-0000BE390000}"/>
    <cellStyle name="Comma 2 3 6 4 5 2 3" xfId="29859" xr:uid="{00000000-0005-0000-0000-0000B8740000}"/>
    <cellStyle name="Comma 2 3 6 4 5 3" xfId="9745" xr:uid="{00000000-0005-0000-0000-000022260000}"/>
    <cellStyle name="Comma 2 3 6 4 5 3 3" xfId="24842" xr:uid="{00000000-0005-0000-0000-00001F610000}"/>
    <cellStyle name="Comma 2 3 6 4 5 5" xfId="19829" xr:uid="{00000000-0005-0000-0000-00008A4D0000}"/>
    <cellStyle name="Comma 2 3 6 4 6" xfId="11423" xr:uid="{00000000-0005-0000-0000-0000B02C0000}"/>
    <cellStyle name="Comma 2 3 6 4 6 3" xfId="26517" xr:uid="{00000000-0005-0000-0000-0000AA670000}"/>
    <cellStyle name="Comma 2 3 6 4 7" xfId="6402" xr:uid="{00000000-0005-0000-0000-000013190000}"/>
    <cellStyle name="Comma 2 3 6 4 7 3" xfId="21500" xr:uid="{00000000-0005-0000-0000-000011540000}"/>
    <cellStyle name="Comma 2 3 6 4 9" xfId="16487"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4" xr:uid="{00000000-0005-0000-0000-000047720000}"/>
    <cellStyle name="Comma 2 3 6 5 2 2 3" xfId="9120" xr:uid="{00000000-0005-0000-0000-0000B1230000}"/>
    <cellStyle name="Comma 2 3 6 5 2 2 3 3" xfId="24217" xr:uid="{00000000-0005-0000-0000-0000AE5E0000}"/>
    <cellStyle name="Comma 2 3 6 5 2 2 5" xfId="19204" xr:uid="{00000000-0005-0000-0000-0000194B0000}"/>
    <cellStyle name="Comma 2 3 6 5 2 3" xfId="5759" xr:uid="{00000000-0005-0000-0000-000090160000}"/>
    <cellStyle name="Comma 2 3 6 5 2 3 2" xfId="15811" xr:uid="{00000000-0005-0000-0000-0000D43D0000}"/>
    <cellStyle name="Comma 2 3 6 5 2 3 2 3" xfId="30905" xr:uid="{00000000-0005-0000-0000-0000CE780000}"/>
    <cellStyle name="Comma 2 3 6 5 2 3 3" xfId="10791" xr:uid="{00000000-0005-0000-0000-0000382A0000}"/>
    <cellStyle name="Comma 2 3 6 5 2 3 3 3" xfId="25888" xr:uid="{00000000-0005-0000-0000-000035650000}"/>
    <cellStyle name="Comma 2 3 6 5 2 3 5" xfId="20875" xr:uid="{00000000-0005-0000-0000-0000A0510000}"/>
    <cellStyle name="Comma 2 3 6 5 2 4" xfId="12469" xr:uid="{00000000-0005-0000-0000-0000C6300000}"/>
    <cellStyle name="Comma 2 3 6 5 2 4 3" xfId="27563" xr:uid="{00000000-0005-0000-0000-0000C06B0000}"/>
    <cellStyle name="Comma 2 3 6 5 2 5" xfId="7448" xr:uid="{00000000-0005-0000-0000-0000291D0000}"/>
    <cellStyle name="Comma 2 3 6 5 2 5 3" xfId="22546" xr:uid="{00000000-0005-0000-0000-000027580000}"/>
    <cellStyle name="Comma 2 3 6 5 2 7" xfId="17533" xr:uid="{00000000-0005-0000-0000-000092440000}"/>
    <cellStyle name="Comma 2 3 6 5 3" xfId="3230" xr:uid="{00000000-0005-0000-0000-0000AF0C0000}"/>
    <cellStyle name="Comma 2 3 6 5 3 2" xfId="13304" xr:uid="{00000000-0005-0000-0000-000009340000}"/>
    <cellStyle name="Comma 2 3 6 5 3 2 3" xfId="28398" xr:uid="{00000000-0005-0000-0000-0000036F0000}"/>
    <cellStyle name="Comma 2 3 6 5 3 3" xfId="8284" xr:uid="{00000000-0005-0000-0000-00006D200000}"/>
    <cellStyle name="Comma 2 3 6 5 3 3 3" xfId="23381" xr:uid="{00000000-0005-0000-0000-00006A5B0000}"/>
    <cellStyle name="Comma 2 3 6 5 3 5" xfId="18368" xr:uid="{00000000-0005-0000-0000-0000D5470000}"/>
    <cellStyle name="Comma 2 3 6 5 4" xfId="4923" xr:uid="{00000000-0005-0000-0000-00004C130000}"/>
    <cellStyle name="Comma 2 3 6 5 4 2" xfId="14975" xr:uid="{00000000-0005-0000-0000-0000903A0000}"/>
    <cellStyle name="Comma 2 3 6 5 4 2 3" xfId="30069" xr:uid="{00000000-0005-0000-0000-00008A750000}"/>
    <cellStyle name="Comma 2 3 6 5 4 3" xfId="9955" xr:uid="{00000000-0005-0000-0000-0000F4260000}"/>
    <cellStyle name="Comma 2 3 6 5 4 3 3" xfId="25052" xr:uid="{00000000-0005-0000-0000-0000F1610000}"/>
    <cellStyle name="Comma 2 3 6 5 4 5" xfId="20039" xr:uid="{00000000-0005-0000-0000-00005C4E0000}"/>
    <cellStyle name="Comma 2 3 6 5 5" xfId="11633" xr:uid="{00000000-0005-0000-0000-0000822D0000}"/>
    <cellStyle name="Comma 2 3 6 5 5 3" xfId="26727" xr:uid="{00000000-0005-0000-0000-00007C680000}"/>
    <cellStyle name="Comma 2 3 6 5 6" xfId="6612" xr:uid="{00000000-0005-0000-0000-0000E5190000}"/>
    <cellStyle name="Comma 2 3 6 5 6 3" xfId="21710" xr:uid="{00000000-0005-0000-0000-0000E3540000}"/>
    <cellStyle name="Comma 2 3 6 5 8" xfId="16697"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6" xr:uid="{00000000-0005-0000-0000-0000A5700000}"/>
    <cellStyle name="Comma 2 3 6 6 2 3" xfId="8702" xr:uid="{00000000-0005-0000-0000-00000F220000}"/>
    <cellStyle name="Comma 2 3 6 6 2 3 3" xfId="23799" xr:uid="{00000000-0005-0000-0000-00000C5D0000}"/>
    <cellStyle name="Comma 2 3 6 6 2 5" xfId="18786" xr:uid="{00000000-0005-0000-0000-000077490000}"/>
    <cellStyle name="Comma 2 3 6 6 3" xfId="5341" xr:uid="{00000000-0005-0000-0000-0000EE140000}"/>
    <cellStyle name="Comma 2 3 6 6 3 2" xfId="15393" xr:uid="{00000000-0005-0000-0000-0000323C0000}"/>
    <cellStyle name="Comma 2 3 6 6 3 2 3" xfId="30487" xr:uid="{00000000-0005-0000-0000-00002C770000}"/>
    <cellStyle name="Comma 2 3 6 6 3 3" xfId="10373" xr:uid="{00000000-0005-0000-0000-000096280000}"/>
    <cellStyle name="Comma 2 3 6 6 3 3 3" xfId="25470" xr:uid="{00000000-0005-0000-0000-000093630000}"/>
    <cellStyle name="Comma 2 3 6 6 3 5" xfId="20457" xr:uid="{00000000-0005-0000-0000-0000FE4F0000}"/>
    <cellStyle name="Comma 2 3 6 6 4" xfId="12051" xr:uid="{00000000-0005-0000-0000-0000242F0000}"/>
    <cellStyle name="Comma 2 3 6 6 4 3" xfId="27145" xr:uid="{00000000-0005-0000-0000-00001E6A0000}"/>
    <cellStyle name="Comma 2 3 6 6 5" xfId="7030" xr:uid="{00000000-0005-0000-0000-0000871B0000}"/>
    <cellStyle name="Comma 2 3 6 6 5 3" xfId="22128" xr:uid="{00000000-0005-0000-0000-000085560000}"/>
    <cellStyle name="Comma 2 3 6 6 7" xfId="17115" xr:uid="{00000000-0005-0000-0000-0000F0420000}"/>
    <cellStyle name="Comma 2 3 6 7" xfId="2806" xr:uid="{00000000-0005-0000-0000-0000070B0000}"/>
    <cellStyle name="Comma 2 3 6 7 2" xfId="12886" xr:uid="{00000000-0005-0000-0000-000067320000}"/>
    <cellStyle name="Comma 2 3 6 7 2 3" xfId="27980" xr:uid="{00000000-0005-0000-0000-0000616D0000}"/>
    <cellStyle name="Comma 2 3 6 7 3" xfId="7866" xr:uid="{00000000-0005-0000-0000-0000CB1E0000}"/>
    <cellStyle name="Comma 2 3 6 7 3 3" xfId="22963" xr:uid="{00000000-0005-0000-0000-0000C8590000}"/>
    <cellStyle name="Comma 2 3 6 7 5" xfId="17950" xr:uid="{00000000-0005-0000-0000-000033460000}"/>
    <cellStyle name="Comma 2 3 6 8" xfId="4501" xr:uid="{00000000-0005-0000-0000-0000A6110000}"/>
    <cellStyle name="Comma 2 3 6 8 2" xfId="14557" xr:uid="{00000000-0005-0000-0000-0000EE380000}"/>
    <cellStyle name="Comma 2 3 6 8 2 3" xfId="29651" xr:uid="{00000000-0005-0000-0000-0000E8730000}"/>
    <cellStyle name="Comma 2 3 6 8 3" xfId="9537" xr:uid="{00000000-0005-0000-0000-000052250000}"/>
    <cellStyle name="Comma 2 3 6 8 3 3" xfId="24634" xr:uid="{00000000-0005-0000-0000-00004F600000}"/>
    <cellStyle name="Comma 2 3 6 8 5" xfId="19621" xr:uid="{00000000-0005-0000-0000-0000BA4C0000}"/>
    <cellStyle name="Comma 2 3 6 9" xfId="11213" xr:uid="{00000000-0005-0000-0000-0000DE2B0000}"/>
    <cellStyle name="Comma 2 3 6 9 3" xfId="26309" xr:uid="{00000000-0005-0000-0000-0000DA660000}"/>
    <cellStyle name="Comma 2 3 7" xfId="662" xr:uid="{00000000-0005-0000-0000-0000A4020000}"/>
    <cellStyle name="Comma 2 3 8" xfId="656" xr:uid="{00000000-0005-0000-0000-00009E020000}"/>
    <cellStyle name="Comma 2 4" xfId="31328" xr:uid="{59F60335-AC42-48B2-873B-A3399E927F25}"/>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0" xr:uid="{00000000-0005-0000-0000-000034000000}"/>
    <cellStyle name="Comma 3 2" xfId="51" xr:uid="{00000000-0005-0000-0000-000035000000}"/>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2" xr:uid="{00000000-0005-0000-0000-000036000000}"/>
    <cellStyle name="Comma 4 10" xfId="389"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3"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5" xr:uid="{00000000-0005-0000-0000-0000943F0000}"/>
    <cellStyle name="Comma 56" xfId="16244" xr:uid="{00000000-0005-0000-0000-0000853F0000}"/>
    <cellStyle name="Comma 57" xfId="16236" xr:uid="{00000000-0005-0000-0000-00007D3F0000}"/>
    <cellStyle name="Comma 58" xfId="16264" xr:uid="{00000000-0005-0000-0000-00009D3F0000}"/>
    <cellStyle name="Comma 59" xfId="16246" xr:uid="{00000000-0005-0000-0000-0000893F0000}"/>
    <cellStyle name="Comma 6" xfId="54"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8" xr:uid="{00000000-0005-0000-0000-0000A13F0000}"/>
    <cellStyle name="Comma 65" xfId="16232" xr:uid="{00000000-0005-0000-0000-0000793F0000}"/>
    <cellStyle name="Comma 66" xfId="16257" xr:uid="{00000000-0005-0000-0000-0000963F0000}"/>
    <cellStyle name="Comma 67" xfId="16254" xr:uid="{00000000-0005-0000-0000-0000923F0000}"/>
    <cellStyle name="Comma 68" xfId="16260" xr:uid="{00000000-0005-0000-0000-0000993F0000}"/>
    <cellStyle name="Comma 7" xfId="55" xr:uid="{00000000-0005-0000-0000-000039000000}"/>
    <cellStyle name="Comma 7 2" xfId="674" xr:uid="{00000000-0005-0000-0000-0000B0020000}"/>
    <cellStyle name="Comma 74" xfId="16321" xr:uid="{00000000-0005-0000-0000-0000D63F0000}"/>
    <cellStyle name="Comma 8" xfId="56" xr:uid="{00000000-0005-0000-0000-00003A000000}"/>
    <cellStyle name="Comma 9" xfId="57" xr:uid="{00000000-0005-0000-0000-00003B000000}"/>
    <cellStyle name="Comma 9 2" xfId="675" xr:uid="{00000000-0005-0000-0000-0000B1020000}"/>
    <cellStyle name="Comma0" xfId="58" xr:uid="{00000000-0005-0000-0000-00003C000000}"/>
    <cellStyle name="Comma0 10" xfId="677" xr:uid="{00000000-0005-0000-0000-0000B3020000}"/>
    <cellStyle name="Comma0 10 2" xfId="678" xr:uid="{00000000-0005-0000-0000-0000B4020000}"/>
    <cellStyle name="Comma0 11" xfId="676" xr:uid="{00000000-0005-0000-0000-0000B2020000}"/>
    <cellStyle name="Comma0 2" xfId="59" xr:uid="{00000000-0005-0000-0000-00003D000000}"/>
    <cellStyle name="Comma0 2 2" xfId="60" xr:uid="{00000000-0005-0000-0000-00003E000000}"/>
    <cellStyle name="Comma0 2 2 2" xfId="498" xr:uid="{00000000-0005-0000-0000-0000FD010000}"/>
    <cellStyle name="Comma0 2 3" xfId="497" xr:uid="{00000000-0005-0000-0000-0000FC010000}"/>
    <cellStyle name="Comma0 3" xfId="61" xr:uid="{00000000-0005-0000-0000-00003F000000}"/>
    <cellStyle name="Comma0 3 2" xfId="499"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2" xfId="691" xr:uid="{00000000-0005-0000-0000-0000C2020000}"/>
    <cellStyle name="Currency 10 4" xfId="31329" xr:uid="{97C2A8A3-01DA-491B-A3A9-1E7B87950369}"/>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3" xr:uid="{D8F52CD7-1B47-4F8B-8B31-3476EE5754F0}"/>
    <cellStyle name="Currency 16" xfId="31308" xr:uid="{D1CC1DBE-5763-40F1-B8B3-997FE1E8BF2B}"/>
    <cellStyle name="Currency 17" xfId="31311" xr:uid="{ADFB15FD-01BC-4427-BBD1-7A84A3B136C1}"/>
    <cellStyle name="Currency 2" xfId="31334" xr:uid="{77FD2BD8-D5F6-4CE3-9244-4B61F4B931F0}"/>
    <cellStyle name="Currency 2 2" xfId="62" xr:uid="{00000000-0005-0000-0000-000041000000}"/>
    <cellStyle name="Currency 2 2 2" xfId="500" xr:uid="{00000000-0005-0000-0000-000000020000}"/>
    <cellStyle name="Currency 25" xfId="31331" xr:uid="{DFCFC01F-B5BB-4AEF-BA88-C326CE15EE81}"/>
    <cellStyle name="Currency 3" xfId="63" xr:uid="{00000000-0005-0000-0000-000042000000}"/>
    <cellStyle name="Currency 3 2" xfId="64" xr:uid="{00000000-0005-0000-0000-000043000000}"/>
    <cellStyle name="Currency 4" xfId="65" xr:uid="{00000000-0005-0000-0000-000044000000}"/>
    <cellStyle name="Currency 5" xfId="66"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7"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8" xr:uid="{00000000-0005-0000-0000-0000A3010000}"/>
    <cellStyle name="Currency0 2" xfId="68" xr:uid="{00000000-0005-0000-0000-000047000000}"/>
    <cellStyle name="Currency0 2 2" xfId="69" xr:uid="{00000000-0005-0000-0000-000048000000}"/>
    <cellStyle name="Currency0 2 2 2" xfId="502" xr:uid="{00000000-0005-0000-0000-000002020000}"/>
    <cellStyle name="Currency0 2 2 3" xfId="410" xr:uid="{00000000-0005-0000-0000-0000A5010000}"/>
    <cellStyle name="Currency0 2 3" xfId="501" xr:uid="{00000000-0005-0000-0000-000001020000}"/>
    <cellStyle name="Currency0 2 4" xfId="409" xr:uid="{00000000-0005-0000-0000-0000A4010000}"/>
    <cellStyle name="Currency0 3" xfId="70" xr:uid="{00000000-0005-0000-0000-000049000000}"/>
    <cellStyle name="Currency0 3 2" xfId="503" xr:uid="{00000000-0005-0000-0000-000003020000}"/>
    <cellStyle name="Currency0 3 3" xfId="411"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1" xr:uid="{00000000-0005-0000-0000-00004A000000}"/>
    <cellStyle name="Date 10" xfId="720" xr:uid="{00000000-0005-0000-0000-0000DF020000}"/>
    <cellStyle name="Date 10 2" xfId="721" xr:uid="{00000000-0005-0000-0000-0000E0020000}"/>
    <cellStyle name="Date 11" xfId="719" xr:uid="{00000000-0005-0000-0000-0000DE020000}"/>
    <cellStyle name="Date 2" xfId="72" xr:uid="{00000000-0005-0000-0000-00004B000000}"/>
    <cellStyle name="Date 2 2" xfId="73" xr:uid="{00000000-0005-0000-0000-00004C000000}"/>
    <cellStyle name="Date 2 2 2" xfId="505" xr:uid="{00000000-0005-0000-0000-000005020000}"/>
    <cellStyle name="Date 2 3" xfId="504" xr:uid="{00000000-0005-0000-0000-000004020000}"/>
    <cellStyle name="Date 3" xfId="74" xr:uid="{00000000-0005-0000-0000-00004D000000}"/>
    <cellStyle name="Date 3 2" xfId="506"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5" xr:uid="{00000000-0005-0000-0000-00004E000000}"/>
    <cellStyle name="Explanatory Text 2 2" xfId="390" xr:uid="{00000000-0005-0000-0000-000091010000}"/>
    <cellStyle name="Fixed" xfId="76" xr:uid="{00000000-0005-0000-0000-00004F000000}"/>
    <cellStyle name="Fixed 10" xfId="734" xr:uid="{00000000-0005-0000-0000-0000ED020000}"/>
    <cellStyle name="Fixed 10 2" xfId="735" xr:uid="{00000000-0005-0000-0000-0000EE020000}"/>
    <cellStyle name="Fixed 11" xfId="733" xr:uid="{00000000-0005-0000-0000-0000EC020000}"/>
    <cellStyle name="Fixed 2" xfId="77" xr:uid="{00000000-0005-0000-0000-000050000000}"/>
    <cellStyle name="Fixed 2 2" xfId="78" xr:uid="{00000000-0005-0000-0000-000051000000}"/>
    <cellStyle name="Fixed 2 2 2" xfId="508" xr:uid="{00000000-0005-0000-0000-000008020000}"/>
    <cellStyle name="Fixed 2 3" xfId="507" xr:uid="{00000000-0005-0000-0000-000007020000}"/>
    <cellStyle name="Fixed 3" xfId="79" xr:uid="{00000000-0005-0000-0000-000052000000}"/>
    <cellStyle name="Fixed 3 2" xfId="509"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0" xr:uid="{00000000-0005-0000-0000-000053000000}"/>
    <cellStyle name="Good 2 2" xfId="391" xr:uid="{00000000-0005-0000-0000-000092010000}"/>
    <cellStyle name="Grey" xfId="81" xr:uid="{00000000-0005-0000-0000-000054000000}"/>
    <cellStyle name="Grey 2" xfId="82" xr:uid="{00000000-0005-0000-0000-000055000000}"/>
    <cellStyle name="HEADER" xfId="83" xr:uid="{00000000-0005-0000-0000-000056000000}"/>
    <cellStyle name="HEADER 2" xfId="413" xr:uid="{00000000-0005-0000-0000-0000A8010000}"/>
    <cellStyle name="Header1" xfId="84" xr:uid="{00000000-0005-0000-0000-000057000000}"/>
    <cellStyle name="Header1 2" xfId="414" xr:uid="{00000000-0005-0000-0000-0000A9010000}"/>
    <cellStyle name="Header2" xfId="85" xr:uid="{00000000-0005-0000-0000-000058000000}"/>
    <cellStyle name="Header2 2" xfId="415" xr:uid="{00000000-0005-0000-0000-0000AA010000}"/>
    <cellStyle name="Heading 1 2" xfId="86" xr:uid="{00000000-0005-0000-0000-000059000000}"/>
    <cellStyle name="Heading 1 2 2" xfId="87" xr:uid="{00000000-0005-0000-0000-00005A000000}"/>
    <cellStyle name="Heading 1 2 3" xfId="416" xr:uid="{00000000-0005-0000-0000-0000AB010000}"/>
    <cellStyle name="Heading 1 3" xfId="88"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2"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89" xr:uid="{00000000-0005-0000-0000-00005C000000}"/>
    <cellStyle name="Heading 2 2 2" xfId="90" xr:uid="{00000000-0005-0000-0000-00005D000000}"/>
    <cellStyle name="Heading 2 2 3" xfId="418" xr:uid="{00000000-0005-0000-0000-0000AD010000}"/>
    <cellStyle name="Heading 2 3" xfId="91" xr:uid="{00000000-0005-0000-0000-00005E000000}"/>
    <cellStyle name="Heading 2 3 2" xfId="417" xr:uid="{00000000-0005-0000-0000-0000AC010000}"/>
    <cellStyle name="Heading 2 4" xfId="393"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2"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4" xr:uid="{00000000-0005-0000-0000-000095010000}"/>
    <cellStyle name="Heading 4 2" xfId="93"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5" xr:uid="{00000000-0005-0000-0000-000096010000}"/>
    <cellStyle name="Heading1" xfId="94"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5" xr:uid="{00000000-0005-0000-0000-000062000000}"/>
    <cellStyle name="Heading1 2 2" xfId="96" xr:uid="{00000000-0005-0000-0000-000063000000}"/>
    <cellStyle name="Heading1 2 2 2" xfId="511" xr:uid="{00000000-0005-0000-0000-00000B020000}"/>
    <cellStyle name="Heading1 2 3" xfId="510" xr:uid="{00000000-0005-0000-0000-00000A020000}"/>
    <cellStyle name="Heading1 3" xfId="97" xr:uid="{00000000-0005-0000-0000-000064000000}"/>
    <cellStyle name="Heading1 3 2" xfId="512"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8" xr:uid="{00000000-0005-0000-0000-000065000000}"/>
    <cellStyle name="Heading2" xfId="99"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0" xr:uid="{00000000-0005-0000-0000-000067000000}"/>
    <cellStyle name="Heading2 2 2" xfId="101" xr:uid="{00000000-0005-0000-0000-000068000000}"/>
    <cellStyle name="Heading2 2 2 2" xfId="514" xr:uid="{00000000-0005-0000-0000-00000E020000}"/>
    <cellStyle name="Heading2 2 3" xfId="513" xr:uid="{00000000-0005-0000-0000-00000D020000}"/>
    <cellStyle name="Heading2 3" xfId="102" xr:uid="{00000000-0005-0000-0000-000069000000}"/>
    <cellStyle name="Heading2 3 2" xfId="515"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3" xr:uid="{00000000-0005-0000-0000-00006A000000}"/>
    <cellStyle name="Hidden" xfId="104" xr:uid="{00000000-0005-0000-0000-00006B000000}"/>
    <cellStyle name="Hidden 2" xfId="516" xr:uid="{00000000-0005-0000-0000-000010020000}"/>
    <cellStyle name="HIGHLIGHT" xfId="105" xr:uid="{00000000-0005-0000-0000-00006C000000}"/>
    <cellStyle name="HIGHLIGHT 2" xfId="419" xr:uid="{00000000-0005-0000-0000-0000AE010000}"/>
    <cellStyle name="Hyperlink 2" xfId="106" xr:uid="{00000000-0005-0000-0000-00006D000000}"/>
    <cellStyle name="Hyperlink 3" xfId="31314" xr:uid="{E96399A0-5971-4D3A-ABFB-C3091EDEA91E}"/>
    <cellStyle name="Input [yellow]" xfId="107" xr:uid="{00000000-0005-0000-0000-00006E000000}"/>
    <cellStyle name="Input [yellow] 2" xfId="108" xr:uid="{00000000-0005-0000-0000-00006F000000}"/>
    <cellStyle name="Input 10" xfId="16226" xr:uid="{00000000-0005-0000-0000-0000733F0000}"/>
    <cellStyle name="Input 2" xfId="109"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6" xr:uid="{00000000-0005-0000-0000-000097010000}"/>
    <cellStyle name="Input 3" xfId="110" xr:uid="{00000000-0005-0000-0000-000071000000}"/>
    <cellStyle name="Input 3 2" xfId="817" xr:uid="{00000000-0005-0000-0000-000040030000}"/>
    <cellStyle name="Input 4" xfId="111" xr:uid="{00000000-0005-0000-0000-000072000000}"/>
    <cellStyle name="Input 4 2" xfId="818" xr:uid="{00000000-0005-0000-0000-000041030000}"/>
    <cellStyle name="Input 5" xfId="112" xr:uid="{00000000-0005-0000-0000-000073000000}"/>
    <cellStyle name="Input 5 2" xfId="819" xr:uid="{00000000-0005-0000-0000-000042030000}"/>
    <cellStyle name="Input 6" xfId="113"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inked Cell 2" xfId="114" xr:uid="{00000000-0005-0000-0000-000075000000}"/>
    <cellStyle name="Linked Cell 2 2" xfId="397" xr:uid="{00000000-0005-0000-0000-000098010000}"/>
    <cellStyle name="Neutral 2" xfId="115" xr:uid="{00000000-0005-0000-0000-000076000000}"/>
    <cellStyle name="Neutral 2 2" xfId="398" xr:uid="{00000000-0005-0000-0000-000099010000}"/>
    <cellStyle name="no dec" xfId="116" xr:uid="{00000000-0005-0000-0000-000077000000}"/>
    <cellStyle name="no dec 2" xfId="117" xr:uid="{00000000-0005-0000-0000-000078000000}"/>
    <cellStyle name="no dec 2 2" xfId="118" xr:uid="{00000000-0005-0000-0000-000079000000}"/>
    <cellStyle name="no dec_2011-12 LIEE Table 1 Updated budget" xfId="119" xr:uid="{00000000-0005-0000-0000-00007A000000}"/>
    <cellStyle name="Normal" xfId="0" builtinId="0"/>
    <cellStyle name="Normal - Style1" xfId="120" xr:uid="{00000000-0005-0000-0000-00007B000000}"/>
    <cellStyle name="Normal - Style1 2" xfId="121" xr:uid="{00000000-0005-0000-0000-00007C000000}"/>
    <cellStyle name="Normal - Style1 2 2" xfId="122" xr:uid="{00000000-0005-0000-0000-00007D000000}"/>
    <cellStyle name="Normal - Style1_2011-12 LIEE Table 1 Updated budget" xfId="123" xr:uid="{00000000-0005-0000-0000-00007E000000}"/>
    <cellStyle name="Normal 10" xfId="31335" xr:uid="{8404183B-4E37-4C80-8C85-35FEB16C28FA}"/>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7" xr:uid="{00000000-0005-0000-0000-0000CE660000}"/>
    <cellStyle name="Normal 103" xfId="11205" xr:uid="{00000000-0005-0000-0000-0000D62B0000}"/>
    <cellStyle name="Normal 103 3" xfId="26301" xr:uid="{00000000-0005-0000-0000-0000D2660000}"/>
    <cellStyle name="Normal 104" xfId="11203" xr:uid="{00000000-0005-0000-0000-0000D42B0000}"/>
    <cellStyle name="Normal 104 3" xfId="26299" xr:uid="{00000000-0005-0000-0000-0000D0660000}"/>
    <cellStyle name="Normal 105" xfId="11202" xr:uid="{00000000-0005-0000-0000-0000D32B0000}"/>
    <cellStyle name="Normal 105 3" xfId="26298"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4" xr:uid="{00000000-0005-0000-0000-000081000000}"/>
    <cellStyle name="Normal 110" xfId="16256"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8" xr:uid="{00000000-0005-0000-0000-0000973F0000}"/>
    <cellStyle name="Normal 116" xfId="16251" xr:uid="{00000000-0005-0000-0000-00008F3F0000}"/>
    <cellStyle name="Normal 12" xfId="125" xr:uid="{00000000-0005-0000-0000-000082000000}"/>
    <cellStyle name="Normal 121" xfId="16265" xr:uid="{00000000-0005-0000-0000-00009E3F0000}"/>
    <cellStyle name="Normal 122" xfId="16261" xr:uid="{00000000-0005-0000-0000-00009A3F0000}"/>
    <cellStyle name="Normal 123" xfId="31288" xr:uid="{FBEA2D99-D369-483B-BED7-C1998B835B34}"/>
    <cellStyle name="Normal 124" xfId="31289" xr:uid="{2E2B97BA-E12D-44EF-B247-B34495F81688}"/>
    <cellStyle name="Normal 125" xfId="31290" xr:uid="{168E5EE2-6DA5-4A0C-835E-FAFE1783EA56}"/>
    <cellStyle name="Normal 126" xfId="31291" xr:uid="{758ADC18-A6D0-4793-A4B6-34E020A56F42}"/>
    <cellStyle name="Normal 127" xfId="31293" xr:uid="{E6A7E0B2-4E19-4BB5-A533-33E1C6A48C64}"/>
    <cellStyle name="Normal 128" xfId="31295" xr:uid="{22752D76-EDF5-489D-A8A0-4F4526848F1A}"/>
    <cellStyle name="Normal 128 2" xfId="31297" xr:uid="{5B81C9FA-D312-475B-A660-014560E53EB0}"/>
    <cellStyle name="Normal 129" xfId="31298" xr:uid="{AD19CD9E-2C4E-425B-9C94-361D0B209E0B}"/>
    <cellStyle name="Normal 13" xfId="126" xr:uid="{00000000-0005-0000-0000-000083000000}"/>
    <cellStyle name="Normal 130" xfId="31300" xr:uid="{42E10912-0766-4472-9EA6-9A56619DF6E8}"/>
    <cellStyle name="Normal 131" xfId="31302" xr:uid="{699AB908-9802-4D43-AE19-650B56949FF5}"/>
    <cellStyle name="Normal 132" xfId="31307" xr:uid="{9AE3A9E9-F5BE-4A10-85BB-DB5BA10E36F6}"/>
    <cellStyle name="Normal 133" xfId="31310" xr:uid="{0E40748E-13BC-47E8-ACE5-3AD91954FA01}"/>
    <cellStyle name="Normal 134" xfId="31312" xr:uid="{0825EE89-4506-4C94-B097-97DF63D2C3D0}"/>
    <cellStyle name="Normal 134 2" xfId="31313" xr:uid="{0AF70000-9F9B-4FDB-897D-16EE7DB64404}"/>
    <cellStyle name="Normal 134 2 2" xfId="31316" xr:uid="{F7300E3A-3374-4803-AE8E-3CD5F79DA2DF}"/>
    <cellStyle name="Normal 134 2 2 2" xfId="31318" xr:uid="{968617F6-37E5-4F71-8F99-40F894EEDACA}"/>
    <cellStyle name="Normal 134 2 2 3" xfId="31320" xr:uid="{3D50098E-1E59-49A0-9DA9-FCFF9C3469F5}"/>
    <cellStyle name="Normal 136" xfId="31287" xr:uid="{00000000-0005-0000-0000-00004E7A0000}"/>
    <cellStyle name="Normal 137" xfId="31315" xr:uid="{3FE242D7-0086-4CC4-B631-27D3399A42D0}"/>
    <cellStyle name="Normal 137 2" xfId="31317" xr:uid="{11B9AF39-1B1C-4B67-B8C5-8E7A163A7AB7}"/>
    <cellStyle name="Normal 137 2 2" xfId="31325" xr:uid="{DD7EC4F0-C6E1-4C76-BEAF-76113E4E5221}"/>
    <cellStyle name="Normal 137 2 3" xfId="31327" xr:uid="{AE0B605E-6A28-4D95-AFEF-9ECD2DBA2328}"/>
    <cellStyle name="Normal 137 3" xfId="31319" xr:uid="{443EA6D9-DFEB-4827-B5BE-BFDE206FEC3A}"/>
    <cellStyle name="Normal 137 4" xfId="31323" xr:uid="{7A47A7AD-312B-437A-8CEE-96B4DFE341BC}"/>
    <cellStyle name="Normal 137 4 2" xfId="31324" xr:uid="{926105B8-B46B-4A7E-9E70-7318C44FEF82}"/>
    <cellStyle name="Normal 137 5" xfId="31326" xr:uid="{6C4980C7-3D00-4E6F-82FF-E96BAB9ECE8D}"/>
    <cellStyle name="Normal 138" xfId="31321" xr:uid="{ED1C11B3-0286-45BF-B11F-A19C9839A8AE}"/>
    <cellStyle name="Normal 139" xfId="31333" xr:uid="{0700CF37-42E1-40E8-839B-F5813285C8A1}"/>
    <cellStyle name="Normal 14" xfId="31336" xr:uid="{561849E4-94C8-4382-9E7A-7058F1E99549}"/>
    <cellStyle name="Normal 14 2" xfId="823" xr:uid="{00000000-0005-0000-0000-000046030000}"/>
    <cellStyle name="Normal 147" xfId="31330" xr:uid="{EA8E3BE7-A17C-4534-9EF0-81159E913A97}"/>
    <cellStyle name="Normal 15" xfId="127" xr:uid="{00000000-0005-0000-0000-000085000000}"/>
    <cellStyle name="Normal 16" xfId="128" xr:uid="{00000000-0005-0000-0000-000086000000}"/>
    <cellStyle name="Normal 17" xfId="129" xr:uid="{00000000-0005-0000-0000-000087000000}"/>
    <cellStyle name="Normal 17 2" xfId="824" xr:uid="{00000000-0005-0000-0000-000047030000}"/>
    <cellStyle name="Normal 17 3" xfId="825" xr:uid="{00000000-0005-0000-0000-000048030000}"/>
    <cellStyle name="Normal 18" xfId="130" xr:uid="{00000000-0005-0000-0000-000088000000}"/>
    <cellStyle name="Normal 18 2" xfId="826" xr:uid="{00000000-0005-0000-0000-000049030000}"/>
    <cellStyle name="Normal 18 2 10" xfId="6193" xr:uid="{00000000-0005-0000-0000-000042180000}"/>
    <cellStyle name="Normal 18 2 10 3" xfId="21293" xr:uid="{00000000-0005-0000-0000-000042530000}"/>
    <cellStyle name="Normal 18 2 12" xfId="16278" xr:uid="{00000000-0005-0000-0000-0000AB3F0000}"/>
    <cellStyle name="Normal 18 2 2" xfId="1158" xr:uid="{00000000-0005-0000-0000-000096040000}"/>
    <cellStyle name="Normal 18 2 2 11" xfId="16332" xr:uid="{00000000-0005-0000-0000-0000E13F0000}"/>
    <cellStyle name="Normal 18 2 2 2" xfId="1266" xr:uid="{00000000-0005-0000-0000-000002050000}"/>
    <cellStyle name="Normal 18 2 2 2 10" xfId="16436"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599" xr:uid="{00000000-0005-0000-0000-0000B4730000}"/>
    <cellStyle name="Normal 18 2 2 2 2 2 2 2 3" xfId="9485" xr:uid="{00000000-0005-0000-0000-00001E250000}"/>
    <cellStyle name="Normal 18 2 2 2 2 2 2 2 3 3" xfId="24582" xr:uid="{00000000-0005-0000-0000-00001B600000}"/>
    <cellStyle name="Normal 18 2 2 2 2 2 2 2 5" xfId="19569" xr:uid="{00000000-0005-0000-0000-0000864C0000}"/>
    <cellStyle name="Normal 18 2 2 2 2 2 2 3" xfId="6124" xr:uid="{00000000-0005-0000-0000-0000FD170000}"/>
    <cellStyle name="Normal 18 2 2 2 2 2 2 3 2" xfId="16176" xr:uid="{00000000-0005-0000-0000-0000413F0000}"/>
    <cellStyle name="Normal 18 2 2 2 2 2 2 3 2 3" xfId="31270" xr:uid="{00000000-0005-0000-0000-00003B7A0000}"/>
    <cellStyle name="Normal 18 2 2 2 2 2 2 3 3" xfId="11156" xr:uid="{00000000-0005-0000-0000-0000A52B0000}"/>
    <cellStyle name="Normal 18 2 2 2 2 2 2 3 3 3" xfId="26253" xr:uid="{00000000-0005-0000-0000-0000A2660000}"/>
    <cellStyle name="Normal 18 2 2 2 2 2 2 3 5" xfId="21240" xr:uid="{00000000-0005-0000-0000-00000D530000}"/>
    <cellStyle name="Normal 18 2 2 2 2 2 2 4" xfId="12834" xr:uid="{00000000-0005-0000-0000-000033320000}"/>
    <cellStyle name="Normal 18 2 2 2 2 2 2 4 3" xfId="27928" xr:uid="{00000000-0005-0000-0000-00002D6D0000}"/>
    <cellStyle name="Normal 18 2 2 2 2 2 2 5" xfId="7813" xr:uid="{00000000-0005-0000-0000-0000961E0000}"/>
    <cellStyle name="Normal 18 2 2 2 2 2 2 5 3" xfId="22911" xr:uid="{00000000-0005-0000-0000-000094590000}"/>
    <cellStyle name="Normal 18 2 2 2 2 2 2 7" xfId="17898" xr:uid="{00000000-0005-0000-0000-0000FF450000}"/>
    <cellStyle name="Normal 18 2 2 2 2 2 3" xfId="3595" xr:uid="{00000000-0005-0000-0000-00001C0E0000}"/>
    <cellStyle name="Normal 18 2 2 2 2 2 3 2" xfId="13669" xr:uid="{00000000-0005-0000-0000-000076350000}"/>
    <cellStyle name="Normal 18 2 2 2 2 2 3 2 3" xfId="28763" xr:uid="{00000000-0005-0000-0000-000070700000}"/>
    <cellStyle name="Normal 18 2 2 2 2 2 3 3" xfId="8649" xr:uid="{00000000-0005-0000-0000-0000DA210000}"/>
    <cellStyle name="Normal 18 2 2 2 2 2 3 3 3" xfId="23746" xr:uid="{00000000-0005-0000-0000-0000D75C0000}"/>
    <cellStyle name="Normal 18 2 2 2 2 2 3 5" xfId="18733" xr:uid="{00000000-0005-0000-0000-000042490000}"/>
    <cellStyle name="Normal 18 2 2 2 2 2 4" xfId="5288" xr:uid="{00000000-0005-0000-0000-0000B9140000}"/>
    <cellStyle name="Normal 18 2 2 2 2 2 4 2" xfId="15340" xr:uid="{00000000-0005-0000-0000-0000FD3B0000}"/>
    <cellStyle name="Normal 18 2 2 2 2 2 4 2 3" xfId="30434" xr:uid="{00000000-0005-0000-0000-0000F7760000}"/>
    <cellStyle name="Normal 18 2 2 2 2 2 4 3" xfId="10320" xr:uid="{00000000-0005-0000-0000-000061280000}"/>
    <cellStyle name="Normal 18 2 2 2 2 2 4 3 3" xfId="25417" xr:uid="{00000000-0005-0000-0000-00005E630000}"/>
    <cellStyle name="Normal 18 2 2 2 2 2 4 5" xfId="20404" xr:uid="{00000000-0005-0000-0000-0000C94F0000}"/>
    <cellStyle name="Normal 18 2 2 2 2 2 5" xfId="11998" xr:uid="{00000000-0005-0000-0000-0000EF2E0000}"/>
    <cellStyle name="Normal 18 2 2 2 2 2 5 3" xfId="27092" xr:uid="{00000000-0005-0000-0000-0000E9690000}"/>
    <cellStyle name="Normal 18 2 2 2 2 2 6" xfId="6977" xr:uid="{00000000-0005-0000-0000-0000521B0000}"/>
    <cellStyle name="Normal 18 2 2 2 2 2 6 3" xfId="22075" xr:uid="{00000000-0005-0000-0000-000050560000}"/>
    <cellStyle name="Normal 18 2 2 2 2 2 8" xfId="17062"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1" xr:uid="{00000000-0005-0000-0000-000012720000}"/>
    <cellStyle name="Normal 18 2 2 2 2 3 2 3" xfId="9067" xr:uid="{00000000-0005-0000-0000-00007C230000}"/>
    <cellStyle name="Normal 18 2 2 2 2 3 2 3 3" xfId="24164" xr:uid="{00000000-0005-0000-0000-0000795E0000}"/>
    <cellStyle name="Normal 18 2 2 2 2 3 2 5" xfId="19151" xr:uid="{00000000-0005-0000-0000-0000E44A0000}"/>
    <cellStyle name="Normal 18 2 2 2 2 3 3" xfId="5706" xr:uid="{00000000-0005-0000-0000-00005B160000}"/>
    <cellStyle name="Normal 18 2 2 2 2 3 3 2" xfId="15758" xr:uid="{00000000-0005-0000-0000-00009F3D0000}"/>
    <cellStyle name="Normal 18 2 2 2 2 3 3 2 3" xfId="30852" xr:uid="{00000000-0005-0000-0000-000099780000}"/>
    <cellStyle name="Normal 18 2 2 2 2 3 3 3" xfId="10738" xr:uid="{00000000-0005-0000-0000-0000032A0000}"/>
    <cellStyle name="Normal 18 2 2 2 2 3 3 3 3" xfId="25835" xr:uid="{00000000-0005-0000-0000-000000650000}"/>
    <cellStyle name="Normal 18 2 2 2 2 3 3 5" xfId="20822" xr:uid="{00000000-0005-0000-0000-00006B510000}"/>
    <cellStyle name="Normal 18 2 2 2 2 3 4" xfId="12416" xr:uid="{00000000-0005-0000-0000-000091300000}"/>
    <cellStyle name="Normal 18 2 2 2 2 3 4 3" xfId="27510" xr:uid="{00000000-0005-0000-0000-00008B6B0000}"/>
    <cellStyle name="Normal 18 2 2 2 2 3 5" xfId="7395" xr:uid="{00000000-0005-0000-0000-0000F41C0000}"/>
    <cellStyle name="Normal 18 2 2 2 2 3 5 3" xfId="22493" xr:uid="{00000000-0005-0000-0000-0000F2570000}"/>
    <cellStyle name="Normal 18 2 2 2 2 3 7" xfId="17480" xr:uid="{00000000-0005-0000-0000-00005D440000}"/>
    <cellStyle name="Normal 18 2 2 2 2 4" xfId="3177" xr:uid="{00000000-0005-0000-0000-00007A0C0000}"/>
    <cellStyle name="Normal 18 2 2 2 2 4 2" xfId="13251" xr:uid="{00000000-0005-0000-0000-0000D4330000}"/>
    <cellStyle name="Normal 18 2 2 2 2 4 2 3" xfId="28345" xr:uid="{00000000-0005-0000-0000-0000CE6E0000}"/>
    <cellStyle name="Normal 18 2 2 2 2 4 3" xfId="8231" xr:uid="{00000000-0005-0000-0000-000038200000}"/>
    <cellStyle name="Normal 18 2 2 2 2 4 3 3" xfId="23328" xr:uid="{00000000-0005-0000-0000-0000355B0000}"/>
    <cellStyle name="Normal 18 2 2 2 2 4 5" xfId="18315" xr:uid="{00000000-0005-0000-0000-0000A0470000}"/>
    <cellStyle name="Normal 18 2 2 2 2 5" xfId="4870" xr:uid="{00000000-0005-0000-0000-000017130000}"/>
    <cellStyle name="Normal 18 2 2 2 2 5 2" xfId="14922" xr:uid="{00000000-0005-0000-0000-00005B3A0000}"/>
    <cellStyle name="Normal 18 2 2 2 2 5 2 3" xfId="30016" xr:uid="{00000000-0005-0000-0000-000055750000}"/>
    <cellStyle name="Normal 18 2 2 2 2 5 3" xfId="9902" xr:uid="{00000000-0005-0000-0000-0000BF260000}"/>
    <cellStyle name="Normal 18 2 2 2 2 5 3 3" xfId="24999" xr:uid="{00000000-0005-0000-0000-0000BC610000}"/>
    <cellStyle name="Normal 18 2 2 2 2 5 5" xfId="19986" xr:uid="{00000000-0005-0000-0000-0000274E0000}"/>
    <cellStyle name="Normal 18 2 2 2 2 6" xfId="11580" xr:uid="{00000000-0005-0000-0000-00004D2D0000}"/>
    <cellStyle name="Normal 18 2 2 2 2 6 3" xfId="26674" xr:uid="{00000000-0005-0000-0000-000047680000}"/>
    <cellStyle name="Normal 18 2 2 2 2 7" xfId="6559" xr:uid="{00000000-0005-0000-0000-0000B0190000}"/>
    <cellStyle name="Normal 18 2 2 2 2 7 3" xfId="21657" xr:uid="{00000000-0005-0000-0000-0000AE540000}"/>
    <cellStyle name="Normal 18 2 2 2 2 9" xfId="16644"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1" xr:uid="{00000000-0005-0000-0000-0000E4720000}"/>
    <cellStyle name="Normal 18 2 2 2 3 2 2 3" xfId="9277" xr:uid="{00000000-0005-0000-0000-00004E240000}"/>
    <cellStyle name="Normal 18 2 2 2 3 2 2 3 3" xfId="24374" xr:uid="{00000000-0005-0000-0000-00004B5F0000}"/>
    <cellStyle name="Normal 18 2 2 2 3 2 2 5" xfId="19361" xr:uid="{00000000-0005-0000-0000-0000B64B0000}"/>
    <cellStyle name="Normal 18 2 2 2 3 2 3" xfId="5916" xr:uid="{00000000-0005-0000-0000-00002D170000}"/>
    <cellStyle name="Normal 18 2 2 2 3 2 3 2" xfId="15968" xr:uid="{00000000-0005-0000-0000-0000713E0000}"/>
    <cellStyle name="Normal 18 2 2 2 3 2 3 2 3" xfId="31062" xr:uid="{00000000-0005-0000-0000-00006B790000}"/>
    <cellStyle name="Normal 18 2 2 2 3 2 3 3" xfId="10948" xr:uid="{00000000-0005-0000-0000-0000D52A0000}"/>
    <cellStyle name="Normal 18 2 2 2 3 2 3 3 3" xfId="26045" xr:uid="{00000000-0005-0000-0000-0000D2650000}"/>
    <cellStyle name="Normal 18 2 2 2 3 2 3 5" xfId="21032" xr:uid="{00000000-0005-0000-0000-00003D520000}"/>
    <cellStyle name="Normal 18 2 2 2 3 2 4" xfId="12626" xr:uid="{00000000-0005-0000-0000-000063310000}"/>
    <cellStyle name="Normal 18 2 2 2 3 2 4 3" xfId="27720" xr:uid="{00000000-0005-0000-0000-00005D6C0000}"/>
    <cellStyle name="Normal 18 2 2 2 3 2 5" xfId="7605" xr:uid="{00000000-0005-0000-0000-0000C61D0000}"/>
    <cellStyle name="Normal 18 2 2 2 3 2 5 3" xfId="22703" xr:uid="{00000000-0005-0000-0000-0000C4580000}"/>
    <cellStyle name="Normal 18 2 2 2 3 2 7" xfId="17690" xr:uid="{00000000-0005-0000-0000-00002F450000}"/>
    <cellStyle name="Normal 18 2 2 2 3 3" xfId="3387" xr:uid="{00000000-0005-0000-0000-00004C0D0000}"/>
    <cellStyle name="Normal 18 2 2 2 3 3 2" xfId="13461" xr:uid="{00000000-0005-0000-0000-0000A6340000}"/>
    <cellStyle name="Normal 18 2 2 2 3 3 2 3" xfId="28555" xr:uid="{00000000-0005-0000-0000-0000A06F0000}"/>
    <cellStyle name="Normal 18 2 2 2 3 3 3" xfId="8441" xr:uid="{00000000-0005-0000-0000-00000A210000}"/>
    <cellStyle name="Normal 18 2 2 2 3 3 3 3" xfId="23538" xr:uid="{00000000-0005-0000-0000-0000075C0000}"/>
    <cellStyle name="Normal 18 2 2 2 3 3 5" xfId="18525" xr:uid="{00000000-0005-0000-0000-000072480000}"/>
    <cellStyle name="Normal 18 2 2 2 3 4" xfId="5080" xr:uid="{00000000-0005-0000-0000-0000E9130000}"/>
    <cellStyle name="Normal 18 2 2 2 3 4 2" xfId="15132" xr:uid="{00000000-0005-0000-0000-00002D3B0000}"/>
    <cellStyle name="Normal 18 2 2 2 3 4 2 3" xfId="30226" xr:uid="{00000000-0005-0000-0000-000027760000}"/>
    <cellStyle name="Normal 18 2 2 2 3 4 3" xfId="10112" xr:uid="{00000000-0005-0000-0000-000091270000}"/>
    <cellStyle name="Normal 18 2 2 2 3 4 3 3" xfId="25209" xr:uid="{00000000-0005-0000-0000-00008E620000}"/>
    <cellStyle name="Normal 18 2 2 2 3 4 5" xfId="20196" xr:uid="{00000000-0005-0000-0000-0000F94E0000}"/>
    <cellStyle name="Normal 18 2 2 2 3 5" xfId="11790" xr:uid="{00000000-0005-0000-0000-00001F2E0000}"/>
    <cellStyle name="Normal 18 2 2 2 3 5 3" xfId="26884" xr:uid="{00000000-0005-0000-0000-000019690000}"/>
    <cellStyle name="Normal 18 2 2 2 3 6" xfId="6769" xr:uid="{00000000-0005-0000-0000-0000821A0000}"/>
    <cellStyle name="Normal 18 2 2 2 3 6 3" xfId="21867" xr:uid="{00000000-0005-0000-0000-000080550000}"/>
    <cellStyle name="Normal 18 2 2 2 3 8" xfId="16854"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3" xr:uid="{00000000-0005-0000-0000-000042710000}"/>
    <cellStyle name="Normal 18 2 2 2 4 2 3" xfId="8859" xr:uid="{00000000-0005-0000-0000-0000AC220000}"/>
    <cellStyle name="Normal 18 2 2 2 4 2 3 3" xfId="23956" xr:uid="{00000000-0005-0000-0000-0000A95D0000}"/>
    <cellStyle name="Normal 18 2 2 2 4 2 5" xfId="18943" xr:uid="{00000000-0005-0000-0000-0000144A0000}"/>
    <cellStyle name="Normal 18 2 2 2 4 3" xfId="5498" xr:uid="{00000000-0005-0000-0000-00008B150000}"/>
    <cellStyle name="Normal 18 2 2 2 4 3 2" xfId="15550" xr:uid="{00000000-0005-0000-0000-0000CF3C0000}"/>
    <cellStyle name="Normal 18 2 2 2 4 3 2 3" xfId="30644" xr:uid="{00000000-0005-0000-0000-0000C9770000}"/>
    <cellStyle name="Normal 18 2 2 2 4 3 3" xfId="10530" xr:uid="{00000000-0005-0000-0000-000033290000}"/>
    <cellStyle name="Normal 18 2 2 2 4 3 3 3" xfId="25627" xr:uid="{00000000-0005-0000-0000-000030640000}"/>
    <cellStyle name="Normal 18 2 2 2 4 3 5" xfId="20614" xr:uid="{00000000-0005-0000-0000-00009B500000}"/>
    <cellStyle name="Normal 18 2 2 2 4 4" xfId="12208" xr:uid="{00000000-0005-0000-0000-0000C12F0000}"/>
    <cellStyle name="Normal 18 2 2 2 4 4 3" xfId="27302" xr:uid="{00000000-0005-0000-0000-0000BB6A0000}"/>
    <cellStyle name="Normal 18 2 2 2 4 5" xfId="7187" xr:uid="{00000000-0005-0000-0000-0000241C0000}"/>
    <cellStyle name="Normal 18 2 2 2 4 5 3" xfId="22285" xr:uid="{00000000-0005-0000-0000-000022570000}"/>
    <cellStyle name="Normal 18 2 2 2 4 7" xfId="17272" xr:uid="{00000000-0005-0000-0000-00008D430000}"/>
    <cellStyle name="Normal 18 2 2 2 5" xfId="2969" xr:uid="{00000000-0005-0000-0000-0000AA0B0000}"/>
    <cellStyle name="Normal 18 2 2 2 5 2" xfId="13043" xr:uid="{00000000-0005-0000-0000-000004330000}"/>
    <cellStyle name="Normal 18 2 2 2 5 2 3" xfId="28137" xr:uid="{00000000-0005-0000-0000-0000FE6D0000}"/>
    <cellStyle name="Normal 18 2 2 2 5 3" xfId="8023" xr:uid="{00000000-0005-0000-0000-0000681F0000}"/>
    <cellStyle name="Normal 18 2 2 2 5 3 3" xfId="23120" xr:uid="{00000000-0005-0000-0000-0000655A0000}"/>
    <cellStyle name="Normal 18 2 2 2 5 5" xfId="18107" xr:uid="{00000000-0005-0000-0000-0000D0460000}"/>
    <cellStyle name="Normal 18 2 2 2 6" xfId="4662" xr:uid="{00000000-0005-0000-0000-000047120000}"/>
    <cellStyle name="Normal 18 2 2 2 6 2" xfId="14714" xr:uid="{00000000-0005-0000-0000-00008B390000}"/>
    <cellStyle name="Normal 18 2 2 2 6 2 3" xfId="29808" xr:uid="{00000000-0005-0000-0000-000085740000}"/>
    <cellStyle name="Normal 18 2 2 2 6 3" xfId="9694" xr:uid="{00000000-0005-0000-0000-0000EF250000}"/>
    <cellStyle name="Normal 18 2 2 2 6 3 3" xfId="24791" xr:uid="{00000000-0005-0000-0000-0000EC600000}"/>
    <cellStyle name="Normal 18 2 2 2 6 5" xfId="19778" xr:uid="{00000000-0005-0000-0000-0000574D0000}"/>
    <cellStyle name="Normal 18 2 2 2 7" xfId="11372" xr:uid="{00000000-0005-0000-0000-00007D2C0000}"/>
    <cellStyle name="Normal 18 2 2 2 7 3" xfId="26466" xr:uid="{00000000-0005-0000-0000-000077670000}"/>
    <cellStyle name="Normal 18 2 2 2 8" xfId="6351" xr:uid="{00000000-0005-0000-0000-0000E0180000}"/>
    <cellStyle name="Normal 18 2 2 2 8 3" xfId="21449"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5" xr:uid="{00000000-0005-0000-0000-00004C730000}"/>
    <cellStyle name="Normal 18 2 2 3 2 2 2 3" xfId="9381" xr:uid="{00000000-0005-0000-0000-0000B6240000}"/>
    <cellStyle name="Normal 18 2 2 3 2 2 2 3 3" xfId="24478" xr:uid="{00000000-0005-0000-0000-0000B35F0000}"/>
    <cellStyle name="Normal 18 2 2 3 2 2 2 5" xfId="19465" xr:uid="{00000000-0005-0000-0000-00001E4C0000}"/>
    <cellStyle name="Normal 18 2 2 3 2 2 3" xfId="6020" xr:uid="{00000000-0005-0000-0000-000095170000}"/>
    <cellStyle name="Normal 18 2 2 3 2 2 3 2" xfId="16072" xr:uid="{00000000-0005-0000-0000-0000D93E0000}"/>
    <cellStyle name="Normal 18 2 2 3 2 2 3 2 3" xfId="31166" xr:uid="{00000000-0005-0000-0000-0000D3790000}"/>
    <cellStyle name="Normal 18 2 2 3 2 2 3 3" xfId="11052" xr:uid="{00000000-0005-0000-0000-00003D2B0000}"/>
    <cellStyle name="Normal 18 2 2 3 2 2 3 3 3" xfId="26149" xr:uid="{00000000-0005-0000-0000-00003A660000}"/>
    <cellStyle name="Normal 18 2 2 3 2 2 3 5" xfId="21136" xr:uid="{00000000-0005-0000-0000-0000A5520000}"/>
    <cellStyle name="Normal 18 2 2 3 2 2 4" xfId="12730" xr:uid="{00000000-0005-0000-0000-0000CB310000}"/>
    <cellStyle name="Normal 18 2 2 3 2 2 4 3" xfId="27824" xr:uid="{00000000-0005-0000-0000-0000C56C0000}"/>
    <cellStyle name="Normal 18 2 2 3 2 2 5" xfId="7709" xr:uid="{00000000-0005-0000-0000-00002E1E0000}"/>
    <cellStyle name="Normal 18 2 2 3 2 2 5 3" xfId="22807" xr:uid="{00000000-0005-0000-0000-00002C590000}"/>
    <cellStyle name="Normal 18 2 2 3 2 2 7" xfId="17794" xr:uid="{00000000-0005-0000-0000-000097450000}"/>
    <cellStyle name="Normal 18 2 2 3 2 3" xfId="3491" xr:uid="{00000000-0005-0000-0000-0000B40D0000}"/>
    <cellStyle name="Normal 18 2 2 3 2 3 2" xfId="13565" xr:uid="{00000000-0005-0000-0000-00000E350000}"/>
    <cellStyle name="Normal 18 2 2 3 2 3 2 3" xfId="28659" xr:uid="{00000000-0005-0000-0000-000008700000}"/>
    <cellStyle name="Normal 18 2 2 3 2 3 3" xfId="8545" xr:uid="{00000000-0005-0000-0000-000072210000}"/>
    <cellStyle name="Normal 18 2 2 3 2 3 3 3" xfId="23642" xr:uid="{00000000-0005-0000-0000-00006F5C0000}"/>
    <cellStyle name="Normal 18 2 2 3 2 3 5" xfId="18629" xr:uid="{00000000-0005-0000-0000-0000DA480000}"/>
    <cellStyle name="Normal 18 2 2 3 2 4" xfId="5184" xr:uid="{00000000-0005-0000-0000-000051140000}"/>
    <cellStyle name="Normal 18 2 2 3 2 4 2" xfId="15236" xr:uid="{00000000-0005-0000-0000-0000953B0000}"/>
    <cellStyle name="Normal 18 2 2 3 2 4 2 3" xfId="30330" xr:uid="{00000000-0005-0000-0000-00008F760000}"/>
    <cellStyle name="Normal 18 2 2 3 2 4 3" xfId="10216" xr:uid="{00000000-0005-0000-0000-0000F9270000}"/>
    <cellStyle name="Normal 18 2 2 3 2 4 3 3" xfId="25313" xr:uid="{00000000-0005-0000-0000-0000F6620000}"/>
    <cellStyle name="Normal 18 2 2 3 2 4 5" xfId="20300" xr:uid="{00000000-0005-0000-0000-0000614F0000}"/>
    <cellStyle name="Normal 18 2 2 3 2 5" xfId="11894" xr:uid="{00000000-0005-0000-0000-0000872E0000}"/>
    <cellStyle name="Normal 18 2 2 3 2 5 3" xfId="26988" xr:uid="{00000000-0005-0000-0000-000081690000}"/>
    <cellStyle name="Normal 18 2 2 3 2 6" xfId="6873" xr:uid="{00000000-0005-0000-0000-0000EA1A0000}"/>
    <cellStyle name="Normal 18 2 2 3 2 6 3" xfId="21971" xr:uid="{00000000-0005-0000-0000-0000E8550000}"/>
    <cellStyle name="Normal 18 2 2 3 2 8" xfId="16958"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7" xr:uid="{00000000-0005-0000-0000-0000AA710000}"/>
    <cellStyle name="Normal 18 2 2 3 3 2 3" xfId="8963" xr:uid="{00000000-0005-0000-0000-000014230000}"/>
    <cellStyle name="Normal 18 2 2 3 3 2 3 3" xfId="24060" xr:uid="{00000000-0005-0000-0000-0000115E0000}"/>
    <cellStyle name="Normal 18 2 2 3 3 2 5" xfId="19047" xr:uid="{00000000-0005-0000-0000-00007C4A0000}"/>
    <cellStyle name="Normal 18 2 2 3 3 3" xfId="5602" xr:uid="{00000000-0005-0000-0000-0000F3150000}"/>
    <cellStyle name="Normal 18 2 2 3 3 3 2" xfId="15654" xr:uid="{00000000-0005-0000-0000-0000373D0000}"/>
    <cellStyle name="Normal 18 2 2 3 3 3 2 3" xfId="30748" xr:uid="{00000000-0005-0000-0000-000031780000}"/>
    <cellStyle name="Normal 18 2 2 3 3 3 3" xfId="10634" xr:uid="{00000000-0005-0000-0000-00009B290000}"/>
    <cellStyle name="Normal 18 2 2 3 3 3 3 3" xfId="25731" xr:uid="{00000000-0005-0000-0000-000098640000}"/>
    <cellStyle name="Normal 18 2 2 3 3 3 5" xfId="20718" xr:uid="{00000000-0005-0000-0000-000003510000}"/>
    <cellStyle name="Normal 18 2 2 3 3 4" xfId="12312" xr:uid="{00000000-0005-0000-0000-000029300000}"/>
    <cellStyle name="Normal 18 2 2 3 3 4 3" xfId="27406" xr:uid="{00000000-0005-0000-0000-0000236B0000}"/>
    <cellStyle name="Normal 18 2 2 3 3 5" xfId="7291" xr:uid="{00000000-0005-0000-0000-00008C1C0000}"/>
    <cellStyle name="Normal 18 2 2 3 3 5 3" xfId="22389" xr:uid="{00000000-0005-0000-0000-00008A570000}"/>
    <cellStyle name="Normal 18 2 2 3 3 7" xfId="17376" xr:uid="{00000000-0005-0000-0000-0000F5430000}"/>
    <cellStyle name="Normal 18 2 2 3 4" xfId="3073" xr:uid="{00000000-0005-0000-0000-0000120C0000}"/>
    <cellStyle name="Normal 18 2 2 3 4 2" xfId="13147" xr:uid="{00000000-0005-0000-0000-00006C330000}"/>
    <cellStyle name="Normal 18 2 2 3 4 2 3" xfId="28241" xr:uid="{00000000-0005-0000-0000-0000666E0000}"/>
    <cellStyle name="Normal 18 2 2 3 4 3" xfId="8127" xr:uid="{00000000-0005-0000-0000-0000D01F0000}"/>
    <cellStyle name="Normal 18 2 2 3 4 3 3" xfId="23224" xr:uid="{00000000-0005-0000-0000-0000CD5A0000}"/>
    <cellStyle name="Normal 18 2 2 3 4 5" xfId="18211" xr:uid="{00000000-0005-0000-0000-000038470000}"/>
    <cellStyle name="Normal 18 2 2 3 5" xfId="4766" xr:uid="{00000000-0005-0000-0000-0000AF120000}"/>
    <cellStyle name="Normal 18 2 2 3 5 2" xfId="14818" xr:uid="{00000000-0005-0000-0000-0000F3390000}"/>
    <cellStyle name="Normal 18 2 2 3 5 2 3" xfId="29912" xr:uid="{00000000-0005-0000-0000-0000ED740000}"/>
    <cellStyle name="Normal 18 2 2 3 5 3" xfId="9798" xr:uid="{00000000-0005-0000-0000-000057260000}"/>
    <cellStyle name="Normal 18 2 2 3 5 3 3" xfId="24895" xr:uid="{00000000-0005-0000-0000-000054610000}"/>
    <cellStyle name="Normal 18 2 2 3 5 5" xfId="19882" xr:uid="{00000000-0005-0000-0000-0000BF4D0000}"/>
    <cellStyle name="Normal 18 2 2 3 6" xfId="11476" xr:uid="{00000000-0005-0000-0000-0000E52C0000}"/>
    <cellStyle name="Normal 18 2 2 3 6 3" xfId="26570" xr:uid="{00000000-0005-0000-0000-0000DF670000}"/>
    <cellStyle name="Normal 18 2 2 3 7" xfId="6455" xr:uid="{00000000-0005-0000-0000-000048190000}"/>
    <cellStyle name="Normal 18 2 2 3 7 3" xfId="21553" xr:uid="{00000000-0005-0000-0000-000046540000}"/>
    <cellStyle name="Normal 18 2 2 3 9" xfId="16540"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7" xr:uid="{00000000-0005-0000-0000-00007C720000}"/>
    <cellStyle name="Normal 18 2 2 4 2 2 3" xfId="9173" xr:uid="{00000000-0005-0000-0000-0000E6230000}"/>
    <cellStyle name="Normal 18 2 2 4 2 2 3 3" xfId="24270" xr:uid="{00000000-0005-0000-0000-0000E35E0000}"/>
    <cellStyle name="Normal 18 2 2 4 2 2 5" xfId="19257" xr:uid="{00000000-0005-0000-0000-00004E4B0000}"/>
    <cellStyle name="Normal 18 2 2 4 2 3" xfId="5812" xr:uid="{00000000-0005-0000-0000-0000C5160000}"/>
    <cellStyle name="Normal 18 2 2 4 2 3 2" xfId="15864" xr:uid="{00000000-0005-0000-0000-0000093E0000}"/>
    <cellStyle name="Normal 18 2 2 4 2 3 2 3" xfId="30958" xr:uid="{00000000-0005-0000-0000-000003790000}"/>
    <cellStyle name="Normal 18 2 2 4 2 3 3" xfId="10844" xr:uid="{00000000-0005-0000-0000-00006D2A0000}"/>
    <cellStyle name="Normal 18 2 2 4 2 3 3 3" xfId="25941" xr:uid="{00000000-0005-0000-0000-00006A650000}"/>
    <cellStyle name="Normal 18 2 2 4 2 3 5" xfId="20928" xr:uid="{00000000-0005-0000-0000-0000D5510000}"/>
    <cellStyle name="Normal 18 2 2 4 2 4" xfId="12522" xr:uid="{00000000-0005-0000-0000-0000FB300000}"/>
    <cellStyle name="Normal 18 2 2 4 2 4 3" xfId="27616" xr:uid="{00000000-0005-0000-0000-0000F56B0000}"/>
    <cellStyle name="Normal 18 2 2 4 2 5" xfId="7501" xr:uid="{00000000-0005-0000-0000-00005E1D0000}"/>
    <cellStyle name="Normal 18 2 2 4 2 5 3" xfId="22599" xr:uid="{00000000-0005-0000-0000-00005C580000}"/>
    <cellStyle name="Normal 18 2 2 4 2 7" xfId="17586" xr:uid="{00000000-0005-0000-0000-0000C7440000}"/>
    <cellStyle name="Normal 18 2 2 4 3" xfId="3283" xr:uid="{00000000-0005-0000-0000-0000E40C0000}"/>
    <cellStyle name="Normal 18 2 2 4 3 2" xfId="13357" xr:uid="{00000000-0005-0000-0000-00003E340000}"/>
    <cellStyle name="Normal 18 2 2 4 3 2 3" xfId="28451" xr:uid="{00000000-0005-0000-0000-0000386F0000}"/>
    <cellStyle name="Normal 18 2 2 4 3 3" xfId="8337" xr:uid="{00000000-0005-0000-0000-0000A2200000}"/>
    <cellStyle name="Normal 18 2 2 4 3 3 3" xfId="23434" xr:uid="{00000000-0005-0000-0000-00009F5B0000}"/>
    <cellStyle name="Normal 18 2 2 4 3 5" xfId="18421" xr:uid="{00000000-0005-0000-0000-00000A480000}"/>
    <cellStyle name="Normal 18 2 2 4 4" xfId="4976" xr:uid="{00000000-0005-0000-0000-000081130000}"/>
    <cellStyle name="Normal 18 2 2 4 4 2" xfId="15028" xr:uid="{00000000-0005-0000-0000-0000C53A0000}"/>
    <cellStyle name="Normal 18 2 2 4 4 2 3" xfId="30122" xr:uid="{00000000-0005-0000-0000-0000BF750000}"/>
    <cellStyle name="Normal 18 2 2 4 4 3" xfId="10008" xr:uid="{00000000-0005-0000-0000-000029270000}"/>
    <cellStyle name="Normal 18 2 2 4 4 3 3" xfId="25105" xr:uid="{00000000-0005-0000-0000-000026620000}"/>
    <cellStyle name="Normal 18 2 2 4 4 5" xfId="20092" xr:uid="{00000000-0005-0000-0000-0000914E0000}"/>
    <cellStyle name="Normal 18 2 2 4 5" xfId="11686" xr:uid="{00000000-0005-0000-0000-0000B72D0000}"/>
    <cellStyle name="Normal 18 2 2 4 5 3" xfId="26780" xr:uid="{00000000-0005-0000-0000-0000B1680000}"/>
    <cellStyle name="Normal 18 2 2 4 6" xfId="6665" xr:uid="{00000000-0005-0000-0000-00001A1A0000}"/>
    <cellStyle name="Normal 18 2 2 4 6 3" xfId="21763" xr:uid="{00000000-0005-0000-0000-000018550000}"/>
    <cellStyle name="Normal 18 2 2 4 8" xfId="16750"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69" xr:uid="{00000000-0005-0000-0000-0000DA700000}"/>
    <cellStyle name="Normal 18 2 2 5 2 3" xfId="8755" xr:uid="{00000000-0005-0000-0000-000044220000}"/>
    <cellStyle name="Normal 18 2 2 5 2 3 3" xfId="23852" xr:uid="{00000000-0005-0000-0000-0000415D0000}"/>
    <cellStyle name="Normal 18 2 2 5 2 5" xfId="18839" xr:uid="{00000000-0005-0000-0000-0000AC490000}"/>
    <cellStyle name="Normal 18 2 2 5 3" xfId="5394" xr:uid="{00000000-0005-0000-0000-000023150000}"/>
    <cellStyle name="Normal 18 2 2 5 3 2" xfId="15446" xr:uid="{00000000-0005-0000-0000-0000673C0000}"/>
    <cellStyle name="Normal 18 2 2 5 3 2 3" xfId="30540" xr:uid="{00000000-0005-0000-0000-000061770000}"/>
    <cellStyle name="Normal 18 2 2 5 3 3" xfId="10426" xr:uid="{00000000-0005-0000-0000-0000CB280000}"/>
    <cellStyle name="Normal 18 2 2 5 3 3 3" xfId="25523" xr:uid="{00000000-0005-0000-0000-0000C8630000}"/>
    <cellStyle name="Normal 18 2 2 5 3 5" xfId="20510" xr:uid="{00000000-0005-0000-0000-000033500000}"/>
    <cellStyle name="Normal 18 2 2 5 4" xfId="12104" xr:uid="{00000000-0005-0000-0000-0000592F0000}"/>
    <cellStyle name="Normal 18 2 2 5 4 3" xfId="27198" xr:uid="{00000000-0005-0000-0000-0000536A0000}"/>
    <cellStyle name="Normal 18 2 2 5 5" xfId="7083" xr:uid="{00000000-0005-0000-0000-0000BC1B0000}"/>
    <cellStyle name="Normal 18 2 2 5 5 3" xfId="22181" xr:uid="{00000000-0005-0000-0000-0000BA560000}"/>
    <cellStyle name="Normal 18 2 2 5 7" xfId="17168" xr:uid="{00000000-0005-0000-0000-000025430000}"/>
    <cellStyle name="Normal 18 2 2 6" xfId="2865" xr:uid="{00000000-0005-0000-0000-0000420B0000}"/>
    <cellStyle name="Normal 18 2 2 6 2" xfId="12939" xr:uid="{00000000-0005-0000-0000-00009C320000}"/>
    <cellStyle name="Normal 18 2 2 6 2 3" xfId="28033" xr:uid="{00000000-0005-0000-0000-0000966D0000}"/>
    <cellStyle name="Normal 18 2 2 6 3" xfId="7919" xr:uid="{00000000-0005-0000-0000-0000001F0000}"/>
    <cellStyle name="Normal 18 2 2 6 3 3" xfId="23016" xr:uid="{00000000-0005-0000-0000-0000FD590000}"/>
    <cellStyle name="Normal 18 2 2 6 5" xfId="18003" xr:uid="{00000000-0005-0000-0000-000068460000}"/>
    <cellStyle name="Normal 18 2 2 7" xfId="4558" xr:uid="{00000000-0005-0000-0000-0000DF110000}"/>
    <cellStyle name="Normal 18 2 2 7 2" xfId="14610" xr:uid="{00000000-0005-0000-0000-000023390000}"/>
    <cellStyle name="Normal 18 2 2 7 2 3" xfId="29704" xr:uid="{00000000-0005-0000-0000-00001D740000}"/>
    <cellStyle name="Normal 18 2 2 7 3" xfId="9590" xr:uid="{00000000-0005-0000-0000-000087250000}"/>
    <cellStyle name="Normal 18 2 2 7 3 3" xfId="24687" xr:uid="{00000000-0005-0000-0000-000084600000}"/>
    <cellStyle name="Normal 18 2 2 7 5" xfId="19674" xr:uid="{00000000-0005-0000-0000-0000EF4C0000}"/>
    <cellStyle name="Normal 18 2 2 8" xfId="11268" xr:uid="{00000000-0005-0000-0000-0000152C0000}"/>
    <cellStyle name="Normal 18 2 2 8 3" xfId="26362" xr:uid="{00000000-0005-0000-0000-00000F670000}"/>
    <cellStyle name="Normal 18 2 2 9" xfId="6247" xr:uid="{00000000-0005-0000-0000-000078180000}"/>
    <cellStyle name="Normal 18 2 2 9 3" xfId="21345" xr:uid="{00000000-0005-0000-0000-000076530000}"/>
    <cellStyle name="Normal 18 2 3" xfId="1212" xr:uid="{00000000-0005-0000-0000-0000CC040000}"/>
    <cellStyle name="Normal 18 2 3 10" xfId="16384"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7" xr:uid="{00000000-0005-0000-0000-000080730000}"/>
    <cellStyle name="Normal 18 2 3 2 2 2 2 3" xfId="9433" xr:uid="{00000000-0005-0000-0000-0000EA240000}"/>
    <cellStyle name="Normal 18 2 3 2 2 2 2 3 3" xfId="24530" xr:uid="{00000000-0005-0000-0000-0000E75F0000}"/>
    <cellStyle name="Normal 18 2 3 2 2 2 2 5" xfId="19517" xr:uid="{00000000-0005-0000-0000-0000524C0000}"/>
    <cellStyle name="Normal 18 2 3 2 2 2 3" xfId="6072" xr:uid="{00000000-0005-0000-0000-0000C9170000}"/>
    <cellStyle name="Normal 18 2 3 2 2 2 3 2" xfId="16124" xr:uid="{00000000-0005-0000-0000-00000D3F0000}"/>
    <cellStyle name="Normal 18 2 3 2 2 2 3 2 3" xfId="31218" xr:uid="{00000000-0005-0000-0000-0000077A0000}"/>
    <cellStyle name="Normal 18 2 3 2 2 2 3 3" xfId="11104" xr:uid="{00000000-0005-0000-0000-0000712B0000}"/>
    <cellStyle name="Normal 18 2 3 2 2 2 3 3 3" xfId="26201" xr:uid="{00000000-0005-0000-0000-00006E660000}"/>
    <cellStyle name="Normal 18 2 3 2 2 2 3 5" xfId="21188" xr:uid="{00000000-0005-0000-0000-0000D9520000}"/>
    <cellStyle name="Normal 18 2 3 2 2 2 4" xfId="12782" xr:uid="{00000000-0005-0000-0000-0000FF310000}"/>
    <cellStyle name="Normal 18 2 3 2 2 2 4 3" xfId="27876" xr:uid="{00000000-0005-0000-0000-0000F96C0000}"/>
    <cellStyle name="Normal 18 2 3 2 2 2 5" xfId="7761" xr:uid="{00000000-0005-0000-0000-0000621E0000}"/>
    <cellStyle name="Normal 18 2 3 2 2 2 5 3" xfId="22859" xr:uid="{00000000-0005-0000-0000-000060590000}"/>
    <cellStyle name="Normal 18 2 3 2 2 2 7" xfId="17846" xr:uid="{00000000-0005-0000-0000-0000CB450000}"/>
    <cellStyle name="Normal 18 2 3 2 2 3" xfId="3543" xr:uid="{00000000-0005-0000-0000-0000E80D0000}"/>
    <cellStyle name="Normal 18 2 3 2 2 3 2" xfId="13617" xr:uid="{00000000-0005-0000-0000-000042350000}"/>
    <cellStyle name="Normal 18 2 3 2 2 3 2 3" xfId="28711" xr:uid="{00000000-0005-0000-0000-00003C700000}"/>
    <cellStyle name="Normal 18 2 3 2 2 3 3" xfId="8597" xr:uid="{00000000-0005-0000-0000-0000A6210000}"/>
    <cellStyle name="Normal 18 2 3 2 2 3 3 3" xfId="23694" xr:uid="{00000000-0005-0000-0000-0000A35C0000}"/>
    <cellStyle name="Normal 18 2 3 2 2 3 5" xfId="18681" xr:uid="{00000000-0005-0000-0000-00000E490000}"/>
    <cellStyle name="Normal 18 2 3 2 2 4" xfId="5236" xr:uid="{00000000-0005-0000-0000-000085140000}"/>
    <cellStyle name="Normal 18 2 3 2 2 4 2" xfId="15288" xr:uid="{00000000-0005-0000-0000-0000C93B0000}"/>
    <cellStyle name="Normal 18 2 3 2 2 4 2 3" xfId="30382" xr:uid="{00000000-0005-0000-0000-0000C3760000}"/>
    <cellStyle name="Normal 18 2 3 2 2 4 3" xfId="10268" xr:uid="{00000000-0005-0000-0000-00002D280000}"/>
    <cellStyle name="Normal 18 2 3 2 2 4 3 3" xfId="25365" xr:uid="{00000000-0005-0000-0000-00002A630000}"/>
    <cellStyle name="Normal 18 2 3 2 2 4 5" xfId="20352" xr:uid="{00000000-0005-0000-0000-0000954F0000}"/>
    <cellStyle name="Normal 18 2 3 2 2 5" xfId="11946" xr:uid="{00000000-0005-0000-0000-0000BB2E0000}"/>
    <cellStyle name="Normal 18 2 3 2 2 5 3" xfId="27040" xr:uid="{00000000-0005-0000-0000-0000B5690000}"/>
    <cellStyle name="Normal 18 2 3 2 2 6" xfId="6925" xr:uid="{00000000-0005-0000-0000-00001E1B0000}"/>
    <cellStyle name="Normal 18 2 3 2 2 6 3" xfId="22023" xr:uid="{00000000-0005-0000-0000-00001C560000}"/>
    <cellStyle name="Normal 18 2 3 2 2 8" xfId="17010"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29" xr:uid="{00000000-0005-0000-0000-0000DE710000}"/>
    <cellStyle name="Normal 18 2 3 2 3 2 3" xfId="9015" xr:uid="{00000000-0005-0000-0000-000048230000}"/>
    <cellStyle name="Normal 18 2 3 2 3 2 3 3" xfId="24112" xr:uid="{00000000-0005-0000-0000-0000455E0000}"/>
    <cellStyle name="Normal 18 2 3 2 3 2 5" xfId="19099" xr:uid="{00000000-0005-0000-0000-0000B04A0000}"/>
    <cellStyle name="Normal 18 2 3 2 3 3" xfId="5654" xr:uid="{00000000-0005-0000-0000-000027160000}"/>
    <cellStyle name="Normal 18 2 3 2 3 3 2" xfId="15706" xr:uid="{00000000-0005-0000-0000-00006B3D0000}"/>
    <cellStyle name="Normal 18 2 3 2 3 3 2 3" xfId="30800" xr:uid="{00000000-0005-0000-0000-000065780000}"/>
    <cellStyle name="Normal 18 2 3 2 3 3 3" xfId="10686" xr:uid="{00000000-0005-0000-0000-0000CF290000}"/>
    <cellStyle name="Normal 18 2 3 2 3 3 3 3" xfId="25783" xr:uid="{00000000-0005-0000-0000-0000CC640000}"/>
    <cellStyle name="Normal 18 2 3 2 3 3 5" xfId="20770" xr:uid="{00000000-0005-0000-0000-000037510000}"/>
    <cellStyle name="Normal 18 2 3 2 3 4" xfId="12364" xr:uid="{00000000-0005-0000-0000-00005D300000}"/>
    <cellStyle name="Normal 18 2 3 2 3 4 3" xfId="27458" xr:uid="{00000000-0005-0000-0000-0000576B0000}"/>
    <cellStyle name="Normal 18 2 3 2 3 5" xfId="7343" xr:uid="{00000000-0005-0000-0000-0000C01C0000}"/>
    <cellStyle name="Normal 18 2 3 2 3 5 3" xfId="22441" xr:uid="{00000000-0005-0000-0000-0000BE570000}"/>
    <cellStyle name="Normal 18 2 3 2 3 7" xfId="17428" xr:uid="{00000000-0005-0000-0000-000029440000}"/>
    <cellStyle name="Normal 18 2 3 2 4" xfId="3125" xr:uid="{00000000-0005-0000-0000-0000460C0000}"/>
    <cellStyle name="Normal 18 2 3 2 4 2" xfId="13199" xr:uid="{00000000-0005-0000-0000-0000A0330000}"/>
    <cellStyle name="Normal 18 2 3 2 4 2 3" xfId="28293" xr:uid="{00000000-0005-0000-0000-00009A6E0000}"/>
    <cellStyle name="Normal 18 2 3 2 4 3" xfId="8179" xr:uid="{00000000-0005-0000-0000-000004200000}"/>
    <cellStyle name="Normal 18 2 3 2 4 3 3" xfId="23276" xr:uid="{00000000-0005-0000-0000-0000015B0000}"/>
    <cellStyle name="Normal 18 2 3 2 4 5" xfId="18263" xr:uid="{00000000-0005-0000-0000-00006C470000}"/>
    <cellStyle name="Normal 18 2 3 2 5" xfId="4818" xr:uid="{00000000-0005-0000-0000-0000E3120000}"/>
    <cellStyle name="Normal 18 2 3 2 5 2" xfId="14870" xr:uid="{00000000-0005-0000-0000-0000273A0000}"/>
    <cellStyle name="Normal 18 2 3 2 5 2 3" xfId="29964" xr:uid="{00000000-0005-0000-0000-000021750000}"/>
    <cellStyle name="Normal 18 2 3 2 5 3" xfId="9850" xr:uid="{00000000-0005-0000-0000-00008B260000}"/>
    <cellStyle name="Normal 18 2 3 2 5 3 3" xfId="24947" xr:uid="{00000000-0005-0000-0000-000088610000}"/>
    <cellStyle name="Normal 18 2 3 2 5 5" xfId="19934" xr:uid="{00000000-0005-0000-0000-0000F34D0000}"/>
    <cellStyle name="Normal 18 2 3 2 6" xfId="11528" xr:uid="{00000000-0005-0000-0000-0000192D0000}"/>
    <cellStyle name="Normal 18 2 3 2 6 3" xfId="26622" xr:uid="{00000000-0005-0000-0000-000013680000}"/>
    <cellStyle name="Normal 18 2 3 2 7" xfId="6507" xr:uid="{00000000-0005-0000-0000-00007C190000}"/>
    <cellStyle name="Normal 18 2 3 2 7 3" xfId="21605" xr:uid="{00000000-0005-0000-0000-00007A540000}"/>
    <cellStyle name="Normal 18 2 3 2 9" xfId="16592"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39" xr:uid="{00000000-0005-0000-0000-0000B0720000}"/>
    <cellStyle name="Normal 18 2 3 3 2 2 3" xfId="9225" xr:uid="{00000000-0005-0000-0000-00001A240000}"/>
    <cellStyle name="Normal 18 2 3 3 2 2 3 3" xfId="24322" xr:uid="{00000000-0005-0000-0000-0000175F0000}"/>
    <cellStyle name="Normal 18 2 3 3 2 2 5" xfId="19309" xr:uid="{00000000-0005-0000-0000-0000824B0000}"/>
    <cellStyle name="Normal 18 2 3 3 2 3" xfId="5864" xr:uid="{00000000-0005-0000-0000-0000F9160000}"/>
    <cellStyle name="Normal 18 2 3 3 2 3 2" xfId="15916" xr:uid="{00000000-0005-0000-0000-00003D3E0000}"/>
    <cellStyle name="Normal 18 2 3 3 2 3 2 3" xfId="31010" xr:uid="{00000000-0005-0000-0000-000037790000}"/>
    <cellStyle name="Normal 18 2 3 3 2 3 3" xfId="10896" xr:uid="{00000000-0005-0000-0000-0000A12A0000}"/>
    <cellStyle name="Normal 18 2 3 3 2 3 3 3" xfId="25993" xr:uid="{00000000-0005-0000-0000-00009E650000}"/>
    <cellStyle name="Normal 18 2 3 3 2 3 5" xfId="20980" xr:uid="{00000000-0005-0000-0000-000009520000}"/>
    <cellStyle name="Normal 18 2 3 3 2 4" xfId="12574" xr:uid="{00000000-0005-0000-0000-00002F310000}"/>
    <cellStyle name="Normal 18 2 3 3 2 4 3" xfId="27668" xr:uid="{00000000-0005-0000-0000-0000296C0000}"/>
    <cellStyle name="Normal 18 2 3 3 2 5" xfId="7553" xr:uid="{00000000-0005-0000-0000-0000921D0000}"/>
    <cellStyle name="Normal 18 2 3 3 2 5 3" xfId="22651" xr:uid="{00000000-0005-0000-0000-000090580000}"/>
    <cellStyle name="Normal 18 2 3 3 2 7" xfId="17638" xr:uid="{00000000-0005-0000-0000-0000FB440000}"/>
    <cellStyle name="Normal 18 2 3 3 3" xfId="3335" xr:uid="{00000000-0005-0000-0000-0000180D0000}"/>
    <cellStyle name="Normal 18 2 3 3 3 2" xfId="13409" xr:uid="{00000000-0005-0000-0000-000072340000}"/>
    <cellStyle name="Normal 18 2 3 3 3 2 3" xfId="28503" xr:uid="{00000000-0005-0000-0000-00006C6F0000}"/>
    <cellStyle name="Normal 18 2 3 3 3 3" xfId="8389" xr:uid="{00000000-0005-0000-0000-0000D6200000}"/>
    <cellStyle name="Normal 18 2 3 3 3 3 3" xfId="23486" xr:uid="{00000000-0005-0000-0000-0000D35B0000}"/>
    <cellStyle name="Normal 18 2 3 3 3 5" xfId="18473" xr:uid="{00000000-0005-0000-0000-00003E480000}"/>
    <cellStyle name="Normal 18 2 3 3 4" xfId="5028" xr:uid="{00000000-0005-0000-0000-0000B5130000}"/>
    <cellStyle name="Normal 18 2 3 3 4 2" xfId="15080" xr:uid="{00000000-0005-0000-0000-0000F93A0000}"/>
    <cellStyle name="Normal 18 2 3 3 4 2 3" xfId="30174" xr:uid="{00000000-0005-0000-0000-0000F3750000}"/>
    <cellStyle name="Normal 18 2 3 3 4 3" xfId="10060" xr:uid="{00000000-0005-0000-0000-00005D270000}"/>
    <cellStyle name="Normal 18 2 3 3 4 3 3" xfId="25157" xr:uid="{00000000-0005-0000-0000-00005A620000}"/>
    <cellStyle name="Normal 18 2 3 3 4 5" xfId="20144" xr:uid="{00000000-0005-0000-0000-0000C54E0000}"/>
    <cellStyle name="Normal 18 2 3 3 5" xfId="11738" xr:uid="{00000000-0005-0000-0000-0000EB2D0000}"/>
    <cellStyle name="Normal 18 2 3 3 5 3" xfId="26832" xr:uid="{00000000-0005-0000-0000-0000E5680000}"/>
    <cellStyle name="Normal 18 2 3 3 6" xfId="6717" xr:uid="{00000000-0005-0000-0000-00004E1A0000}"/>
    <cellStyle name="Normal 18 2 3 3 6 3" xfId="21815" xr:uid="{00000000-0005-0000-0000-00004C550000}"/>
    <cellStyle name="Normal 18 2 3 3 8" xfId="16802"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1" xr:uid="{00000000-0005-0000-0000-00000E710000}"/>
    <cellStyle name="Normal 18 2 3 4 2 3" xfId="8807" xr:uid="{00000000-0005-0000-0000-000078220000}"/>
    <cellStyle name="Normal 18 2 3 4 2 3 3" xfId="23904" xr:uid="{00000000-0005-0000-0000-0000755D0000}"/>
    <cellStyle name="Normal 18 2 3 4 2 5" xfId="18891" xr:uid="{00000000-0005-0000-0000-0000E0490000}"/>
    <cellStyle name="Normal 18 2 3 4 3" xfId="5446" xr:uid="{00000000-0005-0000-0000-000057150000}"/>
    <cellStyle name="Normal 18 2 3 4 3 2" xfId="15498" xr:uid="{00000000-0005-0000-0000-00009B3C0000}"/>
    <cellStyle name="Normal 18 2 3 4 3 2 3" xfId="30592" xr:uid="{00000000-0005-0000-0000-000095770000}"/>
    <cellStyle name="Normal 18 2 3 4 3 3" xfId="10478" xr:uid="{00000000-0005-0000-0000-0000FF280000}"/>
    <cellStyle name="Normal 18 2 3 4 3 3 3" xfId="25575" xr:uid="{00000000-0005-0000-0000-0000FC630000}"/>
    <cellStyle name="Normal 18 2 3 4 3 5" xfId="20562" xr:uid="{00000000-0005-0000-0000-000067500000}"/>
    <cellStyle name="Normal 18 2 3 4 4" xfId="12156" xr:uid="{00000000-0005-0000-0000-00008D2F0000}"/>
    <cellStyle name="Normal 18 2 3 4 4 3" xfId="27250" xr:uid="{00000000-0005-0000-0000-0000876A0000}"/>
    <cellStyle name="Normal 18 2 3 4 5" xfId="7135" xr:uid="{00000000-0005-0000-0000-0000F01B0000}"/>
    <cellStyle name="Normal 18 2 3 4 5 3" xfId="22233" xr:uid="{00000000-0005-0000-0000-0000EE560000}"/>
    <cellStyle name="Normal 18 2 3 4 7" xfId="17220" xr:uid="{00000000-0005-0000-0000-000059430000}"/>
    <cellStyle name="Normal 18 2 3 5" xfId="2917" xr:uid="{00000000-0005-0000-0000-0000760B0000}"/>
    <cellStyle name="Normal 18 2 3 5 2" xfId="12991" xr:uid="{00000000-0005-0000-0000-0000D0320000}"/>
    <cellStyle name="Normal 18 2 3 5 2 3" xfId="28085" xr:uid="{00000000-0005-0000-0000-0000CA6D0000}"/>
    <cellStyle name="Normal 18 2 3 5 3" xfId="7971" xr:uid="{00000000-0005-0000-0000-0000341F0000}"/>
    <cellStyle name="Normal 18 2 3 5 3 3" xfId="23068" xr:uid="{00000000-0005-0000-0000-0000315A0000}"/>
    <cellStyle name="Normal 18 2 3 5 5" xfId="18055" xr:uid="{00000000-0005-0000-0000-00009C460000}"/>
    <cellStyle name="Normal 18 2 3 6" xfId="4610" xr:uid="{00000000-0005-0000-0000-000013120000}"/>
    <cellStyle name="Normal 18 2 3 6 2" xfId="14662" xr:uid="{00000000-0005-0000-0000-000057390000}"/>
    <cellStyle name="Normal 18 2 3 6 2 3" xfId="29756" xr:uid="{00000000-0005-0000-0000-000051740000}"/>
    <cellStyle name="Normal 18 2 3 6 3" xfId="9642" xr:uid="{00000000-0005-0000-0000-0000BB250000}"/>
    <cellStyle name="Normal 18 2 3 6 3 3" xfId="24739" xr:uid="{00000000-0005-0000-0000-0000B8600000}"/>
    <cellStyle name="Normal 18 2 3 6 5" xfId="19726" xr:uid="{00000000-0005-0000-0000-0000234D0000}"/>
    <cellStyle name="Normal 18 2 3 7" xfId="11320" xr:uid="{00000000-0005-0000-0000-0000492C0000}"/>
    <cellStyle name="Normal 18 2 3 7 3" xfId="26414" xr:uid="{00000000-0005-0000-0000-000043670000}"/>
    <cellStyle name="Normal 18 2 3 8" xfId="6299" xr:uid="{00000000-0005-0000-0000-0000AC180000}"/>
    <cellStyle name="Normal 18 2 3 8 3" xfId="21397"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3" xr:uid="{00000000-0005-0000-0000-000018730000}"/>
    <cellStyle name="Normal 18 2 4 2 2 2 3" xfId="9329" xr:uid="{00000000-0005-0000-0000-000082240000}"/>
    <cellStyle name="Normal 18 2 4 2 2 2 3 3" xfId="24426" xr:uid="{00000000-0005-0000-0000-00007F5F0000}"/>
    <cellStyle name="Normal 18 2 4 2 2 2 5" xfId="19413" xr:uid="{00000000-0005-0000-0000-0000EA4B0000}"/>
    <cellStyle name="Normal 18 2 4 2 2 3" xfId="5968" xr:uid="{00000000-0005-0000-0000-000061170000}"/>
    <cellStyle name="Normal 18 2 4 2 2 3 2" xfId="16020" xr:uid="{00000000-0005-0000-0000-0000A53E0000}"/>
    <cellStyle name="Normal 18 2 4 2 2 3 2 3" xfId="31114" xr:uid="{00000000-0005-0000-0000-00009F790000}"/>
    <cellStyle name="Normal 18 2 4 2 2 3 3" xfId="11000" xr:uid="{00000000-0005-0000-0000-0000092B0000}"/>
    <cellStyle name="Normal 18 2 4 2 2 3 3 3" xfId="26097" xr:uid="{00000000-0005-0000-0000-000006660000}"/>
    <cellStyle name="Normal 18 2 4 2 2 3 5" xfId="21084" xr:uid="{00000000-0005-0000-0000-000071520000}"/>
    <cellStyle name="Normal 18 2 4 2 2 4" xfId="12678" xr:uid="{00000000-0005-0000-0000-000097310000}"/>
    <cellStyle name="Normal 18 2 4 2 2 4 3" xfId="27772" xr:uid="{00000000-0005-0000-0000-0000916C0000}"/>
    <cellStyle name="Normal 18 2 4 2 2 5" xfId="7657" xr:uid="{00000000-0005-0000-0000-0000FA1D0000}"/>
    <cellStyle name="Normal 18 2 4 2 2 5 3" xfId="22755" xr:uid="{00000000-0005-0000-0000-0000F8580000}"/>
    <cellStyle name="Normal 18 2 4 2 2 7" xfId="17742" xr:uid="{00000000-0005-0000-0000-000063450000}"/>
    <cellStyle name="Normal 18 2 4 2 3" xfId="3439" xr:uid="{00000000-0005-0000-0000-0000800D0000}"/>
    <cellStyle name="Normal 18 2 4 2 3 2" xfId="13513" xr:uid="{00000000-0005-0000-0000-0000DA340000}"/>
    <cellStyle name="Normal 18 2 4 2 3 2 3" xfId="28607" xr:uid="{00000000-0005-0000-0000-0000D46F0000}"/>
    <cellStyle name="Normal 18 2 4 2 3 3" xfId="8493" xr:uid="{00000000-0005-0000-0000-00003E210000}"/>
    <cellStyle name="Normal 18 2 4 2 3 3 3" xfId="23590" xr:uid="{00000000-0005-0000-0000-00003B5C0000}"/>
    <cellStyle name="Normal 18 2 4 2 3 5" xfId="18577" xr:uid="{00000000-0005-0000-0000-0000A6480000}"/>
    <cellStyle name="Normal 18 2 4 2 4" xfId="5132" xr:uid="{00000000-0005-0000-0000-00001D140000}"/>
    <cellStyle name="Normal 18 2 4 2 4 2" xfId="15184" xr:uid="{00000000-0005-0000-0000-0000613B0000}"/>
    <cellStyle name="Normal 18 2 4 2 4 2 3" xfId="30278" xr:uid="{00000000-0005-0000-0000-00005B760000}"/>
    <cellStyle name="Normal 18 2 4 2 4 3" xfId="10164" xr:uid="{00000000-0005-0000-0000-0000C5270000}"/>
    <cellStyle name="Normal 18 2 4 2 4 3 3" xfId="25261" xr:uid="{00000000-0005-0000-0000-0000C2620000}"/>
    <cellStyle name="Normal 18 2 4 2 4 5" xfId="20248" xr:uid="{00000000-0005-0000-0000-00002D4F0000}"/>
    <cellStyle name="Normal 18 2 4 2 5" xfId="11842" xr:uid="{00000000-0005-0000-0000-0000532E0000}"/>
    <cellStyle name="Normal 18 2 4 2 5 3" xfId="26936" xr:uid="{00000000-0005-0000-0000-00004D690000}"/>
    <cellStyle name="Normal 18 2 4 2 6" xfId="6821" xr:uid="{00000000-0005-0000-0000-0000B61A0000}"/>
    <cellStyle name="Normal 18 2 4 2 6 3" xfId="21919" xr:uid="{00000000-0005-0000-0000-0000B4550000}"/>
    <cellStyle name="Normal 18 2 4 2 8" xfId="16906"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5" xr:uid="{00000000-0005-0000-0000-000076710000}"/>
    <cellStyle name="Normal 18 2 4 3 2 3" xfId="8911" xr:uid="{00000000-0005-0000-0000-0000E0220000}"/>
    <cellStyle name="Normal 18 2 4 3 2 3 3" xfId="24008" xr:uid="{00000000-0005-0000-0000-0000DD5D0000}"/>
    <cellStyle name="Normal 18 2 4 3 2 5" xfId="18995" xr:uid="{00000000-0005-0000-0000-0000484A0000}"/>
    <cellStyle name="Normal 18 2 4 3 3" xfId="5550" xr:uid="{00000000-0005-0000-0000-0000BF150000}"/>
    <cellStyle name="Normal 18 2 4 3 3 2" xfId="15602" xr:uid="{00000000-0005-0000-0000-0000033D0000}"/>
    <cellStyle name="Normal 18 2 4 3 3 2 3" xfId="30696" xr:uid="{00000000-0005-0000-0000-0000FD770000}"/>
    <cellStyle name="Normal 18 2 4 3 3 3" xfId="10582" xr:uid="{00000000-0005-0000-0000-000067290000}"/>
    <cellStyle name="Normal 18 2 4 3 3 3 3" xfId="25679" xr:uid="{00000000-0005-0000-0000-000064640000}"/>
    <cellStyle name="Normal 18 2 4 3 3 5" xfId="20666" xr:uid="{00000000-0005-0000-0000-0000CF500000}"/>
    <cellStyle name="Normal 18 2 4 3 4" xfId="12260" xr:uid="{00000000-0005-0000-0000-0000F52F0000}"/>
    <cellStyle name="Normal 18 2 4 3 4 3" xfId="27354" xr:uid="{00000000-0005-0000-0000-0000EF6A0000}"/>
    <cellStyle name="Normal 18 2 4 3 5" xfId="7239" xr:uid="{00000000-0005-0000-0000-0000581C0000}"/>
    <cellStyle name="Normal 18 2 4 3 5 3" xfId="22337" xr:uid="{00000000-0005-0000-0000-000056570000}"/>
    <cellStyle name="Normal 18 2 4 3 7" xfId="17324" xr:uid="{00000000-0005-0000-0000-0000C1430000}"/>
    <cellStyle name="Normal 18 2 4 4" xfId="3021" xr:uid="{00000000-0005-0000-0000-0000DE0B0000}"/>
    <cellStyle name="Normal 18 2 4 4 2" xfId="13095" xr:uid="{00000000-0005-0000-0000-000038330000}"/>
    <cellStyle name="Normal 18 2 4 4 2 3" xfId="28189" xr:uid="{00000000-0005-0000-0000-0000326E0000}"/>
    <cellStyle name="Normal 18 2 4 4 3" xfId="8075" xr:uid="{00000000-0005-0000-0000-00009C1F0000}"/>
    <cellStyle name="Normal 18 2 4 4 3 3" xfId="23172" xr:uid="{00000000-0005-0000-0000-0000995A0000}"/>
    <cellStyle name="Normal 18 2 4 4 5" xfId="18159" xr:uid="{00000000-0005-0000-0000-000004470000}"/>
    <cellStyle name="Normal 18 2 4 5" xfId="4714" xr:uid="{00000000-0005-0000-0000-00007B120000}"/>
    <cellStyle name="Normal 18 2 4 5 2" xfId="14766" xr:uid="{00000000-0005-0000-0000-0000BF390000}"/>
    <cellStyle name="Normal 18 2 4 5 2 3" xfId="29860" xr:uid="{00000000-0005-0000-0000-0000B9740000}"/>
    <cellStyle name="Normal 18 2 4 5 3" xfId="9746" xr:uid="{00000000-0005-0000-0000-000023260000}"/>
    <cellStyle name="Normal 18 2 4 5 3 3" xfId="24843" xr:uid="{00000000-0005-0000-0000-000020610000}"/>
    <cellStyle name="Normal 18 2 4 5 5" xfId="19830" xr:uid="{00000000-0005-0000-0000-00008B4D0000}"/>
    <cellStyle name="Normal 18 2 4 6" xfId="11424" xr:uid="{00000000-0005-0000-0000-0000B12C0000}"/>
    <cellStyle name="Normal 18 2 4 6 3" xfId="26518" xr:uid="{00000000-0005-0000-0000-0000AB670000}"/>
    <cellStyle name="Normal 18 2 4 7" xfId="6403" xr:uid="{00000000-0005-0000-0000-000014190000}"/>
    <cellStyle name="Normal 18 2 4 7 3" xfId="21501" xr:uid="{00000000-0005-0000-0000-000012540000}"/>
    <cellStyle name="Normal 18 2 4 9" xfId="16488"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5" xr:uid="{00000000-0005-0000-0000-000048720000}"/>
    <cellStyle name="Normal 18 2 5 2 2 3" xfId="9121" xr:uid="{00000000-0005-0000-0000-0000B2230000}"/>
    <cellStyle name="Normal 18 2 5 2 2 3 3" xfId="24218" xr:uid="{00000000-0005-0000-0000-0000AF5E0000}"/>
    <cellStyle name="Normal 18 2 5 2 2 5" xfId="19205" xr:uid="{00000000-0005-0000-0000-00001A4B0000}"/>
    <cellStyle name="Normal 18 2 5 2 3" xfId="5760" xr:uid="{00000000-0005-0000-0000-000091160000}"/>
    <cellStyle name="Normal 18 2 5 2 3 2" xfId="15812" xr:uid="{00000000-0005-0000-0000-0000D53D0000}"/>
    <cellStyle name="Normal 18 2 5 2 3 2 3" xfId="30906" xr:uid="{00000000-0005-0000-0000-0000CF780000}"/>
    <cellStyle name="Normal 18 2 5 2 3 3" xfId="10792" xr:uid="{00000000-0005-0000-0000-0000392A0000}"/>
    <cellStyle name="Normal 18 2 5 2 3 3 3" xfId="25889" xr:uid="{00000000-0005-0000-0000-000036650000}"/>
    <cellStyle name="Normal 18 2 5 2 3 5" xfId="20876" xr:uid="{00000000-0005-0000-0000-0000A1510000}"/>
    <cellStyle name="Normal 18 2 5 2 4" xfId="12470" xr:uid="{00000000-0005-0000-0000-0000C7300000}"/>
    <cellStyle name="Normal 18 2 5 2 4 3" xfId="27564" xr:uid="{00000000-0005-0000-0000-0000C16B0000}"/>
    <cellStyle name="Normal 18 2 5 2 5" xfId="7449" xr:uid="{00000000-0005-0000-0000-00002A1D0000}"/>
    <cellStyle name="Normal 18 2 5 2 5 3" xfId="22547" xr:uid="{00000000-0005-0000-0000-000028580000}"/>
    <cellStyle name="Normal 18 2 5 2 7" xfId="17534" xr:uid="{00000000-0005-0000-0000-000093440000}"/>
    <cellStyle name="Normal 18 2 5 3" xfId="3231" xr:uid="{00000000-0005-0000-0000-0000B00C0000}"/>
    <cellStyle name="Normal 18 2 5 3 2" xfId="13305" xr:uid="{00000000-0005-0000-0000-00000A340000}"/>
    <cellStyle name="Normal 18 2 5 3 2 3" xfId="28399" xr:uid="{00000000-0005-0000-0000-0000046F0000}"/>
    <cellStyle name="Normal 18 2 5 3 3" xfId="8285" xr:uid="{00000000-0005-0000-0000-00006E200000}"/>
    <cellStyle name="Normal 18 2 5 3 3 3" xfId="23382" xr:uid="{00000000-0005-0000-0000-00006B5B0000}"/>
    <cellStyle name="Normal 18 2 5 3 5" xfId="18369" xr:uid="{00000000-0005-0000-0000-0000D6470000}"/>
    <cellStyle name="Normal 18 2 5 4" xfId="4924" xr:uid="{00000000-0005-0000-0000-00004D130000}"/>
    <cellStyle name="Normal 18 2 5 4 2" xfId="14976" xr:uid="{00000000-0005-0000-0000-0000913A0000}"/>
    <cellStyle name="Normal 18 2 5 4 2 3" xfId="30070" xr:uid="{00000000-0005-0000-0000-00008B750000}"/>
    <cellStyle name="Normal 18 2 5 4 3" xfId="9956" xr:uid="{00000000-0005-0000-0000-0000F5260000}"/>
    <cellStyle name="Normal 18 2 5 4 3 3" xfId="25053" xr:uid="{00000000-0005-0000-0000-0000F2610000}"/>
    <cellStyle name="Normal 18 2 5 4 5" xfId="20040" xr:uid="{00000000-0005-0000-0000-00005D4E0000}"/>
    <cellStyle name="Normal 18 2 5 5" xfId="11634" xr:uid="{00000000-0005-0000-0000-0000832D0000}"/>
    <cellStyle name="Normal 18 2 5 5 3" xfId="26728" xr:uid="{00000000-0005-0000-0000-00007D680000}"/>
    <cellStyle name="Normal 18 2 5 6" xfId="6613" xr:uid="{00000000-0005-0000-0000-0000E6190000}"/>
    <cellStyle name="Normal 18 2 5 6 3" xfId="21711" xr:uid="{00000000-0005-0000-0000-0000E4540000}"/>
    <cellStyle name="Normal 18 2 5 8" xfId="16698"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7" xr:uid="{00000000-0005-0000-0000-0000A6700000}"/>
    <cellStyle name="Normal 18 2 6 2 3" xfId="8703" xr:uid="{00000000-0005-0000-0000-000010220000}"/>
    <cellStyle name="Normal 18 2 6 2 3 3" xfId="23800" xr:uid="{00000000-0005-0000-0000-00000D5D0000}"/>
    <cellStyle name="Normal 18 2 6 2 5" xfId="18787" xr:uid="{00000000-0005-0000-0000-000078490000}"/>
    <cellStyle name="Normal 18 2 6 3" xfId="5342" xr:uid="{00000000-0005-0000-0000-0000EF140000}"/>
    <cellStyle name="Normal 18 2 6 3 2" xfId="15394" xr:uid="{00000000-0005-0000-0000-0000333C0000}"/>
    <cellStyle name="Normal 18 2 6 3 2 3" xfId="30488" xr:uid="{00000000-0005-0000-0000-00002D770000}"/>
    <cellStyle name="Normal 18 2 6 3 3" xfId="10374" xr:uid="{00000000-0005-0000-0000-000097280000}"/>
    <cellStyle name="Normal 18 2 6 3 3 3" xfId="25471" xr:uid="{00000000-0005-0000-0000-000094630000}"/>
    <cellStyle name="Normal 18 2 6 3 5" xfId="20458" xr:uid="{00000000-0005-0000-0000-0000FF4F0000}"/>
    <cellStyle name="Normal 18 2 6 4" xfId="12052" xr:uid="{00000000-0005-0000-0000-0000252F0000}"/>
    <cellStyle name="Normal 18 2 6 4 3" xfId="27146" xr:uid="{00000000-0005-0000-0000-00001F6A0000}"/>
    <cellStyle name="Normal 18 2 6 5" xfId="7031" xr:uid="{00000000-0005-0000-0000-0000881B0000}"/>
    <cellStyle name="Normal 18 2 6 5 3" xfId="22129" xr:uid="{00000000-0005-0000-0000-000086560000}"/>
    <cellStyle name="Normal 18 2 6 7" xfId="17116" xr:uid="{00000000-0005-0000-0000-0000F1420000}"/>
    <cellStyle name="Normal 18 2 7" xfId="2809" xr:uid="{00000000-0005-0000-0000-00000A0B0000}"/>
    <cellStyle name="Normal 18 2 7 2" xfId="12887" xr:uid="{00000000-0005-0000-0000-000068320000}"/>
    <cellStyle name="Normal 18 2 7 2 3" xfId="27981" xr:uid="{00000000-0005-0000-0000-0000626D0000}"/>
    <cellStyle name="Normal 18 2 7 3" xfId="7867" xr:uid="{00000000-0005-0000-0000-0000CC1E0000}"/>
    <cellStyle name="Normal 18 2 7 3 3" xfId="22964" xr:uid="{00000000-0005-0000-0000-0000C9590000}"/>
    <cellStyle name="Normal 18 2 7 5" xfId="17951" xr:uid="{00000000-0005-0000-0000-000034460000}"/>
    <cellStyle name="Normal 18 2 8" xfId="4503" xr:uid="{00000000-0005-0000-0000-0000A8110000}"/>
    <cellStyle name="Normal 18 2 8 2" xfId="14558" xr:uid="{00000000-0005-0000-0000-0000EF380000}"/>
    <cellStyle name="Normal 18 2 8 2 3" xfId="29652" xr:uid="{00000000-0005-0000-0000-0000E9730000}"/>
    <cellStyle name="Normal 18 2 8 3" xfId="9538" xr:uid="{00000000-0005-0000-0000-000053250000}"/>
    <cellStyle name="Normal 18 2 8 3 3" xfId="24635" xr:uid="{00000000-0005-0000-0000-000050600000}"/>
    <cellStyle name="Normal 18 2 8 5" xfId="19622" xr:uid="{00000000-0005-0000-0000-0000BB4C0000}"/>
    <cellStyle name="Normal 18 2 9" xfId="11214" xr:uid="{00000000-0005-0000-0000-0000DF2B0000}"/>
    <cellStyle name="Normal 18 2 9 3" xfId="26310" xr:uid="{00000000-0005-0000-0000-0000DB660000}"/>
    <cellStyle name="Normal 19" xfId="131" xr:uid="{00000000-0005-0000-0000-000089000000}"/>
    <cellStyle name="Normal 19 2" xfId="827" xr:uid="{00000000-0005-0000-0000-00004A030000}"/>
    <cellStyle name="Normal 19 2 10" xfId="6194" xr:uid="{00000000-0005-0000-0000-000043180000}"/>
    <cellStyle name="Normal 19 2 10 3" xfId="21294" xr:uid="{00000000-0005-0000-0000-000043530000}"/>
    <cellStyle name="Normal 19 2 12" xfId="16279" xr:uid="{00000000-0005-0000-0000-0000AC3F0000}"/>
    <cellStyle name="Normal 19 2 2" xfId="1159" xr:uid="{00000000-0005-0000-0000-000097040000}"/>
    <cellStyle name="Normal 19 2 2 11" xfId="16333" xr:uid="{00000000-0005-0000-0000-0000E23F0000}"/>
    <cellStyle name="Normal 19 2 2 2" xfId="1267" xr:uid="{00000000-0005-0000-0000-000003050000}"/>
    <cellStyle name="Normal 19 2 2 2 10" xfId="16437"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0" xr:uid="{00000000-0005-0000-0000-0000B5730000}"/>
    <cellStyle name="Normal 19 2 2 2 2 2 2 2 3" xfId="9486" xr:uid="{00000000-0005-0000-0000-00001F250000}"/>
    <cellStyle name="Normal 19 2 2 2 2 2 2 2 3 3" xfId="24583" xr:uid="{00000000-0005-0000-0000-00001C600000}"/>
    <cellStyle name="Normal 19 2 2 2 2 2 2 2 5" xfId="19570" xr:uid="{00000000-0005-0000-0000-0000874C0000}"/>
    <cellStyle name="Normal 19 2 2 2 2 2 2 3" xfId="6125" xr:uid="{00000000-0005-0000-0000-0000FE170000}"/>
    <cellStyle name="Normal 19 2 2 2 2 2 2 3 2" xfId="16177" xr:uid="{00000000-0005-0000-0000-0000423F0000}"/>
    <cellStyle name="Normal 19 2 2 2 2 2 2 3 2 3" xfId="31271" xr:uid="{00000000-0005-0000-0000-00003C7A0000}"/>
    <cellStyle name="Normal 19 2 2 2 2 2 2 3 3" xfId="11157" xr:uid="{00000000-0005-0000-0000-0000A62B0000}"/>
    <cellStyle name="Normal 19 2 2 2 2 2 2 3 3 3" xfId="26254" xr:uid="{00000000-0005-0000-0000-0000A3660000}"/>
    <cellStyle name="Normal 19 2 2 2 2 2 2 3 5" xfId="21241" xr:uid="{00000000-0005-0000-0000-00000E530000}"/>
    <cellStyle name="Normal 19 2 2 2 2 2 2 4" xfId="12835" xr:uid="{00000000-0005-0000-0000-000034320000}"/>
    <cellStyle name="Normal 19 2 2 2 2 2 2 4 3" xfId="27929" xr:uid="{00000000-0005-0000-0000-00002E6D0000}"/>
    <cellStyle name="Normal 19 2 2 2 2 2 2 5" xfId="7814" xr:uid="{00000000-0005-0000-0000-0000971E0000}"/>
    <cellStyle name="Normal 19 2 2 2 2 2 2 5 3" xfId="22912" xr:uid="{00000000-0005-0000-0000-000095590000}"/>
    <cellStyle name="Normal 19 2 2 2 2 2 2 7" xfId="17899" xr:uid="{00000000-0005-0000-0000-000000460000}"/>
    <cellStyle name="Normal 19 2 2 2 2 2 3" xfId="3596" xr:uid="{00000000-0005-0000-0000-00001D0E0000}"/>
    <cellStyle name="Normal 19 2 2 2 2 2 3 2" xfId="13670" xr:uid="{00000000-0005-0000-0000-000077350000}"/>
    <cellStyle name="Normal 19 2 2 2 2 2 3 2 3" xfId="28764" xr:uid="{00000000-0005-0000-0000-000071700000}"/>
    <cellStyle name="Normal 19 2 2 2 2 2 3 3" xfId="8650" xr:uid="{00000000-0005-0000-0000-0000DB210000}"/>
    <cellStyle name="Normal 19 2 2 2 2 2 3 3 3" xfId="23747" xr:uid="{00000000-0005-0000-0000-0000D85C0000}"/>
    <cellStyle name="Normal 19 2 2 2 2 2 3 5" xfId="18734" xr:uid="{00000000-0005-0000-0000-000043490000}"/>
    <cellStyle name="Normal 19 2 2 2 2 2 4" xfId="5289" xr:uid="{00000000-0005-0000-0000-0000BA140000}"/>
    <cellStyle name="Normal 19 2 2 2 2 2 4 2" xfId="15341" xr:uid="{00000000-0005-0000-0000-0000FE3B0000}"/>
    <cellStyle name="Normal 19 2 2 2 2 2 4 2 3" xfId="30435" xr:uid="{00000000-0005-0000-0000-0000F8760000}"/>
    <cellStyle name="Normal 19 2 2 2 2 2 4 3" xfId="10321" xr:uid="{00000000-0005-0000-0000-000062280000}"/>
    <cellStyle name="Normal 19 2 2 2 2 2 4 3 3" xfId="25418" xr:uid="{00000000-0005-0000-0000-00005F630000}"/>
    <cellStyle name="Normal 19 2 2 2 2 2 4 5" xfId="20405" xr:uid="{00000000-0005-0000-0000-0000CA4F0000}"/>
    <cellStyle name="Normal 19 2 2 2 2 2 5" xfId="11999" xr:uid="{00000000-0005-0000-0000-0000F02E0000}"/>
    <cellStyle name="Normal 19 2 2 2 2 2 5 3" xfId="27093" xr:uid="{00000000-0005-0000-0000-0000EA690000}"/>
    <cellStyle name="Normal 19 2 2 2 2 2 6" xfId="6978" xr:uid="{00000000-0005-0000-0000-0000531B0000}"/>
    <cellStyle name="Normal 19 2 2 2 2 2 6 3" xfId="22076" xr:uid="{00000000-0005-0000-0000-000051560000}"/>
    <cellStyle name="Normal 19 2 2 2 2 2 8" xfId="17063"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2" xr:uid="{00000000-0005-0000-0000-000013720000}"/>
    <cellStyle name="Normal 19 2 2 2 2 3 2 3" xfId="9068" xr:uid="{00000000-0005-0000-0000-00007D230000}"/>
    <cellStyle name="Normal 19 2 2 2 2 3 2 3 3" xfId="24165" xr:uid="{00000000-0005-0000-0000-00007A5E0000}"/>
    <cellStyle name="Normal 19 2 2 2 2 3 2 5" xfId="19152" xr:uid="{00000000-0005-0000-0000-0000E54A0000}"/>
    <cellStyle name="Normal 19 2 2 2 2 3 3" xfId="5707" xr:uid="{00000000-0005-0000-0000-00005C160000}"/>
    <cellStyle name="Normal 19 2 2 2 2 3 3 2" xfId="15759" xr:uid="{00000000-0005-0000-0000-0000A03D0000}"/>
    <cellStyle name="Normal 19 2 2 2 2 3 3 2 3" xfId="30853" xr:uid="{00000000-0005-0000-0000-00009A780000}"/>
    <cellStyle name="Normal 19 2 2 2 2 3 3 3" xfId="10739" xr:uid="{00000000-0005-0000-0000-0000042A0000}"/>
    <cellStyle name="Normal 19 2 2 2 2 3 3 3 3" xfId="25836" xr:uid="{00000000-0005-0000-0000-000001650000}"/>
    <cellStyle name="Normal 19 2 2 2 2 3 3 5" xfId="20823" xr:uid="{00000000-0005-0000-0000-00006C510000}"/>
    <cellStyle name="Normal 19 2 2 2 2 3 4" xfId="12417" xr:uid="{00000000-0005-0000-0000-000092300000}"/>
    <cellStyle name="Normal 19 2 2 2 2 3 4 3" xfId="27511" xr:uid="{00000000-0005-0000-0000-00008C6B0000}"/>
    <cellStyle name="Normal 19 2 2 2 2 3 5" xfId="7396" xr:uid="{00000000-0005-0000-0000-0000F51C0000}"/>
    <cellStyle name="Normal 19 2 2 2 2 3 5 3" xfId="22494" xr:uid="{00000000-0005-0000-0000-0000F3570000}"/>
    <cellStyle name="Normal 19 2 2 2 2 3 7" xfId="17481" xr:uid="{00000000-0005-0000-0000-00005E440000}"/>
    <cellStyle name="Normal 19 2 2 2 2 4" xfId="3178" xr:uid="{00000000-0005-0000-0000-00007B0C0000}"/>
    <cellStyle name="Normal 19 2 2 2 2 4 2" xfId="13252" xr:uid="{00000000-0005-0000-0000-0000D5330000}"/>
    <cellStyle name="Normal 19 2 2 2 2 4 2 3" xfId="28346" xr:uid="{00000000-0005-0000-0000-0000CF6E0000}"/>
    <cellStyle name="Normal 19 2 2 2 2 4 3" xfId="8232" xr:uid="{00000000-0005-0000-0000-000039200000}"/>
    <cellStyle name="Normal 19 2 2 2 2 4 3 3" xfId="23329" xr:uid="{00000000-0005-0000-0000-0000365B0000}"/>
    <cellStyle name="Normal 19 2 2 2 2 4 5" xfId="18316" xr:uid="{00000000-0005-0000-0000-0000A1470000}"/>
    <cellStyle name="Normal 19 2 2 2 2 5" xfId="4871" xr:uid="{00000000-0005-0000-0000-000018130000}"/>
    <cellStyle name="Normal 19 2 2 2 2 5 2" xfId="14923" xr:uid="{00000000-0005-0000-0000-00005C3A0000}"/>
    <cellStyle name="Normal 19 2 2 2 2 5 2 3" xfId="30017" xr:uid="{00000000-0005-0000-0000-000056750000}"/>
    <cellStyle name="Normal 19 2 2 2 2 5 3" xfId="9903" xr:uid="{00000000-0005-0000-0000-0000C0260000}"/>
    <cellStyle name="Normal 19 2 2 2 2 5 3 3" xfId="25000" xr:uid="{00000000-0005-0000-0000-0000BD610000}"/>
    <cellStyle name="Normal 19 2 2 2 2 5 5" xfId="19987" xr:uid="{00000000-0005-0000-0000-0000284E0000}"/>
    <cellStyle name="Normal 19 2 2 2 2 6" xfId="11581" xr:uid="{00000000-0005-0000-0000-00004E2D0000}"/>
    <cellStyle name="Normal 19 2 2 2 2 6 3" xfId="26675" xr:uid="{00000000-0005-0000-0000-000048680000}"/>
    <cellStyle name="Normal 19 2 2 2 2 7" xfId="6560" xr:uid="{00000000-0005-0000-0000-0000B1190000}"/>
    <cellStyle name="Normal 19 2 2 2 2 7 3" xfId="21658" xr:uid="{00000000-0005-0000-0000-0000AF540000}"/>
    <cellStyle name="Normal 19 2 2 2 2 9" xfId="16645"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2" xr:uid="{00000000-0005-0000-0000-0000E5720000}"/>
    <cellStyle name="Normal 19 2 2 2 3 2 2 3" xfId="9278" xr:uid="{00000000-0005-0000-0000-00004F240000}"/>
    <cellStyle name="Normal 19 2 2 2 3 2 2 3 3" xfId="24375" xr:uid="{00000000-0005-0000-0000-00004C5F0000}"/>
    <cellStyle name="Normal 19 2 2 2 3 2 2 5" xfId="19362" xr:uid="{00000000-0005-0000-0000-0000B74B0000}"/>
    <cellStyle name="Normal 19 2 2 2 3 2 3" xfId="5917" xr:uid="{00000000-0005-0000-0000-00002E170000}"/>
    <cellStyle name="Normal 19 2 2 2 3 2 3 2" xfId="15969" xr:uid="{00000000-0005-0000-0000-0000723E0000}"/>
    <cellStyle name="Normal 19 2 2 2 3 2 3 2 3" xfId="31063" xr:uid="{00000000-0005-0000-0000-00006C790000}"/>
    <cellStyle name="Normal 19 2 2 2 3 2 3 3" xfId="10949" xr:uid="{00000000-0005-0000-0000-0000D62A0000}"/>
    <cellStyle name="Normal 19 2 2 2 3 2 3 3 3" xfId="26046" xr:uid="{00000000-0005-0000-0000-0000D3650000}"/>
    <cellStyle name="Normal 19 2 2 2 3 2 3 5" xfId="21033" xr:uid="{00000000-0005-0000-0000-00003E520000}"/>
    <cellStyle name="Normal 19 2 2 2 3 2 4" xfId="12627" xr:uid="{00000000-0005-0000-0000-000064310000}"/>
    <cellStyle name="Normal 19 2 2 2 3 2 4 3" xfId="27721" xr:uid="{00000000-0005-0000-0000-00005E6C0000}"/>
    <cellStyle name="Normal 19 2 2 2 3 2 5" xfId="7606" xr:uid="{00000000-0005-0000-0000-0000C71D0000}"/>
    <cellStyle name="Normal 19 2 2 2 3 2 5 3" xfId="22704" xr:uid="{00000000-0005-0000-0000-0000C5580000}"/>
    <cellStyle name="Normal 19 2 2 2 3 2 7" xfId="17691" xr:uid="{00000000-0005-0000-0000-000030450000}"/>
    <cellStyle name="Normal 19 2 2 2 3 3" xfId="3388" xr:uid="{00000000-0005-0000-0000-00004D0D0000}"/>
    <cellStyle name="Normal 19 2 2 2 3 3 2" xfId="13462" xr:uid="{00000000-0005-0000-0000-0000A7340000}"/>
    <cellStyle name="Normal 19 2 2 2 3 3 2 3" xfId="28556" xr:uid="{00000000-0005-0000-0000-0000A16F0000}"/>
    <cellStyle name="Normal 19 2 2 2 3 3 3" xfId="8442" xr:uid="{00000000-0005-0000-0000-00000B210000}"/>
    <cellStyle name="Normal 19 2 2 2 3 3 3 3" xfId="23539" xr:uid="{00000000-0005-0000-0000-0000085C0000}"/>
    <cellStyle name="Normal 19 2 2 2 3 3 5" xfId="18526" xr:uid="{00000000-0005-0000-0000-000073480000}"/>
    <cellStyle name="Normal 19 2 2 2 3 4" xfId="5081" xr:uid="{00000000-0005-0000-0000-0000EA130000}"/>
    <cellStyle name="Normal 19 2 2 2 3 4 2" xfId="15133" xr:uid="{00000000-0005-0000-0000-00002E3B0000}"/>
    <cellStyle name="Normal 19 2 2 2 3 4 2 3" xfId="30227" xr:uid="{00000000-0005-0000-0000-000028760000}"/>
    <cellStyle name="Normal 19 2 2 2 3 4 3" xfId="10113" xr:uid="{00000000-0005-0000-0000-000092270000}"/>
    <cellStyle name="Normal 19 2 2 2 3 4 3 3" xfId="25210" xr:uid="{00000000-0005-0000-0000-00008F620000}"/>
    <cellStyle name="Normal 19 2 2 2 3 4 5" xfId="20197" xr:uid="{00000000-0005-0000-0000-0000FA4E0000}"/>
    <cellStyle name="Normal 19 2 2 2 3 5" xfId="11791" xr:uid="{00000000-0005-0000-0000-0000202E0000}"/>
    <cellStyle name="Normal 19 2 2 2 3 5 3" xfId="26885" xr:uid="{00000000-0005-0000-0000-00001A690000}"/>
    <cellStyle name="Normal 19 2 2 2 3 6" xfId="6770" xr:uid="{00000000-0005-0000-0000-0000831A0000}"/>
    <cellStyle name="Normal 19 2 2 2 3 6 3" xfId="21868" xr:uid="{00000000-0005-0000-0000-000081550000}"/>
    <cellStyle name="Normal 19 2 2 2 3 8" xfId="16855"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4" xr:uid="{00000000-0005-0000-0000-000043710000}"/>
    <cellStyle name="Normal 19 2 2 2 4 2 3" xfId="8860" xr:uid="{00000000-0005-0000-0000-0000AD220000}"/>
    <cellStyle name="Normal 19 2 2 2 4 2 3 3" xfId="23957" xr:uid="{00000000-0005-0000-0000-0000AA5D0000}"/>
    <cellStyle name="Normal 19 2 2 2 4 2 5" xfId="18944" xr:uid="{00000000-0005-0000-0000-0000154A0000}"/>
    <cellStyle name="Normal 19 2 2 2 4 3" xfId="5499" xr:uid="{00000000-0005-0000-0000-00008C150000}"/>
    <cellStyle name="Normal 19 2 2 2 4 3 2" xfId="15551" xr:uid="{00000000-0005-0000-0000-0000D03C0000}"/>
    <cellStyle name="Normal 19 2 2 2 4 3 2 3" xfId="30645" xr:uid="{00000000-0005-0000-0000-0000CA770000}"/>
    <cellStyle name="Normal 19 2 2 2 4 3 3" xfId="10531" xr:uid="{00000000-0005-0000-0000-000034290000}"/>
    <cellStyle name="Normal 19 2 2 2 4 3 3 3" xfId="25628" xr:uid="{00000000-0005-0000-0000-000031640000}"/>
    <cellStyle name="Normal 19 2 2 2 4 3 5" xfId="20615" xr:uid="{00000000-0005-0000-0000-00009C500000}"/>
    <cellStyle name="Normal 19 2 2 2 4 4" xfId="12209" xr:uid="{00000000-0005-0000-0000-0000C22F0000}"/>
    <cellStyle name="Normal 19 2 2 2 4 4 3" xfId="27303" xr:uid="{00000000-0005-0000-0000-0000BC6A0000}"/>
    <cellStyle name="Normal 19 2 2 2 4 5" xfId="7188" xr:uid="{00000000-0005-0000-0000-0000251C0000}"/>
    <cellStyle name="Normal 19 2 2 2 4 5 3" xfId="22286" xr:uid="{00000000-0005-0000-0000-000023570000}"/>
    <cellStyle name="Normal 19 2 2 2 4 7" xfId="17273" xr:uid="{00000000-0005-0000-0000-00008E430000}"/>
    <cellStyle name="Normal 19 2 2 2 5" xfId="2970" xr:uid="{00000000-0005-0000-0000-0000AB0B0000}"/>
    <cellStyle name="Normal 19 2 2 2 5 2" xfId="13044" xr:uid="{00000000-0005-0000-0000-000005330000}"/>
    <cellStyle name="Normal 19 2 2 2 5 2 3" xfId="28138" xr:uid="{00000000-0005-0000-0000-0000FF6D0000}"/>
    <cellStyle name="Normal 19 2 2 2 5 3" xfId="8024" xr:uid="{00000000-0005-0000-0000-0000691F0000}"/>
    <cellStyle name="Normal 19 2 2 2 5 3 3" xfId="23121" xr:uid="{00000000-0005-0000-0000-0000665A0000}"/>
    <cellStyle name="Normal 19 2 2 2 5 5" xfId="18108" xr:uid="{00000000-0005-0000-0000-0000D1460000}"/>
    <cellStyle name="Normal 19 2 2 2 6" xfId="4663" xr:uid="{00000000-0005-0000-0000-000048120000}"/>
    <cellStyle name="Normal 19 2 2 2 6 2" xfId="14715" xr:uid="{00000000-0005-0000-0000-00008C390000}"/>
    <cellStyle name="Normal 19 2 2 2 6 2 3" xfId="29809" xr:uid="{00000000-0005-0000-0000-000086740000}"/>
    <cellStyle name="Normal 19 2 2 2 6 3" xfId="9695" xr:uid="{00000000-0005-0000-0000-0000F0250000}"/>
    <cellStyle name="Normal 19 2 2 2 6 3 3" xfId="24792" xr:uid="{00000000-0005-0000-0000-0000ED600000}"/>
    <cellStyle name="Normal 19 2 2 2 6 5" xfId="19779" xr:uid="{00000000-0005-0000-0000-0000584D0000}"/>
    <cellStyle name="Normal 19 2 2 2 7" xfId="11373" xr:uid="{00000000-0005-0000-0000-00007E2C0000}"/>
    <cellStyle name="Normal 19 2 2 2 7 3" xfId="26467" xr:uid="{00000000-0005-0000-0000-000078670000}"/>
    <cellStyle name="Normal 19 2 2 2 8" xfId="6352" xr:uid="{00000000-0005-0000-0000-0000E1180000}"/>
    <cellStyle name="Normal 19 2 2 2 8 3" xfId="21450"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6" xr:uid="{00000000-0005-0000-0000-00004D730000}"/>
    <cellStyle name="Normal 19 2 2 3 2 2 2 3" xfId="9382" xr:uid="{00000000-0005-0000-0000-0000B7240000}"/>
    <cellStyle name="Normal 19 2 2 3 2 2 2 3 3" xfId="24479" xr:uid="{00000000-0005-0000-0000-0000B45F0000}"/>
    <cellStyle name="Normal 19 2 2 3 2 2 2 5" xfId="19466" xr:uid="{00000000-0005-0000-0000-00001F4C0000}"/>
    <cellStyle name="Normal 19 2 2 3 2 2 3" xfId="6021" xr:uid="{00000000-0005-0000-0000-000096170000}"/>
    <cellStyle name="Normal 19 2 2 3 2 2 3 2" xfId="16073" xr:uid="{00000000-0005-0000-0000-0000DA3E0000}"/>
    <cellStyle name="Normal 19 2 2 3 2 2 3 2 3" xfId="31167" xr:uid="{00000000-0005-0000-0000-0000D4790000}"/>
    <cellStyle name="Normal 19 2 2 3 2 2 3 3" xfId="11053" xr:uid="{00000000-0005-0000-0000-00003E2B0000}"/>
    <cellStyle name="Normal 19 2 2 3 2 2 3 3 3" xfId="26150" xr:uid="{00000000-0005-0000-0000-00003B660000}"/>
    <cellStyle name="Normal 19 2 2 3 2 2 3 5" xfId="21137" xr:uid="{00000000-0005-0000-0000-0000A6520000}"/>
    <cellStyle name="Normal 19 2 2 3 2 2 4" xfId="12731" xr:uid="{00000000-0005-0000-0000-0000CC310000}"/>
    <cellStyle name="Normal 19 2 2 3 2 2 4 3" xfId="27825" xr:uid="{00000000-0005-0000-0000-0000C66C0000}"/>
    <cellStyle name="Normal 19 2 2 3 2 2 5" xfId="7710" xr:uid="{00000000-0005-0000-0000-00002F1E0000}"/>
    <cellStyle name="Normal 19 2 2 3 2 2 5 3" xfId="22808" xr:uid="{00000000-0005-0000-0000-00002D590000}"/>
    <cellStyle name="Normal 19 2 2 3 2 2 7" xfId="17795" xr:uid="{00000000-0005-0000-0000-000098450000}"/>
    <cellStyle name="Normal 19 2 2 3 2 3" xfId="3492" xr:uid="{00000000-0005-0000-0000-0000B50D0000}"/>
    <cellStyle name="Normal 19 2 2 3 2 3 2" xfId="13566" xr:uid="{00000000-0005-0000-0000-00000F350000}"/>
    <cellStyle name="Normal 19 2 2 3 2 3 2 3" xfId="28660" xr:uid="{00000000-0005-0000-0000-000009700000}"/>
    <cellStyle name="Normal 19 2 2 3 2 3 3" xfId="8546" xr:uid="{00000000-0005-0000-0000-000073210000}"/>
    <cellStyle name="Normal 19 2 2 3 2 3 3 3" xfId="23643" xr:uid="{00000000-0005-0000-0000-0000705C0000}"/>
    <cellStyle name="Normal 19 2 2 3 2 3 5" xfId="18630" xr:uid="{00000000-0005-0000-0000-0000DB480000}"/>
    <cellStyle name="Normal 19 2 2 3 2 4" xfId="5185" xr:uid="{00000000-0005-0000-0000-000052140000}"/>
    <cellStyle name="Normal 19 2 2 3 2 4 2" xfId="15237" xr:uid="{00000000-0005-0000-0000-0000963B0000}"/>
    <cellStyle name="Normal 19 2 2 3 2 4 2 3" xfId="30331" xr:uid="{00000000-0005-0000-0000-000090760000}"/>
    <cellStyle name="Normal 19 2 2 3 2 4 3" xfId="10217" xr:uid="{00000000-0005-0000-0000-0000FA270000}"/>
    <cellStyle name="Normal 19 2 2 3 2 4 3 3" xfId="25314" xr:uid="{00000000-0005-0000-0000-0000F7620000}"/>
    <cellStyle name="Normal 19 2 2 3 2 4 5" xfId="20301" xr:uid="{00000000-0005-0000-0000-0000624F0000}"/>
    <cellStyle name="Normal 19 2 2 3 2 5" xfId="11895" xr:uid="{00000000-0005-0000-0000-0000882E0000}"/>
    <cellStyle name="Normal 19 2 2 3 2 5 3" xfId="26989" xr:uid="{00000000-0005-0000-0000-000082690000}"/>
    <cellStyle name="Normal 19 2 2 3 2 6" xfId="6874" xr:uid="{00000000-0005-0000-0000-0000EB1A0000}"/>
    <cellStyle name="Normal 19 2 2 3 2 6 3" xfId="21972" xr:uid="{00000000-0005-0000-0000-0000E9550000}"/>
    <cellStyle name="Normal 19 2 2 3 2 8" xfId="16959"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8" xr:uid="{00000000-0005-0000-0000-0000AB710000}"/>
    <cellStyle name="Normal 19 2 2 3 3 2 3" xfId="8964" xr:uid="{00000000-0005-0000-0000-000015230000}"/>
    <cellStyle name="Normal 19 2 2 3 3 2 3 3" xfId="24061" xr:uid="{00000000-0005-0000-0000-0000125E0000}"/>
    <cellStyle name="Normal 19 2 2 3 3 2 5" xfId="19048" xr:uid="{00000000-0005-0000-0000-00007D4A0000}"/>
    <cellStyle name="Normal 19 2 2 3 3 3" xfId="5603" xr:uid="{00000000-0005-0000-0000-0000F4150000}"/>
    <cellStyle name="Normal 19 2 2 3 3 3 2" xfId="15655" xr:uid="{00000000-0005-0000-0000-0000383D0000}"/>
    <cellStyle name="Normal 19 2 2 3 3 3 2 3" xfId="30749" xr:uid="{00000000-0005-0000-0000-000032780000}"/>
    <cellStyle name="Normal 19 2 2 3 3 3 3" xfId="10635" xr:uid="{00000000-0005-0000-0000-00009C290000}"/>
    <cellStyle name="Normal 19 2 2 3 3 3 3 3" xfId="25732" xr:uid="{00000000-0005-0000-0000-000099640000}"/>
    <cellStyle name="Normal 19 2 2 3 3 3 5" xfId="20719" xr:uid="{00000000-0005-0000-0000-000004510000}"/>
    <cellStyle name="Normal 19 2 2 3 3 4" xfId="12313" xr:uid="{00000000-0005-0000-0000-00002A300000}"/>
    <cellStyle name="Normal 19 2 2 3 3 4 3" xfId="27407" xr:uid="{00000000-0005-0000-0000-0000246B0000}"/>
    <cellStyle name="Normal 19 2 2 3 3 5" xfId="7292" xr:uid="{00000000-0005-0000-0000-00008D1C0000}"/>
    <cellStyle name="Normal 19 2 2 3 3 5 3" xfId="22390" xr:uid="{00000000-0005-0000-0000-00008B570000}"/>
    <cellStyle name="Normal 19 2 2 3 3 7" xfId="17377" xr:uid="{00000000-0005-0000-0000-0000F6430000}"/>
    <cellStyle name="Normal 19 2 2 3 4" xfId="3074" xr:uid="{00000000-0005-0000-0000-0000130C0000}"/>
    <cellStyle name="Normal 19 2 2 3 4 2" xfId="13148" xr:uid="{00000000-0005-0000-0000-00006D330000}"/>
    <cellStyle name="Normal 19 2 2 3 4 2 3" xfId="28242" xr:uid="{00000000-0005-0000-0000-0000676E0000}"/>
    <cellStyle name="Normal 19 2 2 3 4 3" xfId="8128" xr:uid="{00000000-0005-0000-0000-0000D11F0000}"/>
    <cellStyle name="Normal 19 2 2 3 4 3 3" xfId="23225" xr:uid="{00000000-0005-0000-0000-0000CE5A0000}"/>
    <cellStyle name="Normal 19 2 2 3 4 5" xfId="18212" xr:uid="{00000000-0005-0000-0000-000039470000}"/>
    <cellStyle name="Normal 19 2 2 3 5" xfId="4767" xr:uid="{00000000-0005-0000-0000-0000B0120000}"/>
    <cellStyle name="Normal 19 2 2 3 5 2" xfId="14819" xr:uid="{00000000-0005-0000-0000-0000F4390000}"/>
    <cellStyle name="Normal 19 2 2 3 5 2 3" xfId="29913" xr:uid="{00000000-0005-0000-0000-0000EE740000}"/>
    <cellStyle name="Normal 19 2 2 3 5 3" xfId="9799" xr:uid="{00000000-0005-0000-0000-000058260000}"/>
    <cellStyle name="Normal 19 2 2 3 5 3 3" xfId="24896" xr:uid="{00000000-0005-0000-0000-000055610000}"/>
    <cellStyle name="Normal 19 2 2 3 5 5" xfId="19883" xr:uid="{00000000-0005-0000-0000-0000C04D0000}"/>
    <cellStyle name="Normal 19 2 2 3 6" xfId="11477" xr:uid="{00000000-0005-0000-0000-0000E62C0000}"/>
    <cellStyle name="Normal 19 2 2 3 6 3" xfId="26571" xr:uid="{00000000-0005-0000-0000-0000E0670000}"/>
    <cellStyle name="Normal 19 2 2 3 7" xfId="6456" xr:uid="{00000000-0005-0000-0000-000049190000}"/>
    <cellStyle name="Normal 19 2 2 3 7 3" xfId="21554" xr:uid="{00000000-0005-0000-0000-000047540000}"/>
    <cellStyle name="Normal 19 2 2 3 9" xfId="16541"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8" xr:uid="{00000000-0005-0000-0000-00007D720000}"/>
    <cellStyle name="Normal 19 2 2 4 2 2 3" xfId="9174" xr:uid="{00000000-0005-0000-0000-0000E7230000}"/>
    <cellStyle name="Normal 19 2 2 4 2 2 3 3" xfId="24271" xr:uid="{00000000-0005-0000-0000-0000E45E0000}"/>
    <cellStyle name="Normal 19 2 2 4 2 2 5" xfId="19258" xr:uid="{00000000-0005-0000-0000-00004F4B0000}"/>
    <cellStyle name="Normal 19 2 2 4 2 3" xfId="5813" xr:uid="{00000000-0005-0000-0000-0000C6160000}"/>
    <cellStyle name="Normal 19 2 2 4 2 3 2" xfId="15865" xr:uid="{00000000-0005-0000-0000-00000A3E0000}"/>
    <cellStyle name="Normal 19 2 2 4 2 3 2 3" xfId="30959" xr:uid="{00000000-0005-0000-0000-000004790000}"/>
    <cellStyle name="Normal 19 2 2 4 2 3 3" xfId="10845" xr:uid="{00000000-0005-0000-0000-00006E2A0000}"/>
    <cellStyle name="Normal 19 2 2 4 2 3 3 3" xfId="25942" xr:uid="{00000000-0005-0000-0000-00006B650000}"/>
    <cellStyle name="Normal 19 2 2 4 2 3 5" xfId="20929" xr:uid="{00000000-0005-0000-0000-0000D6510000}"/>
    <cellStyle name="Normal 19 2 2 4 2 4" xfId="12523" xr:uid="{00000000-0005-0000-0000-0000FC300000}"/>
    <cellStyle name="Normal 19 2 2 4 2 4 3" xfId="27617" xr:uid="{00000000-0005-0000-0000-0000F66B0000}"/>
    <cellStyle name="Normal 19 2 2 4 2 5" xfId="7502" xr:uid="{00000000-0005-0000-0000-00005F1D0000}"/>
    <cellStyle name="Normal 19 2 2 4 2 5 3" xfId="22600" xr:uid="{00000000-0005-0000-0000-00005D580000}"/>
    <cellStyle name="Normal 19 2 2 4 2 7" xfId="17587" xr:uid="{00000000-0005-0000-0000-0000C8440000}"/>
    <cellStyle name="Normal 19 2 2 4 3" xfId="3284" xr:uid="{00000000-0005-0000-0000-0000E50C0000}"/>
    <cellStyle name="Normal 19 2 2 4 3 2" xfId="13358" xr:uid="{00000000-0005-0000-0000-00003F340000}"/>
    <cellStyle name="Normal 19 2 2 4 3 2 3" xfId="28452" xr:uid="{00000000-0005-0000-0000-0000396F0000}"/>
    <cellStyle name="Normal 19 2 2 4 3 3" xfId="8338" xr:uid="{00000000-0005-0000-0000-0000A3200000}"/>
    <cellStyle name="Normal 19 2 2 4 3 3 3" xfId="23435" xr:uid="{00000000-0005-0000-0000-0000A05B0000}"/>
    <cellStyle name="Normal 19 2 2 4 3 5" xfId="18422" xr:uid="{00000000-0005-0000-0000-00000B480000}"/>
    <cellStyle name="Normal 19 2 2 4 4" xfId="4977" xr:uid="{00000000-0005-0000-0000-000082130000}"/>
    <cellStyle name="Normal 19 2 2 4 4 2" xfId="15029" xr:uid="{00000000-0005-0000-0000-0000C63A0000}"/>
    <cellStyle name="Normal 19 2 2 4 4 2 3" xfId="30123" xr:uid="{00000000-0005-0000-0000-0000C0750000}"/>
    <cellStyle name="Normal 19 2 2 4 4 3" xfId="10009" xr:uid="{00000000-0005-0000-0000-00002A270000}"/>
    <cellStyle name="Normal 19 2 2 4 4 3 3" xfId="25106" xr:uid="{00000000-0005-0000-0000-000027620000}"/>
    <cellStyle name="Normal 19 2 2 4 4 5" xfId="20093" xr:uid="{00000000-0005-0000-0000-0000924E0000}"/>
    <cellStyle name="Normal 19 2 2 4 5" xfId="11687" xr:uid="{00000000-0005-0000-0000-0000B82D0000}"/>
    <cellStyle name="Normal 19 2 2 4 5 3" xfId="26781" xr:uid="{00000000-0005-0000-0000-0000B2680000}"/>
    <cellStyle name="Normal 19 2 2 4 6" xfId="6666" xr:uid="{00000000-0005-0000-0000-00001B1A0000}"/>
    <cellStyle name="Normal 19 2 2 4 6 3" xfId="21764" xr:uid="{00000000-0005-0000-0000-000019550000}"/>
    <cellStyle name="Normal 19 2 2 4 8" xfId="16751"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0" xr:uid="{00000000-0005-0000-0000-0000DB700000}"/>
    <cellStyle name="Normal 19 2 2 5 2 3" xfId="8756" xr:uid="{00000000-0005-0000-0000-000045220000}"/>
    <cellStyle name="Normal 19 2 2 5 2 3 3" xfId="23853" xr:uid="{00000000-0005-0000-0000-0000425D0000}"/>
    <cellStyle name="Normal 19 2 2 5 2 5" xfId="18840" xr:uid="{00000000-0005-0000-0000-0000AD490000}"/>
    <cellStyle name="Normal 19 2 2 5 3" xfId="5395" xr:uid="{00000000-0005-0000-0000-000024150000}"/>
    <cellStyle name="Normal 19 2 2 5 3 2" xfId="15447" xr:uid="{00000000-0005-0000-0000-0000683C0000}"/>
    <cellStyle name="Normal 19 2 2 5 3 2 3" xfId="30541" xr:uid="{00000000-0005-0000-0000-000062770000}"/>
    <cellStyle name="Normal 19 2 2 5 3 3" xfId="10427" xr:uid="{00000000-0005-0000-0000-0000CC280000}"/>
    <cellStyle name="Normal 19 2 2 5 3 3 3" xfId="25524" xr:uid="{00000000-0005-0000-0000-0000C9630000}"/>
    <cellStyle name="Normal 19 2 2 5 3 5" xfId="20511" xr:uid="{00000000-0005-0000-0000-000034500000}"/>
    <cellStyle name="Normal 19 2 2 5 4" xfId="12105" xr:uid="{00000000-0005-0000-0000-00005A2F0000}"/>
    <cellStyle name="Normal 19 2 2 5 4 3" xfId="27199" xr:uid="{00000000-0005-0000-0000-0000546A0000}"/>
    <cellStyle name="Normal 19 2 2 5 5" xfId="7084" xr:uid="{00000000-0005-0000-0000-0000BD1B0000}"/>
    <cellStyle name="Normal 19 2 2 5 5 3" xfId="22182" xr:uid="{00000000-0005-0000-0000-0000BB560000}"/>
    <cellStyle name="Normal 19 2 2 5 7" xfId="17169" xr:uid="{00000000-0005-0000-0000-000026430000}"/>
    <cellStyle name="Normal 19 2 2 6" xfId="2866" xr:uid="{00000000-0005-0000-0000-0000430B0000}"/>
    <cellStyle name="Normal 19 2 2 6 2" xfId="12940" xr:uid="{00000000-0005-0000-0000-00009D320000}"/>
    <cellStyle name="Normal 19 2 2 6 2 3" xfId="28034" xr:uid="{00000000-0005-0000-0000-0000976D0000}"/>
    <cellStyle name="Normal 19 2 2 6 3" xfId="7920" xr:uid="{00000000-0005-0000-0000-0000011F0000}"/>
    <cellStyle name="Normal 19 2 2 6 3 3" xfId="23017" xr:uid="{00000000-0005-0000-0000-0000FE590000}"/>
    <cellStyle name="Normal 19 2 2 6 5" xfId="18004" xr:uid="{00000000-0005-0000-0000-000069460000}"/>
    <cellStyle name="Normal 19 2 2 7" xfId="4559" xr:uid="{00000000-0005-0000-0000-0000E0110000}"/>
    <cellStyle name="Normal 19 2 2 7 2" xfId="14611" xr:uid="{00000000-0005-0000-0000-000024390000}"/>
    <cellStyle name="Normal 19 2 2 7 2 3" xfId="29705" xr:uid="{00000000-0005-0000-0000-00001E740000}"/>
    <cellStyle name="Normal 19 2 2 7 3" xfId="9591" xr:uid="{00000000-0005-0000-0000-000088250000}"/>
    <cellStyle name="Normal 19 2 2 7 3 3" xfId="24688" xr:uid="{00000000-0005-0000-0000-000085600000}"/>
    <cellStyle name="Normal 19 2 2 7 5" xfId="19675" xr:uid="{00000000-0005-0000-0000-0000F04C0000}"/>
    <cellStyle name="Normal 19 2 2 8" xfId="11269" xr:uid="{00000000-0005-0000-0000-0000162C0000}"/>
    <cellStyle name="Normal 19 2 2 8 3" xfId="26363" xr:uid="{00000000-0005-0000-0000-000010670000}"/>
    <cellStyle name="Normal 19 2 2 9" xfId="6248" xr:uid="{00000000-0005-0000-0000-000079180000}"/>
    <cellStyle name="Normal 19 2 2 9 3" xfId="21346" xr:uid="{00000000-0005-0000-0000-000077530000}"/>
    <cellStyle name="Normal 19 2 3" xfId="1213" xr:uid="{00000000-0005-0000-0000-0000CD040000}"/>
    <cellStyle name="Normal 19 2 3 10" xfId="16385"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8" xr:uid="{00000000-0005-0000-0000-000081730000}"/>
    <cellStyle name="Normal 19 2 3 2 2 2 2 3" xfId="9434" xr:uid="{00000000-0005-0000-0000-0000EB240000}"/>
    <cellStyle name="Normal 19 2 3 2 2 2 2 3 3" xfId="24531" xr:uid="{00000000-0005-0000-0000-0000E85F0000}"/>
    <cellStyle name="Normal 19 2 3 2 2 2 2 5" xfId="19518" xr:uid="{00000000-0005-0000-0000-0000534C0000}"/>
    <cellStyle name="Normal 19 2 3 2 2 2 3" xfId="6073" xr:uid="{00000000-0005-0000-0000-0000CA170000}"/>
    <cellStyle name="Normal 19 2 3 2 2 2 3 2" xfId="16125" xr:uid="{00000000-0005-0000-0000-00000E3F0000}"/>
    <cellStyle name="Normal 19 2 3 2 2 2 3 2 3" xfId="31219" xr:uid="{00000000-0005-0000-0000-0000087A0000}"/>
    <cellStyle name="Normal 19 2 3 2 2 2 3 3" xfId="11105" xr:uid="{00000000-0005-0000-0000-0000722B0000}"/>
    <cellStyle name="Normal 19 2 3 2 2 2 3 3 3" xfId="26202" xr:uid="{00000000-0005-0000-0000-00006F660000}"/>
    <cellStyle name="Normal 19 2 3 2 2 2 3 5" xfId="21189" xr:uid="{00000000-0005-0000-0000-0000DA520000}"/>
    <cellStyle name="Normal 19 2 3 2 2 2 4" xfId="12783" xr:uid="{00000000-0005-0000-0000-000000320000}"/>
    <cellStyle name="Normal 19 2 3 2 2 2 4 3" xfId="27877" xr:uid="{00000000-0005-0000-0000-0000FA6C0000}"/>
    <cellStyle name="Normal 19 2 3 2 2 2 5" xfId="7762" xr:uid="{00000000-0005-0000-0000-0000631E0000}"/>
    <cellStyle name="Normal 19 2 3 2 2 2 5 3" xfId="22860" xr:uid="{00000000-0005-0000-0000-000061590000}"/>
    <cellStyle name="Normal 19 2 3 2 2 2 7" xfId="17847" xr:uid="{00000000-0005-0000-0000-0000CC450000}"/>
    <cellStyle name="Normal 19 2 3 2 2 3" xfId="3544" xr:uid="{00000000-0005-0000-0000-0000E90D0000}"/>
    <cellStyle name="Normal 19 2 3 2 2 3 2" xfId="13618" xr:uid="{00000000-0005-0000-0000-000043350000}"/>
    <cellStyle name="Normal 19 2 3 2 2 3 2 3" xfId="28712" xr:uid="{00000000-0005-0000-0000-00003D700000}"/>
    <cellStyle name="Normal 19 2 3 2 2 3 3" xfId="8598" xr:uid="{00000000-0005-0000-0000-0000A7210000}"/>
    <cellStyle name="Normal 19 2 3 2 2 3 3 3" xfId="23695" xr:uid="{00000000-0005-0000-0000-0000A45C0000}"/>
    <cellStyle name="Normal 19 2 3 2 2 3 5" xfId="18682" xr:uid="{00000000-0005-0000-0000-00000F490000}"/>
    <cellStyle name="Normal 19 2 3 2 2 4" xfId="5237" xr:uid="{00000000-0005-0000-0000-000086140000}"/>
    <cellStyle name="Normal 19 2 3 2 2 4 2" xfId="15289" xr:uid="{00000000-0005-0000-0000-0000CA3B0000}"/>
    <cellStyle name="Normal 19 2 3 2 2 4 2 3" xfId="30383" xr:uid="{00000000-0005-0000-0000-0000C4760000}"/>
    <cellStyle name="Normal 19 2 3 2 2 4 3" xfId="10269" xr:uid="{00000000-0005-0000-0000-00002E280000}"/>
    <cellStyle name="Normal 19 2 3 2 2 4 3 3" xfId="25366" xr:uid="{00000000-0005-0000-0000-00002B630000}"/>
    <cellStyle name="Normal 19 2 3 2 2 4 5" xfId="20353" xr:uid="{00000000-0005-0000-0000-0000964F0000}"/>
    <cellStyle name="Normal 19 2 3 2 2 5" xfId="11947" xr:uid="{00000000-0005-0000-0000-0000BC2E0000}"/>
    <cellStyle name="Normal 19 2 3 2 2 5 3" xfId="27041" xr:uid="{00000000-0005-0000-0000-0000B6690000}"/>
    <cellStyle name="Normal 19 2 3 2 2 6" xfId="6926" xr:uid="{00000000-0005-0000-0000-00001F1B0000}"/>
    <cellStyle name="Normal 19 2 3 2 2 6 3" xfId="22024" xr:uid="{00000000-0005-0000-0000-00001D560000}"/>
    <cellStyle name="Normal 19 2 3 2 2 8" xfId="17011"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0" xr:uid="{00000000-0005-0000-0000-0000DF710000}"/>
    <cellStyle name="Normal 19 2 3 2 3 2 3" xfId="9016" xr:uid="{00000000-0005-0000-0000-000049230000}"/>
    <cellStyle name="Normal 19 2 3 2 3 2 3 3" xfId="24113" xr:uid="{00000000-0005-0000-0000-0000465E0000}"/>
    <cellStyle name="Normal 19 2 3 2 3 2 5" xfId="19100" xr:uid="{00000000-0005-0000-0000-0000B14A0000}"/>
    <cellStyle name="Normal 19 2 3 2 3 3" xfId="5655" xr:uid="{00000000-0005-0000-0000-000028160000}"/>
    <cellStyle name="Normal 19 2 3 2 3 3 2" xfId="15707" xr:uid="{00000000-0005-0000-0000-00006C3D0000}"/>
    <cellStyle name="Normal 19 2 3 2 3 3 2 3" xfId="30801" xr:uid="{00000000-0005-0000-0000-000066780000}"/>
    <cellStyle name="Normal 19 2 3 2 3 3 3" xfId="10687" xr:uid="{00000000-0005-0000-0000-0000D0290000}"/>
    <cellStyle name="Normal 19 2 3 2 3 3 3 3" xfId="25784" xr:uid="{00000000-0005-0000-0000-0000CD640000}"/>
    <cellStyle name="Normal 19 2 3 2 3 3 5" xfId="20771" xr:uid="{00000000-0005-0000-0000-000038510000}"/>
    <cellStyle name="Normal 19 2 3 2 3 4" xfId="12365" xr:uid="{00000000-0005-0000-0000-00005E300000}"/>
    <cellStyle name="Normal 19 2 3 2 3 4 3" xfId="27459" xr:uid="{00000000-0005-0000-0000-0000586B0000}"/>
    <cellStyle name="Normal 19 2 3 2 3 5" xfId="7344" xr:uid="{00000000-0005-0000-0000-0000C11C0000}"/>
    <cellStyle name="Normal 19 2 3 2 3 5 3" xfId="22442" xr:uid="{00000000-0005-0000-0000-0000BF570000}"/>
    <cellStyle name="Normal 19 2 3 2 3 7" xfId="17429" xr:uid="{00000000-0005-0000-0000-00002A440000}"/>
    <cellStyle name="Normal 19 2 3 2 4" xfId="3126" xr:uid="{00000000-0005-0000-0000-0000470C0000}"/>
    <cellStyle name="Normal 19 2 3 2 4 2" xfId="13200" xr:uid="{00000000-0005-0000-0000-0000A1330000}"/>
    <cellStyle name="Normal 19 2 3 2 4 2 3" xfId="28294" xr:uid="{00000000-0005-0000-0000-00009B6E0000}"/>
    <cellStyle name="Normal 19 2 3 2 4 3" xfId="8180" xr:uid="{00000000-0005-0000-0000-000005200000}"/>
    <cellStyle name="Normal 19 2 3 2 4 3 3" xfId="23277" xr:uid="{00000000-0005-0000-0000-0000025B0000}"/>
    <cellStyle name="Normal 19 2 3 2 4 5" xfId="18264" xr:uid="{00000000-0005-0000-0000-00006D470000}"/>
    <cellStyle name="Normal 19 2 3 2 5" xfId="4819" xr:uid="{00000000-0005-0000-0000-0000E4120000}"/>
    <cellStyle name="Normal 19 2 3 2 5 2" xfId="14871" xr:uid="{00000000-0005-0000-0000-0000283A0000}"/>
    <cellStyle name="Normal 19 2 3 2 5 2 3" xfId="29965" xr:uid="{00000000-0005-0000-0000-000022750000}"/>
    <cellStyle name="Normal 19 2 3 2 5 3" xfId="9851" xr:uid="{00000000-0005-0000-0000-00008C260000}"/>
    <cellStyle name="Normal 19 2 3 2 5 3 3" xfId="24948" xr:uid="{00000000-0005-0000-0000-000089610000}"/>
    <cellStyle name="Normal 19 2 3 2 5 5" xfId="19935" xr:uid="{00000000-0005-0000-0000-0000F44D0000}"/>
    <cellStyle name="Normal 19 2 3 2 6" xfId="11529" xr:uid="{00000000-0005-0000-0000-00001A2D0000}"/>
    <cellStyle name="Normal 19 2 3 2 6 3" xfId="26623" xr:uid="{00000000-0005-0000-0000-000014680000}"/>
    <cellStyle name="Normal 19 2 3 2 7" xfId="6508" xr:uid="{00000000-0005-0000-0000-00007D190000}"/>
    <cellStyle name="Normal 19 2 3 2 7 3" xfId="21606" xr:uid="{00000000-0005-0000-0000-00007B540000}"/>
    <cellStyle name="Normal 19 2 3 2 9" xfId="16593"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0" xr:uid="{00000000-0005-0000-0000-0000B1720000}"/>
    <cellStyle name="Normal 19 2 3 3 2 2 3" xfId="9226" xr:uid="{00000000-0005-0000-0000-00001B240000}"/>
    <cellStyle name="Normal 19 2 3 3 2 2 3 3" xfId="24323" xr:uid="{00000000-0005-0000-0000-0000185F0000}"/>
    <cellStyle name="Normal 19 2 3 3 2 2 5" xfId="19310" xr:uid="{00000000-0005-0000-0000-0000834B0000}"/>
    <cellStyle name="Normal 19 2 3 3 2 3" xfId="5865" xr:uid="{00000000-0005-0000-0000-0000FA160000}"/>
    <cellStyle name="Normal 19 2 3 3 2 3 2" xfId="15917" xr:uid="{00000000-0005-0000-0000-00003E3E0000}"/>
    <cellStyle name="Normal 19 2 3 3 2 3 2 3" xfId="31011" xr:uid="{00000000-0005-0000-0000-000038790000}"/>
    <cellStyle name="Normal 19 2 3 3 2 3 3" xfId="10897" xr:uid="{00000000-0005-0000-0000-0000A22A0000}"/>
    <cellStyle name="Normal 19 2 3 3 2 3 3 3" xfId="25994" xr:uid="{00000000-0005-0000-0000-00009F650000}"/>
    <cellStyle name="Normal 19 2 3 3 2 3 5" xfId="20981" xr:uid="{00000000-0005-0000-0000-00000A520000}"/>
    <cellStyle name="Normal 19 2 3 3 2 4" xfId="12575" xr:uid="{00000000-0005-0000-0000-000030310000}"/>
    <cellStyle name="Normal 19 2 3 3 2 4 3" xfId="27669" xr:uid="{00000000-0005-0000-0000-00002A6C0000}"/>
    <cellStyle name="Normal 19 2 3 3 2 5" xfId="7554" xr:uid="{00000000-0005-0000-0000-0000931D0000}"/>
    <cellStyle name="Normal 19 2 3 3 2 5 3" xfId="22652" xr:uid="{00000000-0005-0000-0000-000091580000}"/>
    <cellStyle name="Normal 19 2 3 3 2 7" xfId="17639" xr:uid="{00000000-0005-0000-0000-0000FC440000}"/>
    <cellStyle name="Normal 19 2 3 3 3" xfId="3336" xr:uid="{00000000-0005-0000-0000-0000190D0000}"/>
    <cellStyle name="Normal 19 2 3 3 3 2" xfId="13410" xr:uid="{00000000-0005-0000-0000-000073340000}"/>
    <cellStyle name="Normal 19 2 3 3 3 2 3" xfId="28504" xr:uid="{00000000-0005-0000-0000-00006D6F0000}"/>
    <cellStyle name="Normal 19 2 3 3 3 3" xfId="8390" xr:uid="{00000000-0005-0000-0000-0000D7200000}"/>
    <cellStyle name="Normal 19 2 3 3 3 3 3" xfId="23487" xr:uid="{00000000-0005-0000-0000-0000D45B0000}"/>
    <cellStyle name="Normal 19 2 3 3 3 5" xfId="18474" xr:uid="{00000000-0005-0000-0000-00003F480000}"/>
    <cellStyle name="Normal 19 2 3 3 4" xfId="5029" xr:uid="{00000000-0005-0000-0000-0000B6130000}"/>
    <cellStyle name="Normal 19 2 3 3 4 2" xfId="15081" xr:uid="{00000000-0005-0000-0000-0000FA3A0000}"/>
    <cellStyle name="Normal 19 2 3 3 4 2 3" xfId="30175" xr:uid="{00000000-0005-0000-0000-0000F4750000}"/>
    <cellStyle name="Normal 19 2 3 3 4 3" xfId="10061" xr:uid="{00000000-0005-0000-0000-00005E270000}"/>
    <cellStyle name="Normal 19 2 3 3 4 3 3" xfId="25158" xr:uid="{00000000-0005-0000-0000-00005B620000}"/>
    <cellStyle name="Normal 19 2 3 3 4 5" xfId="20145" xr:uid="{00000000-0005-0000-0000-0000C64E0000}"/>
    <cellStyle name="Normal 19 2 3 3 5" xfId="11739" xr:uid="{00000000-0005-0000-0000-0000EC2D0000}"/>
    <cellStyle name="Normal 19 2 3 3 5 3" xfId="26833" xr:uid="{00000000-0005-0000-0000-0000E6680000}"/>
    <cellStyle name="Normal 19 2 3 3 6" xfId="6718" xr:uid="{00000000-0005-0000-0000-00004F1A0000}"/>
    <cellStyle name="Normal 19 2 3 3 6 3" xfId="21816" xr:uid="{00000000-0005-0000-0000-00004D550000}"/>
    <cellStyle name="Normal 19 2 3 3 8" xfId="16803"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2" xr:uid="{00000000-0005-0000-0000-00000F710000}"/>
    <cellStyle name="Normal 19 2 3 4 2 3" xfId="8808" xr:uid="{00000000-0005-0000-0000-000079220000}"/>
    <cellStyle name="Normal 19 2 3 4 2 3 3" xfId="23905" xr:uid="{00000000-0005-0000-0000-0000765D0000}"/>
    <cellStyle name="Normal 19 2 3 4 2 5" xfId="18892" xr:uid="{00000000-0005-0000-0000-0000E1490000}"/>
    <cellStyle name="Normal 19 2 3 4 3" xfId="5447" xr:uid="{00000000-0005-0000-0000-000058150000}"/>
    <cellStyle name="Normal 19 2 3 4 3 2" xfId="15499" xr:uid="{00000000-0005-0000-0000-00009C3C0000}"/>
    <cellStyle name="Normal 19 2 3 4 3 2 3" xfId="30593" xr:uid="{00000000-0005-0000-0000-000096770000}"/>
    <cellStyle name="Normal 19 2 3 4 3 3" xfId="10479" xr:uid="{00000000-0005-0000-0000-000000290000}"/>
    <cellStyle name="Normal 19 2 3 4 3 3 3" xfId="25576" xr:uid="{00000000-0005-0000-0000-0000FD630000}"/>
    <cellStyle name="Normal 19 2 3 4 3 5" xfId="20563" xr:uid="{00000000-0005-0000-0000-000068500000}"/>
    <cellStyle name="Normal 19 2 3 4 4" xfId="12157" xr:uid="{00000000-0005-0000-0000-00008E2F0000}"/>
    <cellStyle name="Normal 19 2 3 4 4 3" xfId="27251" xr:uid="{00000000-0005-0000-0000-0000886A0000}"/>
    <cellStyle name="Normal 19 2 3 4 5" xfId="7136" xr:uid="{00000000-0005-0000-0000-0000F11B0000}"/>
    <cellStyle name="Normal 19 2 3 4 5 3" xfId="22234" xr:uid="{00000000-0005-0000-0000-0000EF560000}"/>
    <cellStyle name="Normal 19 2 3 4 7" xfId="17221" xr:uid="{00000000-0005-0000-0000-00005A430000}"/>
    <cellStyle name="Normal 19 2 3 5" xfId="2918" xr:uid="{00000000-0005-0000-0000-0000770B0000}"/>
    <cellStyle name="Normal 19 2 3 5 2" xfId="12992" xr:uid="{00000000-0005-0000-0000-0000D1320000}"/>
    <cellStyle name="Normal 19 2 3 5 2 3" xfId="28086" xr:uid="{00000000-0005-0000-0000-0000CB6D0000}"/>
    <cellStyle name="Normal 19 2 3 5 3" xfId="7972" xr:uid="{00000000-0005-0000-0000-0000351F0000}"/>
    <cellStyle name="Normal 19 2 3 5 3 3" xfId="23069" xr:uid="{00000000-0005-0000-0000-0000325A0000}"/>
    <cellStyle name="Normal 19 2 3 5 5" xfId="18056" xr:uid="{00000000-0005-0000-0000-00009D460000}"/>
    <cellStyle name="Normal 19 2 3 6" xfId="4611" xr:uid="{00000000-0005-0000-0000-000014120000}"/>
    <cellStyle name="Normal 19 2 3 6 2" xfId="14663" xr:uid="{00000000-0005-0000-0000-000058390000}"/>
    <cellStyle name="Normal 19 2 3 6 2 3" xfId="29757" xr:uid="{00000000-0005-0000-0000-000052740000}"/>
    <cellStyle name="Normal 19 2 3 6 3" xfId="9643" xr:uid="{00000000-0005-0000-0000-0000BC250000}"/>
    <cellStyle name="Normal 19 2 3 6 3 3" xfId="24740" xr:uid="{00000000-0005-0000-0000-0000B9600000}"/>
    <cellStyle name="Normal 19 2 3 6 5" xfId="19727" xr:uid="{00000000-0005-0000-0000-0000244D0000}"/>
    <cellStyle name="Normal 19 2 3 7" xfId="11321" xr:uid="{00000000-0005-0000-0000-00004A2C0000}"/>
    <cellStyle name="Normal 19 2 3 7 3" xfId="26415" xr:uid="{00000000-0005-0000-0000-000044670000}"/>
    <cellStyle name="Normal 19 2 3 8" xfId="6300" xr:uid="{00000000-0005-0000-0000-0000AD180000}"/>
    <cellStyle name="Normal 19 2 3 8 3" xfId="21398"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4" xr:uid="{00000000-0005-0000-0000-000019730000}"/>
    <cellStyle name="Normal 19 2 4 2 2 2 3" xfId="9330" xr:uid="{00000000-0005-0000-0000-000083240000}"/>
    <cellStyle name="Normal 19 2 4 2 2 2 3 3" xfId="24427" xr:uid="{00000000-0005-0000-0000-0000805F0000}"/>
    <cellStyle name="Normal 19 2 4 2 2 2 5" xfId="19414" xr:uid="{00000000-0005-0000-0000-0000EB4B0000}"/>
    <cellStyle name="Normal 19 2 4 2 2 3" xfId="5969" xr:uid="{00000000-0005-0000-0000-000062170000}"/>
    <cellStyle name="Normal 19 2 4 2 2 3 2" xfId="16021" xr:uid="{00000000-0005-0000-0000-0000A63E0000}"/>
    <cellStyle name="Normal 19 2 4 2 2 3 2 3" xfId="31115" xr:uid="{00000000-0005-0000-0000-0000A0790000}"/>
    <cellStyle name="Normal 19 2 4 2 2 3 3" xfId="11001" xr:uid="{00000000-0005-0000-0000-00000A2B0000}"/>
    <cellStyle name="Normal 19 2 4 2 2 3 3 3" xfId="26098" xr:uid="{00000000-0005-0000-0000-000007660000}"/>
    <cellStyle name="Normal 19 2 4 2 2 3 5" xfId="21085" xr:uid="{00000000-0005-0000-0000-000072520000}"/>
    <cellStyle name="Normal 19 2 4 2 2 4" xfId="12679" xr:uid="{00000000-0005-0000-0000-000098310000}"/>
    <cellStyle name="Normal 19 2 4 2 2 4 3" xfId="27773" xr:uid="{00000000-0005-0000-0000-0000926C0000}"/>
    <cellStyle name="Normal 19 2 4 2 2 5" xfId="7658" xr:uid="{00000000-0005-0000-0000-0000FB1D0000}"/>
    <cellStyle name="Normal 19 2 4 2 2 5 3" xfId="22756" xr:uid="{00000000-0005-0000-0000-0000F9580000}"/>
    <cellStyle name="Normal 19 2 4 2 2 7" xfId="17743" xr:uid="{00000000-0005-0000-0000-000064450000}"/>
    <cellStyle name="Normal 19 2 4 2 3" xfId="3440" xr:uid="{00000000-0005-0000-0000-0000810D0000}"/>
    <cellStyle name="Normal 19 2 4 2 3 2" xfId="13514" xr:uid="{00000000-0005-0000-0000-0000DB340000}"/>
    <cellStyle name="Normal 19 2 4 2 3 2 3" xfId="28608" xr:uid="{00000000-0005-0000-0000-0000D56F0000}"/>
    <cellStyle name="Normal 19 2 4 2 3 3" xfId="8494" xr:uid="{00000000-0005-0000-0000-00003F210000}"/>
    <cellStyle name="Normal 19 2 4 2 3 3 3" xfId="23591" xr:uid="{00000000-0005-0000-0000-00003C5C0000}"/>
    <cellStyle name="Normal 19 2 4 2 3 5" xfId="18578" xr:uid="{00000000-0005-0000-0000-0000A7480000}"/>
    <cellStyle name="Normal 19 2 4 2 4" xfId="5133" xr:uid="{00000000-0005-0000-0000-00001E140000}"/>
    <cellStyle name="Normal 19 2 4 2 4 2" xfId="15185" xr:uid="{00000000-0005-0000-0000-0000623B0000}"/>
    <cellStyle name="Normal 19 2 4 2 4 2 3" xfId="30279" xr:uid="{00000000-0005-0000-0000-00005C760000}"/>
    <cellStyle name="Normal 19 2 4 2 4 3" xfId="10165" xr:uid="{00000000-0005-0000-0000-0000C6270000}"/>
    <cellStyle name="Normal 19 2 4 2 4 3 3" xfId="25262" xr:uid="{00000000-0005-0000-0000-0000C3620000}"/>
    <cellStyle name="Normal 19 2 4 2 4 5" xfId="20249" xr:uid="{00000000-0005-0000-0000-00002E4F0000}"/>
    <cellStyle name="Normal 19 2 4 2 5" xfId="11843" xr:uid="{00000000-0005-0000-0000-0000542E0000}"/>
    <cellStyle name="Normal 19 2 4 2 5 3" xfId="26937" xr:uid="{00000000-0005-0000-0000-00004E690000}"/>
    <cellStyle name="Normal 19 2 4 2 6" xfId="6822" xr:uid="{00000000-0005-0000-0000-0000B71A0000}"/>
    <cellStyle name="Normal 19 2 4 2 6 3" xfId="21920" xr:uid="{00000000-0005-0000-0000-0000B5550000}"/>
    <cellStyle name="Normal 19 2 4 2 8" xfId="16907"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6" xr:uid="{00000000-0005-0000-0000-000077710000}"/>
    <cellStyle name="Normal 19 2 4 3 2 3" xfId="8912" xr:uid="{00000000-0005-0000-0000-0000E1220000}"/>
    <cellStyle name="Normal 19 2 4 3 2 3 3" xfId="24009" xr:uid="{00000000-0005-0000-0000-0000DE5D0000}"/>
    <cellStyle name="Normal 19 2 4 3 2 5" xfId="18996" xr:uid="{00000000-0005-0000-0000-0000494A0000}"/>
    <cellStyle name="Normal 19 2 4 3 3" xfId="5551" xr:uid="{00000000-0005-0000-0000-0000C0150000}"/>
    <cellStyle name="Normal 19 2 4 3 3 2" xfId="15603" xr:uid="{00000000-0005-0000-0000-0000043D0000}"/>
    <cellStyle name="Normal 19 2 4 3 3 2 3" xfId="30697" xr:uid="{00000000-0005-0000-0000-0000FE770000}"/>
    <cellStyle name="Normal 19 2 4 3 3 3" xfId="10583" xr:uid="{00000000-0005-0000-0000-000068290000}"/>
    <cellStyle name="Normal 19 2 4 3 3 3 3" xfId="25680" xr:uid="{00000000-0005-0000-0000-000065640000}"/>
    <cellStyle name="Normal 19 2 4 3 3 5" xfId="20667" xr:uid="{00000000-0005-0000-0000-0000D0500000}"/>
    <cellStyle name="Normal 19 2 4 3 4" xfId="12261" xr:uid="{00000000-0005-0000-0000-0000F62F0000}"/>
    <cellStyle name="Normal 19 2 4 3 4 3" xfId="27355" xr:uid="{00000000-0005-0000-0000-0000F06A0000}"/>
    <cellStyle name="Normal 19 2 4 3 5" xfId="7240" xr:uid="{00000000-0005-0000-0000-0000591C0000}"/>
    <cellStyle name="Normal 19 2 4 3 5 3" xfId="22338" xr:uid="{00000000-0005-0000-0000-000057570000}"/>
    <cellStyle name="Normal 19 2 4 3 7" xfId="17325" xr:uid="{00000000-0005-0000-0000-0000C2430000}"/>
    <cellStyle name="Normal 19 2 4 4" xfId="3022" xr:uid="{00000000-0005-0000-0000-0000DF0B0000}"/>
    <cellStyle name="Normal 19 2 4 4 2" xfId="13096" xr:uid="{00000000-0005-0000-0000-000039330000}"/>
    <cellStyle name="Normal 19 2 4 4 2 3" xfId="28190" xr:uid="{00000000-0005-0000-0000-0000336E0000}"/>
    <cellStyle name="Normal 19 2 4 4 3" xfId="8076" xr:uid="{00000000-0005-0000-0000-00009D1F0000}"/>
    <cellStyle name="Normal 19 2 4 4 3 3" xfId="23173" xr:uid="{00000000-0005-0000-0000-00009A5A0000}"/>
    <cellStyle name="Normal 19 2 4 4 5" xfId="18160" xr:uid="{00000000-0005-0000-0000-000005470000}"/>
    <cellStyle name="Normal 19 2 4 5" xfId="4715" xr:uid="{00000000-0005-0000-0000-00007C120000}"/>
    <cellStyle name="Normal 19 2 4 5 2" xfId="14767" xr:uid="{00000000-0005-0000-0000-0000C0390000}"/>
    <cellStyle name="Normal 19 2 4 5 2 3" xfId="29861" xr:uid="{00000000-0005-0000-0000-0000BA740000}"/>
    <cellStyle name="Normal 19 2 4 5 3" xfId="9747" xr:uid="{00000000-0005-0000-0000-000024260000}"/>
    <cellStyle name="Normal 19 2 4 5 3 3" xfId="24844" xr:uid="{00000000-0005-0000-0000-000021610000}"/>
    <cellStyle name="Normal 19 2 4 5 5" xfId="19831" xr:uid="{00000000-0005-0000-0000-00008C4D0000}"/>
    <cellStyle name="Normal 19 2 4 6" xfId="11425" xr:uid="{00000000-0005-0000-0000-0000B22C0000}"/>
    <cellStyle name="Normal 19 2 4 6 3" xfId="26519" xr:uid="{00000000-0005-0000-0000-0000AC670000}"/>
    <cellStyle name="Normal 19 2 4 7" xfId="6404" xr:uid="{00000000-0005-0000-0000-000015190000}"/>
    <cellStyle name="Normal 19 2 4 7 3" xfId="21502" xr:uid="{00000000-0005-0000-0000-000013540000}"/>
    <cellStyle name="Normal 19 2 4 9" xfId="16489"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6" xr:uid="{00000000-0005-0000-0000-000049720000}"/>
    <cellStyle name="Normal 19 2 5 2 2 3" xfId="9122" xr:uid="{00000000-0005-0000-0000-0000B3230000}"/>
    <cellStyle name="Normal 19 2 5 2 2 3 3" xfId="24219" xr:uid="{00000000-0005-0000-0000-0000B05E0000}"/>
    <cellStyle name="Normal 19 2 5 2 2 5" xfId="19206" xr:uid="{00000000-0005-0000-0000-00001B4B0000}"/>
    <cellStyle name="Normal 19 2 5 2 3" xfId="5761" xr:uid="{00000000-0005-0000-0000-000092160000}"/>
    <cellStyle name="Normal 19 2 5 2 3 2" xfId="15813" xr:uid="{00000000-0005-0000-0000-0000D63D0000}"/>
    <cellStyle name="Normal 19 2 5 2 3 2 3" xfId="30907" xr:uid="{00000000-0005-0000-0000-0000D0780000}"/>
    <cellStyle name="Normal 19 2 5 2 3 3" xfId="10793" xr:uid="{00000000-0005-0000-0000-00003A2A0000}"/>
    <cellStyle name="Normal 19 2 5 2 3 3 3" xfId="25890" xr:uid="{00000000-0005-0000-0000-000037650000}"/>
    <cellStyle name="Normal 19 2 5 2 3 5" xfId="20877" xr:uid="{00000000-0005-0000-0000-0000A2510000}"/>
    <cellStyle name="Normal 19 2 5 2 4" xfId="12471" xr:uid="{00000000-0005-0000-0000-0000C8300000}"/>
    <cellStyle name="Normal 19 2 5 2 4 3" xfId="27565" xr:uid="{00000000-0005-0000-0000-0000C26B0000}"/>
    <cellStyle name="Normal 19 2 5 2 5" xfId="7450" xr:uid="{00000000-0005-0000-0000-00002B1D0000}"/>
    <cellStyle name="Normal 19 2 5 2 5 3" xfId="22548" xr:uid="{00000000-0005-0000-0000-000029580000}"/>
    <cellStyle name="Normal 19 2 5 2 7" xfId="17535" xr:uid="{00000000-0005-0000-0000-000094440000}"/>
    <cellStyle name="Normal 19 2 5 3" xfId="3232" xr:uid="{00000000-0005-0000-0000-0000B10C0000}"/>
    <cellStyle name="Normal 19 2 5 3 2" xfId="13306" xr:uid="{00000000-0005-0000-0000-00000B340000}"/>
    <cellStyle name="Normal 19 2 5 3 2 3" xfId="28400" xr:uid="{00000000-0005-0000-0000-0000056F0000}"/>
    <cellStyle name="Normal 19 2 5 3 3" xfId="8286" xr:uid="{00000000-0005-0000-0000-00006F200000}"/>
    <cellStyle name="Normal 19 2 5 3 3 3" xfId="23383" xr:uid="{00000000-0005-0000-0000-00006C5B0000}"/>
    <cellStyle name="Normal 19 2 5 3 5" xfId="18370" xr:uid="{00000000-0005-0000-0000-0000D7470000}"/>
    <cellStyle name="Normal 19 2 5 4" xfId="4925" xr:uid="{00000000-0005-0000-0000-00004E130000}"/>
    <cellStyle name="Normal 19 2 5 4 2" xfId="14977" xr:uid="{00000000-0005-0000-0000-0000923A0000}"/>
    <cellStyle name="Normal 19 2 5 4 2 3" xfId="30071" xr:uid="{00000000-0005-0000-0000-00008C750000}"/>
    <cellStyle name="Normal 19 2 5 4 3" xfId="9957" xr:uid="{00000000-0005-0000-0000-0000F6260000}"/>
    <cellStyle name="Normal 19 2 5 4 3 3" xfId="25054" xr:uid="{00000000-0005-0000-0000-0000F3610000}"/>
    <cellStyle name="Normal 19 2 5 4 5" xfId="20041" xr:uid="{00000000-0005-0000-0000-00005E4E0000}"/>
    <cellStyle name="Normal 19 2 5 5" xfId="11635" xr:uid="{00000000-0005-0000-0000-0000842D0000}"/>
    <cellStyle name="Normal 19 2 5 5 3" xfId="26729" xr:uid="{00000000-0005-0000-0000-00007E680000}"/>
    <cellStyle name="Normal 19 2 5 6" xfId="6614" xr:uid="{00000000-0005-0000-0000-0000E7190000}"/>
    <cellStyle name="Normal 19 2 5 6 3" xfId="21712" xr:uid="{00000000-0005-0000-0000-0000E5540000}"/>
    <cellStyle name="Normal 19 2 5 8" xfId="16699"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8" xr:uid="{00000000-0005-0000-0000-0000A7700000}"/>
    <cellStyle name="Normal 19 2 6 2 3" xfId="8704" xr:uid="{00000000-0005-0000-0000-000011220000}"/>
    <cellStyle name="Normal 19 2 6 2 3 3" xfId="23801" xr:uid="{00000000-0005-0000-0000-00000E5D0000}"/>
    <cellStyle name="Normal 19 2 6 2 5" xfId="18788" xr:uid="{00000000-0005-0000-0000-000079490000}"/>
    <cellStyle name="Normal 19 2 6 3" xfId="5343" xr:uid="{00000000-0005-0000-0000-0000F0140000}"/>
    <cellStyle name="Normal 19 2 6 3 2" xfId="15395" xr:uid="{00000000-0005-0000-0000-0000343C0000}"/>
    <cellStyle name="Normal 19 2 6 3 2 3" xfId="30489" xr:uid="{00000000-0005-0000-0000-00002E770000}"/>
    <cellStyle name="Normal 19 2 6 3 3" xfId="10375" xr:uid="{00000000-0005-0000-0000-000098280000}"/>
    <cellStyle name="Normal 19 2 6 3 3 3" xfId="25472" xr:uid="{00000000-0005-0000-0000-000095630000}"/>
    <cellStyle name="Normal 19 2 6 3 5" xfId="20459" xr:uid="{00000000-0005-0000-0000-000000500000}"/>
    <cellStyle name="Normal 19 2 6 4" xfId="12053" xr:uid="{00000000-0005-0000-0000-0000262F0000}"/>
    <cellStyle name="Normal 19 2 6 4 3" xfId="27147" xr:uid="{00000000-0005-0000-0000-0000206A0000}"/>
    <cellStyle name="Normal 19 2 6 5" xfId="7032" xr:uid="{00000000-0005-0000-0000-0000891B0000}"/>
    <cellStyle name="Normal 19 2 6 5 3" xfId="22130" xr:uid="{00000000-0005-0000-0000-000087560000}"/>
    <cellStyle name="Normal 19 2 6 7" xfId="17117" xr:uid="{00000000-0005-0000-0000-0000F2420000}"/>
    <cellStyle name="Normal 19 2 7" xfId="2810" xr:uid="{00000000-0005-0000-0000-00000B0B0000}"/>
    <cellStyle name="Normal 19 2 7 2" xfId="12888" xr:uid="{00000000-0005-0000-0000-000069320000}"/>
    <cellStyle name="Normal 19 2 7 2 3" xfId="27982" xr:uid="{00000000-0005-0000-0000-0000636D0000}"/>
    <cellStyle name="Normal 19 2 7 3" xfId="7868" xr:uid="{00000000-0005-0000-0000-0000CD1E0000}"/>
    <cellStyle name="Normal 19 2 7 3 3" xfId="22965" xr:uid="{00000000-0005-0000-0000-0000CA590000}"/>
    <cellStyle name="Normal 19 2 7 5" xfId="17952" xr:uid="{00000000-0005-0000-0000-000035460000}"/>
    <cellStyle name="Normal 19 2 8" xfId="4504" xr:uid="{00000000-0005-0000-0000-0000A9110000}"/>
    <cellStyle name="Normal 19 2 8 2" xfId="14559" xr:uid="{00000000-0005-0000-0000-0000F0380000}"/>
    <cellStyle name="Normal 19 2 8 2 3" xfId="29653" xr:uid="{00000000-0005-0000-0000-0000EA730000}"/>
    <cellStyle name="Normal 19 2 8 3" xfId="9539" xr:uid="{00000000-0005-0000-0000-000054250000}"/>
    <cellStyle name="Normal 19 2 8 3 3" xfId="24636" xr:uid="{00000000-0005-0000-0000-000051600000}"/>
    <cellStyle name="Normal 19 2 8 5" xfId="19623" xr:uid="{00000000-0005-0000-0000-0000BC4C0000}"/>
    <cellStyle name="Normal 19 2 9" xfId="11215" xr:uid="{00000000-0005-0000-0000-0000E02B0000}"/>
    <cellStyle name="Normal 19 2 9 3" xfId="26311" xr:uid="{00000000-0005-0000-0000-0000DC660000}"/>
    <cellStyle name="Normal 2" xfId="132" xr:uid="{00000000-0005-0000-0000-00008A000000}"/>
    <cellStyle name="Normal 2 2" xfId="133" xr:uid="{00000000-0005-0000-0000-00008B000000}"/>
    <cellStyle name="Normal 2 2 2 2" xfId="31322" xr:uid="{798FEBF9-3AB4-40CA-8DC3-5C2933547415}"/>
    <cellStyle name="Normal 2 2 3" xfId="828" xr:uid="{00000000-0005-0000-0000-00004B030000}"/>
    <cellStyle name="Normal 2 2 3 10" xfId="6195" xr:uid="{00000000-0005-0000-0000-000044180000}"/>
    <cellStyle name="Normal 2 2 3 10 3" xfId="21295" xr:uid="{00000000-0005-0000-0000-000044530000}"/>
    <cellStyle name="Normal 2 2 3 12" xfId="16280" xr:uid="{00000000-0005-0000-0000-0000AD3F0000}"/>
    <cellStyle name="Normal 2 2 3 2" xfId="1160" xr:uid="{00000000-0005-0000-0000-000098040000}"/>
    <cellStyle name="Normal 2 2 3 2 11" xfId="16334" xr:uid="{00000000-0005-0000-0000-0000E33F0000}"/>
    <cellStyle name="Normal 2 2 3 2 2" xfId="1268" xr:uid="{00000000-0005-0000-0000-000004050000}"/>
    <cellStyle name="Normal 2 2 3 2 2 10" xfId="16438"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1" xr:uid="{00000000-0005-0000-0000-0000B6730000}"/>
    <cellStyle name="Normal 2 2 3 2 2 2 2 2 2 3" xfId="9487" xr:uid="{00000000-0005-0000-0000-000020250000}"/>
    <cellStyle name="Normal 2 2 3 2 2 2 2 2 2 3 3" xfId="24584" xr:uid="{00000000-0005-0000-0000-00001D600000}"/>
    <cellStyle name="Normal 2 2 3 2 2 2 2 2 2 5" xfId="19571" xr:uid="{00000000-0005-0000-0000-0000884C0000}"/>
    <cellStyle name="Normal 2 2 3 2 2 2 2 2 3" xfId="6126" xr:uid="{00000000-0005-0000-0000-0000FF170000}"/>
    <cellStyle name="Normal 2 2 3 2 2 2 2 2 3 2" xfId="16178" xr:uid="{00000000-0005-0000-0000-0000433F0000}"/>
    <cellStyle name="Normal 2 2 3 2 2 2 2 2 3 2 3" xfId="31272" xr:uid="{00000000-0005-0000-0000-00003D7A0000}"/>
    <cellStyle name="Normal 2 2 3 2 2 2 2 2 3 3" xfId="11158" xr:uid="{00000000-0005-0000-0000-0000A72B0000}"/>
    <cellStyle name="Normal 2 2 3 2 2 2 2 2 3 3 3" xfId="26255" xr:uid="{00000000-0005-0000-0000-0000A4660000}"/>
    <cellStyle name="Normal 2 2 3 2 2 2 2 2 3 5" xfId="21242" xr:uid="{00000000-0005-0000-0000-00000F530000}"/>
    <cellStyle name="Normal 2 2 3 2 2 2 2 2 4" xfId="12836" xr:uid="{00000000-0005-0000-0000-000035320000}"/>
    <cellStyle name="Normal 2 2 3 2 2 2 2 2 4 3" xfId="27930" xr:uid="{00000000-0005-0000-0000-00002F6D0000}"/>
    <cellStyle name="Normal 2 2 3 2 2 2 2 2 5" xfId="7815" xr:uid="{00000000-0005-0000-0000-0000981E0000}"/>
    <cellStyle name="Normal 2 2 3 2 2 2 2 2 5 3" xfId="22913" xr:uid="{00000000-0005-0000-0000-000096590000}"/>
    <cellStyle name="Normal 2 2 3 2 2 2 2 2 7" xfId="17900" xr:uid="{00000000-0005-0000-0000-000001460000}"/>
    <cellStyle name="Normal 2 2 3 2 2 2 2 3" xfId="3597" xr:uid="{00000000-0005-0000-0000-00001E0E0000}"/>
    <cellStyle name="Normal 2 2 3 2 2 2 2 3 2" xfId="13671" xr:uid="{00000000-0005-0000-0000-000078350000}"/>
    <cellStyle name="Normal 2 2 3 2 2 2 2 3 2 3" xfId="28765" xr:uid="{00000000-0005-0000-0000-000072700000}"/>
    <cellStyle name="Normal 2 2 3 2 2 2 2 3 3" xfId="8651" xr:uid="{00000000-0005-0000-0000-0000DC210000}"/>
    <cellStyle name="Normal 2 2 3 2 2 2 2 3 3 3" xfId="23748" xr:uid="{00000000-0005-0000-0000-0000D95C0000}"/>
    <cellStyle name="Normal 2 2 3 2 2 2 2 3 5" xfId="18735" xr:uid="{00000000-0005-0000-0000-000044490000}"/>
    <cellStyle name="Normal 2 2 3 2 2 2 2 4" xfId="5290" xr:uid="{00000000-0005-0000-0000-0000BB140000}"/>
    <cellStyle name="Normal 2 2 3 2 2 2 2 4 2" xfId="15342" xr:uid="{00000000-0005-0000-0000-0000FF3B0000}"/>
    <cellStyle name="Normal 2 2 3 2 2 2 2 4 2 3" xfId="30436" xr:uid="{00000000-0005-0000-0000-0000F9760000}"/>
    <cellStyle name="Normal 2 2 3 2 2 2 2 4 3" xfId="10322" xr:uid="{00000000-0005-0000-0000-000063280000}"/>
    <cellStyle name="Normal 2 2 3 2 2 2 2 4 3 3" xfId="25419" xr:uid="{00000000-0005-0000-0000-000060630000}"/>
    <cellStyle name="Normal 2 2 3 2 2 2 2 4 5" xfId="20406" xr:uid="{00000000-0005-0000-0000-0000CB4F0000}"/>
    <cellStyle name="Normal 2 2 3 2 2 2 2 5" xfId="12000" xr:uid="{00000000-0005-0000-0000-0000F12E0000}"/>
    <cellStyle name="Normal 2 2 3 2 2 2 2 5 3" xfId="27094" xr:uid="{00000000-0005-0000-0000-0000EB690000}"/>
    <cellStyle name="Normal 2 2 3 2 2 2 2 6" xfId="6979" xr:uid="{00000000-0005-0000-0000-0000541B0000}"/>
    <cellStyle name="Normal 2 2 3 2 2 2 2 6 3" xfId="22077" xr:uid="{00000000-0005-0000-0000-000052560000}"/>
    <cellStyle name="Normal 2 2 3 2 2 2 2 8" xfId="17064"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3" xr:uid="{00000000-0005-0000-0000-000014720000}"/>
    <cellStyle name="Normal 2 2 3 2 2 2 3 2 3" xfId="9069" xr:uid="{00000000-0005-0000-0000-00007E230000}"/>
    <cellStyle name="Normal 2 2 3 2 2 2 3 2 3 3" xfId="24166" xr:uid="{00000000-0005-0000-0000-00007B5E0000}"/>
    <cellStyle name="Normal 2 2 3 2 2 2 3 2 5" xfId="19153" xr:uid="{00000000-0005-0000-0000-0000E64A0000}"/>
    <cellStyle name="Normal 2 2 3 2 2 2 3 3" xfId="5708" xr:uid="{00000000-0005-0000-0000-00005D160000}"/>
    <cellStyle name="Normal 2 2 3 2 2 2 3 3 2" xfId="15760" xr:uid="{00000000-0005-0000-0000-0000A13D0000}"/>
    <cellStyle name="Normal 2 2 3 2 2 2 3 3 2 3" xfId="30854" xr:uid="{00000000-0005-0000-0000-00009B780000}"/>
    <cellStyle name="Normal 2 2 3 2 2 2 3 3 3" xfId="10740" xr:uid="{00000000-0005-0000-0000-0000052A0000}"/>
    <cellStyle name="Normal 2 2 3 2 2 2 3 3 3 3" xfId="25837" xr:uid="{00000000-0005-0000-0000-000002650000}"/>
    <cellStyle name="Normal 2 2 3 2 2 2 3 3 5" xfId="20824" xr:uid="{00000000-0005-0000-0000-00006D510000}"/>
    <cellStyle name="Normal 2 2 3 2 2 2 3 4" xfId="12418" xr:uid="{00000000-0005-0000-0000-000093300000}"/>
    <cellStyle name="Normal 2 2 3 2 2 2 3 4 3" xfId="27512" xr:uid="{00000000-0005-0000-0000-00008D6B0000}"/>
    <cellStyle name="Normal 2 2 3 2 2 2 3 5" xfId="7397" xr:uid="{00000000-0005-0000-0000-0000F61C0000}"/>
    <cellStyle name="Normal 2 2 3 2 2 2 3 5 3" xfId="22495" xr:uid="{00000000-0005-0000-0000-0000F4570000}"/>
    <cellStyle name="Normal 2 2 3 2 2 2 3 7" xfId="17482" xr:uid="{00000000-0005-0000-0000-00005F440000}"/>
    <cellStyle name="Normal 2 2 3 2 2 2 4" xfId="3179" xr:uid="{00000000-0005-0000-0000-00007C0C0000}"/>
    <cellStyle name="Normal 2 2 3 2 2 2 4 2" xfId="13253" xr:uid="{00000000-0005-0000-0000-0000D6330000}"/>
    <cellStyle name="Normal 2 2 3 2 2 2 4 2 3" xfId="28347" xr:uid="{00000000-0005-0000-0000-0000D06E0000}"/>
    <cellStyle name="Normal 2 2 3 2 2 2 4 3" xfId="8233" xr:uid="{00000000-0005-0000-0000-00003A200000}"/>
    <cellStyle name="Normal 2 2 3 2 2 2 4 3 3" xfId="23330" xr:uid="{00000000-0005-0000-0000-0000375B0000}"/>
    <cellStyle name="Normal 2 2 3 2 2 2 4 5" xfId="18317" xr:uid="{00000000-0005-0000-0000-0000A2470000}"/>
    <cellStyle name="Normal 2 2 3 2 2 2 5" xfId="4872" xr:uid="{00000000-0005-0000-0000-000019130000}"/>
    <cellStyle name="Normal 2 2 3 2 2 2 5 2" xfId="14924" xr:uid="{00000000-0005-0000-0000-00005D3A0000}"/>
    <cellStyle name="Normal 2 2 3 2 2 2 5 2 3" xfId="30018" xr:uid="{00000000-0005-0000-0000-000057750000}"/>
    <cellStyle name="Normal 2 2 3 2 2 2 5 3" xfId="9904" xr:uid="{00000000-0005-0000-0000-0000C1260000}"/>
    <cellStyle name="Normal 2 2 3 2 2 2 5 3 3" xfId="25001" xr:uid="{00000000-0005-0000-0000-0000BE610000}"/>
    <cellStyle name="Normal 2 2 3 2 2 2 5 5" xfId="19988" xr:uid="{00000000-0005-0000-0000-0000294E0000}"/>
    <cellStyle name="Normal 2 2 3 2 2 2 6" xfId="11582" xr:uid="{00000000-0005-0000-0000-00004F2D0000}"/>
    <cellStyle name="Normal 2 2 3 2 2 2 6 3" xfId="26676" xr:uid="{00000000-0005-0000-0000-000049680000}"/>
    <cellStyle name="Normal 2 2 3 2 2 2 7" xfId="6561" xr:uid="{00000000-0005-0000-0000-0000B2190000}"/>
    <cellStyle name="Normal 2 2 3 2 2 2 7 3" xfId="21659" xr:uid="{00000000-0005-0000-0000-0000B0540000}"/>
    <cellStyle name="Normal 2 2 3 2 2 2 9" xfId="16646"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3" xr:uid="{00000000-0005-0000-0000-0000E6720000}"/>
    <cellStyle name="Normal 2 2 3 2 2 3 2 2 3" xfId="9279" xr:uid="{00000000-0005-0000-0000-000050240000}"/>
    <cellStyle name="Normal 2 2 3 2 2 3 2 2 3 3" xfId="24376" xr:uid="{00000000-0005-0000-0000-00004D5F0000}"/>
    <cellStyle name="Normal 2 2 3 2 2 3 2 2 5" xfId="19363" xr:uid="{00000000-0005-0000-0000-0000B84B0000}"/>
    <cellStyle name="Normal 2 2 3 2 2 3 2 3" xfId="5918" xr:uid="{00000000-0005-0000-0000-00002F170000}"/>
    <cellStyle name="Normal 2 2 3 2 2 3 2 3 2" xfId="15970" xr:uid="{00000000-0005-0000-0000-0000733E0000}"/>
    <cellStyle name="Normal 2 2 3 2 2 3 2 3 2 3" xfId="31064" xr:uid="{00000000-0005-0000-0000-00006D790000}"/>
    <cellStyle name="Normal 2 2 3 2 2 3 2 3 3" xfId="10950" xr:uid="{00000000-0005-0000-0000-0000D72A0000}"/>
    <cellStyle name="Normal 2 2 3 2 2 3 2 3 3 3" xfId="26047" xr:uid="{00000000-0005-0000-0000-0000D4650000}"/>
    <cellStyle name="Normal 2 2 3 2 2 3 2 3 5" xfId="21034" xr:uid="{00000000-0005-0000-0000-00003F520000}"/>
    <cellStyle name="Normal 2 2 3 2 2 3 2 4" xfId="12628" xr:uid="{00000000-0005-0000-0000-000065310000}"/>
    <cellStyle name="Normal 2 2 3 2 2 3 2 4 3" xfId="27722" xr:uid="{00000000-0005-0000-0000-00005F6C0000}"/>
    <cellStyle name="Normal 2 2 3 2 2 3 2 5" xfId="7607" xr:uid="{00000000-0005-0000-0000-0000C81D0000}"/>
    <cellStyle name="Normal 2 2 3 2 2 3 2 5 3" xfId="22705" xr:uid="{00000000-0005-0000-0000-0000C6580000}"/>
    <cellStyle name="Normal 2 2 3 2 2 3 2 7" xfId="17692" xr:uid="{00000000-0005-0000-0000-000031450000}"/>
    <cellStyle name="Normal 2 2 3 2 2 3 3" xfId="3389" xr:uid="{00000000-0005-0000-0000-00004E0D0000}"/>
    <cellStyle name="Normal 2 2 3 2 2 3 3 2" xfId="13463" xr:uid="{00000000-0005-0000-0000-0000A8340000}"/>
    <cellStyle name="Normal 2 2 3 2 2 3 3 2 3" xfId="28557" xr:uid="{00000000-0005-0000-0000-0000A26F0000}"/>
    <cellStyle name="Normal 2 2 3 2 2 3 3 3" xfId="8443" xr:uid="{00000000-0005-0000-0000-00000C210000}"/>
    <cellStyle name="Normal 2 2 3 2 2 3 3 3 3" xfId="23540" xr:uid="{00000000-0005-0000-0000-0000095C0000}"/>
    <cellStyle name="Normal 2 2 3 2 2 3 3 5" xfId="18527" xr:uid="{00000000-0005-0000-0000-000074480000}"/>
    <cellStyle name="Normal 2 2 3 2 2 3 4" xfId="5082" xr:uid="{00000000-0005-0000-0000-0000EB130000}"/>
    <cellStyle name="Normal 2 2 3 2 2 3 4 2" xfId="15134" xr:uid="{00000000-0005-0000-0000-00002F3B0000}"/>
    <cellStyle name="Normal 2 2 3 2 2 3 4 2 3" xfId="30228" xr:uid="{00000000-0005-0000-0000-000029760000}"/>
    <cellStyle name="Normal 2 2 3 2 2 3 4 3" xfId="10114" xr:uid="{00000000-0005-0000-0000-000093270000}"/>
    <cellStyle name="Normal 2 2 3 2 2 3 4 3 3" xfId="25211" xr:uid="{00000000-0005-0000-0000-000090620000}"/>
    <cellStyle name="Normal 2 2 3 2 2 3 4 5" xfId="20198" xr:uid="{00000000-0005-0000-0000-0000FB4E0000}"/>
    <cellStyle name="Normal 2 2 3 2 2 3 5" xfId="11792" xr:uid="{00000000-0005-0000-0000-0000212E0000}"/>
    <cellStyle name="Normal 2 2 3 2 2 3 5 3" xfId="26886" xr:uid="{00000000-0005-0000-0000-00001B690000}"/>
    <cellStyle name="Normal 2 2 3 2 2 3 6" xfId="6771" xr:uid="{00000000-0005-0000-0000-0000841A0000}"/>
    <cellStyle name="Normal 2 2 3 2 2 3 6 3" xfId="21869" xr:uid="{00000000-0005-0000-0000-000082550000}"/>
    <cellStyle name="Normal 2 2 3 2 2 3 8" xfId="16856"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5" xr:uid="{00000000-0005-0000-0000-000044710000}"/>
    <cellStyle name="Normal 2 2 3 2 2 4 2 3" xfId="8861" xr:uid="{00000000-0005-0000-0000-0000AE220000}"/>
    <cellStyle name="Normal 2 2 3 2 2 4 2 3 3" xfId="23958" xr:uid="{00000000-0005-0000-0000-0000AB5D0000}"/>
    <cellStyle name="Normal 2 2 3 2 2 4 2 5" xfId="18945" xr:uid="{00000000-0005-0000-0000-0000164A0000}"/>
    <cellStyle name="Normal 2 2 3 2 2 4 3" xfId="5500" xr:uid="{00000000-0005-0000-0000-00008D150000}"/>
    <cellStyle name="Normal 2 2 3 2 2 4 3 2" xfId="15552" xr:uid="{00000000-0005-0000-0000-0000D13C0000}"/>
    <cellStyle name="Normal 2 2 3 2 2 4 3 2 3" xfId="30646" xr:uid="{00000000-0005-0000-0000-0000CB770000}"/>
    <cellStyle name="Normal 2 2 3 2 2 4 3 3" xfId="10532" xr:uid="{00000000-0005-0000-0000-000035290000}"/>
    <cellStyle name="Normal 2 2 3 2 2 4 3 3 3" xfId="25629" xr:uid="{00000000-0005-0000-0000-000032640000}"/>
    <cellStyle name="Normal 2 2 3 2 2 4 3 5" xfId="20616" xr:uid="{00000000-0005-0000-0000-00009D500000}"/>
    <cellStyle name="Normal 2 2 3 2 2 4 4" xfId="12210" xr:uid="{00000000-0005-0000-0000-0000C32F0000}"/>
    <cellStyle name="Normal 2 2 3 2 2 4 4 3" xfId="27304" xr:uid="{00000000-0005-0000-0000-0000BD6A0000}"/>
    <cellStyle name="Normal 2 2 3 2 2 4 5" xfId="7189" xr:uid="{00000000-0005-0000-0000-0000261C0000}"/>
    <cellStyle name="Normal 2 2 3 2 2 4 5 3" xfId="22287" xr:uid="{00000000-0005-0000-0000-000024570000}"/>
    <cellStyle name="Normal 2 2 3 2 2 4 7" xfId="17274" xr:uid="{00000000-0005-0000-0000-00008F430000}"/>
    <cellStyle name="Normal 2 2 3 2 2 5" xfId="2971" xr:uid="{00000000-0005-0000-0000-0000AC0B0000}"/>
    <cellStyle name="Normal 2 2 3 2 2 5 2" xfId="13045" xr:uid="{00000000-0005-0000-0000-000006330000}"/>
    <cellStyle name="Normal 2 2 3 2 2 5 2 3" xfId="28139" xr:uid="{00000000-0005-0000-0000-0000006E0000}"/>
    <cellStyle name="Normal 2 2 3 2 2 5 3" xfId="8025" xr:uid="{00000000-0005-0000-0000-00006A1F0000}"/>
    <cellStyle name="Normal 2 2 3 2 2 5 3 3" xfId="23122" xr:uid="{00000000-0005-0000-0000-0000675A0000}"/>
    <cellStyle name="Normal 2 2 3 2 2 5 5" xfId="18109" xr:uid="{00000000-0005-0000-0000-0000D2460000}"/>
    <cellStyle name="Normal 2 2 3 2 2 6" xfId="4664" xr:uid="{00000000-0005-0000-0000-000049120000}"/>
    <cellStyle name="Normal 2 2 3 2 2 6 2" xfId="14716" xr:uid="{00000000-0005-0000-0000-00008D390000}"/>
    <cellStyle name="Normal 2 2 3 2 2 6 2 3" xfId="29810" xr:uid="{00000000-0005-0000-0000-000087740000}"/>
    <cellStyle name="Normal 2 2 3 2 2 6 3" xfId="9696" xr:uid="{00000000-0005-0000-0000-0000F1250000}"/>
    <cellStyle name="Normal 2 2 3 2 2 6 3 3" xfId="24793" xr:uid="{00000000-0005-0000-0000-0000EE600000}"/>
    <cellStyle name="Normal 2 2 3 2 2 6 5" xfId="19780" xr:uid="{00000000-0005-0000-0000-0000594D0000}"/>
    <cellStyle name="Normal 2 2 3 2 2 7" xfId="11374" xr:uid="{00000000-0005-0000-0000-00007F2C0000}"/>
    <cellStyle name="Normal 2 2 3 2 2 7 3" xfId="26468" xr:uid="{00000000-0005-0000-0000-000079670000}"/>
    <cellStyle name="Normal 2 2 3 2 2 8" xfId="6353" xr:uid="{00000000-0005-0000-0000-0000E2180000}"/>
    <cellStyle name="Normal 2 2 3 2 2 8 3" xfId="21451"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7" xr:uid="{00000000-0005-0000-0000-00004E730000}"/>
    <cellStyle name="Normal 2 2 3 2 3 2 2 2 3" xfId="9383" xr:uid="{00000000-0005-0000-0000-0000B8240000}"/>
    <cellStyle name="Normal 2 2 3 2 3 2 2 2 3 3" xfId="24480" xr:uid="{00000000-0005-0000-0000-0000B55F0000}"/>
    <cellStyle name="Normal 2 2 3 2 3 2 2 2 5" xfId="19467" xr:uid="{00000000-0005-0000-0000-0000204C0000}"/>
    <cellStyle name="Normal 2 2 3 2 3 2 2 3" xfId="6022" xr:uid="{00000000-0005-0000-0000-000097170000}"/>
    <cellStyle name="Normal 2 2 3 2 3 2 2 3 2" xfId="16074" xr:uid="{00000000-0005-0000-0000-0000DB3E0000}"/>
    <cellStyle name="Normal 2 2 3 2 3 2 2 3 2 3" xfId="31168" xr:uid="{00000000-0005-0000-0000-0000D5790000}"/>
    <cellStyle name="Normal 2 2 3 2 3 2 2 3 3" xfId="11054" xr:uid="{00000000-0005-0000-0000-00003F2B0000}"/>
    <cellStyle name="Normal 2 2 3 2 3 2 2 3 3 3" xfId="26151" xr:uid="{00000000-0005-0000-0000-00003C660000}"/>
    <cellStyle name="Normal 2 2 3 2 3 2 2 3 5" xfId="21138" xr:uid="{00000000-0005-0000-0000-0000A7520000}"/>
    <cellStyle name="Normal 2 2 3 2 3 2 2 4" xfId="12732" xr:uid="{00000000-0005-0000-0000-0000CD310000}"/>
    <cellStyle name="Normal 2 2 3 2 3 2 2 4 3" xfId="27826" xr:uid="{00000000-0005-0000-0000-0000C76C0000}"/>
    <cellStyle name="Normal 2 2 3 2 3 2 2 5" xfId="7711" xr:uid="{00000000-0005-0000-0000-0000301E0000}"/>
    <cellStyle name="Normal 2 2 3 2 3 2 2 5 3" xfId="22809" xr:uid="{00000000-0005-0000-0000-00002E590000}"/>
    <cellStyle name="Normal 2 2 3 2 3 2 2 7" xfId="17796" xr:uid="{00000000-0005-0000-0000-000099450000}"/>
    <cellStyle name="Normal 2 2 3 2 3 2 3" xfId="3493" xr:uid="{00000000-0005-0000-0000-0000B60D0000}"/>
    <cellStyle name="Normal 2 2 3 2 3 2 3 2" xfId="13567" xr:uid="{00000000-0005-0000-0000-000010350000}"/>
    <cellStyle name="Normal 2 2 3 2 3 2 3 2 3" xfId="28661" xr:uid="{00000000-0005-0000-0000-00000A700000}"/>
    <cellStyle name="Normal 2 2 3 2 3 2 3 3" xfId="8547" xr:uid="{00000000-0005-0000-0000-000074210000}"/>
    <cellStyle name="Normal 2 2 3 2 3 2 3 3 3" xfId="23644" xr:uid="{00000000-0005-0000-0000-0000715C0000}"/>
    <cellStyle name="Normal 2 2 3 2 3 2 3 5" xfId="18631" xr:uid="{00000000-0005-0000-0000-0000DC480000}"/>
    <cellStyle name="Normal 2 2 3 2 3 2 4" xfId="5186" xr:uid="{00000000-0005-0000-0000-000053140000}"/>
    <cellStyle name="Normal 2 2 3 2 3 2 4 2" xfId="15238" xr:uid="{00000000-0005-0000-0000-0000973B0000}"/>
    <cellStyle name="Normal 2 2 3 2 3 2 4 2 3" xfId="30332" xr:uid="{00000000-0005-0000-0000-000091760000}"/>
    <cellStyle name="Normal 2 2 3 2 3 2 4 3" xfId="10218" xr:uid="{00000000-0005-0000-0000-0000FB270000}"/>
    <cellStyle name="Normal 2 2 3 2 3 2 4 3 3" xfId="25315" xr:uid="{00000000-0005-0000-0000-0000F8620000}"/>
    <cellStyle name="Normal 2 2 3 2 3 2 4 5" xfId="20302" xr:uid="{00000000-0005-0000-0000-0000634F0000}"/>
    <cellStyle name="Normal 2 2 3 2 3 2 5" xfId="11896" xr:uid="{00000000-0005-0000-0000-0000892E0000}"/>
    <cellStyle name="Normal 2 2 3 2 3 2 5 3" xfId="26990" xr:uid="{00000000-0005-0000-0000-000083690000}"/>
    <cellStyle name="Normal 2 2 3 2 3 2 6" xfId="6875" xr:uid="{00000000-0005-0000-0000-0000EC1A0000}"/>
    <cellStyle name="Normal 2 2 3 2 3 2 6 3" xfId="21973" xr:uid="{00000000-0005-0000-0000-0000EA550000}"/>
    <cellStyle name="Normal 2 2 3 2 3 2 8" xfId="16960"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79" xr:uid="{00000000-0005-0000-0000-0000AC710000}"/>
    <cellStyle name="Normal 2 2 3 2 3 3 2 3" xfId="8965" xr:uid="{00000000-0005-0000-0000-000016230000}"/>
    <cellStyle name="Normal 2 2 3 2 3 3 2 3 3" xfId="24062" xr:uid="{00000000-0005-0000-0000-0000135E0000}"/>
    <cellStyle name="Normal 2 2 3 2 3 3 2 5" xfId="19049" xr:uid="{00000000-0005-0000-0000-00007E4A0000}"/>
    <cellStyle name="Normal 2 2 3 2 3 3 3" xfId="5604" xr:uid="{00000000-0005-0000-0000-0000F5150000}"/>
    <cellStyle name="Normal 2 2 3 2 3 3 3 2" xfId="15656" xr:uid="{00000000-0005-0000-0000-0000393D0000}"/>
    <cellStyle name="Normal 2 2 3 2 3 3 3 2 3" xfId="30750" xr:uid="{00000000-0005-0000-0000-000033780000}"/>
    <cellStyle name="Normal 2 2 3 2 3 3 3 3" xfId="10636" xr:uid="{00000000-0005-0000-0000-00009D290000}"/>
    <cellStyle name="Normal 2 2 3 2 3 3 3 3 3" xfId="25733" xr:uid="{00000000-0005-0000-0000-00009A640000}"/>
    <cellStyle name="Normal 2 2 3 2 3 3 3 5" xfId="20720" xr:uid="{00000000-0005-0000-0000-000005510000}"/>
    <cellStyle name="Normal 2 2 3 2 3 3 4" xfId="12314" xr:uid="{00000000-0005-0000-0000-00002B300000}"/>
    <cellStyle name="Normal 2 2 3 2 3 3 4 3" xfId="27408" xr:uid="{00000000-0005-0000-0000-0000256B0000}"/>
    <cellStyle name="Normal 2 2 3 2 3 3 5" xfId="7293" xr:uid="{00000000-0005-0000-0000-00008E1C0000}"/>
    <cellStyle name="Normal 2 2 3 2 3 3 5 3" xfId="22391" xr:uid="{00000000-0005-0000-0000-00008C570000}"/>
    <cellStyle name="Normal 2 2 3 2 3 3 7" xfId="17378" xr:uid="{00000000-0005-0000-0000-0000F7430000}"/>
    <cellStyle name="Normal 2 2 3 2 3 4" xfId="3075" xr:uid="{00000000-0005-0000-0000-0000140C0000}"/>
    <cellStyle name="Normal 2 2 3 2 3 4 2" xfId="13149" xr:uid="{00000000-0005-0000-0000-00006E330000}"/>
    <cellStyle name="Normal 2 2 3 2 3 4 2 3" xfId="28243" xr:uid="{00000000-0005-0000-0000-0000686E0000}"/>
    <cellStyle name="Normal 2 2 3 2 3 4 3" xfId="8129" xr:uid="{00000000-0005-0000-0000-0000D21F0000}"/>
    <cellStyle name="Normal 2 2 3 2 3 4 3 3" xfId="23226" xr:uid="{00000000-0005-0000-0000-0000CF5A0000}"/>
    <cellStyle name="Normal 2 2 3 2 3 4 5" xfId="18213" xr:uid="{00000000-0005-0000-0000-00003A470000}"/>
    <cellStyle name="Normal 2 2 3 2 3 5" xfId="4768" xr:uid="{00000000-0005-0000-0000-0000B1120000}"/>
    <cellStyle name="Normal 2 2 3 2 3 5 2" xfId="14820" xr:uid="{00000000-0005-0000-0000-0000F5390000}"/>
    <cellStyle name="Normal 2 2 3 2 3 5 2 3" xfId="29914" xr:uid="{00000000-0005-0000-0000-0000EF740000}"/>
    <cellStyle name="Normal 2 2 3 2 3 5 3" xfId="9800" xr:uid="{00000000-0005-0000-0000-000059260000}"/>
    <cellStyle name="Normal 2 2 3 2 3 5 3 3" xfId="24897" xr:uid="{00000000-0005-0000-0000-000056610000}"/>
    <cellStyle name="Normal 2 2 3 2 3 5 5" xfId="19884" xr:uid="{00000000-0005-0000-0000-0000C14D0000}"/>
    <cellStyle name="Normal 2 2 3 2 3 6" xfId="11478" xr:uid="{00000000-0005-0000-0000-0000E72C0000}"/>
    <cellStyle name="Normal 2 2 3 2 3 6 3" xfId="26572" xr:uid="{00000000-0005-0000-0000-0000E1670000}"/>
    <cellStyle name="Normal 2 2 3 2 3 7" xfId="6457" xr:uid="{00000000-0005-0000-0000-00004A190000}"/>
    <cellStyle name="Normal 2 2 3 2 3 7 3" xfId="21555" xr:uid="{00000000-0005-0000-0000-000048540000}"/>
    <cellStyle name="Normal 2 2 3 2 3 9" xfId="16542"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89" xr:uid="{00000000-0005-0000-0000-00007E720000}"/>
    <cellStyle name="Normal 2 2 3 2 4 2 2 3" xfId="9175" xr:uid="{00000000-0005-0000-0000-0000E8230000}"/>
    <cellStyle name="Normal 2 2 3 2 4 2 2 3 3" xfId="24272" xr:uid="{00000000-0005-0000-0000-0000E55E0000}"/>
    <cellStyle name="Normal 2 2 3 2 4 2 2 5" xfId="19259" xr:uid="{00000000-0005-0000-0000-0000504B0000}"/>
    <cellStyle name="Normal 2 2 3 2 4 2 3" xfId="5814" xr:uid="{00000000-0005-0000-0000-0000C7160000}"/>
    <cellStyle name="Normal 2 2 3 2 4 2 3 2" xfId="15866" xr:uid="{00000000-0005-0000-0000-00000B3E0000}"/>
    <cellStyle name="Normal 2 2 3 2 4 2 3 2 3" xfId="30960" xr:uid="{00000000-0005-0000-0000-000005790000}"/>
    <cellStyle name="Normal 2 2 3 2 4 2 3 3" xfId="10846" xr:uid="{00000000-0005-0000-0000-00006F2A0000}"/>
    <cellStyle name="Normal 2 2 3 2 4 2 3 3 3" xfId="25943" xr:uid="{00000000-0005-0000-0000-00006C650000}"/>
    <cellStyle name="Normal 2 2 3 2 4 2 3 5" xfId="20930" xr:uid="{00000000-0005-0000-0000-0000D7510000}"/>
    <cellStyle name="Normal 2 2 3 2 4 2 4" xfId="12524" xr:uid="{00000000-0005-0000-0000-0000FD300000}"/>
    <cellStyle name="Normal 2 2 3 2 4 2 4 3" xfId="27618" xr:uid="{00000000-0005-0000-0000-0000F76B0000}"/>
    <cellStyle name="Normal 2 2 3 2 4 2 5" xfId="7503" xr:uid="{00000000-0005-0000-0000-0000601D0000}"/>
    <cellStyle name="Normal 2 2 3 2 4 2 5 3" xfId="22601" xr:uid="{00000000-0005-0000-0000-00005E580000}"/>
    <cellStyle name="Normal 2 2 3 2 4 2 7" xfId="17588" xr:uid="{00000000-0005-0000-0000-0000C9440000}"/>
    <cellStyle name="Normal 2 2 3 2 4 3" xfId="3285" xr:uid="{00000000-0005-0000-0000-0000E60C0000}"/>
    <cellStyle name="Normal 2 2 3 2 4 3 2" xfId="13359" xr:uid="{00000000-0005-0000-0000-000040340000}"/>
    <cellStyle name="Normal 2 2 3 2 4 3 2 3" xfId="28453" xr:uid="{00000000-0005-0000-0000-00003A6F0000}"/>
    <cellStyle name="Normal 2 2 3 2 4 3 3" xfId="8339" xr:uid="{00000000-0005-0000-0000-0000A4200000}"/>
    <cellStyle name="Normal 2 2 3 2 4 3 3 3" xfId="23436" xr:uid="{00000000-0005-0000-0000-0000A15B0000}"/>
    <cellStyle name="Normal 2 2 3 2 4 3 5" xfId="18423" xr:uid="{00000000-0005-0000-0000-00000C480000}"/>
    <cellStyle name="Normal 2 2 3 2 4 4" xfId="4978" xr:uid="{00000000-0005-0000-0000-000083130000}"/>
    <cellStyle name="Normal 2 2 3 2 4 4 2" xfId="15030" xr:uid="{00000000-0005-0000-0000-0000C73A0000}"/>
    <cellStyle name="Normal 2 2 3 2 4 4 2 3" xfId="30124" xr:uid="{00000000-0005-0000-0000-0000C1750000}"/>
    <cellStyle name="Normal 2 2 3 2 4 4 3" xfId="10010" xr:uid="{00000000-0005-0000-0000-00002B270000}"/>
    <cellStyle name="Normal 2 2 3 2 4 4 3 3" xfId="25107" xr:uid="{00000000-0005-0000-0000-000028620000}"/>
    <cellStyle name="Normal 2 2 3 2 4 4 5" xfId="20094" xr:uid="{00000000-0005-0000-0000-0000934E0000}"/>
    <cellStyle name="Normal 2 2 3 2 4 5" xfId="11688" xr:uid="{00000000-0005-0000-0000-0000B92D0000}"/>
    <cellStyle name="Normal 2 2 3 2 4 5 3" xfId="26782" xr:uid="{00000000-0005-0000-0000-0000B3680000}"/>
    <cellStyle name="Normal 2 2 3 2 4 6" xfId="6667" xr:uid="{00000000-0005-0000-0000-00001C1A0000}"/>
    <cellStyle name="Normal 2 2 3 2 4 6 3" xfId="21765" xr:uid="{00000000-0005-0000-0000-00001A550000}"/>
    <cellStyle name="Normal 2 2 3 2 4 8" xfId="16752"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1" xr:uid="{00000000-0005-0000-0000-0000DC700000}"/>
    <cellStyle name="Normal 2 2 3 2 5 2 3" xfId="8757" xr:uid="{00000000-0005-0000-0000-000046220000}"/>
    <cellStyle name="Normal 2 2 3 2 5 2 3 3" xfId="23854" xr:uid="{00000000-0005-0000-0000-0000435D0000}"/>
    <cellStyle name="Normal 2 2 3 2 5 2 5" xfId="18841" xr:uid="{00000000-0005-0000-0000-0000AE490000}"/>
    <cellStyle name="Normal 2 2 3 2 5 3" xfId="5396" xr:uid="{00000000-0005-0000-0000-000025150000}"/>
    <cellStyle name="Normal 2 2 3 2 5 3 2" xfId="15448" xr:uid="{00000000-0005-0000-0000-0000693C0000}"/>
    <cellStyle name="Normal 2 2 3 2 5 3 2 3" xfId="30542" xr:uid="{00000000-0005-0000-0000-000063770000}"/>
    <cellStyle name="Normal 2 2 3 2 5 3 3" xfId="10428" xr:uid="{00000000-0005-0000-0000-0000CD280000}"/>
    <cellStyle name="Normal 2 2 3 2 5 3 3 3" xfId="25525" xr:uid="{00000000-0005-0000-0000-0000CA630000}"/>
    <cellStyle name="Normal 2 2 3 2 5 3 5" xfId="20512" xr:uid="{00000000-0005-0000-0000-000035500000}"/>
    <cellStyle name="Normal 2 2 3 2 5 4" xfId="12106" xr:uid="{00000000-0005-0000-0000-00005B2F0000}"/>
    <cellStyle name="Normal 2 2 3 2 5 4 3" xfId="27200" xr:uid="{00000000-0005-0000-0000-0000556A0000}"/>
    <cellStyle name="Normal 2 2 3 2 5 5" xfId="7085" xr:uid="{00000000-0005-0000-0000-0000BE1B0000}"/>
    <cellStyle name="Normal 2 2 3 2 5 5 3" xfId="22183" xr:uid="{00000000-0005-0000-0000-0000BC560000}"/>
    <cellStyle name="Normal 2 2 3 2 5 7" xfId="17170" xr:uid="{00000000-0005-0000-0000-000027430000}"/>
    <cellStyle name="Normal 2 2 3 2 6" xfId="2867" xr:uid="{00000000-0005-0000-0000-0000440B0000}"/>
    <cellStyle name="Normal 2 2 3 2 6 2" xfId="12941" xr:uid="{00000000-0005-0000-0000-00009E320000}"/>
    <cellStyle name="Normal 2 2 3 2 6 2 3" xfId="28035" xr:uid="{00000000-0005-0000-0000-0000986D0000}"/>
    <cellStyle name="Normal 2 2 3 2 6 3" xfId="7921" xr:uid="{00000000-0005-0000-0000-0000021F0000}"/>
    <cellStyle name="Normal 2 2 3 2 6 3 3" xfId="23018" xr:uid="{00000000-0005-0000-0000-0000FF590000}"/>
    <cellStyle name="Normal 2 2 3 2 6 5" xfId="18005" xr:uid="{00000000-0005-0000-0000-00006A460000}"/>
    <cellStyle name="Normal 2 2 3 2 7" xfId="4560" xr:uid="{00000000-0005-0000-0000-0000E1110000}"/>
    <cellStyle name="Normal 2 2 3 2 7 2" xfId="14612" xr:uid="{00000000-0005-0000-0000-000025390000}"/>
    <cellStyle name="Normal 2 2 3 2 7 2 3" xfId="29706" xr:uid="{00000000-0005-0000-0000-00001F740000}"/>
    <cellStyle name="Normal 2 2 3 2 7 3" xfId="9592" xr:uid="{00000000-0005-0000-0000-000089250000}"/>
    <cellStyle name="Normal 2 2 3 2 7 3 3" xfId="24689" xr:uid="{00000000-0005-0000-0000-000086600000}"/>
    <cellStyle name="Normal 2 2 3 2 7 5" xfId="19676" xr:uid="{00000000-0005-0000-0000-0000F14C0000}"/>
    <cellStyle name="Normal 2 2 3 2 8" xfId="11270" xr:uid="{00000000-0005-0000-0000-0000172C0000}"/>
    <cellStyle name="Normal 2 2 3 2 8 3" xfId="26364" xr:uid="{00000000-0005-0000-0000-000011670000}"/>
    <cellStyle name="Normal 2 2 3 2 9" xfId="6249" xr:uid="{00000000-0005-0000-0000-00007A180000}"/>
    <cellStyle name="Normal 2 2 3 2 9 3" xfId="21347" xr:uid="{00000000-0005-0000-0000-000078530000}"/>
    <cellStyle name="Normal 2 2 3 3" xfId="1214" xr:uid="{00000000-0005-0000-0000-0000CE040000}"/>
    <cellStyle name="Normal 2 2 3 3 10" xfId="16386"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49" xr:uid="{00000000-0005-0000-0000-000082730000}"/>
    <cellStyle name="Normal 2 2 3 3 2 2 2 2 3" xfId="9435" xr:uid="{00000000-0005-0000-0000-0000EC240000}"/>
    <cellStyle name="Normal 2 2 3 3 2 2 2 2 3 3" xfId="24532" xr:uid="{00000000-0005-0000-0000-0000E95F0000}"/>
    <cellStyle name="Normal 2 2 3 3 2 2 2 2 5" xfId="19519" xr:uid="{00000000-0005-0000-0000-0000544C0000}"/>
    <cellStyle name="Normal 2 2 3 3 2 2 2 3" xfId="6074" xr:uid="{00000000-0005-0000-0000-0000CB170000}"/>
    <cellStyle name="Normal 2 2 3 3 2 2 2 3 2" xfId="16126" xr:uid="{00000000-0005-0000-0000-00000F3F0000}"/>
    <cellStyle name="Normal 2 2 3 3 2 2 2 3 2 3" xfId="31220" xr:uid="{00000000-0005-0000-0000-0000097A0000}"/>
    <cellStyle name="Normal 2 2 3 3 2 2 2 3 3" xfId="11106" xr:uid="{00000000-0005-0000-0000-0000732B0000}"/>
    <cellStyle name="Normal 2 2 3 3 2 2 2 3 3 3" xfId="26203" xr:uid="{00000000-0005-0000-0000-000070660000}"/>
    <cellStyle name="Normal 2 2 3 3 2 2 2 3 5" xfId="21190" xr:uid="{00000000-0005-0000-0000-0000DB520000}"/>
    <cellStyle name="Normal 2 2 3 3 2 2 2 4" xfId="12784" xr:uid="{00000000-0005-0000-0000-000001320000}"/>
    <cellStyle name="Normal 2 2 3 3 2 2 2 4 3" xfId="27878" xr:uid="{00000000-0005-0000-0000-0000FB6C0000}"/>
    <cellStyle name="Normal 2 2 3 3 2 2 2 5" xfId="7763" xr:uid="{00000000-0005-0000-0000-0000641E0000}"/>
    <cellStyle name="Normal 2 2 3 3 2 2 2 5 3" xfId="22861" xr:uid="{00000000-0005-0000-0000-000062590000}"/>
    <cellStyle name="Normal 2 2 3 3 2 2 2 7" xfId="17848" xr:uid="{00000000-0005-0000-0000-0000CD450000}"/>
    <cellStyle name="Normal 2 2 3 3 2 2 3" xfId="3545" xr:uid="{00000000-0005-0000-0000-0000EA0D0000}"/>
    <cellStyle name="Normal 2 2 3 3 2 2 3 2" xfId="13619" xr:uid="{00000000-0005-0000-0000-000044350000}"/>
    <cellStyle name="Normal 2 2 3 3 2 2 3 2 3" xfId="28713" xr:uid="{00000000-0005-0000-0000-00003E700000}"/>
    <cellStyle name="Normal 2 2 3 3 2 2 3 3" xfId="8599" xr:uid="{00000000-0005-0000-0000-0000A8210000}"/>
    <cellStyle name="Normal 2 2 3 3 2 2 3 3 3" xfId="23696" xr:uid="{00000000-0005-0000-0000-0000A55C0000}"/>
    <cellStyle name="Normal 2 2 3 3 2 2 3 5" xfId="18683" xr:uid="{00000000-0005-0000-0000-000010490000}"/>
    <cellStyle name="Normal 2 2 3 3 2 2 4" xfId="5238" xr:uid="{00000000-0005-0000-0000-000087140000}"/>
    <cellStyle name="Normal 2 2 3 3 2 2 4 2" xfId="15290" xr:uid="{00000000-0005-0000-0000-0000CB3B0000}"/>
    <cellStyle name="Normal 2 2 3 3 2 2 4 2 3" xfId="30384" xr:uid="{00000000-0005-0000-0000-0000C5760000}"/>
    <cellStyle name="Normal 2 2 3 3 2 2 4 3" xfId="10270" xr:uid="{00000000-0005-0000-0000-00002F280000}"/>
    <cellStyle name="Normal 2 2 3 3 2 2 4 3 3" xfId="25367" xr:uid="{00000000-0005-0000-0000-00002C630000}"/>
    <cellStyle name="Normal 2 2 3 3 2 2 4 5" xfId="20354" xr:uid="{00000000-0005-0000-0000-0000974F0000}"/>
    <cellStyle name="Normal 2 2 3 3 2 2 5" xfId="11948" xr:uid="{00000000-0005-0000-0000-0000BD2E0000}"/>
    <cellStyle name="Normal 2 2 3 3 2 2 5 3" xfId="27042" xr:uid="{00000000-0005-0000-0000-0000B7690000}"/>
    <cellStyle name="Normal 2 2 3 3 2 2 6" xfId="6927" xr:uid="{00000000-0005-0000-0000-0000201B0000}"/>
    <cellStyle name="Normal 2 2 3 3 2 2 6 3" xfId="22025" xr:uid="{00000000-0005-0000-0000-00001E560000}"/>
    <cellStyle name="Normal 2 2 3 3 2 2 8" xfId="17012"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1" xr:uid="{00000000-0005-0000-0000-0000E0710000}"/>
    <cellStyle name="Normal 2 2 3 3 2 3 2 3" xfId="9017" xr:uid="{00000000-0005-0000-0000-00004A230000}"/>
    <cellStyle name="Normal 2 2 3 3 2 3 2 3 3" xfId="24114" xr:uid="{00000000-0005-0000-0000-0000475E0000}"/>
    <cellStyle name="Normal 2 2 3 3 2 3 2 5" xfId="19101" xr:uid="{00000000-0005-0000-0000-0000B24A0000}"/>
    <cellStyle name="Normal 2 2 3 3 2 3 3" xfId="5656" xr:uid="{00000000-0005-0000-0000-000029160000}"/>
    <cellStyle name="Normal 2 2 3 3 2 3 3 2" xfId="15708" xr:uid="{00000000-0005-0000-0000-00006D3D0000}"/>
    <cellStyle name="Normal 2 2 3 3 2 3 3 2 3" xfId="30802" xr:uid="{00000000-0005-0000-0000-000067780000}"/>
    <cellStyle name="Normal 2 2 3 3 2 3 3 3" xfId="10688" xr:uid="{00000000-0005-0000-0000-0000D1290000}"/>
    <cellStyle name="Normal 2 2 3 3 2 3 3 3 3" xfId="25785" xr:uid="{00000000-0005-0000-0000-0000CE640000}"/>
    <cellStyle name="Normal 2 2 3 3 2 3 3 5" xfId="20772" xr:uid="{00000000-0005-0000-0000-000039510000}"/>
    <cellStyle name="Normal 2 2 3 3 2 3 4" xfId="12366" xr:uid="{00000000-0005-0000-0000-00005F300000}"/>
    <cellStyle name="Normal 2 2 3 3 2 3 4 3" xfId="27460" xr:uid="{00000000-0005-0000-0000-0000596B0000}"/>
    <cellStyle name="Normal 2 2 3 3 2 3 5" xfId="7345" xr:uid="{00000000-0005-0000-0000-0000C21C0000}"/>
    <cellStyle name="Normal 2 2 3 3 2 3 5 3" xfId="22443" xr:uid="{00000000-0005-0000-0000-0000C0570000}"/>
    <cellStyle name="Normal 2 2 3 3 2 3 7" xfId="17430" xr:uid="{00000000-0005-0000-0000-00002B440000}"/>
    <cellStyle name="Normal 2 2 3 3 2 4" xfId="3127" xr:uid="{00000000-0005-0000-0000-0000480C0000}"/>
    <cellStyle name="Normal 2 2 3 3 2 4 2" xfId="13201" xr:uid="{00000000-0005-0000-0000-0000A2330000}"/>
    <cellStyle name="Normal 2 2 3 3 2 4 2 3" xfId="28295" xr:uid="{00000000-0005-0000-0000-00009C6E0000}"/>
    <cellStyle name="Normal 2 2 3 3 2 4 3" xfId="8181" xr:uid="{00000000-0005-0000-0000-000006200000}"/>
    <cellStyle name="Normal 2 2 3 3 2 4 3 3" xfId="23278" xr:uid="{00000000-0005-0000-0000-0000035B0000}"/>
    <cellStyle name="Normal 2 2 3 3 2 4 5" xfId="18265" xr:uid="{00000000-0005-0000-0000-00006E470000}"/>
    <cellStyle name="Normal 2 2 3 3 2 5" xfId="4820" xr:uid="{00000000-0005-0000-0000-0000E5120000}"/>
    <cellStyle name="Normal 2 2 3 3 2 5 2" xfId="14872" xr:uid="{00000000-0005-0000-0000-0000293A0000}"/>
    <cellStyle name="Normal 2 2 3 3 2 5 2 3" xfId="29966" xr:uid="{00000000-0005-0000-0000-000023750000}"/>
    <cellStyle name="Normal 2 2 3 3 2 5 3" xfId="9852" xr:uid="{00000000-0005-0000-0000-00008D260000}"/>
    <cellStyle name="Normal 2 2 3 3 2 5 3 3" xfId="24949" xr:uid="{00000000-0005-0000-0000-00008A610000}"/>
    <cellStyle name="Normal 2 2 3 3 2 5 5" xfId="19936" xr:uid="{00000000-0005-0000-0000-0000F54D0000}"/>
    <cellStyle name="Normal 2 2 3 3 2 6" xfId="11530" xr:uid="{00000000-0005-0000-0000-00001B2D0000}"/>
    <cellStyle name="Normal 2 2 3 3 2 6 3" xfId="26624" xr:uid="{00000000-0005-0000-0000-000015680000}"/>
    <cellStyle name="Normal 2 2 3 3 2 7" xfId="6509" xr:uid="{00000000-0005-0000-0000-00007E190000}"/>
    <cellStyle name="Normal 2 2 3 3 2 7 3" xfId="21607" xr:uid="{00000000-0005-0000-0000-00007C540000}"/>
    <cellStyle name="Normal 2 2 3 3 2 9" xfId="16594"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1" xr:uid="{00000000-0005-0000-0000-0000B2720000}"/>
    <cellStyle name="Normal 2 2 3 3 3 2 2 3" xfId="9227" xr:uid="{00000000-0005-0000-0000-00001C240000}"/>
    <cellStyle name="Normal 2 2 3 3 3 2 2 3 3" xfId="24324" xr:uid="{00000000-0005-0000-0000-0000195F0000}"/>
    <cellStyle name="Normal 2 2 3 3 3 2 2 5" xfId="19311" xr:uid="{00000000-0005-0000-0000-0000844B0000}"/>
    <cellStyle name="Normal 2 2 3 3 3 2 3" xfId="5866" xr:uid="{00000000-0005-0000-0000-0000FB160000}"/>
    <cellStyle name="Normal 2 2 3 3 3 2 3 2" xfId="15918" xr:uid="{00000000-0005-0000-0000-00003F3E0000}"/>
    <cellStyle name="Normal 2 2 3 3 3 2 3 2 3" xfId="31012" xr:uid="{00000000-0005-0000-0000-000039790000}"/>
    <cellStyle name="Normal 2 2 3 3 3 2 3 3" xfId="10898" xr:uid="{00000000-0005-0000-0000-0000A32A0000}"/>
    <cellStyle name="Normal 2 2 3 3 3 2 3 3 3" xfId="25995" xr:uid="{00000000-0005-0000-0000-0000A0650000}"/>
    <cellStyle name="Normal 2 2 3 3 3 2 3 5" xfId="20982" xr:uid="{00000000-0005-0000-0000-00000B520000}"/>
    <cellStyle name="Normal 2 2 3 3 3 2 4" xfId="12576" xr:uid="{00000000-0005-0000-0000-000031310000}"/>
    <cellStyle name="Normal 2 2 3 3 3 2 4 3" xfId="27670" xr:uid="{00000000-0005-0000-0000-00002B6C0000}"/>
    <cellStyle name="Normal 2 2 3 3 3 2 5" xfId="7555" xr:uid="{00000000-0005-0000-0000-0000941D0000}"/>
    <cellStyle name="Normal 2 2 3 3 3 2 5 3" xfId="22653" xr:uid="{00000000-0005-0000-0000-000092580000}"/>
    <cellStyle name="Normal 2 2 3 3 3 2 7" xfId="17640" xr:uid="{00000000-0005-0000-0000-0000FD440000}"/>
    <cellStyle name="Normal 2 2 3 3 3 3" xfId="3337" xr:uid="{00000000-0005-0000-0000-00001A0D0000}"/>
    <cellStyle name="Normal 2 2 3 3 3 3 2" xfId="13411" xr:uid="{00000000-0005-0000-0000-000074340000}"/>
    <cellStyle name="Normal 2 2 3 3 3 3 2 3" xfId="28505" xr:uid="{00000000-0005-0000-0000-00006E6F0000}"/>
    <cellStyle name="Normal 2 2 3 3 3 3 3" xfId="8391" xr:uid="{00000000-0005-0000-0000-0000D8200000}"/>
    <cellStyle name="Normal 2 2 3 3 3 3 3 3" xfId="23488" xr:uid="{00000000-0005-0000-0000-0000D55B0000}"/>
    <cellStyle name="Normal 2 2 3 3 3 3 5" xfId="18475" xr:uid="{00000000-0005-0000-0000-000040480000}"/>
    <cellStyle name="Normal 2 2 3 3 3 4" xfId="5030" xr:uid="{00000000-0005-0000-0000-0000B7130000}"/>
    <cellStyle name="Normal 2 2 3 3 3 4 2" xfId="15082" xr:uid="{00000000-0005-0000-0000-0000FB3A0000}"/>
    <cellStyle name="Normal 2 2 3 3 3 4 2 3" xfId="30176" xr:uid="{00000000-0005-0000-0000-0000F5750000}"/>
    <cellStyle name="Normal 2 2 3 3 3 4 3" xfId="10062" xr:uid="{00000000-0005-0000-0000-00005F270000}"/>
    <cellStyle name="Normal 2 2 3 3 3 4 3 3" xfId="25159" xr:uid="{00000000-0005-0000-0000-00005C620000}"/>
    <cellStyle name="Normal 2 2 3 3 3 4 5" xfId="20146" xr:uid="{00000000-0005-0000-0000-0000C74E0000}"/>
    <cellStyle name="Normal 2 2 3 3 3 5" xfId="11740" xr:uid="{00000000-0005-0000-0000-0000ED2D0000}"/>
    <cellStyle name="Normal 2 2 3 3 3 5 3" xfId="26834" xr:uid="{00000000-0005-0000-0000-0000E7680000}"/>
    <cellStyle name="Normal 2 2 3 3 3 6" xfId="6719" xr:uid="{00000000-0005-0000-0000-0000501A0000}"/>
    <cellStyle name="Normal 2 2 3 3 3 6 3" xfId="21817" xr:uid="{00000000-0005-0000-0000-00004E550000}"/>
    <cellStyle name="Normal 2 2 3 3 3 8" xfId="16804"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3" xr:uid="{00000000-0005-0000-0000-000010710000}"/>
    <cellStyle name="Normal 2 2 3 3 4 2 3" xfId="8809" xr:uid="{00000000-0005-0000-0000-00007A220000}"/>
    <cellStyle name="Normal 2 2 3 3 4 2 3 3" xfId="23906" xr:uid="{00000000-0005-0000-0000-0000775D0000}"/>
    <cellStyle name="Normal 2 2 3 3 4 2 5" xfId="18893" xr:uid="{00000000-0005-0000-0000-0000E2490000}"/>
    <cellStyle name="Normal 2 2 3 3 4 3" xfId="5448" xr:uid="{00000000-0005-0000-0000-000059150000}"/>
    <cellStyle name="Normal 2 2 3 3 4 3 2" xfId="15500" xr:uid="{00000000-0005-0000-0000-00009D3C0000}"/>
    <cellStyle name="Normal 2 2 3 3 4 3 2 3" xfId="30594" xr:uid="{00000000-0005-0000-0000-000097770000}"/>
    <cellStyle name="Normal 2 2 3 3 4 3 3" xfId="10480" xr:uid="{00000000-0005-0000-0000-000001290000}"/>
    <cellStyle name="Normal 2 2 3 3 4 3 3 3" xfId="25577" xr:uid="{00000000-0005-0000-0000-0000FE630000}"/>
    <cellStyle name="Normal 2 2 3 3 4 3 5" xfId="20564" xr:uid="{00000000-0005-0000-0000-000069500000}"/>
    <cellStyle name="Normal 2 2 3 3 4 4" xfId="12158" xr:uid="{00000000-0005-0000-0000-00008F2F0000}"/>
    <cellStyle name="Normal 2 2 3 3 4 4 3" xfId="27252" xr:uid="{00000000-0005-0000-0000-0000896A0000}"/>
    <cellStyle name="Normal 2 2 3 3 4 5" xfId="7137" xr:uid="{00000000-0005-0000-0000-0000F21B0000}"/>
    <cellStyle name="Normal 2 2 3 3 4 5 3" xfId="22235" xr:uid="{00000000-0005-0000-0000-0000F0560000}"/>
    <cellStyle name="Normal 2 2 3 3 4 7" xfId="17222" xr:uid="{00000000-0005-0000-0000-00005B430000}"/>
    <cellStyle name="Normal 2 2 3 3 5" xfId="2919" xr:uid="{00000000-0005-0000-0000-0000780B0000}"/>
    <cellStyle name="Normal 2 2 3 3 5 2" xfId="12993" xr:uid="{00000000-0005-0000-0000-0000D2320000}"/>
    <cellStyle name="Normal 2 2 3 3 5 2 3" xfId="28087" xr:uid="{00000000-0005-0000-0000-0000CC6D0000}"/>
    <cellStyle name="Normal 2 2 3 3 5 3" xfId="7973" xr:uid="{00000000-0005-0000-0000-0000361F0000}"/>
    <cellStyle name="Normal 2 2 3 3 5 3 3" xfId="23070" xr:uid="{00000000-0005-0000-0000-0000335A0000}"/>
    <cellStyle name="Normal 2 2 3 3 5 5" xfId="18057" xr:uid="{00000000-0005-0000-0000-00009E460000}"/>
    <cellStyle name="Normal 2 2 3 3 6" xfId="4612" xr:uid="{00000000-0005-0000-0000-000015120000}"/>
    <cellStyle name="Normal 2 2 3 3 6 2" xfId="14664" xr:uid="{00000000-0005-0000-0000-000059390000}"/>
    <cellStyle name="Normal 2 2 3 3 6 2 3" xfId="29758" xr:uid="{00000000-0005-0000-0000-000053740000}"/>
    <cellStyle name="Normal 2 2 3 3 6 3" xfId="9644" xr:uid="{00000000-0005-0000-0000-0000BD250000}"/>
    <cellStyle name="Normal 2 2 3 3 6 3 3" xfId="24741" xr:uid="{00000000-0005-0000-0000-0000BA600000}"/>
    <cellStyle name="Normal 2 2 3 3 6 5" xfId="19728" xr:uid="{00000000-0005-0000-0000-0000254D0000}"/>
    <cellStyle name="Normal 2 2 3 3 7" xfId="11322" xr:uid="{00000000-0005-0000-0000-00004B2C0000}"/>
    <cellStyle name="Normal 2 2 3 3 7 3" xfId="26416" xr:uid="{00000000-0005-0000-0000-000045670000}"/>
    <cellStyle name="Normal 2 2 3 3 8" xfId="6301" xr:uid="{00000000-0005-0000-0000-0000AE180000}"/>
    <cellStyle name="Normal 2 2 3 3 8 3" xfId="21399"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5" xr:uid="{00000000-0005-0000-0000-00001A730000}"/>
    <cellStyle name="Normal 2 2 3 4 2 2 2 3" xfId="9331" xr:uid="{00000000-0005-0000-0000-000084240000}"/>
    <cellStyle name="Normal 2 2 3 4 2 2 2 3 3" xfId="24428" xr:uid="{00000000-0005-0000-0000-0000815F0000}"/>
    <cellStyle name="Normal 2 2 3 4 2 2 2 5" xfId="19415" xr:uid="{00000000-0005-0000-0000-0000EC4B0000}"/>
    <cellStyle name="Normal 2 2 3 4 2 2 3" xfId="5970" xr:uid="{00000000-0005-0000-0000-000063170000}"/>
    <cellStyle name="Normal 2 2 3 4 2 2 3 2" xfId="16022" xr:uid="{00000000-0005-0000-0000-0000A73E0000}"/>
    <cellStyle name="Normal 2 2 3 4 2 2 3 2 3" xfId="31116" xr:uid="{00000000-0005-0000-0000-0000A1790000}"/>
    <cellStyle name="Normal 2 2 3 4 2 2 3 3" xfId="11002" xr:uid="{00000000-0005-0000-0000-00000B2B0000}"/>
    <cellStyle name="Normal 2 2 3 4 2 2 3 3 3" xfId="26099" xr:uid="{00000000-0005-0000-0000-000008660000}"/>
    <cellStyle name="Normal 2 2 3 4 2 2 3 5" xfId="21086" xr:uid="{00000000-0005-0000-0000-000073520000}"/>
    <cellStyle name="Normal 2 2 3 4 2 2 4" xfId="12680" xr:uid="{00000000-0005-0000-0000-000099310000}"/>
    <cellStyle name="Normal 2 2 3 4 2 2 4 3" xfId="27774" xr:uid="{00000000-0005-0000-0000-0000936C0000}"/>
    <cellStyle name="Normal 2 2 3 4 2 2 5" xfId="7659" xr:uid="{00000000-0005-0000-0000-0000FC1D0000}"/>
    <cellStyle name="Normal 2 2 3 4 2 2 5 3" xfId="22757" xr:uid="{00000000-0005-0000-0000-0000FA580000}"/>
    <cellStyle name="Normal 2 2 3 4 2 2 7" xfId="17744" xr:uid="{00000000-0005-0000-0000-000065450000}"/>
    <cellStyle name="Normal 2 2 3 4 2 3" xfId="3441" xr:uid="{00000000-0005-0000-0000-0000820D0000}"/>
    <cellStyle name="Normal 2 2 3 4 2 3 2" xfId="13515" xr:uid="{00000000-0005-0000-0000-0000DC340000}"/>
    <cellStyle name="Normal 2 2 3 4 2 3 2 3" xfId="28609" xr:uid="{00000000-0005-0000-0000-0000D66F0000}"/>
    <cellStyle name="Normal 2 2 3 4 2 3 3" xfId="8495" xr:uid="{00000000-0005-0000-0000-000040210000}"/>
    <cellStyle name="Normal 2 2 3 4 2 3 3 3" xfId="23592" xr:uid="{00000000-0005-0000-0000-00003D5C0000}"/>
    <cellStyle name="Normal 2 2 3 4 2 3 5" xfId="18579" xr:uid="{00000000-0005-0000-0000-0000A8480000}"/>
    <cellStyle name="Normal 2 2 3 4 2 4" xfId="5134" xr:uid="{00000000-0005-0000-0000-00001F140000}"/>
    <cellStyle name="Normal 2 2 3 4 2 4 2" xfId="15186" xr:uid="{00000000-0005-0000-0000-0000633B0000}"/>
    <cellStyle name="Normal 2 2 3 4 2 4 2 3" xfId="30280" xr:uid="{00000000-0005-0000-0000-00005D760000}"/>
    <cellStyle name="Normal 2 2 3 4 2 4 3" xfId="10166" xr:uid="{00000000-0005-0000-0000-0000C7270000}"/>
    <cellStyle name="Normal 2 2 3 4 2 4 3 3" xfId="25263" xr:uid="{00000000-0005-0000-0000-0000C4620000}"/>
    <cellStyle name="Normal 2 2 3 4 2 4 5" xfId="20250" xr:uid="{00000000-0005-0000-0000-00002F4F0000}"/>
    <cellStyle name="Normal 2 2 3 4 2 5" xfId="11844" xr:uid="{00000000-0005-0000-0000-0000552E0000}"/>
    <cellStyle name="Normal 2 2 3 4 2 5 3" xfId="26938" xr:uid="{00000000-0005-0000-0000-00004F690000}"/>
    <cellStyle name="Normal 2 2 3 4 2 6" xfId="6823" xr:uid="{00000000-0005-0000-0000-0000B81A0000}"/>
    <cellStyle name="Normal 2 2 3 4 2 6 3" xfId="21921" xr:uid="{00000000-0005-0000-0000-0000B6550000}"/>
    <cellStyle name="Normal 2 2 3 4 2 8" xfId="16908"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7" xr:uid="{00000000-0005-0000-0000-000078710000}"/>
    <cellStyle name="Normal 2 2 3 4 3 2 3" xfId="8913" xr:uid="{00000000-0005-0000-0000-0000E2220000}"/>
    <cellStyle name="Normal 2 2 3 4 3 2 3 3" xfId="24010" xr:uid="{00000000-0005-0000-0000-0000DF5D0000}"/>
    <cellStyle name="Normal 2 2 3 4 3 2 5" xfId="18997" xr:uid="{00000000-0005-0000-0000-00004A4A0000}"/>
    <cellStyle name="Normal 2 2 3 4 3 3" xfId="5552" xr:uid="{00000000-0005-0000-0000-0000C1150000}"/>
    <cellStyle name="Normal 2 2 3 4 3 3 2" xfId="15604" xr:uid="{00000000-0005-0000-0000-0000053D0000}"/>
    <cellStyle name="Normal 2 2 3 4 3 3 2 3" xfId="30698" xr:uid="{00000000-0005-0000-0000-0000FF770000}"/>
    <cellStyle name="Normal 2 2 3 4 3 3 3" xfId="10584" xr:uid="{00000000-0005-0000-0000-000069290000}"/>
    <cellStyle name="Normal 2 2 3 4 3 3 3 3" xfId="25681" xr:uid="{00000000-0005-0000-0000-000066640000}"/>
    <cellStyle name="Normal 2 2 3 4 3 3 5" xfId="20668" xr:uid="{00000000-0005-0000-0000-0000D1500000}"/>
    <cellStyle name="Normal 2 2 3 4 3 4" xfId="12262" xr:uid="{00000000-0005-0000-0000-0000F72F0000}"/>
    <cellStyle name="Normal 2 2 3 4 3 4 3" xfId="27356" xr:uid="{00000000-0005-0000-0000-0000F16A0000}"/>
    <cellStyle name="Normal 2 2 3 4 3 5" xfId="7241" xr:uid="{00000000-0005-0000-0000-00005A1C0000}"/>
    <cellStyle name="Normal 2 2 3 4 3 5 3" xfId="22339" xr:uid="{00000000-0005-0000-0000-000058570000}"/>
    <cellStyle name="Normal 2 2 3 4 3 7" xfId="17326" xr:uid="{00000000-0005-0000-0000-0000C3430000}"/>
    <cellStyle name="Normal 2 2 3 4 4" xfId="3023" xr:uid="{00000000-0005-0000-0000-0000E00B0000}"/>
    <cellStyle name="Normal 2 2 3 4 4 2" xfId="13097" xr:uid="{00000000-0005-0000-0000-00003A330000}"/>
    <cellStyle name="Normal 2 2 3 4 4 2 3" xfId="28191" xr:uid="{00000000-0005-0000-0000-0000346E0000}"/>
    <cellStyle name="Normal 2 2 3 4 4 3" xfId="8077" xr:uid="{00000000-0005-0000-0000-00009E1F0000}"/>
    <cellStyle name="Normal 2 2 3 4 4 3 3" xfId="23174" xr:uid="{00000000-0005-0000-0000-00009B5A0000}"/>
    <cellStyle name="Normal 2 2 3 4 4 5" xfId="18161" xr:uid="{00000000-0005-0000-0000-000006470000}"/>
    <cellStyle name="Normal 2 2 3 4 5" xfId="4716" xr:uid="{00000000-0005-0000-0000-00007D120000}"/>
    <cellStyle name="Normal 2 2 3 4 5 2" xfId="14768" xr:uid="{00000000-0005-0000-0000-0000C1390000}"/>
    <cellStyle name="Normal 2 2 3 4 5 2 3" xfId="29862" xr:uid="{00000000-0005-0000-0000-0000BB740000}"/>
    <cellStyle name="Normal 2 2 3 4 5 3" xfId="9748" xr:uid="{00000000-0005-0000-0000-000025260000}"/>
    <cellStyle name="Normal 2 2 3 4 5 3 3" xfId="24845" xr:uid="{00000000-0005-0000-0000-000022610000}"/>
    <cellStyle name="Normal 2 2 3 4 5 5" xfId="19832" xr:uid="{00000000-0005-0000-0000-00008D4D0000}"/>
    <cellStyle name="Normal 2 2 3 4 6" xfId="11426" xr:uid="{00000000-0005-0000-0000-0000B32C0000}"/>
    <cellStyle name="Normal 2 2 3 4 6 3" xfId="26520" xr:uid="{00000000-0005-0000-0000-0000AD670000}"/>
    <cellStyle name="Normal 2 2 3 4 7" xfId="6405" xr:uid="{00000000-0005-0000-0000-000016190000}"/>
    <cellStyle name="Normal 2 2 3 4 7 3" xfId="21503" xr:uid="{00000000-0005-0000-0000-000014540000}"/>
    <cellStyle name="Normal 2 2 3 4 9" xfId="16490"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7" xr:uid="{00000000-0005-0000-0000-00004A720000}"/>
    <cellStyle name="Normal 2 2 3 5 2 2 3" xfId="9123" xr:uid="{00000000-0005-0000-0000-0000B4230000}"/>
    <cellStyle name="Normal 2 2 3 5 2 2 3 3" xfId="24220" xr:uid="{00000000-0005-0000-0000-0000B15E0000}"/>
    <cellStyle name="Normal 2 2 3 5 2 2 5" xfId="19207" xr:uid="{00000000-0005-0000-0000-00001C4B0000}"/>
    <cellStyle name="Normal 2 2 3 5 2 3" xfId="5762" xr:uid="{00000000-0005-0000-0000-000093160000}"/>
    <cellStyle name="Normal 2 2 3 5 2 3 2" xfId="15814" xr:uid="{00000000-0005-0000-0000-0000D73D0000}"/>
    <cellStyle name="Normal 2 2 3 5 2 3 2 3" xfId="30908" xr:uid="{00000000-0005-0000-0000-0000D1780000}"/>
    <cellStyle name="Normal 2 2 3 5 2 3 3" xfId="10794" xr:uid="{00000000-0005-0000-0000-00003B2A0000}"/>
    <cellStyle name="Normal 2 2 3 5 2 3 3 3" xfId="25891" xr:uid="{00000000-0005-0000-0000-000038650000}"/>
    <cellStyle name="Normal 2 2 3 5 2 3 5" xfId="20878" xr:uid="{00000000-0005-0000-0000-0000A3510000}"/>
    <cellStyle name="Normal 2 2 3 5 2 4" xfId="12472" xr:uid="{00000000-0005-0000-0000-0000C9300000}"/>
    <cellStyle name="Normal 2 2 3 5 2 4 3" xfId="27566" xr:uid="{00000000-0005-0000-0000-0000C36B0000}"/>
    <cellStyle name="Normal 2 2 3 5 2 5" xfId="7451" xr:uid="{00000000-0005-0000-0000-00002C1D0000}"/>
    <cellStyle name="Normal 2 2 3 5 2 5 3" xfId="22549" xr:uid="{00000000-0005-0000-0000-00002A580000}"/>
    <cellStyle name="Normal 2 2 3 5 2 7" xfId="17536" xr:uid="{00000000-0005-0000-0000-000095440000}"/>
    <cellStyle name="Normal 2 2 3 5 3" xfId="3233" xr:uid="{00000000-0005-0000-0000-0000B20C0000}"/>
    <cellStyle name="Normal 2 2 3 5 3 2" xfId="13307" xr:uid="{00000000-0005-0000-0000-00000C340000}"/>
    <cellStyle name="Normal 2 2 3 5 3 2 3" xfId="28401" xr:uid="{00000000-0005-0000-0000-0000066F0000}"/>
    <cellStyle name="Normal 2 2 3 5 3 3" xfId="8287" xr:uid="{00000000-0005-0000-0000-000070200000}"/>
    <cellStyle name="Normal 2 2 3 5 3 3 3" xfId="23384" xr:uid="{00000000-0005-0000-0000-00006D5B0000}"/>
    <cellStyle name="Normal 2 2 3 5 3 5" xfId="18371" xr:uid="{00000000-0005-0000-0000-0000D8470000}"/>
    <cellStyle name="Normal 2 2 3 5 4" xfId="4926" xr:uid="{00000000-0005-0000-0000-00004F130000}"/>
    <cellStyle name="Normal 2 2 3 5 4 2" xfId="14978" xr:uid="{00000000-0005-0000-0000-0000933A0000}"/>
    <cellStyle name="Normal 2 2 3 5 4 2 3" xfId="30072" xr:uid="{00000000-0005-0000-0000-00008D750000}"/>
    <cellStyle name="Normal 2 2 3 5 4 3" xfId="9958" xr:uid="{00000000-0005-0000-0000-0000F7260000}"/>
    <cellStyle name="Normal 2 2 3 5 4 3 3" xfId="25055" xr:uid="{00000000-0005-0000-0000-0000F4610000}"/>
    <cellStyle name="Normal 2 2 3 5 4 5" xfId="20042" xr:uid="{00000000-0005-0000-0000-00005F4E0000}"/>
    <cellStyle name="Normal 2 2 3 5 5" xfId="11636" xr:uid="{00000000-0005-0000-0000-0000852D0000}"/>
    <cellStyle name="Normal 2 2 3 5 5 3" xfId="26730" xr:uid="{00000000-0005-0000-0000-00007F680000}"/>
    <cellStyle name="Normal 2 2 3 5 6" xfId="6615" xr:uid="{00000000-0005-0000-0000-0000E8190000}"/>
    <cellStyle name="Normal 2 2 3 5 6 3" xfId="21713" xr:uid="{00000000-0005-0000-0000-0000E6540000}"/>
    <cellStyle name="Normal 2 2 3 5 8" xfId="16700"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19" xr:uid="{00000000-0005-0000-0000-0000A8700000}"/>
    <cellStyle name="Normal 2 2 3 6 2 3" xfId="8705" xr:uid="{00000000-0005-0000-0000-000012220000}"/>
    <cellStyle name="Normal 2 2 3 6 2 3 3" xfId="23802" xr:uid="{00000000-0005-0000-0000-00000F5D0000}"/>
    <cellStyle name="Normal 2 2 3 6 2 5" xfId="18789" xr:uid="{00000000-0005-0000-0000-00007A490000}"/>
    <cellStyle name="Normal 2 2 3 6 3" xfId="5344" xr:uid="{00000000-0005-0000-0000-0000F1140000}"/>
    <cellStyle name="Normal 2 2 3 6 3 2" xfId="15396" xr:uid="{00000000-0005-0000-0000-0000353C0000}"/>
    <cellStyle name="Normal 2 2 3 6 3 2 3" xfId="30490" xr:uid="{00000000-0005-0000-0000-00002F770000}"/>
    <cellStyle name="Normal 2 2 3 6 3 3" xfId="10376" xr:uid="{00000000-0005-0000-0000-000099280000}"/>
    <cellStyle name="Normal 2 2 3 6 3 3 3" xfId="25473" xr:uid="{00000000-0005-0000-0000-000096630000}"/>
    <cellStyle name="Normal 2 2 3 6 3 5" xfId="20460" xr:uid="{00000000-0005-0000-0000-000001500000}"/>
    <cellStyle name="Normal 2 2 3 6 4" xfId="12054" xr:uid="{00000000-0005-0000-0000-0000272F0000}"/>
    <cellStyle name="Normal 2 2 3 6 4 3" xfId="27148" xr:uid="{00000000-0005-0000-0000-0000216A0000}"/>
    <cellStyle name="Normal 2 2 3 6 5" xfId="7033" xr:uid="{00000000-0005-0000-0000-00008A1B0000}"/>
    <cellStyle name="Normal 2 2 3 6 5 3" xfId="22131" xr:uid="{00000000-0005-0000-0000-000088560000}"/>
    <cellStyle name="Normal 2 2 3 6 7" xfId="17118" xr:uid="{00000000-0005-0000-0000-0000F3420000}"/>
    <cellStyle name="Normal 2 2 3 7" xfId="2811" xr:uid="{00000000-0005-0000-0000-00000C0B0000}"/>
    <cellStyle name="Normal 2 2 3 7 2" xfId="12889" xr:uid="{00000000-0005-0000-0000-00006A320000}"/>
    <cellStyle name="Normal 2 2 3 7 2 3" xfId="27983" xr:uid="{00000000-0005-0000-0000-0000646D0000}"/>
    <cellStyle name="Normal 2 2 3 7 3" xfId="7869" xr:uid="{00000000-0005-0000-0000-0000CE1E0000}"/>
    <cellStyle name="Normal 2 2 3 7 3 3" xfId="22966" xr:uid="{00000000-0005-0000-0000-0000CB590000}"/>
    <cellStyle name="Normal 2 2 3 7 5" xfId="17953" xr:uid="{00000000-0005-0000-0000-000036460000}"/>
    <cellStyle name="Normal 2 2 3 8" xfId="4505" xr:uid="{00000000-0005-0000-0000-0000AA110000}"/>
    <cellStyle name="Normal 2 2 3 8 2" xfId="14560" xr:uid="{00000000-0005-0000-0000-0000F1380000}"/>
    <cellStyle name="Normal 2 2 3 8 2 3" xfId="29654" xr:uid="{00000000-0005-0000-0000-0000EB730000}"/>
    <cellStyle name="Normal 2 2 3 8 3" xfId="9540" xr:uid="{00000000-0005-0000-0000-000055250000}"/>
    <cellStyle name="Normal 2 2 3 8 3 3" xfId="24637" xr:uid="{00000000-0005-0000-0000-000052600000}"/>
    <cellStyle name="Normal 2 2 3 8 5" xfId="19624" xr:uid="{00000000-0005-0000-0000-0000BD4C0000}"/>
    <cellStyle name="Normal 2 2 3 9" xfId="11216" xr:uid="{00000000-0005-0000-0000-0000E12B0000}"/>
    <cellStyle name="Normal 2 2 3 9 3" xfId="26312" xr:uid="{00000000-0005-0000-0000-0000DD660000}"/>
    <cellStyle name="Normal 2 2 4" xfId="420" xr:uid="{00000000-0005-0000-0000-0000AF010000}"/>
    <cellStyle name="Normal 2 3" xfId="134" xr:uid="{00000000-0005-0000-0000-00008C000000}"/>
    <cellStyle name="Normal 2 3 2" xfId="830" xr:uid="{00000000-0005-0000-0000-00004D030000}"/>
    <cellStyle name="Normal 2 3 2 10" xfId="6197" xr:uid="{00000000-0005-0000-0000-000046180000}"/>
    <cellStyle name="Normal 2 3 2 10 3" xfId="21297" xr:uid="{00000000-0005-0000-0000-000046530000}"/>
    <cellStyle name="Normal 2 3 2 12" xfId="16282" xr:uid="{00000000-0005-0000-0000-0000AF3F0000}"/>
    <cellStyle name="Normal 2 3 2 2" xfId="1162" xr:uid="{00000000-0005-0000-0000-00009A040000}"/>
    <cellStyle name="Normal 2 3 2 2 11" xfId="16336" xr:uid="{00000000-0005-0000-0000-0000E53F0000}"/>
    <cellStyle name="Normal 2 3 2 2 2" xfId="1270" xr:uid="{00000000-0005-0000-0000-000006050000}"/>
    <cellStyle name="Normal 2 3 2 2 2 10" xfId="16440"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3" xr:uid="{00000000-0005-0000-0000-0000B8730000}"/>
    <cellStyle name="Normal 2 3 2 2 2 2 2 2 2 3" xfId="9489" xr:uid="{00000000-0005-0000-0000-000022250000}"/>
    <cellStyle name="Normal 2 3 2 2 2 2 2 2 2 3 3" xfId="24586" xr:uid="{00000000-0005-0000-0000-00001F600000}"/>
    <cellStyle name="Normal 2 3 2 2 2 2 2 2 2 5" xfId="19573" xr:uid="{00000000-0005-0000-0000-00008A4C0000}"/>
    <cellStyle name="Normal 2 3 2 2 2 2 2 2 3" xfId="6128" xr:uid="{00000000-0005-0000-0000-000001180000}"/>
    <cellStyle name="Normal 2 3 2 2 2 2 2 2 3 2" xfId="16180" xr:uid="{00000000-0005-0000-0000-0000453F0000}"/>
    <cellStyle name="Normal 2 3 2 2 2 2 2 2 3 2 3" xfId="31274" xr:uid="{00000000-0005-0000-0000-00003F7A0000}"/>
    <cellStyle name="Normal 2 3 2 2 2 2 2 2 3 3" xfId="11160" xr:uid="{00000000-0005-0000-0000-0000A92B0000}"/>
    <cellStyle name="Normal 2 3 2 2 2 2 2 2 3 3 3" xfId="26257" xr:uid="{00000000-0005-0000-0000-0000A6660000}"/>
    <cellStyle name="Normal 2 3 2 2 2 2 2 2 3 5" xfId="21244" xr:uid="{00000000-0005-0000-0000-000011530000}"/>
    <cellStyle name="Normal 2 3 2 2 2 2 2 2 4" xfId="12838" xr:uid="{00000000-0005-0000-0000-000037320000}"/>
    <cellStyle name="Normal 2 3 2 2 2 2 2 2 4 3" xfId="27932" xr:uid="{00000000-0005-0000-0000-0000316D0000}"/>
    <cellStyle name="Normal 2 3 2 2 2 2 2 2 5" xfId="7817" xr:uid="{00000000-0005-0000-0000-00009A1E0000}"/>
    <cellStyle name="Normal 2 3 2 2 2 2 2 2 5 3" xfId="22915" xr:uid="{00000000-0005-0000-0000-000098590000}"/>
    <cellStyle name="Normal 2 3 2 2 2 2 2 2 7" xfId="17902" xr:uid="{00000000-0005-0000-0000-000003460000}"/>
    <cellStyle name="Normal 2 3 2 2 2 2 2 3" xfId="3599" xr:uid="{00000000-0005-0000-0000-0000200E0000}"/>
    <cellStyle name="Normal 2 3 2 2 2 2 2 3 2" xfId="13673" xr:uid="{00000000-0005-0000-0000-00007A350000}"/>
    <cellStyle name="Normal 2 3 2 2 2 2 2 3 2 3" xfId="28767" xr:uid="{00000000-0005-0000-0000-000074700000}"/>
    <cellStyle name="Normal 2 3 2 2 2 2 2 3 3" xfId="8653" xr:uid="{00000000-0005-0000-0000-0000DE210000}"/>
    <cellStyle name="Normal 2 3 2 2 2 2 2 3 3 3" xfId="23750" xr:uid="{00000000-0005-0000-0000-0000DB5C0000}"/>
    <cellStyle name="Normal 2 3 2 2 2 2 2 3 5" xfId="18737" xr:uid="{00000000-0005-0000-0000-000046490000}"/>
    <cellStyle name="Normal 2 3 2 2 2 2 2 4" xfId="5292" xr:uid="{00000000-0005-0000-0000-0000BD140000}"/>
    <cellStyle name="Normal 2 3 2 2 2 2 2 4 2" xfId="15344" xr:uid="{00000000-0005-0000-0000-0000013C0000}"/>
    <cellStyle name="Normal 2 3 2 2 2 2 2 4 2 3" xfId="30438" xr:uid="{00000000-0005-0000-0000-0000FB760000}"/>
    <cellStyle name="Normal 2 3 2 2 2 2 2 4 3" xfId="10324" xr:uid="{00000000-0005-0000-0000-000065280000}"/>
    <cellStyle name="Normal 2 3 2 2 2 2 2 4 3 3" xfId="25421" xr:uid="{00000000-0005-0000-0000-000062630000}"/>
    <cellStyle name="Normal 2 3 2 2 2 2 2 4 5" xfId="20408" xr:uid="{00000000-0005-0000-0000-0000CD4F0000}"/>
    <cellStyle name="Normal 2 3 2 2 2 2 2 5" xfId="12002" xr:uid="{00000000-0005-0000-0000-0000F32E0000}"/>
    <cellStyle name="Normal 2 3 2 2 2 2 2 5 3" xfId="27096" xr:uid="{00000000-0005-0000-0000-0000ED690000}"/>
    <cellStyle name="Normal 2 3 2 2 2 2 2 6" xfId="6981" xr:uid="{00000000-0005-0000-0000-0000561B0000}"/>
    <cellStyle name="Normal 2 3 2 2 2 2 2 6 3" xfId="22079" xr:uid="{00000000-0005-0000-0000-000054560000}"/>
    <cellStyle name="Normal 2 3 2 2 2 2 2 8" xfId="17066"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5" xr:uid="{00000000-0005-0000-0000-000016720000}"/>
    <cellStyle name="Normal 2 3 2 2 2 2 3 2 3" xfId="9071" xr:uid="{00000000-0005-0000-0000-000080230000}"/>
    <cellStyle name="Normal 2 3 2 2 2 2 3 2 3 3" xfId="24168" xr:uid="{00000000-0005-0000-0000-00007D5E0000}"/>
    <cellStyle name="Normal 2 3 2 2 2 2 3 2 5" xfId="19155" xr:uid="{00000000-0005-0000-0000-0000E84A0000}"/>
    <cellStyle name="Normal 2 3 2 2 2 2 3 3" xfId="5710" xr:uid="{00000000-0005-0000-0000-00005F160000}"/>
    <cellStyle name="Normal 2 3 2 2 2 2 3 3 2" xfId="15762" xr:uid="{00000000-0005-0000-0000-0000A33D0000}"/>
    <cellStyle name="Normal 2 3 2 2 2 2 3 3 2 3" xfId="30856" xr:uid="{00000000-0005-0000-0000-00009D780000}"/>
    <cellStyle name="Normal 2 3 2 2 2 2 3 3 3" xfId="10742" xr:uid="{00000000-0005-0000-0000-0000072A0000}"/>
    <cellStyle name="Normal 2 3 2 2 2 2 3 3 3 3" xfId="25839" xr:uid="{00000000-0005-0000-0000-000004650000}"/>
    <cellStyle name="Normal 2 3 2 2 2 2 3 3 5" xfId="20826" xr:uid="{00000000-0005-0000-0000-00006F510000}"/>
    <cellStyle name="Normal 2 3 2 2 2 2 3 4" xfId="12420" xr:uid="{00000000-0005-0000-0000-000095300000}"/>
    <cellStyle name="Normal 2 3 2 2 2 2 3 4 3" xfId="27514" xr:uid="{00000000-0005-0000-0000-00008F6B0000}"/>
    <cellStyle name="Normal 2 3 2 2 2 2 3 5" xfId="7399" xr:uid="{00000000-0005-0000-0000-0000F81C0000}"/>
    <cellStyle name="Normal 2 3 2 2 2 2 3 5 3" xfId="22497" xr:uid="{00000000-0005-0000-0000-0000F6570000}"/>
    <cellStyle name="Normal 2 3 2 2 2 2 3 7" xfId="17484" xr:uid="{00000000-0005-0000-0000-000061440000}"/>
    <cellStyle name="Normal 2 3 2 2 2 2 4" xfId="3181" xr:uid="{00000000-0005-0000-0000-00007E0C0000}"/>
    <cellStyle name="Normal 2 3 2 2 2 2 4 2" xfId="13255" xr:uid="{00000000-0005-0000-0000-0000D8330000}"/>
    <cellStyle name="Normal 2 3 2 2 2 2 4 2 3" xfId="28349" xr:uid="{00000000-0005-0000-0000-0000D26E0000}"/>
    <cellStyle name="Normal 2 3 2 2 2 2 4 3" xfId="8235" xr:uid="{00000000-0005-0000-0000-00003C200000}"/>
    <cellStyle name="Normal 2 3 2 2 2 2 4 3 3" xfId="23332" xr:uid="{00000000-0005-0000-0000-0000395B0000}"/>
    <cellStyle name="Normal 2 3 2 2 2 2 4 5" xfId="18319" xr:uid="{00000000-0005-0000-0000-0000A4470000}"/>
    <cellStyle name="Normal 2 3 2 2 2 2 5" xfId="4874" xr:uid="{00000000-0005-0000-0000-00001B130000}"/>
    <cellStyle name="Normal 2 3 2 2 2 2 5 2" xfId="14926" xr:uid="{00000000-0005-0000-0000-00005F3A0000}"/>
    <cellStyle name="Normal 2 3 2 2 2 2 5 2 3" xfId="30020" xr:uid="{00000000-0005-0000-0000-000059750000}"/>
    <cellStyle name="Normal 2 3 2 2 2 2 5 3" xfId="9906" xr:uid="{00000000-0005-0000-0000-0000C3260000}"/>
    <cellStyle name="Normal 2 3 2 2 2 2 5 3 3" xfId="25003" xr:uid="{00000000-0005-0000-0000-0000C0610000}"/>
    <cellStyle name="Normal 2 3 2 2 2 2 5 5" xfId="19990" xr:uid="{00000000-0005-0000-0000-00002B4E0000}"/>
    <cellStyle name="Normal 2 3 2 2 2 2 6" xfId="11584" xr:uid="{00000000-0005-0000-0000-0000512D0000}"/>
    <cellStyle name="Normal 2 3 2 2 2 2 6 3" xfId="26678" xr:uid="{00000000-0005-0000-0000-00004B680000}"/>
    <cellStyle name="Normal 2 3 2 2 2 2 7" xfId="6563" xr:uid="{00000000-0005-0000-0000-0000B4190000}"/>
    <cellStyle name="Normal 2 3 2 2 2 2 7 3" xfId="21661" xr:uid="{00000000-0005-0000-0000-0000B2540000}"/>
    <cellStyle name="Normal 2 3 2 2 2 2 9" xfId="16648"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5" xr:uid="{00000000-0005-0000-0000-0000E8720000}"/>
    <cellStyle name="Normal 2 3 2 2 2 3 2 2 3" xfId="9281" xr:uid="{00000000-0005-0000-0000-000052240000}"/>
    <cellStyle name="Normal 2 3 2 2 2 3 2 2 3 3" xfId="24378" xr:uid="{00000000-0005-0000-0000-00004F5F0000}"/>
    <cellStyle name="Normal 2 3 2 2 2 3 2 2 5" xfId="19365" xr:uid="{00000000-0005-0000-0000-0000BA4B0000}"/>
    <cellStyle name="Normal 2 3 2 2 2 3 2 3" xfId="5920" xr:uid="{00000000-0005-0000-0000-000031170000}"/>
    <cellStyle name="Normal 2 3 2 2 2 3 2 3 2" xfId="15972" xr:uid="{00000000-0005-0000-0000-0000753E0000}"/>
    <cellStyle name="Normal 2 3 2 2 2 3 2 3 2 3" xfId="31066" xr:uid="{00000000-0005-0000-0000-00006F790000}"/>
    <cellStyle name="Normal 2 3 2 2 2 3 2 3 3" xfId="10952" xr:uid="{00000000-0005-0000-0000-0000D92A0000}"/>
    <cellStyle name="Normal 2 3 2 2 2 3 2 3 3 3" xfId="26049" xr:uid="{00000000-0005-0000-0000-0000D6650000}"/>
    <cellStyle name="Normal 2 3 2 2 2 3 2 3 5" xfId="21036" xr:uid="{00000000-0005-0000-0000-000041520000}"/>
    <cellStyle name="Normal 2 3 2 2 2 3 2 4" xfId="12630" xr:uid="{00000000-0005-0000-0000-000067310000}"/>
    <cellStyle name="Normal 2 3 2 2 2 3 2 4 3" xfId="27724" xr:uid="{00000000-0005-0000-0000-0000616C0000}"/>
    <cellStyle name="Normal 2 3 2 2 2 3 2 5" xfId="7609" xr:uid="{00000000-0005-0000-0000-0000CA1D0000}"/>
    <cellStyle name="Normal 2 3 2 2 2 3 2 5 3" xfId="22707" xr:uid="{00000000-0005-0000-0000-0000C8580000}"/>
    <cellStyle name="Normal 2 3 2 2 2 3 2 7" xfId="17694" xr:uid="{00000000-0005-0000-0000-000033450000}"/>
    <cellStyle name="Normal 2 3 2 2 2 3 3" xfId="3391" xr:uid="{00000000-0005-0000-0000-0000500D0000}"/>
    <cellStyle name="Normal 2 3 2 2 2 3 3 2" xfId="13465" xr:uid="{00000000-0005-0000-0000-0000AA340000}"/>
    <cellStyle name="Normal 2 3 2 2 2 3 3 2 3" xfId="28559" xr:uid="{00000000-0005-0000-0000-0000A46F0000}"/>
    <cellStyle name="Normal 2 3 2 2 2 3 3 3" xfId="8445" xr:uid="{00000000-0005-0000-0000-00000E210000}"/>
    <cellStyle name="Normal 2 3 2 2 2 3 3 3 3" xfId="23542" xr:uid="{00000000-0005-0000-0000-00000B5C0000}"/>
    <cellStyle name="Normal 2 3 2 2 2 3 3 5" xfId="18529" xr:uid="{00000000-0005-0000-0000-000076480000}"/>
    <cellStyle name="Normal 2 3 2 2 2 3 4" xfId="5084" xr:uid="{00000000-0005-0000-0000-0000ED130000}"/>
    <cellStyle name="Normal 2 3 2 2 2 3 4 2" xfId="15136" xr:uid="{00000000-0005-0000-0000-0000313B0000}"/>
    <cellStyle name="Normal 2 3 2 2 2 3 4 2 3" xfId="30230" xr:uid="{00000000-0005-0000-0000-00002B760000}"/>
    <cellStyle name="Normal 2 3 2 2 2 3 4 3" xfId="10116" xr:uid="{00000000-0005-0000-0000-000095270000}"/>
    <cellStyle name="Normal 2 3 2 2 2 3 4 3 3" xfId="25213" xr:uid="{00000000-0005-0000-0000-000092620000}"/>
    <cellStyle name="Normal 2 3 2 2 2 3 4 5" xfId="20200" xr:uid="{00000000-0005-0000-0000-0000FD4E0000}"/>
    <cellStyle name="Normal 2 3 2 2 2 3 5" xfId="11794" xr:uid="{00000000-0005-0000-0000-0000232E0000}"/>
    <cellStyle name="Normal 2 3 2 2 2 3 5 3" xfId="26888" xr:uid="{00000000-0005-0000-0000-00001D690000}"/>
    <cellStyle name="Normal 2 3 2 2 2 3 6" xfId="6773" xr:uid="{00000000-0005-0000-0000-0000861A0000}"/>
    <cellStyle name="Normal 2 3 2 2 2 3 6 3" xfId="21871" xr:uid="{00000000-0005-0000-0000-000084550000}"/>
    <cellStyle name="Normal 2 3 2 2 2 3 8" xfId="16858"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7" xr:uid="{00000000-0005-0000-0000-000046710000}"/>
    <cellStyle name="Normal 2 3 2 2 2 4 2 3" xfId="8863" xr:uid="{00000000-0005-0000-0000-0000B0220000}"/>
    <cellStyle name="Normal 2 3 2 2 2 4 2 3 3" xfId="23960" xr:uid="{00000000-0005-0000-0000-0000AD5D0000}"/>
    <cellStyle name="Normal 2 3 2 2 2 4 2 5" xfId="18947" xr:uid="{00000000-0005-0000-0000-0000184A0000}"/>
    <cellStyle name="Normal 2 3 2 2 2 4 3" xfId="5502" xr:uid="{00000000-0005-0000-0000-00008F150000}"/>
    <cellStyle name="Normal 2 3 2 2 2 4 3 2" xfId="15554" xr:uid="{00000000-0005-0000-0000-0000D33C0000}"/>
    <cellStyle name="Normal 2 3 2 2 2 4 3 2 3" xfId="30648" xr:uid="{00000000-0005-0000-0000-0000CD770000}"/>
    <cellStyle name="Normal 2 3 2 2 2 4 3 3" xfId="10534" xr:uid="{00000000-0005-0000-0000-000037290000}"/>
    <cellStyle name="Normal 2 3 2 2 2 4 3 3 3" xfId="25631" xr:uid="{00000000-0005-0000-0000-000034640000}"/>
    <cellStyle name="Normal 2 3 2 2 2 4 3 5" xfId="20618" xr:uid="{00000000-0005-0000-0000-00009F500000}"/>
    <cellStyle name="Normal 2 3 2 2 2 4 4" xfId="12212" xr:uid="{00000000-0005-0000-0000-0000C52F0000}"/>
    <cellStyle name="Normal 2 3 2 2 2 4 4 3" xfId="27306" xr:uid="{00000000-0005-0000-0000-0000BF6A0000}"/>
    <cellStyle name="Normal 2 3 2 2 2 4 5" xfId="7191" xr:uid="{00000000-0005-0000-0000-0000281C0000}"/>
    <cellStyle name="Normal 2 3 2 2 2 4 5 3" xfId="22289" xr:uid="{00000000-0005-0000-0000-000026570000}"/>
    <cellStyle name="Normal 2 3 2 2 2 4 7" xfId="17276" xr:uid="{00000000-0005-0000-0000-000091430000}"/>
    <cellStyle name="Normal 2 3 2 2 2 5" xfId="2973" xr:uid="{00000000-0005-0000-0000-0000AE0B0000}"/>
    <cellStyle name="Normal 2 3 2 2 2 5 2" xfId="13047" xr:uid="{00000000-0005-0000-0000-000008330000}"/>
    <cellStyle name="Normal 2 3 2 2 2 5 2 3" xfId="28141" xr:uid="{00000000-0005-0000-0000-0000026E0000}"/>
    <cellStyle name="Normal 2 3 2 2 2 5 3" xfId="8027" xr:uid="{00000000-0005-0000-0000-00006C1F0000}"/>
    <cellStyle name="Normal 2 3 2 2 2 5 3 3" xfId="23124" xr:uid="{00000000-0005-0000-0000-0000695A0000}"/>
    <cellStyle name="Normal 2 3 2 2 2 5 5" xfId="18111" xr:uid="{00000000-0005-0000-0000-0000D4460000}"/>
    <cellStyle name="Normal 2 3 2 2 2 6" xfId="4666" xr:uid="{00000000-0005-0000-0000-00004B120000}"/>
    <cellStyle name="Normal 2 3 2 2 2 6 2" xfId="14718" xr:uid="{00000000-0005-0000-0000-00008F390000}"/>
    <cellStyle name="Normal 2 3 2 2 2 6 2 3" xfId="29812" xr:uid="{00000000-0005-0000-0000-000089740000}"/>
    <cellStyle name="Normal 2 3 2 2 2 6 3" xfId="9698" xr:uid="{00000000-0005-0000-0000-0000F3250000}"/>
    <cellStyle name="Normal 2 3 2 2 2 6 3 3" xfId="24795" xr:uid="{00000000-0005-0000-0000-0000F0600000}"/>
    <cellStyle name="Normal 2 3 2 2 2 6 5" xfId="19782" xr:uid="{00000000-0005-0000-0000-00005B4D0000}"/>
    <cellStyle name="Normal 2 3 2 2 2 7" xfId="11376" xr:uid="{00000000-0005-0000-0000-0000812C0000}"/>
    <cellStyle name="Normal 2 3 2 2 2 7 3" xfId="26470" xr:uid="{00000000-0005-0000-0000-00007B670000}"/>
    <cellStyle name="Normal 2 3 2 2 2 8" xfId="6355" xr:uid="{00000000-0005-0000-0000-0000E4180000}"/>
    <cellStyle name="Normal 2 3 2 2 2 8 3" xfId="21453"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499" xr:uid="{00000000-0005-0000-0000-000050730000}"/>
    <cellStyle name="Normal 2 3 2 2 3 2 2 2 3" xfId="9385" xr:uid="{00000000-0005-0000-0000-0000BA240000}"/>
    <cellStyle name="Normal 2 3 2 2 3 2 2 2 3 3" xfId="24482" xr:uid="{00000000-0005-0000-0000-0000B75F0000}"/>
    <cellStyle name="Normal 2 3 2 2 3 2 2 2 5" xfId="19469" xr:uid="{00000000-0005-0000-0000-0000224C0000}"/>
    <cellStyle name="Normal 2 3 2 2 3 2 2 3" xfId="6024" xr:uid="{00000000-0005-0000-0000-000099170000}"/>
    <cellStyle name="Normal 2 3 2 2 3 2 2 3 2" xfId="16076" xr:uid="{00000000-0005-0000-0000-0000DD3E0000}"/>
    <cellStyle name="Normal 2 3 2 2 3 2 2 3 2 3" xfId="31170" xr:uid="{00000000-0005-0000-0000-0000D7790000}"/>
    <cellStyle name="Normal 2 3 2 2 3 2 2 3 3" xfId="11056" xr:uid="{00000000-0005-0000-0000-0000412B0000}"/>
    <cellStyle name="Normal 2 3 2 2 3 2 2 3 3 3" xfId="26153" xr:uid="{00000000-0005-0000-0000-00003E660000}"/>
    <cellStyle name="Normal 2 3 2 2 3 2 2 3 5" xfId="21140" xr:uid="{00000000-0005-0000-0000-0000A9520000}"/>
    <cellStyle name="Normal 2 3 2 2 3 2 2 4" xfId="12734" xr:uid="{00000000-0005-0000-0000-0000CF310000}"/>
    <cellStyle name="Normal 2 3 2 2 3 2 2 4 3" xfId="27828" xr:uid="{00000000-0005-0000-0000-0000C96C0000}"/>
    <cellStyle name="Normal 2 3 2 2 3 2 2 5" xfId="7713" xr:uid="{00000000-0005-0000-0000-0000321E0000}"/>
    <cellStyle name="Normal 2 3 2 2 3 2 2 5 3" xfId="22811" xr:uid="{00000000-0005-0000-0000-000030590000}"/>
    <cellStyle name="Normal 2 3 2 2 3 2 2 7" xfId="17798" xr:uid="{00000000-0005-0000-0000-00009B450000}"/>
    <cellStyle name="Normal 2 3 2 2 3 2 3" xfId="3495" xr:uid="{00000000-0005-0000-0000-0000B80D0000}"/>
    <cellStyle name="Normal 2 3 2 2 3 2 3 2" xfId="13569" xr:uid="{00000000-0005-0000-0000-000012350000}"/>
    <cellStyle name="Normal 2 3 2 2 3 2 3 2 3" xfId="28663" xr:uid="{00000000-0005-0000-0000-00000C700000}"/>
    <cellStyle name="Normal 2 3 2 2 3 2 3 3" xfId="8549" xr:uid="{00000000-0005-0000-0000-000076210000}"/>
    <cellStyle name="Normal 2 3 2 2 3 2 3 3 3" xfId="23646" xr:uid="{00000000-0005-0000-0000-0000735C0000}"/>
    <cellStyle name="Normal 2 3 2 2 3 2 3 5" xfId="18633" xr:uid="{00000000-0005-0000-0000-0000DE480000}"/>
    <cellStyle name="Normal 2 3 2 2 3 2 4" xfId="5188" xr:uid="{00000000-0005-0000-0000-000055140000}"/>
    <cellStyle name="Normal 2 3 2 2 3 2 4 2" xfId="15240" xr:uid="{00000000-0005-0000-0000-0000993B0000}"/>
    <cellStyle name="Normal 2 3 2 2 3 2 4 2 3" xfId="30334" xr:uid="{00000000-0005-0000-0000-000093760000}"/>
    <cellStyle name="Normal 2 3 2 2 3 2 4 3" xfId="10220" xr:uid="{00000000-0005-0000-0000-0000FD270000}"/>
    <cellStyle name="Normal 2 3 2 2 3 2 4 3 3" xfId="25317" xr:uid="{00000000-0005-0000-0000-0000FA620000}"/>
    <cellStyle name="Normal 2 3 2 2 3 2 4 5" xfId="20304" xr:uid="{00000000-0005-0000-0000-0000654F0000}"/>
    <cellStyle name="Normal 2 3 2 2 3 2 5" xfId="11898" xr:uid="{00000000-0005-0000-0000-00008B2E0000}"/>
    <cellStyle name="Normal 2 3 2 2 3 2 5 3" xfId="26992" xr:uid="{00000000-0005-0000-0000-000085690000}"/>
    <cellStyle name="Normal 2 3 2 2 3 2 6" xfId="6877" xr:uid="{00000000-0005-0000-0000-0000EE1A0000}"/>
    <cellStyle name="Normal 2 3 2 2 3 2 6 3" xfId="21975" xr:uid="{00000000-0005-0000-0000-0000EC550000}"/>
    <cellStyle name="Normal 2 3 2 2 3 2 8" xfId="16962"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1" xr:uid="{00000000-0005-0000-0000-0000AE710000}"/>
    <cellStyle name="Normal 2 3 2 2 3 3 2 3" xfId="8967" xr:uid="{00000000-0005-0000-0000-000018230000}"/>
    <cellStyle name="Normal 2 3 2 2 3 3 2 3 3" xfId="24064" xr:uid="{00000000-0005-0000-0000-0000155E0000}"/>
    <cellStyle name="Normal 2 3 2 2 3 3 2 5" xfId="19051" xr:uid="{00000000-0005-0000-0000-0000804A0000}"/>
    <cellStyle name="Normal 2 3 2 2 3 3 3" xfId="5606" xr:uid="{00000000-0005-0000-0000-0000F7150000}"/>
    <cellStyle name="Normal 2 3 2 2 3 3 3 2" xfId="15658" xr:uid="{00000000-0005-0000-0000-00003B3D0000}"/>
    <cellStyle name="Normal 2 3 2 2 3 3 3 2 3" xfId="30752" xr:uid="{00000000-0005-0000-0000-000035780000}"/>
    <cellStyle name="Normal 2 3 2 2 3 3 3 3" xfId="10638" xr:uid="{00000000-0005-0000-0000-00009F290000}"/>
    <cellStyle name="Normal 2 3 2 2 3 3 3 3 3" xfId="25735" xr:uid="{00000000-0005-0000-0000-00009C640000}"/>
    <cellStyle name="Normal 2 3 2 2 3 3 3 5" xfId="20722" xr:uid="{00000000-0005-0000-0000-000007510000}"/>
    <cellStyle name="Normal 2 3 2 2 3 3 4" xfId="12316" xr:uid="{00000000-0005-0000-0000-00002D300000}"/>
    <cellStyle name="Normal 2 3 2 2 3 3 4 3" xfId="27410" xr:uid="{00000000-0005-0000-0000-0000276B0000}"/>
    <cellStyle name="Normal 2 3 2 2 3 3 5" xfId="7295" xr:uid="{00000000-0005-0000-0000-0000901C0000}"/>
    <cellStyle name="Normal 2 3 2 2 3 3 5 3" xfId="22393" xr:uid="{00000000-0005-0000-0000-00008E570000}"/>
    <cellStyle name="Normal 2 3 2 2 3 3 7" xfId="17380" xr:uid="{00000000-0005-0000-0000-0000F9430000}"/>
    <cellStyle name="Normal 2 3 2 2 3 4" xfId="3077" xr:uid="{00000000-0005-0000-0000-0000160C0000}"/>
    <cellStyle name="Normal 2 3 2 2 3 4 2" xfId="13151" xr:uid="{00000000-0005-0000-0000-000070330000}"/>
    <cellStyle name="Normal 2 3 2 2 3 4 2 3" xfId="28245" xr:uid="{00000000-0005-0000-0000-00006A6E0000}"/>
    <cellStyle name="Normal 2 3 2 2 3 4 3" xfId="8131" xr:uid="{00000000-0005-0000-0000-0000D41F0000}"/>
    <cellStyle name="Normal 2 3 2 2 3 4 3 3" xfId="23228" xr:uid="{00000000-0005-0000-0000-0000D15A0000}"/>
    <cellStyle name="Normal 2 3 2 2 3 4 5" xfId="18215" xr:uid="{00000000-0005-0000-0000-00003C470000}"/>
    <cellStyle name="Normal 2 3 2 2 3 5" xfId="4770" xr:uid="{00000000-0005-0000-0000-0000B3120000}"/>
    <cellStyle name="Normal 2 3 2 2 3 5 2" xfId="14822" xr:uid="{00000000-0005-0000-0000-0000F7390000}"/>
    <cellStyle name="Normal 2 3 2 2 3 5 2 3" xfId="29916" xr:uid="{00000000-0005-0000-0000-0000F1740000}"/>
    <cellStyle name="Normal 2 3 2 2 3 5 3" xfId="9802" xr:uid="{00000000-0005-0000-0000-00005B260000}"/>
    <cellStyle name="Normal 2 3 2 2 3 5 3 3" xfId="24899" xr:uid="{00000000-0005-0000-0000-000058610000}"/>
    <cellStyle name="Normal 2 3 2 2 3 5 5" xfId="19886" xr:uid="{00000000-0005-0000-0000-0000C34D0000}"/>
    <cellStyle name="Normal 2 3 2 2 3 6" xfId="11480" xr:uid="{00000000-0005-0000-0000-0000E92C0000}"/>
    <cellStyle name="Normal 2 3 2 2 3 6 3" xfId="26574" xr:uid="{00000000-0005-0000-0000-0000E3670000}"/>
    <cellStyle name="Normal 2 3 2 2 3 7" xfId="6459" xr:uid="{00000000-0005-0000-0000-00004C190000}"/>
    <cellStyle name="Normal 2 3 2 2 3 7 3" xfId="21557" xr:uid="{00000000-0005-0000-0000-00004A540000}"/>
    <cellStyle name="Normal 2 3 2 2 3 9" xfId="16544"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1" xr:uid="{00000000-0005-0000-0000-000080720000}"/>
    <cellStyle name="Normal 2 3 2 2 4 2 2 3" xfId="9177" xr:uid="{00000000-0005-0000-0000-0000EA230000}"/>
    <cellStyle name="Normal 2 3 2 2 4 2 2 3 3" xfId="24274" xr:uid="{00000000-0005-0000-0000-0000E75E0000}"/>
    <cellStyle name="Normal 2 3 2 2 4 2 2 5" xfId="19261" xr:uid="{00000000-0005-0000-0000-0000524B0000}"/>
    <cellStyle name="Normal 2 3 2 2 4 2 3" xfId="5816" xr:uid="{00000000-0005-0000-0000-0000C9160000}"/>
    <cellStyle name="Normal 2 3 2 2 4 2 3 2" xfId="15868" xr:uid="{00000000-0005-0000-0000-00000D3E0000}"/>
    <cellStyle name="Normal 2 3 2 2 4 2 3 2 3" xfId="30962" xr:uid="{00000000-0005-0000-0000-000007790000}"/>
    <cellStyle name="Normal 2 3 2 2 4 2 3 3" xfId="10848" xr:uid="{00000000-0005-0000-0000-0000712A0000}"/>
    <cellStyle name="Normal 2 3 2 2 4 2 3 3 3" xfId="25945" xr:uid="{00000000-0005-0000-0000-00006E650000}"/>
    <cellStyle name="Normal 2 3 2 2 4 2 3 5" xfId="20932" xr:uid="{00000000-0005-0000-0000-0000D9510000}"/>
    <cellStyle name="Normal 2 3 2 2 4 2 4" xfId="12526" xr:uid="{00000000-0005-0000-0000-0000FF300000}"/>
    <cellStyle name="Normal 2 3 2 2 4 2 4 3" xfId="27620" xr:uid="{00000000-0005-0000-0000-0000F96B0000}"/>
    <cellStyle name="Normal 2 3 2 2 4 2 5" xfId="7505" xr:uid="{00000000-0005-0000-0000-0000621D0000}"/>
    <cellStyle name="Normal 2 3 2 2 4 2 5 3" xfId="22603" xr:uid="{00000000-0005-0000-0000-000060580000}"/>
    <cellStyle name="Normal 2 3 2 2 4 2 7" xfId="17590" xr:uid="{00000000-0005-0000-0000-0000CB440000}"/>
    <cellStyle name="Normal 2 3 2 2 4 3" xfId="3287" xr:uid="{00000000-0005-0000-0000-0000E80C0000}"/>
    <cellStyle name="Normal 2 3 2 2 4 3 2" xfId="13361" xr:uid="{00000000-0005-0000-0000-000042340000}"/>
    <cellStyle name="Normal 2 3 2 2 4 3 2 3" xfId="28455" xr:uid="{00000000-0005-0000-0000-00003C6F0000}"/>
    <cellStyle name="Normal 2 3 2 2 4 3 3" xfId="8341" xr:uid="{00000000-0005-0000-0000-0000A6200000}"/>
    <cellStyle name="Normal 2 3 2 2 4 3 3 3" xfId="23438" xr:uid="{00000000-0005-0000-0000-0000A35B0000}"/>
    <cellStyle name="Normal 2 3 2 2 4 3 5" xfId="18425" xr:uid="{00000000-0005-0000-0000-00000E480000}"/>
    <cellStyle name="Normal 2 3 2 2 4 4" xfId="4980" xr:uid="{00000000-0005-0000-0000-000085130000}"/>
    <cellStyle name="Normal 2 3 2 2 4 4 2" xfId="15032" xr:uid="{00000000-0005-0000-0000-0000C93A0000}"/>
    <cellStyle name="Normal 2 3 2 2 4 4 2 3" xfId="30126" xr:uid="{00000000-0005-0000-0000-0000C3750000}"/>
    <cellStyle name="Normal 2 3 2 2 4 4 3" xfId="10012" xr:uid="{00000000-0005-0000-0000-00002D270000}"/>
    <cellStyle name="Normal 2 3 2 2 4 4 3 3" xfId="25109" xr:uid="{00000000-0005-0000-0000-00002A620000}"/>
    <cellStyle name="Normal 2 3 2 2 4 4 5" xfId="20096" xr:uid="{00000000-0005-0000-0000-0000954E0000}"/>
    <cellStyle name="Normal 2 3 2 2 4 5" xfId="11690" xr:uid="{00000000-0005-0000-0000-0000BB2D0000}"/>
    <cellStyle name="Normal 2 3 2 2 4 5 3" xfId="26784" xr:uid="{00000000-0005-0000-0000-0000B5680000}"/>
    <cellStyle name="Normal 2 3 2 2 4 6" xfId="6669" xr:uid="{00000000-0005-0000-0000-00001E1A0000}"/>
    <cellStyle name="Normal 2 3 2 2 4 6 3" xfId="21767" xr:uid="{00000000-0005-0000-0000-00001C550000}"/>
    <cellStyle name="Normal 2 3 2 2 4 8" xfId="16754"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3" xr:uid="{00000000-0005-0000-0000-0000DE700000}"/>
    <cellStyle name="Normal 2 3 2 2 5 2 3" xfId="8759" xr:uid="{00000000-0005-0000-0000-000048220000}"/>
    <cellStyle name="Normal 2 3 2 2 5 2 3 3" xfId="23856" xr:uid="{00000000-0005-0000-0000-0000455D0000}"/>
    <cellStyle name="Normal 2 3 2 2 5 2 5" xfId="18843" xr:uid="{00000000-0005-0000-0000-0000B0490000}"/>
    <cellStyle name="Normal 2 3 2 2 5 3" xfId="5398" xr:uid="{00000000-0005-0000-0000-000027150000}"/>
    <cellStyle name="Normal 2 3 2 2 5 3 2" xfId="15450" xr:uid="{00000000-0005-0000-0000-00006B3C0000}"/>
    <cellStyle name="Normal 2 3 2 2 5 3 2 3" xfId="30544" xr:uid="{00000000-0005-0000-0000-000065770000}"/>
    <cellStyle name="Normal 2 3 2 2 5 3 3" xfId="10430" xr:uid="{00000000-0005-0000-0000-0000CF280000}"/>
    <cellStyle name="Normal 2 3 2 2 5 3 3 3" xfId="25527" xr:uid="{00000000-0005-0000-0000-0000CC630000}"/>
    <cellStyle name="Normal 2 3 2 2 5 3 5" xfId="20514" xr:uid="{00000000-0005-0000-0000-000037500000}"/>
    <cellStyle name="Normal 2 3 2 2 5 4" xfId="12108" xr:uid="{00000000-0005-0000-0000-00005D2F0000}"/>
    <cellStyle name="Normal 2 3 2 2 5 4 3" xfId="27202" xr:uid="{00000000-0005-0000-0000-0000576A0000}"/>
    <cellStyle name="Normal 2 3 2 2 5 5" xfId="7087" xr:uid="{00000000-0005-0000-0000-0000C01B0000}"/>
    <cellStyle name="Normal 2 3 2 2 5 5 3" xfId="22185" xr:uid="{00000000-0005-0000-0000-0000BE560000}"/>
    <cellStyle name="Normal 2 3 2 2 5 7" xfId="17172" xr:uid="{00000000-0005-0000-0000-000029430000}"/>
    <cellStyle name="Normal 2 3 2 2 6" xfId="2869" xr:uid="{00000000-0005-0000-0000-0000460B0000}"/>
    <cellStyle name="Normal 2 3 2 2 6 2" xfId="12943" xr:uid="{00000000-0005-0000-0000-0000A0320000}"/>
    <cellStyle name="Normal 2 3 2 2 6 2 3" xfId="28037" xr:uid="{00000000-0005-0000-0000-00009A6D0000}"/>
    <cellStyle name="Normal 2 3 2 2 6 3" xfId="7923" xr:uid="{00000000-0005-0000-0000-0000041F0000}"/>
    <cellStyle name="Normal 2 3 2 2 6 3 3" xfId="23020" xr:uid="{00000000-0005-0000-0000-0000015A0000}"/>
    <cellStyle name="Normal 2 3 2 2 6 5" xfId="18007" xr:uid="{00000000-0005-0000-0000-00006C460000}"/>
    <cellStyle name="Normal 2 3 2 2 7" xfId="4562" xr:uid="{00000000-0005-0000-0000-0000E3110000}"/>
    <cellStyle name="Normal 2 3 2 2 7 2" xfId="14614" xr:uid="{00000000-0005-0000-0000-000027390000}"/>
    <cellStyle name="Normal 2 3 2 2 7 2 3" xfId="29708" xr:uid="{00000000-0005-0000-0000-000021740000}"/>
    <cellStyle name="Normal 2 3 2 2 7 3" xfId="9594" xr:uid="{00000000-0005-0000-0000-00008B250000}"/>
    <cellStyle name="Normal 2 3 2 2 7 3 3" xfId="24691" xr:uid="{00000000-0005-0000-0000-000088600000}"/>
    <cellStyle name="Normal 2 3 2 2 7 5" xfId="19678" xr:uid="{00000000-0005-0000-0000-0000F34C0000}"/>
    <cellStyle name="Normal 2 3 2 2 8" xfId="11272" xr:uid="{00000000-0005-0000-0000-0000192C0000}"/>
    <cellStyle name="Normal 2 3 2 2 8 3" xfId="26366" xr:uid="{00000000-0005-0000-0000-000013670000}"/>
    <cellStyle name="Normal 2 3 2 2 9" xfId="6251" xr:uid="{00000000-0005-0000-0000-00007C180000}"/>
    <cellStyle name="Normal 2 3 2 2 9 3" xfId="21349" xr:uid="{00000000-0005-0000-0000-00007A530000}"/>
    <cellStyle name="Normal 2 3 2 3" xfId="1216" xr:uid="{00000000-0005-0000-0000-0000D0040000}"/>
    <cellStyle name="Normal 2 3 2 3 10" xfId="16388"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1" xr:uid="{00000000-0005-0000-0000-000084730000}"/>
    <cellStyle name="Normal 2 3 2 3 2 2 2 2 3" xfId="9437" xr:uid="{00000000-0005-0000-0000-0000EE240000}"/>
    <cellStyle name="Normal 2 3 2 3 2 2 2 2 3 3" xfId="24534" xr:uid="{00000000-0005-0000-0000-0000EB5F0000}"/>
    <cellStyle name="Normal 2 3 2 3 2 2 2 2 5" xfId="19521" xr:uid="{00000000-0005-0000-0000-0000564C0000}"/>
    <cellStyle name="Normal 2 3 2 3 2 2 2 3" xfId="6076" xr:uid="{00000000-0005-0000-0000-0000CD170000}"/>
    <cellStyle name="Normal 2 3 2 3 2 2 2 3 2" xfId="16128" xr:uid="{00000000-0005-0000-0000-0000113F0000}"/>
    <cellStyle name="Normal 2 3 2 3 2 2 2 3 2 3" xfId="31222" xr:uid="{00000000-0005-0000-0000-00000B7A0000}"/>
    <cellStyle name="Normal 2 3 2 3 2 2 2 3 3" xfId="11108" xr:uid="{00000000-0005-0000-0000-0000752B0000}"/>
    <cellStyle name="Normal 2 3 2 3 2 2 2 3 3 3" xfId="26205" xr:uid="{00000000-0005-0000-0000-000072660000}"/>
    <cellStyle name="Normal 2 3 2 3 2 2 2 3 5" xfId="21192" xr:uid="{00000000-0005-0000-0000-0000DD520000}"/>
    <cellStyle name="Normal 2 3 2 3 2 2 2 4" xfId="12786" xr:uid="{00000000-0005-0000-0000-000003320000}"/>
    <cellStyle name="Normal 2 3 2 3 2 2 2 4 3" xfId="27880" xr:uid="{00000000-0005-0000-0000-0000FD6C0000}"/>
    <cellStyle name="Normal 2 3 2 3 2 2 2 5" xfId="7765" xr:uid="{00000000-0005-0000-0000-0000661E0000}"/>
    <cellStyle name="Normal 2 3 2 3 2 2 2 5 3" xfId="22863" xr:uid="{00000000-0005-0000-0000-000064590000}"/>
    <cellStyle name="Normal 2 3 2 3 2 2 2 7" xfId="17850" xr:uid="{00000000-0005-0000-0000-0000CF450000}"/>
    <cellStyle name="Normal 2 3 2 3 2 2 3" xfId="3547" xr:uid="{00000000-0005-0000-0000-0000EC0D0000}"/>
    <cellStyle name="Normal 2 3 2 3 2 2 3 2" xfId="13621" xr:uid="{00000000-0005-0000-0000-000046350000}"/>
    <cellStyle name="Normal 2 3 2 3 2 2 3 2 3" xfId="28715" xr:uid="{00000000-0005-0000-0000-000040700000}"/>
    <cellStyle name="Normal 2 3 2 3 2 2 3 3" xfId="8601" xr:uid="{00000000-0005-0000-0000-0000AA210000}"/>
    <cellStyle name="Normal 2 3 2 3 2 2 3 3 3" xfId="23698" xr:uid="{00000000-0005-0000-0000-0000A75C0000}"/>
    <cellStyle name="Normal 2 3 2 3 2 2 3 5" xfId="18685" xr:uid="{00000000-0005-0000-0000-000012490000}"/>
    <cellStyle name="Normal 2 3 2 3 2 2 4" xfId="5240" xr:uid="{00000000-0005-0000-0000-000089140000}"/>
    <cellStyle name="Normal 2 3 2 3 2 2 4 2" xfId="15292" xr:uid="{00000000-0005-0000-0000-0000CD3B0000}"/>
    <cellStyle name="Normal 2 3 2 3 2 2 4 2 3" xfId="30386" xr:uid="{00000000-0005-0000-0000-0000C7760000}"/>
    <cellStyle name="Normal 2 3 2 3 2 2 4 3" xfId="10272" xr:uid="{00000000-0005-0000-0000-000031280000}"/>
    <cellStyle name="Normal 2 3 2 3 2 2 4 3 3" xfId="25369" xr:uid="{00000000-0005-0000-0000-00002E630000}"/>
    <cellStyle name="Normal 2 3 2 3 2 2 4 5" xfId="20356" xr:uid="{00000000-0005-0000-0000-0000994F0000}"/>
    <cellStyle name="Normal 2 3 2 3 2 2 5" xfId="11950" xr:uid="{00000000-0005-0000-0000-0000BF2E0000}"/>
    <cellStyle name="Normal 2 3 2 3 2 2 5 3" xfId="27044" xr:uid="{00000000-0005-0000-0000-0000B9690000}"/>
    <cellStyle name="Normal 2 3 2 3 2 2 6" xfId="6929" xr:uid="{00000000-0005-0000-0000-0000221B0000}"/>
    <cellStyle name="Normal 2 3 2 3 2 2 6 3" xfId="22027" xr:uid="{00000000-0005-0000-0000-000020560000}"/>
    <cellStyle name="Normal 2 3 2 3 2 2 8" xfId="17014"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3" xr:uid="{00000000-0005-0000-0000-0000E2710000}"/>
    <cellStyle name="Normal 2 3 2 3 2 3 2 3" xfId="9019" xr:uid="{00000000-0005-0000-0000-00004C230000}"/>
    <cellStyle name="Normal 2 3 2 3 2 3 2 3 3" xfId="24116" xr:uid="{00000000-0005-0000-0000-0000495E0000}"/>
    <cellStyle name="Normal 2 3 2 3 2 3 2 5" xfId="19103" xr:uid="{00000000-0005-0000-0000-0000B44A0000}"/>
    <cellStyle name="Normal 2 3 2 3 2 3 3" xfId="5658" xr:uid="{00000000-0005-0000-0000-00002B160000}"/>
    <cellStyle name="Normal 2 3 2 3 2 3 3 2" xfId="15710" xr:uid="{00000000-0005-0000-0000-00006F3D0000}"/>
    <cellStyle name="Normal 2 3 2 3 2 3 3 2 3" xfId="30804" xr:uid="{00000000-0005-0000-0000-000069780000}"/>
    <cellStyle name="Normal 2 3 2 3 2 3 3 3" xfId="10690" xr:uid="{00000000-0005-0000-0000-0000D3290000}"/>
    <cellStyle name="Normal 2 3 2 3 2 3 3 3 3" xfId="25787" xr:uid="{00000000-0005-0000-0000-0000D0640000}"/>
    <cellStyle name="Normal 2 3 2 3 2 3 3 5" xfId="20774" xr:uid="{00000000-0005-0000-0000-00003B510000}"/>
    <cellStyle name="Normal 2 3 2 3 2 3 4" xfId="12368" xr:uid="{00000000-0005-0000-0000-000061300000}"/>
    <cellStyle name="Normal 2 3 2 3 2 3 4 3" xfId="27462" xr:uid="{00000000-0005-0000-0000-00005B6B0000}"/>
    <cellStyle name="Normal 2 3 2 3 2 3 5" xfId="7347" xr:uid="{00000000-0005-0000-0000-0000C41C0000}"/>
    <cellStyle name="Normal 2 3 2 3 2 3 5 3" xfId="22445" xr:uid="{00000000-0005-0000-0000-0000C2570000}"/>
    <cellStyle name="Normal 2 3 2 3 2 3 7" xfId="17432" xr:uid="{00000000-0005-0000-0000-00002D440000}"/>
    <cellStyle name="Normal 2 3 2 3 2 4" xfId="3129" xr:uid="{00000000-0005-0000-0000-00004A0C0000}"/>
    <cellStyle name="Normal 2 3 2 3 2 4 2" xfId="13203" xr:uid="{00000000-0005-0000-0000-0000A4330000}"/>
    <cellStyle name="Normal 2 3 2 3 2 4 2 3" xfId="28297" xr:uid="{00000000-0005-0000-0000-00009E6E0000}"/>
    <cellStyle name="Normal 2 3 2 3 2 4 3" xfId="8183" xr:uid="{00000000-0005-0000-0000-000008200000}"/>
    <cellStyle name="Normal 2 3 2 3 2 4 3 3" xfId="23280" xr:uid="{00000000-0005-0000-0000-0000055B0000}"/>
    <cellStyle name="Normal 2 3 2 3 2 4 5" xfId="18267" xr:uid="{00000000-0005-0000-0000-000070470000}"/>
    <cellStyle name="Normal 2 3 2 3 2 5" xfId="4822" xr:uid="{00000000-0005-0000-0000-0000E7120000}"/>
    <cellStyle name="Normal 2 3 2 3 2 5 2" xfId="14874" xr:uid="{00000000-0005-0000-0000-00002B3A0000}"/>
    <cellStyle name="Normal 2 3 2 3 2 5 2 3" xfId="29968" xr:uid="{00000000-0005-0000-0000-000025750000}"/>
    <cellStyle name="Normal 2 3 2 3 2 5 3" xfId="9854" xr:uid="{00000000-0005-0000-0000-00008F260000}"/>
    <cellStyle name="Normal 2 3 2 3 2 5 3 3" xfId="24951" xr:uid="{00000000-0005-0000-0000-00008C610000}"/>
    <cellStyle name="Normal 2 3 2 3 2 5 5" xfId="19938" xr:uid="{00000000-0005-0000-0000-0000F74D0000}"/>
    <cellStyle name="Normal 2 3 2 3 2 6" xfId="11532" xr:uid="{00000000-0005-0000-0000-00001D2D0000}"/>
    <cellStyle name="Normal 2 3 2 3 2 6 3" xfId="26626" xr:uid="{00000000-0005-0000-0000-000017680000}"/>
    <cellStyle name="Normal 2 3 2 3 2 7" xfId="6511" xr:uid="{00000000-0005-0000-0000-000080190000}"/>
    <cellStyle name="Normal 2 3 2 3 2 7 3" xfId="21609" xr:uid="{00000000-0005-0000-0000-00007E540000}"/>
    <cellStyle name="Normal 2 3 2 3 2 9" xfId="16596"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3" xr:uid="{00000000-0005-0000-0000-0000B4720000}"/>
    <cellStyle name="Normal 2 3 2 3 3 2 2 3" xfId="9229" xr:uid="{00000000-0005-0000-0000-00001E240000}"/>
    <cellStyle name="Normal 2 3 2 3 3 2 2 3 3" xfId="24326" xr:uid="{00000000-0005-0000-0000-00001B5F0000}"/>
    <cellStyle name="Normal 2 3 2 3 3 2 2 5" xfId="19313" xr:uid="{00000000-0005-0000-0000-0000864B0000}"/>
    <cellStyle name="Normal 2 3 2 3 3 2 3" xfId="5868" xr:uid="{00000000-0005-0000-0000-0000FD160000}"/>
    <cellStyle name="Normal 2 3 2 3 3 2 3 2" xfId="15920" xr:uid="{00000000-0005-0000-0000-0000413E0000}"/>
    <cellStyle name="Normal 2 3 2 3 3 2 3 2 3" xfId="31014" xr:uid="{00000000-0005-0000-0000-00003B790000}"/>
    <cellStyle name="Normal 2 3 2 3 3 2 3 3" xfId="10900" xr:uid="{00000000-0005-0000-0000-0000A52A0000}"/>
    <cellStyle name="Normal 2 3 2 3 3 2 3 3 3" xfId="25997" xr:uid="{00000000-0005-0000-0000-0000A2650000}"/>
    <cellStyle name="Normal 2 3 2 3 3 2 3 5" xfId="20984" xr:uid="{00000000-0005-0000-0000-00000D520000}"/>
    <cellStyle name="Normal 2 3 2 3 3 2 4" xfId="12578" xr:uid="{00000000-0005-0000-0000-000033310000}"/>
    <cellStyle name="Normal 2 3 2 3 3 2 4 3" xfId="27672" xr:uid="{00000000-0005-0000-0000-00002D6C0000}"/>
    <cellStyle name="Normal 2 3 2 3 3 2 5" xfId="7557" xr:uid="{00000000-0005-0000-0000-0000961D0000}"/>
    <cellStyle name="Normal 2 3 2 3 3 2 5 3" xfId="22655" xr:uid="{00000000-0005-0000-0000-000094580000}"/>
    <cellStyle name="Normal 2 3 2 3 3 2 7" xfId="17642" xr:uid="{00000000-0005-0000-0000-0000FF440000}"/>
    <cellStyle name="Normal 2 3 2 3 3 3" xfId="3339" xr:uid="{00000000-0005-0000-0000-00001C0D0000}"/>
    <cellStyle name="Normal 2 3 2 3 3 3 2" xfId="13413" xr:uid="{00000000-0005-0000-0000-000076340000}"/>
    <cellStyle name="Normal 2 3 2 3 3 3 2 3" xfId="28507" xr:uid="{00000000-0005-0000-0000-0000706F0000}"/>
    <cellStyle name="Normal 2 3 2 3 3 3 3" xfId="8393" xr:uid="{00000000-0005-0000-0000-0000DA200000}"/>
    <cellStyle name="Normal 2 3 2 3 3 3 3 3" xfId="23490" xr:uid="{00000000-0005-0000-0000-0000D75B0000}"/>
    <cellStyle name="Normal 2 3 2 3 3 3 5" xfId="18477" xr:uid="{00000000-0005-0000-0000-000042480000}"/>
    <cellStyle name="Normal 2 3 2 3 3 4" xfId="5032" xr:uid="{00000000-0005-0000-0000-0000B9130000}"/>
    <cellStyle name="Normal 2 3 2 3 3 4 2" xfId="15084" xr:uid="{00000000-0005-0000-0000-0000FD3A0000}"/>
    <cellStyle name="Normal 2 3 2 3 3 4 2 3" xfId="30178" xr:uid="{00000000-0005-0000-0000-0000F7750000}"/>
    <cellStyle name="Normal 2 3 2 3 3 4 3" xfId="10064" xr:uid="{00000000-0005-0000-0000-000061270000}"/>
    <cellStyle name="Normal 2 3 2 3 3 4 3 3" xfId="25161" xr:uid="{00000000-0005-0000-0000-00005E620000}"/>
    <cellStyle name="Normal 2 3 2 3 3 4 5" xfId="20148" xr:uid="{00000000-0005-0000-0000-0000C94E0000}"/>
    <cellStyle name="Normal 2 3 2 3 3 5" xfId="11742" xr:uid="{00000000-0005-0000-0000-0000EF2D0000}"/>
    <cellStyle name="Normal 2 3 2 3 3 5 3" xfId="26836" xr:uid="{00000000-0005-0000-0000-0000E9680000}"/>
    <cellStyle name="Normal 2 3 2 3 3 6" xfId="6721" xr:uid="{00000000-0005-0000-0000-0000521A0000}"/>
    <cellStyle name="Normal 2 3 2 3 3 6 3" xfId="21819" xr:uid="{00000000-0005-0000-0000-000050550000}"/>
    <cellStyle name="Normal 2 3 2 3 3 8" xfId="16806"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5" xr:uid="{00000000-0005-0000-0000-000012710000}"/>
    <cellStyle name="Normal 2 3 2 3 4 2 3" xfId="8811" xr:uid="{00000000-0005-0000-0000-00007C220000}"/>
    <cellStyle name="Normal 2 3 2 3 4 2 3 3" xfId="23908" xr:uid="{00000000-0005-0000-0000-0000795D0000}"/>
    <cellStyle name="Normal 2 3 2 3 4 2 5" xfId="18895" xr:uid="{00000000-0005-0000-0000-0000E4490000}"/>
    <cellStyle name="Normal 2 3 2 3 4 3" xfId="5450" xr:uid="{00000000-0005-0000-0000-00005B150000}"/>
    <cellStyle name="Normal 2 3 2 3 4 3 2" xfId="15502" xr:uid="{00000000-0005-0000-0000-00009F3C0000}"/>
    <cellStyle name="Normal 2 3 2 3 4 3 2 3" xfId="30596" xr:uid="{00000000-0005-0000-0000-000099770000}"/>
    <cellStyle name="Normal 2 3 2 3 4 3 3" xfId="10482" xr:uid="{00000000-0005-0000-0000-000003290000}"/>
    <cellStyle name="Normal 2 3 2 3 4 3 3 3" xfId="25579" xr:uid="{00000000-0005-0000-0000-000000640000}"/>
    <cellStyle name="Normal 2 3 2 3 4 3 5" xfId="20566" xr:uid="{00000000-0005-0000-0000-00006B500000}"/>
    <cellStyle name="Normal 2 3 2 3 4 4" xfId="12160" xr:uid="{00000000-0005-0000-0000-0000912F0000}"/>
    <cellStyle name="Normal 2 3 2 3 4 4 3" xfId="27254" xr:uid="{00000000-0005-0000-0000-00008B6A0000}"/>
    <cellStyle name="Normal 2 3 2 3 4 5" xfId="7139" xr:uid="{00000000-0005-0000-0000-0000F41B0000}"/>
    <cellStyle name="Normal 2 3 2 3 4 5 3" xfId="22237" xr:uid="{00000000-0005-0000-0000-0000F2560000}"/>
    <cellStyle name="Normal 2 3 2 3 4 7" xfId="17224" xr:uid="{00000000-0005-0000-0000-00005D430000}"/>
    <cellStyle name="Normal 2 3 2 3 5" xfId="2921" xr:uid="{00000000-0005-0000-0000-00007A0B0000}"/>
    <cellStyle name="Normal 2 3 2 3 5 2" xfId="12995" xr:uid="{00000000-0005-0000-0000-0000D4320000}"/>
    <cellStyle name="Normal 2 3 2 3 5 2 3" xfId="28089" xr:uid="{00000000-0005-0000-0000-0000CE6D0000}"/>
    <cellStyle name="Normal 2 3 2 3 5 3" xfId="7975" xr:uid="{00000000-0005-0000-0000-0000381F0000}"/>
    <cellStyle name="Normal 2 3 2 3 5 3 3" xfId="23072" xr:uid="{00000000-0005-0000-0000-0000355A0000}"/>
    <cellStyle name="Normal 2 3 2 3 5 5" xfId="18059" xr:uid="{00000000-0005-0000-0000-0000A0460000}"/>
    <cellStyle name="Normal 2 3 2 3 6" xfId="4614" xr:uid="{00000000-0005-0000-0000-000017120000}"/>
    <cellStyle name="Normal 2 3 2 3 6 2" xfId="14666" xr:uid="{00000000-0005-0000-0000-00005B390000}"/>
    <cellStyle name="Normal 2 3 2 3 6 2 3" xfId="29760" xr:uid="{00000000-0005-0000-0000-000055740000}"/>
    <cellStyle name="Normal 2 3 2 3 6 3" xfId="9646" xr:uid="{00000000-0005-0000-0000-0000BF250000}"/>
    <cellStyle name="Normal 2 3 2 3 6 3 3" xfId="24743" xr:uid="{00000000-0005-0000-0000-0000BC600000}"/>
    <cellStyle name="Normal 2 3 2 3 6 5" xfId="19730" xr:uid="{00000000-0005-0000-0000-0000274D0000}"/>
    <cellStyle name="Normal 2 3 2 3 7" xfId="11324" xr:uid="{00000000-0005-0000-0000-00004D2C0000}"/>
    <cellStyle name="Normal 2 3 2 3 7 3" xfId="26418" xr:uid="{00000000-0005-0000-0000-000047670000}"/>
    <cellStyle name="Normal 2 3 2 3 8" xfId="6303" xr:uid="{00000000-0005-0000-0000-0000B0180000}"/>
    <cellStyle name="Normal 2 3 2 3 8 3" xfId="21401"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7" xr:uid="{00000000-0005-0000-0000-00001C730000}"/>
    <cellStyle name="Normal 2 3 2 4 2 2 2 3" xfId="9333" xr:uid="{00000000-0005-0000-0000-000086240000}"/>
    <cellStyle name="Normal 2 3 2 4 2 2 2 3 3" xfId="24430" xr:uid="{00000000-0005-0000-0000-0000835F0000}"/>
    <cellStyle name="Normal 2 3 2 4 2 2 2 5" xfId="19417" xr:uid="{00000000-0005-0000-0000-0000EE4B0000}"/>
    <cellStyle name="Normal 2 3 2 4 2 2 3" xfId="5972" xr:uid="{00000000-0005-0000-0000-000065170000}"/>
    <cellStyle name="Normal 2 3 2 4 2 2 3 2" xfId="16024" xr:uid="{00000000-0005-0000-0000-0000A93E0000}"/>
    <cellStyle name="Normal 2 3 2 4 2 2 3 2 3" xfId="31118" xr:uid="{00000000-0005-0000-0000-0000A3790000}"/>
    <cellStyle name="Normal 2 3 2 4 2 2 3 3" xfId="11004" xr:uid="{00000000-0005-0000-0000-00000D2B0000}"/>
    <cellStyle name="Normal 2 3 2 4 2 2 3 3 3" xfId="26101" xr:uid="{00000000-0005-0000-0000-00000A660000}"/>
    <cellStyle name="Normal 2 3 2 4 2 2 3 5" xfId="21088" xr:uid="{00000000-0005-0000-0000-000075520000}"/>
    <cellStyle name="Normal 2 3 2 4 2 2 4" xfId="12682" xr:uid="{00000000-0005-0000-0000-00009B310000}"/>
    <cellStyle name="Normal 2 3 2 4 2 2 4 3" xfId="27776" xr:uid="{00000000-0005-0000-0000-0000956C0000}"/>
    <cellStyle name="Normal 2 3 2 4 2 2 5" xfId="7661" xr:uid="{00000000-0005-0000-0000-0000FE1D0000}"/>
    <cellStyle name="Normal 2 3 2 4 2 2 5 3" xfId="22759" xr:uid="{00000000-0005-0000-0000-0000FC580000}"/>
    <cellStyle name="Normal 2 3 2 4 2 2 7" xfId="17746" xr:uid="{00000000-0005-0000-0000-000067450000}"/>
    <cellStyle name="Normal 2 3 2 4 2 3" xfId="3443" xr:uid="{00000000-0005-0000-0000-0000840D0000}"/>
    <cellStyle name="Normal 2 3 2 4 2 3 2" xfId="13517" xr:uid="{00000000-0005-0000-0000-0000DE340000}"/>
    <cellStyle name="Normal 2 3 2 4 2 3 2 3" xfId="28611" xr:uid="{00000000-0005-0000-0000-0000D86F0000}"/>
    <cellStyle name="Normal 2 3 2 4 2 3 3" xfId="8497" xr:uid="{00000000-0005-0000-0000-000042210000}"/>
    <cellStyle name="Normal 2 3 2 4 2 3 3 3" xfId="23594" xr:uid="{00000000-0005-0000-0000-00003F5C0000}"/>
    <cellStyle name="Normal 2 3 2 4 2 3 5" xfId="18581" xr:uid="{00000000-0005-0000-0000-0000AA480000}"/>
    <cellStyle name="Normal 2 3 2 4 2 4" xfId="5136" xr:uid="{00000000-0005-0000-0000-000021140000}"/>
    <cellStyle name="Normal 2 3 2 4 2 4 2" xfId="15188" xr:uid="{00000000-0005-0000-0000-0000653B0000}"/>
    <cellStyle name="Normal 2 3 2 4 2 4 2 3" xfId="30282" xr:uid="{00000000-0005-0000-0000-00005F760000}"/>
    <cellStyle name="Normal 2 3 2 4 2 4 3" xfId="10168" xr:uid="{00000000-0005-0000-0000-0000C9270000}"/>
    <cellStyle name="Normal 2 3 2 4 2 4 3 3" xfId="25265" xr:uid="{00000000-0005-0000-0000-0000C6620000}"/>
    <cellStyle name="Normal 2 3 2 4 2 4 5" xfId="20252" xr:uid="{00000000-0005-0000-0000-0000314F0000}"/>
    <cellStyle name="Normal 2 3 2 4 2 5" xfId="11846" xr:uid="{00000000-0005-0000-0000-0000572E0000}"/>
    <cellStyle name="Normal 2 3 2 4 2 5 3" xfId="26940" xr:uid="{00000000-0005-0000-0000-000051690000}"/>
    <cellStyle name="Normal 2 3 2 4 2 6" xfId="6825" xr:uid="{00000000-0005-0000-0000-0000BA1A0000}"/>
    <cellStyle name="Normal 2 3 2 4 2 6 3" xfId="21923" xr:uid="{00000000-0005-0000-0000-0000B8550000}"/>
    <cellStyle name="Normal 2 3 2 4 2 8" xfId="16910"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29" xr:uid="{00000000-0005-0000-0000-00007A710000}"/>
    <cellStyle name="Normal 2 3 2 4 3 2 3" xfId="8915" xr:uid="{00000000-0005-0000-0000-0000E4220000}"/>
    <cellStyle name="Normal 2 3 2 4 3 2 3 3" xfId="24012" xr:uid="{00000000-0005-0000-0000-0000E15D0000}"/>
    <cellStyle name="Normal 2 3 2 4 3 2 5" xfId="18999" xr:uid="{00000000-0005-0000-0000-00004C4A0000}"/>
    <cellStyle name="Normal 2 3 2 4 3 3" xfId="5554" xr:uid="{00000000-0005-0000-0000-0000C3150000}"/>
    <cellStyle name="Normal 2 3 2 4 3 3 2" xfId="15606" xr:uid="{00000000-0005-0000-0000-0000073D0000}"/>
    <cellStyle name="Normal 2 3 2 4 3 3 2 3" xfId="30700" xr:uid="{00000000-0005-0000-0000-000001780000}"/>
    <cellStyle name="Normal 2 3 2 4 3 3 3" xfId="10586" xr:uid="{00000000-0005-0000-0000-00006B290000}"/>
    <cellStyle name="Normal 2 3 2 4 3 3 3 3" xfId="25683" xr:uid="{00000000-0005-0000-0000-000068640000}"/>
    <cellStyle name="Normal 2 3 2 4 3 3 5" xfId="20670" xr:uid="{00000000-0005-0000-0000-0000D3500000}"/>
    <cellStyle name="Normal 2 3 2 4 3 4" xfId="12264" xr:uid="{00000000-0005-0000-0000-0000F92F0000}"/>
    <cellStyle name="Normal 2 3 2 4 3 4 3" xfId="27358" xr:uid="{00000000-0005-0000-0000-0000F36A0000}"/>
    <cellStyle name="Normal 2 3 2 4 3 5" xfId="7243" xr:uid="{00000000-0005-0000-0000-00005C1C0000}"/>
    <cellStyle name="Normal 2 3 2 4 3 5 3" xfId="22341" xr:uid="{00000000-0005-0000-0000-00005A570000}"/>
    <cellStyle name="Normal 2 3 2 4 3 7" xfId="17328" xr:uid="{00000000-0005-0000-0000-0000C5430000}"/>
    <cellStyle name="Normal 2 3 2 4 4" xfId="3025" xr:uid="{00000000-0005-0000-0000-0000E20B0000}"/>
    <cellStyle name="Normal 2 3 2 4 4 2" xfId="13099" xr:uid="{00000000-0005-0000-0000-00003C330000}"/>
    <cellStyle name="Normal 2 3 2 4 4 2 3" xfId="28193" xr:uid="{00000000-0005-0000-0000-0000366E0000}"/>
    <cellStyle name="Normal 2 3 2 4 4 3" xfId="8079" xr:uid="{00000000-0005-0000-0000-0000A01F0000}"/>
    <cellStyle name="Normal 2 3 2 4 4 3 3" xfId="23176" xr:uid="{00000000-0005-0000-0000-00009D5A0000}"/>
    <cellStyle name="Normal 2 3 2 4 4 5" xfId="18163" xr:uid="{00000000-0005-0000-0000-000008470000}"/>
    <cellStyle name="Normal 2 3 2 4 5" xfId="4718" xr:uid="{00000000-0005-0000-0000-00007F120000}"/>
    <cellStyle name="Normal 2 3 2 4 5 2" xfId="14770" xr:uid="{00000000-0005-0000-0000-0000C3390000}"/>
    <cellStyle name="Normal 2 3 2 4 5 2 3" xfId="29864" xr:uid="{00000000-0005-0000-0000-0000BD740000}"/>
    <cellStyle name="Normal 2 3 2 4 5 3" xfId="9750" xr:uid="{00000000-0005-0000-0000-000027260000}"/>
    <cellStyle name="Normal 2 3 2 4 5 3 3" xfId="24847" xr:uid="{00000000-0005-0000-0000-000024610000}"/>
    <cellStyle name="Normal 2 3 2 4 5 5" xfId="19834" xr:uid="{00000000-0005-0000-0000-00008F4D0000}"/>
    <cellStyle name="Normal 2 3 2 4 6" xfId="11428" xr:uid="{00000000-0005-0000-0000-0000B52C0000}"/>
    <cellStyle name="Normal 2 3 2 4 6 3" xfId="26522" xr:uid="{00000000-0005-0000-0000-0000AF670000}"/>
    <cellStyle name="Normal 2 3 2 4 7" xfId="6407" xr:uid="{00000000-0005-0000-0000-000018190000}"/>
    <cellStyle name="Normal 2 3 2 4 7 3" xfId="21505" xr:uid="{00000000-0005-0000-0000-000016540000}"/>
    <cellStyle name="Normal 2 3 2 4 9" xfId="16492"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39" xr:uid="{00000000-0005-0000-0000-00004C720000}"/>
    <cellStyle name="Normal 2 3 2 5 2 2 3" xfId="9125" xr:uid="{00000000-0005-0000-0000-0000B6230000}"/>
    <cellStyle name="Normal 2 3 2 5 2 2 3 3" xfId="24222" xr:uid="{00000000-0005-0000-0000-0000B35E0000}"/>
    <cellStyle name="Normal 2 3 2 5 2 2 5" xfId="19209" xr:uid="{00000000-0005-0000-0000-00001E4B0000}"/>
    <cellStyle name="Normal 2 3 2 5 2 3" xfId="5764" xr:uid="{00000000-0005-0000-0000-000095160000}"/>
    <cellStyle name="Normal 2 3 2 5 2 3 2" xfId="15816" xr:uid="{00000000-0005-0000-0000-0000D93D0000}"/>
    <cellStyle name="Normal 2 3 2 5 2 3 2 3" xfId="30910" xr:uid="{00000000-0005-0000-0000-0000D3780000}"/>
    <cellStyle name="Normal 2 3 2 5 2 3 3" xfId="10796" xr:uid="{00000000-0005-0000-0000-00003D2A0000}"/>
    <cellStyle name="Normal 2 3 2 5 2 3 3 3" xfId="25893" xr:uid="{00000000-0005-0000-0000-00003A650000}"/>
    <cellStyle name="Normal 2 3 2 5 2 3 5" xfId="20880" xr:uid="{00000000-0005-0000-0000-0000A5510000}"/>
    <cellStyle name="Normal 2 3 2 5 2 4" xfId="12474" xr:uid="{00000000-0005-0000-0000-0000CB300000}"/>
    <cellStyle name="Normal 2 3 2 5 2 4 3" xfId="27568" xr:uid="{00000000-0005-0000-0000-0000C56B0000}"/>
    <cellStyle name="Normal 2 3 2 5 2 5" xfId="7453" xr:uid="{00000000-0005-0000-0000-00002E1D0000}"/>
    <cellStyle name="Normal 2 3 2 5 2 5 3" xfId="22551" xr:uid="{00000000-0005-0000-0000-00002C580000}"/>
    <cellStyle name="Normal 2 3 2 5 2 7" xfId="17538" xr:uid="{00000000-0005-0000-0000-000097440000}"/>
    <cellStyle name="Normal 2 3 2 5 3" xfId="3235" xr:uid="{00000000-0005-0000-0000-0000B40C0000}"/>
    <cellStyle name="Normal 2 3 2 5 3 2" xfId="13309" xr:uid="{00000000-0005-0000-0000-00000E340000}"/>
    <cellStyle name="Normal 2 3 2 5 3 2 3" xfId="28403" xr:uid="{00000000-0005-0000-0000-0000086F0000}"/>
    <cellStyle name="Normal 2 3 2 5 3 3" xfId="8289" xr:uid="{00000000-0005-0000-0000-000072200000}"/>
    <cellStyle name="Normal 2 3 2 5 3 3 3" xfId="23386" xr:uid="{00000000-0005-0000-0000-00006F5B0000}"/>
    <cellStyle name="Normal 2 3 2 5 3 5" xfId="18373" xr:uid="{00000000-0005-0000-0000-0000DA470000}"/>
    <cellStyle name="Normal 2 3 2 5 4" xfId="4928" xr:uid="{00000000-0005-0000-0000-000051130000}"/>
    <cellStyle name="Normal 2 3 2 5 4 2" xfId="14980" xr:uid="{00000000-0005-0000-0000-0000953A0000}"/>
    <cellStyle name="Normal 2 3 2 5 4 2 3" xfId="30074" xr:uid="{00000000-0005-0000-0000-00008F750000}"/>
    <cellStyle name="Normal 2 3 2 5 4 3" xfId="9960" xr:uid="{00000000-0005-0000-0000-0000F9260000}"/>
    <cellStyle name="Normal 2 3 2 5 4 3 3" xfId="25057" xr:uid="{00000000-0005-0000-0000-0000F6610000}"/>
    <cellStyle name="Normal 2 3 2 5 4 5" xfId="20044" xr:uid="{00000000-0005-0000-0000-0000614E0000}"/>
    <cellStyle name="Normal 2 3 2 5 5" xfId="11638" xr:uid="{00000000-0005-0000-0000-0000872D0000}"/>
    <cellStyle name="Normal 2 3 2 5 5 3" xfId="26732" xr:uid="{00000000-0005-0000-0000-000081680000}"/>
    <cellStyle name="Normal 2 3 2 5 6" xfId="6617" xr:uid="{00000000-0005-0000-0000-0000EA190000}"/>
    <cellStyle name="Normal 2 3 2 5 6 3" xfId="21715" xr:uid="{00000000-0005-0000-0000-0000E8540000}"/>
    <cellStyle name="Normal 2 3 2 5 8" xfId="16702"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1" xr:uid="{00000000-0005-0000-0000-0000AA700000}"/>
    <cellStyle name="Normal 2 3 2 6 2 3" xfId="8707" xr:uid="{00000000-0005-0000-0000-000014220000}"/>
    <cellStyle name="Normal 2 3 2 6 2 3 3" xfId="23804" xr:uid="{00000000-0005-0000-0000-0000115D0000}"/>
    <cellStyle name="Normal 2 3 2 6 2 5" xfId="18791" xr:uid="{00000000-0005-0000-0000-00007C490000}"/>
    <cellStyle name="Normal 2 3 2 6 3" xfId="5346" xr:uid="{00000000-0005-0000-0000-0000F3140000}"/>
    <cellStyle name="Normal 2 3 2 6 3 2" xfId="15398" xr:uid="{00000000-0005-0000-0000-0000373C0000}"/>
    <cellStyle name="Normal 2 3 2 6 3 2 3" xfId="30492" xr:uid="{00000000-0005-0000-0000-000031770000}"/>
    <cellStyle name="Normal 2 3 2 6 3 3" xfId="10378" xr:uid="{00000000-0005-0000-0000-00009B280000}"/>
    <cellStyle name="Normal 2 3 2 6 3 3 3" xfId="25475" xr:uid="{00000000-0005-0000-0000-000098630000}"/>
    <cellStyle name="Normal 2 3 2 6 3 5" xfId="20462" xr:uid="{00000000-0005-0000-0000-000003500000}"/>
    <cellStyle name="Normal 2 3 2 6 4" xfId="12056" xr:uid="{00000000-0005-0000-0000-0000292F0000}"/>
    <cellStyle name="Normal 2 3 2 6 4 3" xfId="27150" xr:uid="{00000000-0005-0000-0000-0000236A0000}"/>
    <cellStyle name="Normal 2 3 2 6 5" xfId="7035" xr:uid="{00000000-0005-0000-0000-00008C1B0000}"/>
    <cellStyle name="Normal 2 3 2 6 5 3" xfId="22133" xr:uid="{00000000-0005-0000-0000-00008A560000}"/>
    <cellStyle name="Normal 2 3 2 6 7" xfId="17120" xr:uid="{00000000-0005-0000-0000-0000F5420000}"/>
    <cellStyle name="Normal 2 3 2 7" xfId="2813" xr:uid="{00000000-0005-0000-0000-00000E0B0000}"/>
    <cellStyle name="Normal 2 3 2 7 2" xfId="12891" xr:uid="{00000000-0005-0000-0000-00006C320000}"/>
    <cellStyle name="Normal 2 3 2 7 2 3" xfId="27985" xr:uid="{00000000-0005-0000-0000-0000666D0000}"/>
    <cellStyle name="Normal 2 3 2 7 3" xfId="7871" xr:uid="{00000000-0005-0000-0000-0000D01E0000}"/>
    <cellStyle name="Normal 2 3 2 7 3 3" xfId="22968" xr:uid="{00000000-0005-0000-0000-0000CD590000}"/>
    <cellStyle name="Normal 2 3 2 7 5" xfId="17955" xr:uid="{00000000-0005-0000-0000-000038460000}"/>
    <cellStyle name="Normal 2 3 2 8" xfId="4507" xr:uid="{00000000-0005-0000-0000-0000AC110000}"/>
    <cellStyle name="Normal 2 3 2 8 2" xfId="14562" xr:uid="{00000000-0005-0000-0000-0000F3380000}"/>
    <cellStyle name="Normal 2 3 2 8 2 3" xfId="29656" xr:uid="{00000000-0005-0000-0000-0000ED730000}"/>
    <cellStyle name="Normal 2 3 2 8 3" xfId="9542" xr:uid="{00000000-0005-0000-0000-000057250000}"/>
    <cellStyle name="Normal 2 3 2 8 3 3" xfId="24639" xr:uid="{00000000-0005-0000-0000-000054600000}"/>
    <cellStyle name="Normal 2 3 2 8 5" xfId="19626" xr:uid="{00000000-0005-0000-0000-0000BF4C0000}"/>
    <cellStyle name="Normal 2 3 2 9" xfId="11218" xr:uid="{00000000-0005-0000-0000-0000E32B0000}"/>
    <cellStyle name="Normal 2 3 2 9 3" xfId="26314"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8" xr:uid="{00000000-0005-0000-0000-000047530000}"/>
    <cellStyle name="Normal 2 3 4 12" xfId="16283" xr:uid="{00000000-0005-0000-0000-0000B03F0000}"/>
    <cellStyle name="Normal 2 3 4 2" xfId="1163" xr:uid="{00000000-0005-0000-0000-00009B040000}"/>
    <cellStyle name="Normal 2 3 4 2 11" xfId="16337" xr:uid="{00000000-0005-0000-0000-0000E63F0000}"/>
    <cellStyle name="Normal 2 3 4 2 2" xfId="1271" xr:uid="{00000000-0005-0000-0000-000007050000}"/>
    <cellStyle name="Normal 2 3 4 2 2 10" xfId="16441"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4" xr:uid="{00000000-0005-0000-0000-0000B9730000}"/>
    <cellStyle name="Normal 2 3 4 2 2 2 2 2 2 3" xfId="9490" xr:uid="{00000000-0005-0000-0000-000023250000}"/>
    <cellStyle name="Normal 2 3 4 2 2 2 2 2 2 3 3" xfId="24587" xr:uid="{00000000-0005-0000-0000-000020600000}"/>
    <cellStyle name="Normal 2 3 4 2 2 2 2 2 2 5" xfId="19574" xr:uid="{00000000-0005-0000-0000-00008B4C0000}"/>
    <cellStyle name="Normal 2 3 4 2 2 2 2 2 3" xfId="6129" xr:uid="{00000000-0005-0000-0000-000002180000}"/>
    <cellStyle name="Normal 2 3 4 2 2 2 2 2 3 2" xfId="16181" xr:uid="{00000000-0005-0000-0000-0000463F0000}"/>
    <cellStyle name="Normal 2 3 4 2 2 2 2 2 3 2 3" xfId="31275" xr:uid="{00000000-0005-0000-0000-0000407A0000}"/>
    <cellStyle name="Normal 2 3 4 2 2 2 2 2 3 3" xfId="11161" xr:uid="{00000000-0005-0000-0000-0000AA2B0000}"/>
    <cellStyle name="Normal 2 3 4 2 2 2 2 2 3 3 3" xfId="26258" xr:uid="{00000000-0005-0000-0000-0000A7660000}"/>
    <cellStyle name="Normal 2 3 4 2 2 2 2 2 3 5" xfId="21245" xr:uid="{00000000-0005-0000-0000-000012530000}"/>
    <cellStyle name="Normal 2 3 4 2 2 2 2 2 4" xfId="12839" xr:uid="{00000000-0005-0000-0000-000038320000}"/>
    <cellStyle name="Normal 2 3 4 2 2 2 2 2 4 3" xfId="27933" xr:uid="{00000000-0005-0000-0000-0000326D0000}"/>
    <cellStyle name="Normal 2 3 4 2 2 2 2 2 5" xfId="7818" xr:uid="{00000000-0005-0000-0000-00009B1E0000}"/>
    <cellStyle name="Normal 2 3 4 2 2 2 2 2 5 3" xfId="22916" xr:uid="{00000000-0005-0000-0000-000099590000}"/>
    <cellStyle name="Normal 2 3 4 2 2 2 2 2 7" xfId="17903" xr:uid="{00000000-0005-0000-0000-000004460000}"/>
    <cellStyle name="Normal 2 3 4 2 2 2 2 3" xfId="3600" xr:uid="{00000000-0005-0000-0000-0000210E0000}"/>
    <cellStyle name="Normal 2 3 4 2 2 2 2 3 2" xfId="13674" xr:uid="{00000000-0005-0000-0000-00007B350000}"/>
    <cellStyle name="Normal 2 3 4 2 2 2 2 3 2 3" xfId="28768" xr:uid="{00000000-0005-0000-0000-000075700000}"/>
    <cellStyle name="Normal 2 3 4 2 2 2 2 3 3" xfId="8654" xr:uid="{00000000-0005-0000-0000-0000DF210000}"/>
    <cellStyle name="Normal 2 3 4 2 2 2 2 3 3 3" xfId="23751" xr:uid="{00000000-0005-0000-0000-0000DC5C0000}"/>
    <cellStyle name="Normal 2 3 4 2 2 2 2 3 5" xfId="18738" xr:uid="{00000000-0005-0000-0000-000047490000}"/>
    <cellStyle name="Normal 2 3 4 2 2 2 2 4" xfId="5293" xr:uid="{00000000-0005-0000-0000-0000BE140000}"/>
    <cellStyle name="Normal 2 3 4 2 2 2 2 4 2" xfId="15345" xr:uid="{00000000-0005-0000-0000-0000023C0000}"/>
    <cellStyle name="Normal 2 3 4 2 2 2 2 4 2 3" xfId="30439" xr:uid="{00000000-0005-0000-0000-0000FC760000}"/>
    <cellStyle name="Normal 2 3 4 2 2 2 2 4 3" xfId="10325" xr:uid="{00000000-0005-0000-0000-000066280000}"/>
    <cellStyle name="Normal 2 3 4 2 2 2 2 4 3 3" xfId="25422" xr:uid="{00000000-0005-0000-0000-000063630000}"/>
    <cellStyle name="Normal 2 3 4 2 2 2 2 4 5" xfId="20409" xr:uid="{00000000-0005-0000-0000-0000CE4F0000}"/>
    <cellStyle name="Normal 2 3 4 2 2 2 2 5" xfId="12003" xr:uid="{00000000-0005-0000-0000-0000F42E0000}"/>
    <cellStyle name="Normal 2 3 4 2 2 2 2 5 3" xfId="27097" xr:uid="{00000000-0005-0000-0000-0000EE690000}"/>
    <cellStyle name="Normal 2 3 4 2 2 2 2 6" xfId="6982" xr:uid="{00000000-0005-0000-0000-0000571B0000}"/>
    <cellStyle name="Normal 2 3 4 2 2 2 2 6 3" xfId="22080" xr:uid="{00000000-0005-0000-0000-000055560000}"/>
    <cellStyle name="Normal 2 3 4 2 2 2 2 8" xfId="17067"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6" xr:uid="{00000000-0005-0000-0000-000017720000}"/>
    <cellStyle name="Normal 2 3 4 2 2 2 3 2 3" xfId="9072" xr:uid="{00000000-0005-0000-0000-000081230000}"/>
    <cellStyle name="Normal 2 3 4 2 2 2 3 2 3 3" xfId="24169" xr:uid="{00000000-0005-0000-0000-00007E5E0000}"/>
    <cellStyle name="Normal 2 3 4 2 2 2 3 2 5" xfId="19156" xr:uid="{00000000-0005-0000-0000-0000E94A0000}"/>
    <cellStyle name="Normal 2 3 4 2 2 2 3 3" xfId="5711" xr:uid="{00000000-0005-0000-0000-000060160000}"/>
    <cellStyle name="Normal 2 3 4 2 2 2 3 3 2" xfId="15763" xr:uid="{00000000-0005-0000-0000-0000A43D0000}"/>
    <cellStyle name="Normal 2 3 4 2 2 2 3 3 2 3" xfId="30857" xr:uid="{00000000-0005-0000-0000-00009E780000}"/>
    <cellStyle name="Normal 2 3 4 2 2 2 3 3 3" xfId="10743" xr:uid="{00000000-0005-0000-0000-0000082A0000}"/>
    <cellStyle name="Normal 2 3 4 2 2 2 3 3 3 3" xfId="25840" xr:uid="{00000000-0005-0000-0000-000005650000}"/>
    <cellStyle name="Normal 2 3 4 2 2 2 3 3 5" xfId="20827" xr:uid="{00000000-0005-0000-0000-000070510000}"/>
    <cellStyle name="Normal 2 3 4 2 2 2 3 4" xfId="12421" xr:uid="{00000000-0005-0000-0000-000096300000}"/>
    <cellStyle name="Normal 2 3 4 2 2 2 3 4 3" xfId="27515" xr:uid="{00000000-0005-0000-0000-0000906B0000}"/>
    <cellStyle name="Normal 2 3 4 2 2 2 3 5" xfId="7400" xr:uid="{00000000-0005-0000-0000-0000F91C0000}"/>
    <cellStyle name="Normal 2 3 4 2 2 2 3 5 3" xfId="22498" xr:uid="{00000000-0005-0000-0000-0000F7570000}"/>
    <cellStyle name="Normal 2 3 4 2 2 2 3 7" xfId="17485" xr:uid="{00000000-0005-0000-0000-000062440000}"/>
    <cellStyle name="Normal 2 3 4 2 2 2 4" xfId="3182" xr:uid="{00000000-0005-0000-0000-00007F0C0000}"/>
    <cellStyle name="Normal 2 3 4 2 2 2 4 2" xfId="13256" xr:uid="{00000000-0005-0000-0000-0000D9330000}"/>
    <cellStyle name="Normal 2 3 4 2 2 2 4 2 3" xfId="28350" xr:uid="{00000000-0005-0000-0000-0000D36E0000}"/>
    <cellStyle name="Normal 2 3 4 2 2 2 4 3" xfId="8236" xr:uid="{00000000-0005-0000-0000-00003D200000}"/>
    <cellStyle name="Normal 2 3 4 2 2 2 4 3 3" xfId="23333" xr:uid="{00000000-0005-0000-0000-00003A5B0000}"/>
    <cellStyle name="Normal 2 3 4 2 2 2 4 5" xfId="18320" xr:uid="{00000000-0005-0000-0000-0000A5470000}"/>
    <cellStyle name="Normal 2 3 4 2 2 2 5" xfId="4875" xr:uid="{00000000-0005-0000-0000-00001C130000}"/>
    <cellStyle name="Normal 2 3 4 2 2 2 5 2" xfId="14927" xr:uid="{00000000-0005-0000-0000-0000603A0000}"/>
    <cellStyle name="Normal 2 3 4 2 2 2 5 2 3" xfId="30021" xr:uid="{00000000-0005-0000-0000-00005A750000}"/>
    <cellStyle name="Normal 2 3 4 2 2 2 5 3" xfId="9907" xr:uid="{00000000-0005-0000-0000-0000C4260000}"/>
    <cellStyle name="Normal 2 3 4 2 2 2 5 3 3" xfId="25004" xr:uid="{00000000-0005-0000-0000-0000C1610000}"/>
    <cellStyle name="Normal 2 3 4 2 2 2 5 5" xfId="19991" xr:uid="{00000000-0005-0000-0000-00002C4E0000}"/>
    <cellStyle name="Normal 2 3 4 2 2 2 6" xfId="11585" xr:uid="{00000000-0005-0000-0000-0000522D0000}"/>
    <cellStyle name="Normal 2 3 4 2 2 2 6 3" xfId="26679" xr:uid="{00000000-0005-0000-0000-00004C680000}"/>
    <cellStyle name="Normal 2 3 4 2 2 2 7" xfId="6564" xr:uid="{00000000-0005-0000-0000-0000B5190000}"/>
    <cellStyle name="Normal 2 3 4 2 2 2 7 3" xfId="21662" xr:uid="{00000000-0005-0000-0000-0000B3540000}"/>
    <cellStyle name="Normal 2 3 4 2 2 2 9" xfId="16649"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6" xr:uid="{00000000-0005-0000-0000-0000E9720000}"/>
    <cellStyle name="Normal 2 3 4 2 2 3 2 2 3" xfId="9282" xr:uid="{00000000-0005-0000-0000-000053240000}"/>
    <cellStyle name="Normal 2 3 4 2 2 3 2 2 3 3" xfId="24379" xr:uid="{00000000-0005-0000-0000-0000505F0000}"/>
    <cellStyle name="Normal 2 3 4 2 2 3 2 2 5" xfId="19366" xr:uid="{00000000-0005-0000-0000-0000BB4B0000}"/>
    <cellStyle name="Normal 2 3 4 2 2 3 2 3" xfId="5921" xr:uid="{00000000-0005-0000-0000-000032170000}"/>
    <cellStyle name="Normal 2 3 4 2 2 3 2 3 2" xfId="15973" xr:uid="{00000000-0005-0000-0000-0000763E0000}"/>
    <cellStyle name="Normal 2 3 4 2 2 3 2 3 2 3" xfId="31067" xr:uid="{00000000-0005-0000-0000-000070790000}"/>
    <cellStyle name="Normal 2 3 4 2 2 3 2 3 3" xfId="10953" xr:uid="{00000000-0005-0000-0000-0000DA2A0000}"/>
    <cellStyle name="Normal 2 3 4 2 2 3 2 3 3 3" xfId="26050" xr:uid="{00000000-0005-0000-0000-0000D7650000}"/>
    <cellStyle name="Normal 2 3 4 2 2 3 2 3 5" xfId="21037" xr:uid="{00000000-0005-0000-0000-000042520000}"/>
    <cellStyle name="Normal 2 3 4 2 2 3 2 4" xfId="12631" xr:uid="{00000000-0005-0000-0000-000068310000}"/>
    <cellStyle name="Normal 2 3 4 2 2 3 2 4 3" xfId="27725" xr:uid="{00000000-0005-0000-0000-0000626C0000}"/>
    <cellStyle name="Normal 2 3 4 2 2 3 2 5" xfId="7610" xr:uid="{00000000-0005-0000-0000-0000CB1D0000}"/>
    <cellStyle name="Normal 2 3 4 2 2 3 2 5 3" xfId="22708" xr:uid="{00000000-0005-0000-0000-0000C9580000}"/>
    <cellStyle name="Normal 2 3 4 2 2 3 2 7" xfId="17695" xr:uid="{00000000-0005-0000-0000-000034450000}"/>
    <cellStyle name="Normal 2 3 4 2 2 3 3" xfId="3392" xr:uid="{00000000-0005-0000-0000-0000510D0000}"/>
    <cellStyle name="Normal 2 3 4 2 2 3 3 2" xfId="13466" xr:uid="{00000000-0005-0000-0000-0000AB340000}"/>
    <cellStyle name="Normal 2 3 4 2 2 3 3 2 3" xfId="28560" xr:uid="{00000000-0005-0000-0000-0000A56F0000}"/>
    <cellStyle name="Normal 2 3 4 2 2 3 3 3" xfId="8446" xr:uid="{00000000-0005-0000-0000-00000F210000}"/>
    <cellStyle name="Normal 2 3 4 2 2 3 3 3 3" xfId="23543" xr:uid="{00000000-0005-0000-0000-00000C5C0000}"/>
    <cellStyle name="Normal 2 3 4 2 2 3 3 5" xfId="18530" xr:uid="{00000000-0005-0000-0000-000077480000}"/>
    <cellStyle name="Normal 2 3 4 2 2 3 4" xfId="5085" xr:uid="{00000000-0005-0000-0000-0000EE130000}"/>
    <cellStyle name="Normal 2 3 4 2 2 3 4 2" xfId="15137" xr:uid="{00000000-0005-0000-0000-0000323B0000}"/>
    <cellStyle name="Normal 2 3 4 2 2 3 4 2 3" xfId="30231" xr:uid="{00000000-0005-0000-0000-00002C760000}"/>
    <cellStyle name="Normal 2 3 4 2 2 3 4 3" xfId="10117" xr:uid="{00000000-0005-0000-0000-000096270000}"/>
    <cellStyle name="Normal 2 3 4 2 2 3 4 3 3" xfId="25214" xr:uid="{00000000-0005-0000-0000-000093620000}"/>
    <cellStyle name="Normal 2 3 4 2 2 3 4 5" xfId="20201" xr:uid="{00000000-0005-0000-0000-0000FE4E0000}"/>
    <cellStyle name="Normal 2 3 4 2 2 3 5" xfId="11795" xr:uid="{00000000-0005-0000-0000-0000242E0000}"/>
    <cellStyle name="Normal 2 3 4 2 2 3 5 3" xfId="26889" xr:uid="{00000000-0005-0000-0000-00001E690000}"/>
    <cellStyle name="Normal 2 3 4 2 2 3 6" xfId="6774" xr:uid="{00000000-0005-0000-0000-0000871A0000}"/>
    <cellStyle name="Normal 2 3 4 2 2 3 6 3" xfId="21872" xr:uid="{00000000-0005-0000-0000-000085550000}"/>
    <cellStyle name="Normal 2 3 4 2 2 3 8" xfId="16859"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8" xr:uid="{00000000-0005-0000-0000-000047710000}"/>
    <cellStyle name="Normal 2 3 4 2 2 4 2 3" xfId="8864" xr:uid="{00000000-0005-0000-0000-0000B1220000}"/>
    <cellStyle name="Normal 2 3 4 2 2 4 2 3 3" xfId="23961" xr:uid="{00000000-0005-0000-0000-0000AE5D0000}"/>
    <cellStyle name="Normal 2 3 4 2 2 4 2 5" xfId="18948" xr:uid="{00000000-0005-0000-0000-0000194A0000}"/>
    <cellStyle name="Normal 2 3 4 2 2 4 3" xfId="5503" xr:uid="{00000000-0005-0000-0000-000090150000}"/>
    <cellStyle name="Normal 2 3 4 2 2 4 3 2" xfId="15555" xr:uid="{00000000-0005-0000-0000-0000D43C0000}"/>
    <cellStyle name="Normal 2 3 4 2 2 4 3 2 3" xfId="30649" xr:uid="{00000000-0005-0000-0000-0000CE770000}"/>
    <cellStyle name="Normal 2 3 4 2 2 4 3 3" xfId="10535" xr:uid="{00000000-0005-0000-0000-000038290000}"/>
    <cellStyle name="Normal 2 3 4 2 2 4 3 3 3" xfId="25632" xr:uid="{00000000-0005-0000-0000-000035640000}"/>
    <cellStyle name="Normal 2 3 4 2 2 4 3 5" xfId="20619" xr:uid="{00000000-0005-0000-0000-0000A0500000}"/>
    <cellStyle name="Normal 2 3 4 2 2 4 4" xfId="12213" xr:uid="{00000000-0005-0000-0000-0000C62F0000}"/>
    <cellStyle name="Normal 2 3 4 2 2 4 4 3" xfId="27307" xr:uid="{00000000-0005-0000-0000-0000C06A0000}"/>
    <cellStyle name="Normal 2 3 4 2 2 4 5" xfId="7192" xr:uid="{00000000-0005-0000-0000-0000291C0000}"/>
    <cellStyle name="Normal 2 3 4 2 2 4 5 3" xfId="22290" xr:uid="{00000000-0005-0000-0000-000027570000}"/>
    <cellStyle name="Normal 2 3 4 2 2 4 7" xfId="17277" xr:uid="{00000000-0005-0000-0000-000092430000}"/>
    <cellStyle name="Normal 2 3 4 2 2 5" xfId="2974" xr:uid="{00000000-0005-0000-0000-0000AF0B0000}"/>
    <cellStyle name="Normal 2 3 4 2 2 5 2" xfId="13048" xr:uid="{00000000-0005-0000-0000-000009330000}"/>
    <cellStyle name="Normal 2 3 4 2 2 5 2 3" xfId="28142" xr:uid="{00000000-0005-0000-0000-0000036E0000}"/>
    <cellStyle name="Normal 2 3 4 2 2 5 3" xfId="8028" xr:uid="{00000000-0005-0000-0000-00006D1F0000}"/>
    <cellStyle name="Normal 2 3 4 2 2 5 3 3" xfId="23125" xr:uid="{00000000-0005-0000-0000-00006A5A0000}"/>
    <cellStyle name="Normal 2 3 4 2 2 5 5" xfId="18112" xr:uid="{00000000-0005-0000-0000-0000D5460000}"/>
    <cellStyle name="Normal 2 3 4 2 2 6" xfId="4667" xr:uid="{00000000-0005-0000-0000-00004C120000}"/>
    <cellStyle name="Normal 2 3 4 2 2 6 2" xfId="14719" xr:uid="{00000000-0005-0000-0000-000090390000}"/>
    <cellStyle name="Normal 2 3 4 2 2 6 2 3" xfId="29813" xr:uid="{00000000-0005-0000-0000-00008A740000}"/>
    <cellStyle name="Normal 2 3 4 2 2 6 3" xfId="9699" xr:uid="{00000000-0005-0000-0000-0000F4250000}"/>
    <cellStyle name="Normal 2 3 4 2 2 6 3 3" xfId="24796" xr:uid="{00000000-0005-0000-0000-0000F1600000}"/>
    <cellStyle name="Normal 2 3 4 2 2 6 5" xfId="19783" xr:uid="{00000000-0005-0000-0000-00005C4D0000}"/>
    <cellStyle name="Normal 2 3 4 2 2 7" xfId="11377" xr:uid="{00000000-0005-0000-0000-0000822C0000}"/>
    <cellStyle name="Normal 2 3 4 2 2 7 3" xfId="26471" xr:uid="{00000000-0005-0000-0000-00007C670000}"/>
    <cellStyle name="Normal 2 3 4 2 2 8" xfId="6356" xr:uid="{00000000-0005-0000-0000-0000E5180000}"/>
    <cellStyle name="Normal 2 3 4 2 2 8 3" xfId="21454"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0" xr:uid="{00000000-0005-0000-0000-000051730000}"/>
    <cellStyle name="Normal 2 3 4 2 3 2 2 2 3" xfId="9386" xr:uid="{00000000-0005-0000-0000-0000BB240000}"/>
    <cellStyle name="Normal 2 3 4 2 3 2 2 2 3 3" xfId="24483" xr:uid="{00000000-0005-0000-0000-0000B85F0000}"/>
    <cellStyle name="Normal 2 3 4 2 3 2 2 2 5" xfId="19470" xr:uid="{00000000-0005-0000-0000-0000234C0000}"/>
    <cellStyle name="Normal 2 3 4 2 3 2 2 3" xfId="6025" xr:uid="{00000000-0005-0000-0000-00009A170000}"/>
    <cellStyle name="Normal 2 3 4 2 3 2 2 3 2" xfId="16077" xr:uid="{00000000-0005-0000-0000-0000DE3E0000}"/>
    <cellStyle name="Normal 2 3 4 2 3 2 2 3 2 3" xfId="31171" xr:uid="{00000000-0005-0000-0000-0000D8790000}"/>
    <cellStyle name="Normal 2 3 4 2 3 2 2 3 3" xfId="11057" xr:uid="{00000000-0005-0000-0000-0000422B0000}"/>
    <cellStyle name="Normal 2 3 4 2 3 2 2 3 3 3" xfId="26154" xr:uid="{00000000-0005-0000-0000-00003F660000}"/>
    <cellStyle name="Normal 2 3 4 2 3 2 2 3 5" xfId="21141" xr:uid="{00000000-0005-0000-0000-0000AA520000}"/>
    <cellStyle name="Normal 2 3 4 2 3 2 2 4" xfId="12735" xr:uid="{00000000-0005-0000-0000-0000D0310000}"/>
    <cellStyle name="Normal 2 3 4 2 3 2 2 4 3" xfId="27829" xr:uid="{00000000-0005-0000-0000-0000CA6C0000}"/>
    <cellStyle name="Normal 2 3 4 2 3 2 2 5" xfId="7714" xr:uid="{00000000-0005-0000-0000-0000331E0000}"/>
    <cellStyle name="Normal 2 3 4 2 3 2 2 5 3" xfId="22812" xr:uid="{00000000-0005-0000-0000-000031590000}"/>
    <cellStyle name="Normal 2 3 4 2 3 2 2 7" xfId="17799" xr:uid="{00000000-0005-0000-0000-00009C450000}"/>
    <cellStyle name="Normal 2 3 4 2 3 2 3" xfId="3496" xr:uid="{00000000-0005-0000-0000-0000B90D0000}"/>
    <cellStyle name="Normal 2 3 4 2 3 2 3 2" xfId="13570" xr:uid="{00000000-0005-0000-0000-000013350000}"/>
    <cellStyle name="Normal 2 3 4 2 3 2 3 2 3" xfId="28664" xr:uid="{00000000-0005-0000-0000-00000D700000}"/>
    <cellStyle name="Normal 2 3 4 2 3 2 3 3" xfId="8550" xr:uid="{00000000-0005-0000-0000-000077210000}"/>
    <cellStyle name="Normal 2 3 4 2 3 2 3 3 3" xfId="23647" xr:uid="{00000000-0005-0000-0000-0000745C0000}"/>
    <cellStyle name="Normal 2 3 4 2 3 2 3 5" xfId="18634" xr:uid="{00000000-0005-0000-0000-0000DF480000}"/>
    <cellStyle name="Normal 2 3 4 2 3 2 4" xfId="5189" xr:uid="{00000000-0005-0000-0000-000056140000}"/>
    <cellStyle name="Normal 2 3 4 2 3 2 4 2" xfId="15241" xr:uid="{00000000-0005-0000-0000-00009A3B0000}"/>
    <cellStyle name="Normal 2 3 4 2 3 2 4 2 3" xfId="30335" xr:uid="{00000000-0005-0000-0000-000094760000}"/>
    <cellStyle name="Normal 2 3 4 2 3 2 4 3" xfId="10221" xr:uid="{00000000-0005-0000-0000-0000FE270000}"/>
    <cellStyle name="Normal 2 3 4 2 3 2 4 3 3" xfId="25318" xr:uid="{00000000-0005-0000-0000-0000FB620000}"/>
    <cellStyle name="Normal 2 3 4 2 3 2 4 5" xfId="20305" xr:uid="{00000000-0005-0000-0000-0000664F0000}"/>
    <cellStyle name="Normal 2 3 4 2 3 2 5" xfId="11899" xr:uid="{00000000-0005-0000-0000-00008C2E0000}"/>
    <cellStyle name="Normal 2 3 4 2 3 2 5 3" xfId="26993" xr:uid="{00000000-0005-0000-0000-000086690000}"/>
    <cellStyle name="Normal 2 3 4 2 3 2 6" xfId="6878" xr:uid="{00000000-0005-0000-0000-0000EF1A0000}"/>
    <cellStyle name="Normal 2 3 4 2 3 2 6 3" xfId="21976" xr:uid="{00000000-0005-0000-0000-0000ED550000}"/>
    <cellStyle name="Normal 2 3 4 2 3 2 8" xfId="16963"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2" xr:uid="{00000000-0005-0000-0000-0000AF710000}"/>
    <cellStyle name="Normal 2 3 4 2 3 3 2 3" xfId="8968" xr:uid="{00000000-0005-0000-0000-000019230000}"/>
    <cellStyle name="Normal 2 3 4 2 3 3 2 3 3" xfId="24065" xr:uid="{00000000-0005-0000-0000-0000165E0000}"/>
    <cellStyle name="Normal 2 3 4 2 3 3 2 5" xfId="19052" xr:uid="{00000000-0005-0000-0000-0000814A0000}"/>
    <cellStyle name="Normal 2 3 4 2 3 3 3" xfId="5607" xr:uid="{00000000-0005-0000-0000-0000F8150000}"/>
    <cellStyle name="Normal 2 3 4 2 3 3 3 2" xfId="15659" xr:uid="{00000000-0005-0000-0000-00003C3D0000}"/>
    <cellStyle name="Normal 2 3 4 2 3 3 3 2 3" xfId="30753" xr:uid="{00000000-0005-0000-0000-000036780000}"/>
    <cellStyle name="Normal 2 3 4 2 3 3 3 3" xfId="10639" xr:uid="{00000000-0005-0000-0000-0000A0290000}"/>
    <cellStyle name="Normal 2 3 4 2 3 3 3 3 3" xfId="25736" xr:uid="{00000000-0005-0000-0000-00009D640000}"/>
    <cellStyle name="Normal 2 3 4 2 3 3 3 5" xfId="20723" xr:uid="{00000000-0005-0000-0000-000008510000}"/>
    <cellStyle name="Normal 2 3 4 2 3 3 4" xfId="12317" xr:uid="{00000000-0005-0000-0000-00002E300000}"/>
    <cellStyle name="Normal 2 3 4 2 3 3 4 3" xfId="27411" xr:uid="{00000000-0005-0000-0000-0000286B0000}"/>
    <cellStyle name="Normal 2 3 4 2 3 3 5" xfId="7296" xr:uid="{00000000-0005-0000-0000-0000911C0000}"/>
    <cellStyle name="Normal 2 3 4 2 3 3 5 3" xfId="22394" xr:uid="{00000000-0005-0000-0000-00008F570000}"/>
    <cellStyle name="Normal 2 3 4 2 3 3 7" xfId="17381" xr:uid="{00000000-0005-0000-0000-0000FA430000}"/>
    <cellStyle name="Normal 2 3 4 2 3 4" xfId="3078" xr:uid="{00000000-0005-0000-0000-0000170C0000}"/>
    <cellStyle name="Normal 2 3 4 2 3 4 2" xfId="13152" xr:uid="{00000000-0005-0000-0000-000071330000}"/>
    <cellStyle name="Normal 2 3 4 2 3 4 2 3" xfId="28246" xr:uid="{00000000-0005-0000-0000-00006B6E0000}"/>
    <cellStyle name="Normal 2 3 4 2 3 4 3" xfId="8132" xr:uid="{00000000-0005-0000-0000-0000D51F0000}"/>
    <cellStyle name="Normal 2 3 4 2 3 4 3 3" xfId="23229" xr:uid="{00000000-0005-0000-0000-0000D25A0000}"/>
    <cellStyle name="Normal 2 3 4 2 3 4 5" xfId="18216" xr:uid="{00000000-0005-0000-0000-00003D470000}"/>
    <cellStyle name="Normal 2 3 4 2 3 5" xfId="4771" xr:uid="{00000000-0005-0000-0000-0000B4120000}"/>
    <cellStyle name="Normal 2 3 4 2 3 5 2" xfId="14823" xr:uid="{00000000-0005-0000-0000-0000F8390000}"/>
    <cellStyle name="Normal 2 3 4 2 3 5 2 3" xfId="29917" xr:uid="{00000000-0005-0000-0000-0000F2740000}"/>
    <cellStyle name="Normal 2 3 4 2 3 5 3" xfId="9803" xr:uid="{00000000-0005-0000-0000-00005C260000}"/>
    <cellStyle name="Normal 2 3 4 2 3 5 3 3" xfId="24900" xr:uid="{00000000-0005-0000-0000-000059610000}"/>
    <cellStyle name="Normal 2 3 4 2 3 5 5" xfId="19887" xr:uid="{00000000-0005-0000-0000-0000C44D0000}"/>
    <cellStyle name="Normal 2 3 4 2 3 6" xfId="11481" xr:uid="{00000000-0005-0000-0000-0000EA2C0000}"/>
    <cellStyle name="Normal 2 3 4 2 3 6 3" xfId="26575" xr:uid="{00000000-0005-0000-0000-0000E4670000}"/>
    <cellStyle name="Normal 2 3 4 2 3 7" xfId="6460" xr:uid="{00000000-0005-0000-0000-00004D190000}"/>
    <cellStyle name="Normal 2 3 4 2 3 7 3" xfId="21558" xr:uid="{00000000-0005-0000-0000-00004B540000}"/>
    <cellStyle name="Normal 2 3 4 2 3 9" xfId="16545"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2" xr:uid="{00000000-0005-0000-0000-000081720000}"/>
    <cellStyle name="Normal 2 3 4 2 4 2 2 3" xfId="9178" xr:uid="{00000000-0005-0000-0000-0000EB230000}"/>
    <cellStyle name="Normal 2 3 4 2 4 2 2 3 3" xfId="24275" xr:uid="{00000000-0005-0000-0000-0000E85E0000}"/>
    <cellStyle name="Normal 2 3 4 2 4 2 2 5" xfId="19262" xr:uid="{00000000-0005-0000-0000-0000534B0000}"/>
    <cellStyle name="Normal 2 3 4 2 4 2 3" xfId="5817" xr:uid="{00000000-0005-0000-0000-0000CA160000}"/>
    <cellStyle name="Normal 2 3 4 2 4 2 3 2" xfId="15869" xr:uid="{00000000-0005-0000-0000-00000E3E0000}"/>
    <cellStyle name="Normal 2 3 4 2 4 2 3 2 3" xfId="30963" xr:uid="{00000000-0005-0000-0000-000008790000}"/>
    <cellStyle name="Normal 2 3 4 2 4 2 3 3" xfId="10849" xr:uid="{00000000-0005-0000-0000-0000722A0000}"/>
    <cellStyle name="Normal 2 3 4 2 4 2 3 3 3" xfId="25946" xr:uid="{00000000-0005-0000-0000-00006F650000}"/>
    <cellStyle name="Normal 2 3 4 2 4 2 3 5" xfId="20933" xr:uid="{00000000-0005-0000-0000-0000DA510000}"/>
    <cellStyle name="Normal 2 3 4 2 4 2 4" xfId="12527" xr:uid="{00000000-0005-0000-0000-000000310000}"/>
    <cellStyle name="Normal 2 3 4 2 4 2 4 3" xfId="27621" xr:uid="{00000000-0005-0000-0000-0000FA6B0000}"/>
    <cellStyle name="Normal 2 3 4 2 4 2 5" xfId="7506" xr:uid="{00000000-0005-0000-0000-0000631D0000}"/>
    <cellStyle name="Normal 2 3 4 2 4 2 5 3" xfId="22604" xr:uid="{00000000-0005-0000-0000-000061580000}"/>
    <cellStyle name="Normal 2 3 4 2 4 2 7" xfId="17591" xr:uid="{00000000-0005-0000-0000-0000CC440000}"/>
    <cellStyle name="Normal 2 3 4 2 4 3" xfId="3288" xr:uid="{00000000-0005-0000-0000-0000E90C0000}"/>
    <cellStyle name="Normal 2 3 4 2 4 3 2" xfId="13362" xr:uid="{00000000-0005-0000-0000-000043340000}"/>
    <cellStyle name="Normal 2 3 4 2 4 3 2 3" xfId="28456" xr:uid="{00000000-0005-0000-0000-00003D6F0000}"/>
    <cellStyle name="Normal 2 3 4 2 4 3 3" xfId="8342" xr:uid="{00000000-0005-0000-0000-0000A7200000}"/>
    <cellStyle name="Normal 2 3 4 2 4 3 3 3" xfId="23439" xr:uid="{00000000-0005-0000-0000-0000A45B0000}"/>
    <cellStyle name="Normal 2 3 4 2 4 3 5" xfId="18426" xr:uid="{00000000-0005-0000-0000-00000F480000}"/>
    <cellStyle name="Normal 2 3 4 2 4 4" xfId="4981" xr:uid="{00000000-0005-0000-0000-000086130000}"/>
    <cellStyle name="Normal 2 3 4 2 4 4 2" xfId="15033" xr:uid="{00000000-0005-0000-0000-0000CA3A0000}"/>
    <cellStyle name="Normal 2 3 4 2 4 4 2 3" xfId="30127" xr:uid="{00000000-0005-0000-0000-0000C4750000}"/>
    <cellStyle name="Normal 2 3 4 2 4 4 3" xfId="10013" xr:uid="{00000000-0005-0000-0000-00002E270000}"/>
    <cellStyle name="Normal 2 3 4 2 4 4 3 3" xfId="25110" xr:uid="{00000000-0005-0000-0000-00002B620000}"/>
    <cellStyle name="Normal 2 3 4 2 4 4 5" xfId="20097" xr:uid="{00000000-0005-0000-0000-0000964E0000}"/>
    <cellStyle name="Normal 2 3 4 2 4 5" xfId="11691" xr:uid="{00000000-0005-0000-0000-0000BC2D0000}"/>
    <cellStyle name="Normal 2 3 4 2 4 5 3" xfId="26785" xr:uid="{00000000-0005-0000-0000-0000B6680000}"/>
    <cellStyle name="Normal 2 3 4 2 4 6" xfId="6670" xr:uid="{00000000-0005-0000-0000-00001F1A0000}"/>
    <cellStyle name="Normal 2 3 4 2 4 6 3" xfId="21768" xr:uid="{00000000-0005-0000-0000-00001D550000}"/>
    <cellStyle name="Normal 2 3 4 2 4 8" xfId="16755"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4" xr:uid="{00000000-0005-0000-0000-0000DF700000}"/>
    <cellStyle name="Normal 2 3 4 2 5 2 3" xfId="8760" xr:uid="{00000000-0005-0000-0000-000049220000}"/>
    <cellStyle name="Normal 2 3 4 2 5 2 3 3" xfId="23857" xr:uid="{00000000-0005-0000-0000-0000465D0000}"/>
    <cellStyle name="Normal 2 3 4 2 5 2 5" xfId="18844" xr:uid="{00000000-0005-0000-0000-0000B1490000}"/>
    <cellStyle name="Normal 2 3 4 2 5 3" xfId="5399" xr:uid="{00000000-0005-0000-0000-000028150000}"/>
    <cellStyle name="Normal 2 3 4 2 5 3 2" xfId="15451" xr:uid="{00000000-0005-0000-0000-00006C3C0000}"/>
    <cellStyle name="Normal 2 3 4 2 5 3 2 3" xfId="30545" xr:uid="{00000000-0005-0000-0000-000066770000}"/>
    <cellStyle name="Normal 2 3 4 2 5 3 3" xfId="10431" xr:uid="{00000000-0005-0000-0000-0000D0280000}"/>
    <cellStyle name="Normal 2 3 4 2 5 3 3 3" xfId="25528" xr:uid="{00000000-0005-0000-0000-0000CD630000}"/>
    <cellStyle name="Normal 2 3 4 2 5 3 5" xfId="20515" xr:uid="{00000000-0005-0000-0000-000038500000}"/>
    <cellStyle name="Normal 2 3 4 2 5 4" xfId="12109" xr:uid="{00000000-0005-0000-0000-00005E2F0000}"/>
    <cellStyle name="Normal 2 3 4 2 5 4 3" xfId="27203" xr:uid="{00000000-0005-0000-0000-0000586A0000}"/>
    <cellStyle name="Normal 2 3 4 2 5 5" xfId="7088" xr:uid="{00000000-0005-0000-0000-0000C11B0000}"/>
    <cellStyle name="Normal 2 3 4 2 5 5 3" xfId="22186" xr:uid="{00000000-0005-0000-0000-0000BF560000}"/>
    <cellStyle name="Normal 2 3 4 2 5 7" xfId="17173" xr:uid="{00000000-0005-0000-0000-00002A430000}"/>
    <cellStyle name="Normal 2 3 4 2 6" xfId="2870" xr:uid="{00000000-0005-0000-0000-0000470B0000}"/>
    <cellStyle name="Normal 2 3 4 2 6 2" xfId="12944" xr:uid="{00000000-0005-0000-0000-0000A1320000}"/>
    <cellStyle name="Normal 2 3 4 2 6 2 3" xfId="28038" xr:uid="{00000000-0005-0000-0000-00009B6D0000}"/>
    <cellStyle name="Normal 2 3 4 2 6 3" xfId="7924" xr:uid="{00000000-0005-0000-0000-0000051F0000}"/>
    <cellStyle name="Normal 2 3 4 2 6 3 3" xfId="23021" xr:uid="{00000000-0005-0000-0000-0000025A0000}"/>
    <cellStyle name="Normal 2 3 4 2 6 5" xfId="18008" xr:uid="{00000000-0005-0000-0000-00006D460000}"/>
    <cellStyle name="Normal 2 3 4 2 7" xfId="4563" xr:uid="{00000000-0005-0000-0000-0000E4110000}"/>
    <cellStyle name="Normal 2 3 4 2 7 2" xfId="14615" xr:uid="{00000000-0005-0000-0000-000028390000}"/>
    <cellStyle name="Normal 2 3 4 2 7 2 3" xfId="29709" xr:uid="{00000000-0005-0000-0000-000022740000}"/>
    <cellStyle name="Normal 2 3 4 2 7 3" xfId="9595" xr:uid="{00000000-0005-0000-0000-00008C250000}"/>
    <cellStyle name="Normal 2 3 4 2 7 3 3" xfId="24692" xr:uid="{00000000-0005-0000-0000-000089600000}"/>
    <cellStyle name="Normal 2 3 4 2 7 5" xfId="19679" xr:uid="{00000000-0005-0000-0000-0000F44C0000}"/>
    <cellStyle name="Normal 2 3 4 2 8" xfId="11273" xr:uid="{00000000-0005-0000-0000-00001A2C0000}"/>
    <cellStyle name="Normal 2 3 4 2 8 3" xfId="26367" xr:uid="{00000000-0005-0000-0000-000014670000}"/>
    <cellStyle name="Normal 2 3 4 2 9" xfId="6252" xr:uid="{00000000-0005-0000-0000-00007D180000}"/>
    <cellStyle name="Normal 2 3 4 2 9 3" xfId="21350" xr:uid="{00000000-0005-0000-0000-00007B530000}"/>
    <cellStyle name="Normal 2 3 4 3" xfId="1217" xr:uid="{00000000-0005-0000-0000-0000D1040000}"/>
    <cellStyle name="Normal 2 3 4 3 10" xfId="16389"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2" xr:uid="{00000000-0005-0000-0000-000085730000}"/>
    <cellStyle name="Normal 2 3 4 3 2 2 2 2 3" xfId="9438" xr:uid="{00000000-0005-0000-0000-0000EF240000}"/>
    <cellStyle name="Normal 2 3 4 3 2 2 2 2 3 3" xfId="24535" xr:uid="{00000000-0005-0000-0000-0000EC5F0000}"/>
    <cellStyle name="Normal 2 3 4 3 2 2 2 2 5" xfId="19522" xr:uid="{00000000-0005-0000-0000-0000574C0000}"/>
    <cellStyle name="Normal 2 3 4 3 2 2 2 3" xfId="6077" xr:uid="{00000000-0005-0000-0000-0000CE170000}"/>
    <cellStyle name="Normal 2 3 4 3 2 2 2 3 2" xfId="16129" xr:uid="{00000000-0005-0000-0000-0000123F0000}"/>
    <cellStyle name="Normal 2 3 4 3 2 2 2 3 2 3" xfId="31223" xr:uid="{00000000-0005-0000-0000-00000C7A0000}"/>
    <cellStyle name="Normal 2 3 4 3 2 2 2 3 3" xfId="11109" xr:uid="{00000000-0005-0000-0000-0000762B0000}"/>
    <cellStyle name="Normal 2 3 4 3 2 2 2 3 3 3" xfId="26206" xr:uid="{00000000-0005-0000-0000-000073660000}"/>
    <cellStyle name="Normal 2 3 4 3 2 2 2 3 5" xfId="21193" xr:uid="{00000000-0005-0000-0000-0000DE520000}"/>
    <cellStyle name="Normal 2 3 4 3 2 2 2 4" xfId="12787" xr:uid="{00000000-0005-0000-0000-000004320000}"/>
    <cellStyle name="Normal 2 3 4 3 2 2 2 4 3" xfId="27881" xr:uid="{00000000-0005-0000-0000-0000FE6C0000}"/>
    <cellStyle name="Normal 2 3 4 3 2 2 2 5" xfId="7766" xr:uid="{00000000-0005-0000-0000-0000671E0000}"/>
    <cellStyle name="Normal 2 3 4 3 2 2 2 5 3" xfId="22864" xr:uid="{00000000-0005-0000-0000-000065590000}"/>
    <cellStyle name="Normal 2 3 4 3 2 2 2 7" xfId="17851" xr:uid="{00000000-0005-0000-0000-0000D0450000}"/>
    <cellStyle name="Normal 2 3 4 3 2 2 3" xfId="3548" xr:uid="{00000000-0005-0000-0000-0000ED0D0000}"/>
    <cellStyle name="Normal 2 3 4 3 2 2 3 2" xfId="13622" xr:uid="{00000000-0005-0000-0000-000047350000}"/>
    <cellStyle name="Normal 2 3 4 3 2 2 3 2 3" xfId="28716" xr:uid="{00000000-0005-0000-0000-000041700000}"/>
    <cellStyle name="Normal 2 3 4 3 2 2 3 3" xfId="8602" xr:uid="{00000000-0005-0000-0000-0000AB210000}"/>
    <cellStyle name="Normal 2 3 4 3 2 2 3 3 3" xfId="23699" xr:uid="{00000000-0005-0000-0000-0000A85C0000}"/>
    <cellStyle name="Normal 2 3 4 3 2 2 3 5" xfId="18686" xr:uid="{00000000-0005-0000-0000-000013490000}"/>
    <cellStyle name="Normal 2 3 4 3 2 2 4" xfId="5241" xr:uid="{00000000-0005-0000-0000-00008A140000}"/>
    <cellStyle name="Normal 2 3 4 3 2 2 4 2" xfId="15293" xr:uid="{00000000-0005-0000-0000-0000CE3B0000}"/>
    <cellStyle name="Normal 2 3 4 3 2 2 4 2 3" xfId="30387" xr:uid="{00000000-0005-0000-0000-0000C8760000}"/>
    <cellStyle name="Normal 2 3 4 3 2 2 4 3" xfId="10273" xr:uid="{00000000-0005-0000-0000-000032280000}"/>
    <cellStyle name="Normal 2 3 4 3 2 2 4 3 3" xfId="25370" xr:uid="{00000000-0005-0000-0000-00002F630000}"/>
    <cellStyle name="Normal 2 3 4 3 2 2 4 5" xfId="20357" xr:uid="{00000000-0005-0000-0000-00009A4F0000}"/>
    <cellStyle name="Normal 2 3 4 3 2 2 5" xfId="11951" xr:uid="{00000000-0005-0000-0000-0000C02E0000}"/>
    <cellStyle name="Normal 2 3 4 3 2 2 5 3" xfId="27045" xr:uid="{00000000-0005-0000-0000-0000BA690000}"/>
    <cellStyle name="Normal 2 3 4 3 2 2 6" xfId="6930" xr:uid="{00000000-0005-0000-0000-0000231B0000}"/>
    <cellStyle name="Normal 2 3 4 3 2 2 6 3" xfId="22028" xr:uid="{00000000-0005-0000-0000-000021560000}"/>
    <cellStyle name="Normal 2 3 4 3 2 2 8" xfId="17015"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4" xr:uid="{00000000-0005-0000-0000-0000E3710000}"/>
    <cellStyle name="Normal 2 3 4 3 2 3 2 3" xfId="9020" xr:uid="{00000000-0005-0000-0000-00004D230000}"/>
    <cellStyle name="Normal 2 3 4 3 2 3 2 3 3" xfId="24117" xr:uid="{00000000-0005-0000-0000-00004A5E0000}"/>
    <cellStyle name="Normal 2 3 4 3 2 3 2 5" xfId="19104" xr:uid="{00000000-0005-0000-0000-0000B54A0000}"/>
    <cellStyle name="Normal 2 3 4 3 2 3 3" xfId="5659" xr:uid="{00000000-0005-0000-0000-00002C160000}"/>
    <cellStyle name="Normal 2 3 4 3 2 3 3 2" xfId="15711" xr:uid="{00000000-0005-0000-0000-0000703D0000}"/>
    <cellStyle name="Normal 2 3 4 3 2 3 3 2 3" xfId="30805" xr:uid="{00000000-0005-0000-0000-00006A780000}"/>
    <cellStyle name="Normal 2 3 4 3 2 3 3 3" xfId="10691" xr:uid="{00000000-0005-0000-0000-0000D4290000}"/>
    <cellStyle name="Normal 2 3 4 3 2 3 3 3 3" xfId="25788" xr:uid="{00000000-0005-0000-0000-0000D1640000}"/>
    <cellStyle name="Normal 2 3 4 3 2 3 3 5" xfId="20775" xr:uid="{00000000-0005-0000-0000-00003C510000}"/>
    <cellStyle name="Normal 2 3 4 3 2 3 4" xfId="12369" xr:uid="{00000000-0005-0000-0000-000062300000}"/>
    <cellStyle name="Normal 2 3 4 3 2 3 4 3" xfId="27463" xr:uid="{00000000-0005-0000-0000-00005C6B0000}"/>
    <cellStyle name="Normal 2 3 4 3 2 3 5" xfId="7348" xr:uid="{00000000-0005-0000-0000-0000C51C0000}"/>
    <cellStyle name="Normal 2 3 4 3 2 3 5 3" xfId="22446" xr:uid="{00000000-0005-0000-0000-0000C3570000}"/>
    <cellStyle name="Normal 2 3 4 3 2 3 7" xfId="17433" xr:uid="{00000000-0005-0000-0000-00002E440000}"/>
    <cellStyle name="Normal 2 3 4 3 2 4" xfId="3130" xr:uid="{00000000-0005-0000-0000-00004B0C0000}"/>
    <cellStyle name="Normal 2 3 4 3 2 4 2" xfId="13204" xr:uid="{00000000-0005-0000-0000-0000A5330000}"/>
    <cellStyle name="Normal 2 3 4 3 2 4 2 3" xfId="28298" xr:uid="{00000000-0005-0000-0000-00009F6E0000}"/>
    <cellStyle name="Normal 2 3 4 3 2 4 3" xfId="8184" xr:uid="{00000000-0005-0000-0000-000009200000}"/>
    <cellStyle name="Normal 2 3 4 3 2 4 3 3" xfId="23281" xr:uid="{00000000-0005-0000-0000-0000065B0000}"/>
    <cellStyle name="Normal 2 3 4 3 2 4 5" xfId="18268" xr:uid="{00000000-0005-0000-0000-000071470000}"/>
    <cellStyle name="Normal 2 3 4 3 2 5" xfId="4823" xr:uid="{00000000-0005-0000-0000-0000E8120000}"/>
    <cellStyle name="Normal 2 3 4 3 2 5 2" xfId="14875" xr:uid="{00000000-0005-0000-0000-00002C3A0000}"/>
    <cellStyle name="Normal 2 3 4 3 2 5 2 3" xfId="29969" xr:uid="{00000000-0005-0000-0000-000026750000}"/>
    <cellStyle name="Normal 2 3 4 3 2 5 3" xfId="9855" xr:uid="{00000000-0005-0000-0000-000090260000}"/>
    <cellStyle name="Normal 2 3 4 3 2 5 3 3" xfId="24952" xr:uid="{00000000-0005-0000-0000-00008D610000}"/>
    <cellStyle name="Normal 2 3 4 3 2 5 5" xfId="19939" xr:uid="{00000000-0005-0000-0000-0000F84D0000}"/>
    <cellStyle name="Normal 2 3 4 3 2 6" xfId="11533" xr:uid="{00000000-0005-0000-0000-00001E2D0000}"/>
    <cellStyle name="Normal 2 3 4 3 2 6 3" xfId="26627" xr:uid="{00000000-0005-0000-0000-000018680000}"/>
    <cellStyle name="Normal 2 3 4 3 2 7" xfId="6512" xr:uid="{00000000-0005-0000-0000-000081190000}"/>
    <cellStyle name="Normal 2 3 4 3 2 7 3" xfId="21610" xr:uid="{00000000-0005-0000-0000-00007F540000}"/>
    <cellStyle name="Normal 2 3 4 3 2 9" xfId="16597"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4" xr:uid="{00000000-0005-0000-0000-0000B5720000}"/>
    <cellStyle name="Normal 2 3 4 3 3 2 2 3" xfId="9230" xr:uid="{00000000-0005-0000-0000-00001F240000}"/>
    <cellStyle name="Normal 2 3 4 3 3 2 2 3 3" xfId="24327" xr:uid="{00000000-0005-0000-0000-00001C5F0000}"/>
    <cellStyle name="Normal 2 3 4 3 3 2 2 5" xfId="19314" xr:uid="{00000000-0005-0000-0000-0000874B0000}"/>
    <cellStyle name="Normal 2 3 4 3 3 2 3" xfId="5869" xr:uid="{00000000-0005-0000-0000-0000FE160000}"/>
    <cellStyle name="Normal 2 3 4 3 3 2 3 2" xfId="15921" xr:uid="{00000000-0005-0000-0000-0000423E0000}"/>
    <cellStyle name="Normal 2 3 4 3 3 2 3 2 3" xfId="31015" xr:uid="{00000000-0005-0000-0000-00003C790000}"/>
    <cellStyle name="Normal 2 3 4 3 3 2 3 3" xfId="10901" xr:uid="{00000000-0005-0000-0000-0000A62A0000}"/>
    <cellStyle name="Normal 2 3 4 3 3 2 3 3 3" xfId="25998" xr:uid="{00000000-0005-0000-0000-0000A3650000}"/>
    <cellStyle name="Normal 2 3 4 3 3 2 3 5" xfId="20985" xr:uid="{00000000-0005-0000-0000-00000E520000}"/>
    <cellStyle name="Normal 2 3 4 3 3 2 4" xfId="12579" xr:uid="{00000000-0005-0000-0000-000034310000}"/>
    <cellStyle name="Normal 2 3 4 3 3 2 4 3" xfId="27673" xr:uid="{00000000-0005-0000-0000-00002E6C0000}"/>
    <cellStyle name="Normal 2 3 4 3 3 2 5" xfId="7558" xr:uid="{00000000-0005-0000-0000-0000971D0000}"/>
    <cellStyle name="Normal 2 3 4 3 3 2 5 3" xfId="22656" xr:uid="{00000000-0005-0000-0000-000095580000}"/>
    <cellStyle name="Normal 2 3 4 3 3 2 7" xfId="17643" xr:uid="{00000000-0005-0000-0000-000000450000}"/>
    <cellStyle name="Normal 2 3 4 3 3 3" xfId="3340" xr:uid="{00000000-0005-0000-0000-00001D0D0000}"/>
    <cellStyle name="Normal 2 3 4 3 3 3 2" xfId="13414" xr:uid="{00000000-0005-0000-0000-000077340000}"/>
    <cellStyle name="Normal 2 3 4 3 3 3 2 3" xfId="28508" xr:uid="{00000000-0005-0000-0000-0000716F0000}"/>
    <cellStyle name="Normal 2 3 4 3 3 3 3" xfId="8394" xr:uid="{00000000-0005-0000-0000-0000DB200000}"/>
    <cellStyle name="Normal 2 3 4 3 3 3 3 3" xfId="23491" xr:uid="{00000000-0005-0000-0000-0000D85B0000}"/>
    <cellStyle name="Normal 2 3 4 3 3 3 5" xfId="18478" xr:uid="{00000000-0005-0000-0000-000043480000}"/>
    <cellStyle name="Normal 2 3 4 3 3 4" xfId="5033" xr:uid="{00000000-0005-0000-0000-0000BA130000}"/>
    <cellStyle name="Normal 2 3 4 3 3 4 2" xfId="15085" xr:uid="{00000000-0005-0000-0000-0000FE3A0000}"/>
    <cellStyle name="Normal 2 3 4 3 3 4 2 3" xfId="30179" xr:uid="{00000000-0005-0000-0000-0000F8750000}"/>
    <cellStyle name="Normal 2 3 4 3 3 4 3" xfId="10065" xr:uid="{00000000-0005-0000-0000-000062270000}"/>
    <cellStyle name="Normal 2 3 4 3 3 4 3 3" xfId="25162" xr:uid="{00000000-0005-0000-0000-00005F620000}"/>
    <cellStyle name="Normal 2 3 4 3 3 4 5" xfId="20149" xr:uid="{00000000-0005-0000-0000-0000CA4E0000}"/>
    <cellStyle name="Normal 2 3 4 3 3 5" xfId="11743" xr:uid="{00000000-0005-0000-0000-0000F02D0000}"/>
    <cellStyle name="Normal 2 3 4 3 3 5 3" xfId="26837" xr:uid="{00000000-0005-0000-0000-0000EA680000}"/>
    <cellStyle name="Normal 2 3 4 3 3 6" xfId="6722" xr:uid="{00000000-0005-0000-0000-0000531A0000}"/>
    <cellStyle name="Normal 2 3 4 3 3 6 3" xfId="21820" xr:uid="{00000000-0005-0000-0000-000051550000}"/>
    <cellStyle name="Normal 2 3 4 3 3 8" xfId="16807"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6" xr:uid="{00000000-0005-0000-0000-000013710000}"/>
    <cellStyle name="Normal 2 3 4 3 4 2 3" xfId="8812" xr:uid="{00000000-0005-0000-0000-00007D220000}"/>
    <cellStyle name="Normal 2 3 4 3 4 2 3 3" xfId="23909" xr:uid="{00000000-0005-0000-0000-00007A5D0000}"/>
    <cellStyle name="Normal 2 3 4 3 4 2 5" xfId="18896" xr:uid="{00000000-0005-0000-0000-0000E5490000}"/>
    <cellStyle name="Normal 2 3 4 3 4 3" xfId="5451" xr:uid="{00000000-0005-0000-0000-00005C150000}"/>
    <cellStyle name="Normal 2 3 4 3 4 3 2" xfId="15503" xr:uid="{00000000-0005-0000-0000-0000A03C0000}"/>
    <cellStyle name="Normal 2 3 4 3 4 3 2 3" xfId="30597" xr:uid="{00000000-0005-0000-0000-00009A770000}"/>
    <cellStyle name="Normal 2 3 4 3 4 3 3" xfId="10483" xr:uid="{00000000-0005-0000-0000-000004290000}"/>
    <cellStyle name="Normal 2 3 4 3 4 3 3 3" xfId="25580" xr:uid="{00000000-0005-0000-0000-000001640000}"/>
    <cellStyle name="Normal 2 3 4 3 4 3 5" xfId="20567" xr:uid="{00000000-0005-0000-0000-00006C500000}"/>
    <cellStyle name="Normal 2 3 4 3 4 4" xfId="12161" xr:uid="{00000000-0005-0000-0000-0000922F0000}"/>
    <cellStyle name="Normal 2 3 4 3 4 4 3" xfId="27255" xr:uid="{00000000-0005-0000-0000-00008C6A0000}"/>
    <cellStyle name="Normal 2 3 4 3 4 5" xfId="7140" xr:uid="{00000000-0005-0000-0000-0000F51B0000}"/>
    <cellStyle name="Normal 2 3 4 3 4 5 3" xfId="22238" xr:uid="{00000000-0005-0000-0000-0000F3560000}"/>
    <cellStyle name="Normal 2 3 4 3 4 7" xfId="17225" xr:uid="{00000000-0005-0000-0000-00005E430000}"/>
    <cellStyle name="Normal 2 3 4 3 5" xfId="2922" xr:uid="{00000000-0005-0000-0000-00007B0B0000}"/>
    <cellStyle name="Normal 2 3 4 3 5 2" xfId="12996" xr:uid="{00000000-0005-0000-0000-0000D5320000}"/>
    <cellStyle name="Normal 2 3 4 3 5 2 3" xfId="28090" xr:uid="{00000000-0005-0000-0000-0000CF6D0000}"/>
    <cellStyle name="Normal 2 3 4 3 5 3" xfId="7976" xr:uid="{00000000-0005-0000-0000-0000391F0000}"/>
    <cellStyle name="Normal 2 3 4 3 5 3 3" xfId="23073" xr:uid="{00000000-0005-0000-0000-0000365A0000}"/>
    <cellStyle name="Normal 2 3 4 3 5 5" xfId="18060" xr:uid="{00000000-0005-0000-0000-0000A1460000}"/>
    <cellStyle name="Normal 2 3 4 3 6" xfId="4615" xr:uid="{00000000-0005-0000-0000-000018120000}"/>
    <cellStyle name="Normal 2 3 4 3 6 2" xfId="14667" xr:uid="{00000000-0005-0000-0000-00005C390000}"/>
    <cellStyle name="Normal 2 3 4 3 6 2 3" xfId="29761" xr:uid="{00000000-0005-0000-0000-000056740000}"/>
    <cellStyle name="Normal 2 3 4 3 6 3" xfId="9647" xr:uid="{00000000-0005-0000-0000-0000C0250000}"/>
    <cellStyle name="Normal 2 3 4 3 6 3 3" xfId="24744" xr:uid="{00000000-0005-0000-0000-0000BD600000}"/>
    <cellStyle name="Normal 2 3 4 3 6 5" xfId="19731" xr:uid="{00000000-0005-0000-0000-0000284D0000}"/>
    <cellStyle name="Normal 2 3 4 3 7" xfId="11325" xr:uid="{00000000-0005-0000-0000-00004E2C0000}"/>
    <cellStyle name="Normal 2 3 4 3 7 3" xfId="26419" xr:uid="{00000000-0005-0000-0000-000048670000}"/>
    <cellStyle name="Normal 2 3 4 3 8" xfId="6304" xr:uid="{00000000-0005-0000-0000-0000B1180000}"/>
    <cellStyle name="Normal 2 3 4 3 8 3" xfId="21402"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8" xr:uid="{00000000-0005-0000-0000-00001D730000}"/>
    <cellStyle name="Normal 2 3 4 4 2 2 2 3" xfId="9334" xr:uid="{00000000-0005-0000-0000-000087240000}"/>
    <cellStyle name="Normal 2 3 4 4 2 2 2 3 3" xfId="24431" xr:uid="{00000000-0005-0000-0000-0000845F0000}"/>
    <cellStyle name="Normal 2 3 4 4 2 2 2 5" xfId="19418" xr:uid="{00000000-0005-0000-0000-0000EF4B0000}"/>
    <cellStyle name="Normal 2 3 4 4 2 2 3" xfId="5973" xr:uid="{00000000-0005-0000-0000-000066170000}"/>
    <cellStyle name="Normal 2 3 4 4 2 2 3 2" xfId="16025" xr:uid="{00000000-0005-0000-0000-0000AA3E0000}"/>
    <cellStyle name="Normal 2 3 4 4 2 2 3 2 3" xfId="31119" xr:uid="{00000000-0005-0000-0000-0000A4790000}"/>
    <cellStyle name="Normal 2 3 4 4 2 2 3 3" xfId="11005" xr:uid="{00000000-0005-0000-0000-00000E2B0000}"/>
    <cellStyle name="Normal 2 3 4 4 2 2 3 3 3" xfId="26102" xr:uid="{00000000-0005-0000-0000-00000B660000}"/>
    <cellStyle name="Normal 2 3 4 4 2 2 3 5" xfId="21089" xr:uid="{00000000-0005-0000-0000-000076520000}"/>
    <cellStyle name="Normal 2 3 4 4 2 2 4" xfId="12683" xr:uid="{00000000-0005-0000-0000-00009C310000}"/>
    <cellStyle name="Normal 2 3 4 4 2 2 4 3" xfId="27777" xr:uid="{00000000-0005-0000-0000-0000966C0000}"/>
    <cellStyle name="Normal 2 3 4 4 2 2 5" xfId="7662" xr:uid="{00000000-0005-0000-0000-0000FF1D0000}"/>
    <cellStyle name="Normal 2 3 4 4 2 2 5 3" xfId="22760" xr:uid="{00000000-0005-0000-0000-0000FD580000}"/>
    <cellStyle name="Normal 2 3 4 4 2 2 7" xfId="17747" xr:uid="{00000000-0005-0000-0000-000068450000}"/>
    <cellStyle name="Normal 2 3 4 4 2 3" xfId="3444" xr:uid="{00000000-0005-0000-0000-0000850D0000}"/>
    <cellStyle name="Normal 2 3 4 4 2 3 2" xfId="13518" xr:uid="{00000000-0005-0000-0000-0000DF340000}"/>
    <cellStyle name="Normal 2 3 4 4 2 3 2 3" xfId="28612" xr:uid="{00000000-0005-0000-0000-0000D96F0000}"/>
    <cellStyle name="Normal 2 3 4 4 2 3 3" xfId="8498" xr:uid="{00000000-0005-0000-0000-000043210000}"/>
    <cellStyle name="Normal 2 3 4 4 2 3 3 3" xfId="23595" xr:uid="{00000000-0005-0000-0000-0000405C0000}"/>
    <cellStyle name="Normal 2 3 4 4 2 3 5" xfId="18582" xr:uid="{00000000-0005-0000-0000-0000AB480000}"/>
    <cellStyle name="Normal 2 3 4 4 2 4" xfId="5137" xr:uid="{00000000-0005-0000-0000-000022140000}"/>
    <cellStyle name="Normal 2 3 4 4 2 4 2" xfId="15189" xr:uid="{00000000-0005-0000-0000-0000663B0000}"/>
    <cellStyle name="Normal 2 3 4 4 2 4 2 3" xfId="30283" xr:uid="{00000000-0005-0000-0000-000060760000}"/>
    <cellStyle name="Normal 2 3 4 4 2 4 3" xfId="10169" xr:uid="{00000000-0005-0000-0000-0000CA270000}"/>
    <cellStyle name="Normal 2 3 4 4 2 4 3 3" xfId="25266" xr:uid="{00000000-0005-0000-0000-0000C7620000}"/>
    <cellStyle name="Normal 2 3 4 4 2 4 5" xfId="20253" xr:uid="{00000000-0005-0000-0000-0000324F0000}"/>
    <cellStyle name="Normal 2 3 4 4 2 5" xfId="11847" xr:uid="{00000000-0005-0000-0000-0000582E0000}"/>
    <cellStyle name="Normal 2 3 4 4 2 5 3" xfId="26941" xr:uid="{00000000-0005-0000-0000-000052690000}"/>
    <cellStyle name="Normal 2 3 4 4 2 6" xfId="6826" xr:uid="{00000000-0005-0000-0000-0000BB1A0000}"/>
    <cellStyle name="Normal 2 3 4 4 2 6 3" xfId="21924" xr:uid="{00000000-0005-0000-0000-0000B9550000}"/>
    <cellStyle name="Normal 2 3 4 4 2 8" xfId="16911"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0" xr:uid="{00000000-0005-0000-0000-00007B710000}"/>
    <cellStyle name="Normal 2 3 4 4 3 2 3" xfId="8916" xr:uid="{00000000-0005-0000-0000-0000E5220000}"/>
    <cellStyle name="Normal 2 3 4 4 3 2 3 3" xfId="24013" xr:uid="{00000000-0005-0000-0000-0000E25D0000}"/>
    <cellStyle name="Normal 2 3 4 4 3 2 5" xfId="19000" xr:uid="{00000000-0005-0000-0000-00004D4A0000}"/>
    <cellStyle name="Normal 2 3 4 4 3 3" xfId="5555" xr:uid="{00000000-0005-0000-0000-0000C4150000}"/>
    <cellStyle name="Normal 2 3 4 4 3 3 2" xfId="15607" xr:uid="{00000000-0005-0000-0000-0000083D0000}"/>
    <cellStyle name="Normal 2 3 4 4 3 3 2 3" xfId="30701" xr:uid="{00000000-0005-0000-0000-000002780000}"/>
    <cellStyle name="Normal 2 3 4 4 3 3 3" xfId="10587" xr:uid="{00000000-0005-0000-0000-00006C290000}"/>
    <cellStyle name="Normal 2 3 4 4 3 3 3 3" xfId="25684" xr:uid="{00000000-0005-0000-0000-000069640000}"/>
    <cellStyle name="Normal 2 3 4 4 3 3 5" xfId="20671" xr:uid="{00000000-0005-0000-0000-0000D4500000}"/>
    <cellStyle name="Normal 2 3 4 4 3 4" xfId="12265" xr:uid="{00000000-0005-0000-0000-0000FA2F0000}"/>
    <cellStyle name="Normal 2 3 4 4 3 4 3" xfId="27359" xr:uid="{00000000-0005-0000-0000-0000F46A0000}"/>
    <cellStyle name="Normal 2 3 4 4 3 5" xfId="7244" xr:uid="{00000000-0005-0000-0000-00005D1C0000}"/>
    <cellStyle name="Normal 2 3 4 4 3 5 3" xfId="22342" xr:uid="{00000000-0005-0000-0000-00005B570000}"/>
    <cellStyle name="Normal 2 3 4 4 3 7" xfId="17329" xr:uid="{00000000-0005-0000-0000-0000C6430000}"/>
    <cellStyle name="Normal 2 3 4 4 4" xfId="3026" xr:uid="{00000000-0005-0000-0000-0000E30B0000}"/>
    <cellStyle name="Normal 2 3 4 4 4 2" xfId="13100" xr:uid="{00000000-0005-0000-0000-00003D330000}"/>
    <cellStyle name="Normal 2 3 4 4 4 2 3" xfId="28194" xr:uid="{00000000-0005-0000-0000-0000376E0000}"/>
    <cellStyle name="Normal 2 3 4 4 4 3" xfId="8080" xr:uid="{00000000-0005-0000-0000-0000A11F0000}"/>
    <cellStyle name="Normal 2 3 4 4 4 3 3" xfId="23177" xr:uid="{00000000-0005-0000-0000-00009E5A0000}"/>
    <cellStyle name="Normal 2 3 4 4 4 5" xfId="18164" xr:uid="{00000000-0005-0000-0000-000009470000}"/>
    <cellStyle name="Normal 2 3 4 4 5" xfId="4719" xr:uid="{00000000-0005-0000-0000-000080120000}"/>
    <cellStyle name="Normal 2 3 4 4 5 2" xfId="14771" xr:uid="{00000000-0005-0000-0000-0000C4390000}"/>
    <cellStyle name="Normal 2 3 4 4 5 2 3" xfId="29865" xr:uid="{00000000-0005-0000-0000-0000BE740000}"/>
    <cellStyle name="Normal 2 3 4 4 5 3" xfId="9751" xr:uid="{00000000-0005-0000-0000-000028260000}"/>
    <cellStyle name="Normal 2 3 4 4 5 3 3" xfId="24848" xr:uid="{00000000-0005-0000-0000-000025610000}"/>
    <cellStyle name="Normal 2 3 4 4 5 5" xfId="19835" xr:uid="{00000000-0005-0000-0000-0000904D0000}"/>
    <cellStyle name="Normal 2 3 4 4 6" xfId="11429" xr:uid="{00000000-0005-0000-0000-0000B62C0000}"/>
    <cellStyle name="Normal 2 3 4 4 6 3" xfId="26523" xr:uid="{00000000-0005-0000-0000-0000B0670000}"/>
    <cellStyle name="Normal 2 3 4 4 7" xfId="6408" xr:uid="{00000000-0005-0000-0000-000019190000}"/>
    <cellStyle name="Normal 2 3 4 4 7 3" xfId="21506" xr:uid="{00000000-0005-0000-0000-000017540000}"/>
    <cellStyle name="Normal 2 3 4 4 9" xfId="16493"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0" xr:uid="{00000000-0005-0000-0000-00004D720000}"/>
    <cellStyle name="Normal 2 3 4 5 2 2 3" xfId="9126" xr:uid="{00000000-0005-0000-0000-0000B7230000}"/>
    <cellStyle name="Normal 2 3 4 5 2 2 3 3" xfId="24223" xr:uid="{00000000-0005-0000-0000-0000B45E0000}"/>
    <cellStyle name="Normal 2 3 4 5 2 2 5" xfId="19210" xr:uid="{00000000-0005-0000-0000-00001F4B0000}"/>
    <cellStyle name="Normal 2 3 4 5 2 3" xfId="5765" xr:uid="{00000000-0005-0000-0000-000096160000}"/>
    <cellStyle name="Normal 2 3 4 5 2 3 2" xfId="15817" xr:uid="{00000000-0005-0000-0000-0000DA3D0000}"/>
    <cellStyle name="Normal 2 3 4 5 2 3 2 3" xfId="30911" xr:uid="{00000000-0005-0000-0000-0000D4780000}"/>
    <cellStyle name="Normal 2 3 4 5 2 3 3" xfId="10797" xr:uid="{00000000-0005-0000-0000-00003E2A0000}"/>
    <cellStyle name="Normal 2 3 4 5 2 3 3 3" xfId="25894" xr:uid="{00000000-0005-0000-0000-00003B650000}"/>
    <cellStyle name="Normal 2 3 4 5 2 3 5" xfId="20881" xr:uid="{00000000-0005-0000-0000-0000A6510000}"/>
    <cellStyle name="Normal 2 3 4 5 2 4" xfId="12475" xr:uid="{00000000-0005-0000-0000-0000CC300000}"/>
    <cellStyle name="Normal 2 3 4 5 2 4 3" xfId="27569" xr:uid="{00000000-0005-0000-0000-0000C66B0000}"/>
    <cellStyle name="Normal 2 3 4 5 2 5" xfId="7454" xr:uid="{00000000-0005-0000-0000-00002F1D0000}"/>
    <cellStyle name="Normal 2 3 4 5 2 5 3" xfId="22552" xr:uid="{00000000-0005-0000-0000-00002D580000}"/>
    <cellStyle name="Normal 2 3 4 5 2 7" xfId="17539" xr:uid="{00000000-0005-0000-0000-000098440000}"/>
    <cellStyle name="Normal 2 3 4 5 3" xfId="3236" xr:uid="{00000000-0005-0000-0000-0000B50C0000}"/>
    <cellStyle name="Normal 2 3 4 5 3 2" xfId="13310" xr:uid="{00000000-0005-0000-0000-00000F340000}"/>
    <cellStyle name="Normal 2 3 4 5 3 2 3" xfId="28404" xr:uid="{00000000-0005-0000-0000-0000096F0000}"/>
    <cellStyle name="Normal 2 3 4 5 3 3" xfId="8290" xr:uid="{00000000-0005-0000-0000-000073200000}"/>
    <cellStyle name="Normal 2 3 4 5 3 3 3" xfId="23387" xr:uid="{00000000-0005-0000-0000-0000705B0000}"/>
    <cellStyle name="Normal 2 3 4 5 3 5" xfId="18374" xr:uid="{00000000-0005-0000-0000-0000DB470000}"/>
    <cellStyle name="Normal 2 3 4 5 4" xfId="4929" xr:uid="{00000000-0005-0000-0000-000052130000}"/>
    <cellStyle name="Normal 2 3 4 5 4 2" xfId="14981" xr:uid="{00000000-0005-0000-0000-0000963A0000}"/>
    <cellStyle name="Normal 2 3 4 5 4 2 3" xfId="30075" xr:uid="{00000000-0005-0000-0000-000090750000}"/>
    <cellStyle name="Normal 2 3 4 5 4 3" xfId="9961" xr:uid="{00000000-0005-0000-0000-0000FA260000}"/>
    <cellStyle name="Normal 2 3 4 5 4 3 3" xfId="25058" xr:uid="{00000000-0005-0000-0000-0000F7610000}"/>
    <cellStyle name="Normal 2 3 4 5 4 5" xfId="20045" xr:uid="{00000000-0005-0000-0000-0000624E0000}"/>
    <cellStyle name="Normal 2 3 4 5 5" xfId="11639" xr:uid="{00000000-0005-0000-0000-0000882D0000}"/>
    <cellStyle name="Normal 2 3 4 5 5 3" xfId="26733" xr:uid="{00000000-0005-0000-0000-000082680000}"/>
    <cellStyle name="Normal 2 3 4 5 6" xfId="6618" xr:uid="{00000000-0005-0000-0000-0000EB190000}"/>
    <cellStyle name="Normal 2 3 4 5 6 3" xfId="21716" xr:uid="{00000000-0005-0000-0000-0000E9540000}"/>
    <cellStyle name="Normal 2 3 4 5 8" xfId="16703"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2" xr:uid="{00000000-0005-0000-0000-0000AB700000}"/>
    <cellStyle name="Normal 2 3 4 6 2 3" xfId="8708" xr:uid="{00000000-0005-0000-0000-000015220000}"/>
    <cellStyle name="Normal 2 3 4 6 2 3 3" xfId="23805" xr:uid="{00000000-0005-0000-0000-0000125D0000}"/>
    <cellStyle name="Normal 2 3 4 6 2 5" xfId="18792" xr:uid="{00000000-0005-0000-0000-00007D490000}"/>
    <cellStyle name="Normal 2 3 4 6 3" xfId="5347" xr:uid="{00000000-0005-0000-0000-0000F4140000}"/>
    <cellStyle name="Normal 2 3 4 6 3 2" xfId="15399" xr:uid="{00000000-0005-0000-0000-0000383C0000}"/>
    <cellStyle name="Normal 2 3 4 6 3 2 3" xfId="30493" xr:uid="{00000000-0005-0000-0000-000032770000}"/>
    <cellStyle name="Normal 2 3 4 6 3 3" xfId="10379" xr:uid="{00000000-0005-0000-0000-00009C280000}"/>
    <cellStyle name="Normal 2 3 4 6 3 3 3" xfId="25476" xr:uid="{00000000-0005-0000-0000-000099630000}"/>
    <cellStyle name="Normal 2 3 4 6 3 5" xfId="20463" xr:uid="{00000000-0005-0000-0000-000004500000}"/>
    <cellStyle name="Normal 2 3 4 6 4" xfId="12057" xr:uid="{00000000-0005-0000-0000-00002A2F0000}"/>
    <cellStyle name="Normal 2 3 4 6 4 3" xfId="27151" xr:uid="{00000000-0005-0000-0000-0000246A0000}"/>
    <cellStyle name="Normal 2 3 4 6 5" xfId="7036" xr:uid="{00000000-0005-0000-0000-00008D1B0000}"/>
    <cellStyle name="Normal 2 3 4 6 5 3" xfId="22134" xr:uid="{00000000-0005-0000-0000-00008B560000}"/>
    <cellStyle name="Normal 2 3 4 6 7" xfId="17121" xr:uid="{00000000-0005-0000-0000-0000F6420000}"/>
    <cellStyle name="Normal 2 3 4 7" xfId="2814" xr:uid="{00000000-0005-0000-0000-00000F0B0000}"/>
    <cellStyle name="Normal 2 3 4 7 2" xfId="12892" xr:uid="{00000000-0005-0000-0000-00006D320000}"/>
    <cellStyle name="Normal 2 3 4 7 2 3" xfId="27986" xr:uid="{00000000-0005-0000-0000-0000676D0000}"/>
    <cellStyle name="Normal 2 3 4 7 3" xfId="7872" xr:uid="{00000000-0005-0000-0000-0000D11E0000}"/>
    <cellStyle name="Normal 2 3 4 7 3 3" xfId="22969" xr:uid="{00000000-0005-0000-0000-0000CE590000}"/>
    <cellStyle name="Normal 2 3 4 7 5" xfId="17956" xr:uid="{00000000-0005-0000-0000-000039460000}"/>
    <cellStyle name="Normal 2 3 4 8" xfId="4508" xr:uid="{00000000-0005-0000-0000-0000AD110000}"/>
    <cellStyle name="Normal 2 3 4 8 2" xfId="14563" xr:uid="{00000000-0005-0000-0000-0000F4380000}"/>
    <cellStyle name="Normal 2 3 4 8 2 3" xfId="29657" xr:uid="{00000000-0005-0000-0000-0000EE730000}"/>
    <cellStyle name="Normal 2 3 4 8 3" xfId="9543" xr:uid="{00000000-0005-0000-0000-000058250000}"/>
    <cellStyle name="Normal 2 3 4 8 3 3" xfId="24640" xr:uid="{00000000-0005-0000-0000-000055600000}"/>
    <cellStyle name="Normal 2 3 4 8 5" xfId="19627" xr:uid="{00000000-0005-0000-0000-0000C04C0000}"/>
    <cellStyle name="Normal 2 3 4 9" xfId="11219" xr:uid="{00000000-0005-0000-0000-0000E42B0000}"/>
    <cellStyle name="Normal 2 3 4 9 3" xfId="26315" xr:uid="{00000000-0005-0000-0000-0000E0660000}"/>
    <cellStyle name="Normal 2 3 5" xfId="833" xr:uid="{00000000-0005-0000-0000-000050030000}"/>
    <cellStyle name="Normal 2 3 5 10" xfId="6199" xr:uid="{00000000-0005-0000-0000-000048180000}"/>
    <cellStyle name="Normal 2 3 5 10 3" xfId="21299" xr:uid="{00000000-0005-0000-0000-000048530000}"/>
    <cellStyle name="Normal 2 3 5 12" xfId="16284" xr:uid="{00000000-0005-0000-0000-0000B13F0000}"/>
    <cellStyle name="Normal 2 3 5 2" xfId="1164" xr:uid="{00000000-0005-0000-0000-00009C040000}"/>
    <cellStyle name="Normal 2 3 5 2 11" xfId="16338" xr:uid="{00000000-0005-0000-0000-0000E73F0000}"/>
    <cellStyle name="Normal 2 3 5 2 2" xfId="1272" xr:uid="{00000000-0005-0000-0000-000008050000}"/>
    <cellStyle name="Normal 2 3 5 2 2 10" xfId="16442"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5" xr:uid="{00000000-0005-0000-0000-0000BA730000}"/>
    <cellStyle name="Normal 2 3 5 2 2 2 2 2 2 3" xfId="9491" xr:uid="{00000000-0005-0000-0000-000024250000}"/>
    <cellStyle name="Normal 2 3 5 2 2 2 2 2 2 3 3" xfId="24588" xr:uid="{00000000-0005-0000-0000-000021600000}"/>
    <cellStyle name="Normal 2 3 5 2 2 2 2 2 2 5" xfId="19575" xr:uid="{00000000-0005-0000-0000-00008C4C0000}"/>
    <cellStyle name="Normal 2 3 5 2 2 2 2 2 3" xfId="6130" xr:uid="{00000000-0005-0000-0000-000003180000}"/>
    <cellStyle name="Normal 2 3 5 2 2 2 2 2 3 2" xfId="16182" xr:uid="{00000000-0005-0000-0000-0000473F0000}"/>
    <cellStyle name="Normal 2 3 5 2 2 2 2 2 3 2 3" xfId="31276" xr:uid="{00000000-0005-0000-0000-0000417A0000}"/>
    <cellStyle name="Normal 2 3 5 2 2 2 2 2 3 3" xfId="11162" xr:uid="{00000000-0005-0000-0000-0000AB2B0000}"/>
    <cellStyle name="Normal 2 3 5 2 2 2 2 2 3 3 3" xfId="26259" xr:uid="{00000000-0005-0000-0000-0000A8660000}"/>
    <cellStyle name="Normal 2 3 5 2 2 2 2 2 3 5" xfId="21246" xr:uid="{00000000-0005-0000-0000-000013530000}"/>
    <cellStyle name="Normal 2 3 5 2 2 2 2 2 4" xfId="12840" xr:uid="{00000000-0005-0000-0000-000039320000}"/>
    <cellStyle name="Normal 2 3 5 2 2 2 2 2 4 3" xfId="27934" xr:uid="{00000000-0005-0000-0000-0000336D0000}"/>
    <cellStyle name="Normal 2 3 5 2 2 2 2 2 5" xfId="7819" xr:uid="{00000000-0005-0000-0000-00009C1E0000}"/>
    <cellStyle name="Normal 2 3 5 2 2 2 2 2 5 3" xfId="22917" xr:uid="{00000000-0005-0000-0000-00009A590000}"/>
    <cellStyle name="Normal 2 3 5 2 2 2 2 2 7" xfId="17904" xr:uid="{00000000-0005-0000-0000-000005460000}"/>
    <cellStyle name="Normal 2 3 5 2 2 2 2 3" xfId="3601" xr:uid="{00000000-0005-0000-0000-0000220E0000}"/>
    <cellStyle name="Normal 2 3 5 2 2 2 2 3 2" xfId="13675" xr:uid="{00000000-0005-0000-0000-00007C350000}"/>
    <cellStyle name="Normal 2 3 5 2 2 2 2 3 2 3" xfId="28769" xr:uid="{00000000-0005-0000-0000-000076700000}"/>
    <cellStyle name="Normal 2 3 5 2 2 2 2 3 3" xfId="8655" xr:uid="{00000000-0005-0000-0000-0000E0210000}"/>
    <cellStyle name="Normal 2 3 5 2 2 2 2 3 3 3" xfId="23752" xr:uid="{00000000-0005-0000-0000-0000DD5C0000}"/>
    <cellStyle name="Normal 2 3 5 2 2 2 2 3 5" xfId="18739" xr:uid="{00000000-0005-0000-0000-000048490000}"/>
    <cellStyle name="Normal 2 3 5 2 2 2 2 4" xfId="5294" xr:uid="{00000000-0005-0000-0000-0000BF140000}"/>
    <cellStyle name="Normal 2 3 5 2 2 2 2 4 2" xfId="15346" xr:uid="{00000000-0005-0000-0000-0000033C0000}"/>
    <cellStyle name="Normal 2 3 5 2 2 2 2 4 2 3" xfId="30440" xr:uid="{00000000-0005-0000-0000-0000FD760000}"/>
    <cellStyle name="Normal 2 3 5 2 2 2 2 4 3" xfId="10326" xr:uid="{00000000-0005-0000-0000-000067280000}"/>
    <cellStyle name="Normal 2 3 5 2 2 2 2 4 3 3" xfId="25423" xr:uid="{00000000-0005-0000-0000-000064630000}"/>
    <cellStyle name="Normal 2 3 5 2 2 2 2 4 5" xfId="20410" xr:uid="{00000000-0005-0000-0000-0000CF4F0000}"/>
    <cellStyle name="Normal 2 3 5 2 2 2 2 5" xfId="12004" xr:uid="{00000000-0005-0000-0000-0000F52E0000}"/>
    <cellStyle name="Normal 2 3 5 2 2 2 2 5 3" xfId="27098" xr:uid="{00000000-0005-0000-0000-0000EF690000}"/>
    <cellStyle name="Normal 2 3 5 2 2 2 2 6" xfId="6983" xr:uid="{00000000-0005-0000-0000-0000581B0000}"/>
    <cellStyle name="Normal 2 3 5 2 2 2 2 6 3" xfId="22081" xr:uid="{00000000-0005-0000-0000-000056560000}"/>
    <cellStyle name="Normal 2 3 5 2 2 2 2 8" xfId="17068"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7" xr:uid="{00000000-0005-0000-0000-000018720000}"/>
    <cellStyle name="Normal 2 3 5 2 2 2 3 2 3" xfId="9073" xr:uid="{00000000-0005-0000-0000-000082230000}"/>
    <cellStyle name="Normal 2 3 5 2 2 2 3 2 3 3" xfId="24170" xr:uid="{00000000-0005-0000-0000-00007F5E0000}"/>
    <cellStyle name="Normal 2 3 5 2 2 2 3 2 5" xfId="19157" xr:uid="{00000000-0005-0000-0000-0000EA4A0000}"/>
    <cellStyle name="Normal 2 3 5 2 2 2 3 3" xfId="5712" xr:uid="{00000000-0005-0000-0000-000061160000}"/>
    <cellStyle name="Normal 2 3 5 2 2 2 3 3 2" xfId="15764" xr:uid="{00000000-0005-0000-0000-0000A53D0000}"/>
    <cellStyle name="Normal 2 3 5 2 2 2 3 3 2 3" xfId="30858" xr:uid="{00000000-0005-0000-0000-00009F780000}"/>
    <cellStyle name="Normal 2 3 5 2 2 2 3 3 3" xfId="10744" xr:uid="{00000000-0005-0000-0000-0000092A0000}"/>
    <cellStyle name="Normal 2 3 5 2 2 2 3 3 3 3" xfId="25841" xr:uid="{00000000-0005-0000-0000-000006650000}"/>
    <cellStyle name="Normal 2 3 5 2 2 2 3 3 5" xfId="20828" xr:uid="{00000000-0005-0000-0000-000071510000}"/>
    <cellStyle name="Normal 2 3 5 2 2 2 3 4" xfId="12422" xr:uid="{00000000-0005-0000-0000-000097300000}"/>
    <cellStyle name="Normal 2 3 5 2 2 2 3 4 3" xfId="27516" xr:uid="{00000000-0005-0000-0000-0000916B0000}"/>
    <cellStyle name="Normal 2 3 5 2 2 2 3 5" xfId="7401" xr:uid="{00000000-0005-0000-0000-0000FA1C0000}"/>
    <cellStyle name="Normal 2 3 5 2 2 2 3 5 3" xfId="22499" xr:uid="{00000000-0005-0000-0000-0000F8570000}"/>
    <cellStyle name="Normal 2 3 5 2 2 2 3 7" xfId="17486" xr:uid="{00000000-0005-0000-0000-000063440000}"/>
    <cellStyle name="Normal 2 3 5 2 2 2 4" xfId="3183" xr:uid="{00000000-0005-0000-0000-0000800C0000}"/>
    <cellStyle name="Normal 2 3 5 2 2 2 4 2" xfId="13257" xr:uid="{00000000-0005-0000-0000-0000DA330000}"/>
    <cellStyle name="Normal 2 3 5 2 2 2 4 2 3" xfId="28351" xr:uid="{00000000-0005-0000-0000-0000D46E0000}"/>
    <cellStyle name="Normal 2 3 5 2 2 2 4 3" xfId="8237" xr:uid="{00000000-0005-0000-0000-00003E200000}"/>
    <cellStyle name="Normal 2 3 5 2 2 2 4 3 3" xfId="23334" xr:uid="{00000000-0005-0000-0000-00003B5B0000}"/>
    <cellStyle name="Normal 2 3 5 2 2 2 4 5" xfId="18321" xr:uid="{00000000-0005-0000-0000-0000A6470000}"/>
    <cellStyle name="Normal 2 3 5 2 2 2 5" xfId="4876" xr:uid="{00000000-0005-0000-0000-00001D130000}"/>
    <cellStyle name="Normal 2 3 5 2 2 2 5 2" xfId="14928" xr:uid="{00000000-0005-0000-0000-0000613A0000}"/>
    <cellStyle name="Normal 2 3 5 2 2 2 5 2 3" xfId="30022" xr:uid="{00000000-0005-0000-0000-00005B750000}"/>
    <cellStyle name="Normal 2 3 5 2 2 2 5 3" xfId="9908" xr:uid="{00000000-0005-0000-0000-0000C5260000}"/>
    <cellStyle name="Normal 2 3 5 2 2 2 5 3 3" xfId="25005" xr:uid="{00000000-0005-0000-0000-0000C2610000}"/>
    <cellStyle name="Normal 2 3 5 2 2 2 5 5" xfId="19992" xr:uid="{00000000-0005-0000-0000-00002D4E0000}"/>
    <cellStyle name="Normal 2 3 5 2 2 2 6" xfId="11586" xr:uid="{00000000-0005-0000-0000-0000532D0000}"/>
    <cellStyle name="Normal 2 3 5 2 2 2 6 3" xfId="26680" xr:uid="{00000000-0005-0000-0000-00004D680000}"/>
    <cellStyle name="Normal 2 3 5 2 2 2 7" xfId="6565" xr:uid="{00000000-0005-0000-0000-0000B6190000}"/>
    <cellStyle name="Normal 2 3 5 2 2 2 7 3" xfId="21663" xr:uid="{00000000-0005-0000-0000-0000B4540000}"/>
    <cellStyle name="Normal 2 3 5 2 2 2 9" xfId="16650"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7" xr:uid="{00000000-0005-0000-0000-0000EA720000}"/>
    <cellStyle name="Normal 2 3 5 2 2 3 2 2 3" xfId="9283" xr:uid="{00000000-0005-0000-0000-000054240000}"/>
    <cellStyle name="Normal 2 3 5 2 2 3 2 2 3 3" xfId="24380" xr:uid="{00000000-0005-0000-0000-0000515F0000}"/>
    <cellStyle name="Normal 2 3 5 2 2 3 2 2 5" xfId="19367" xr:uid="{00000000-0005-0000-0000-0000BC4B0000}"/>
    <cellStyle name="Normal 2 3 5 2 2 3 2 3" xfId="5922" xr:uid="{00000000-0005-0000-0000-000033170000}"/>
    <cellStyle name="Normal 2 3 5 2 2 3 2 3 2" xfId="15974" xr:uid="{00000000-0005-0000-0000-0000773E0000}"/>
    <cellStyle name="Normal 2 3 5 2 2 3 2 3 2 3" xfId="31068" xr:uid="{00000000-0005-0000-0000-000071790000}"/>
    <cellStyle name="Normal 2 3 5 2 2 3 2 3 3" xfId="10954" xr:uid="{00000000-0005-0000-0000-0000DB2A0000}"/>
    <cellStyle name="Normal 2 3 5 2 2 3 2 3 3 3" xfId="26051" xr:uid="{00000000-0005-0000-0000-0000D8650000}"/>
    <cellStyle name="Normal 2 3 5 2 2 3 2 3 5" xfId="21038" xr:uid="{00000000-0005-0000-0000-000043520000}"/>
    <cellStyle name="Normal 2 3 5 2 2 3 2 4" xfId="12632" xr:uid="{00000000-0005-0000-0000-000069310000}"/>
    <cellStyle name="Normal 2 3 5 2 2 3 2 4 3" xfId="27726" xr:uid="{00000000-0005-0000-0000-0000636C0000}"/>
    <cellStyle name="Normal 2 3 5 2 2 3 2 5" xfId="7611" xr:uid="{00000000-0005-0000-0000-0000CC1D0000}"/>
    <cellStyle name="Normal 2 3 5 2 2 3 2 5 3" xfId="22709" xr:uid="{00000000-0005-0000-0000-0000CA580000}"/>
    <cellStyle name="Normal 2 3 5 2 2 3 2 7" xfId="17696" xr:uid="{00000000-0005-0000-0000-000035450000}"/>
    <cellStyle name="Normal 2 3 5 2 2 3 3" xfId="3393" xr:uid="{00000000-0005-0000-0000-0000520D0000}"/>
    <cellStyle name="Normal 2 3 5 2 2 3 3 2" xfId="13467" xr:uid="{00000000-0005-0000-0000-0000AC340000}"/>
    <cellStyle name="Normal 2 3 5 2 2 3 3 2 3" xfId="28561" xr:uid="{00000000-0005-0000-0000-0000A66F0000}"/>
    <cellStyle name="Normal 2 3 5 2 2 3 3 3" xfId="8447" xr:uid="{00000000-0005-0000-0000-000010210000}"/>
    <cellStyle name="Normal 2 3 5 2 2 3 3 3 3" xfId="23544" xr:uid="{00000000-0005-0000-0000-00000D5C0000}"/>
    <cellStyle name="Normal 2 3 5 2 2 3 3 5" xfId="18531" xr:uid="{00000000-0005-0000-0000-000078480000}"/>
    <cellStyle name="Normal 2 3 5 2 2 3 4" xfId="5086" xr:uid="{00000000-0005-0000-0000-0000EF130000}"/>
    <cellStyle name="Normal 2 3 5 2 2 3 4 2" xfId="15138" xr:uid="{00000000-0005-0000-0000-0000333B0000}"/>
    <cellStyle name="Normal 2 3 5 2 2 3 4 2 3" xfId="30232" xr:uid="{00000000-0005-0000-0000-00002D760000}"/>
    <cellStyle name="Normal 2 3 5 2 2 3 4 3" xfId="10118" xr:uid="{00000000-0005-0000-0000-000097270000}"/>
    <cellStyle name="Normal 2 3 5 2 2 3 4 3 3" xfId="25215" xr:uid="{00000000-0005-0000-0000-000094620000}"/>
    <cellStyle name="Normal 2 3 5 2 2 3 4 5" xfId="20202" xr:uid="{00000000-0005-0000-0000-0000FF4E0000}"/>
    <cellStyle name="Normal 2 3 5 2 2 3 5" xfId="11796" xr:uid="{00000000-0005-0000-0000-0000252E0000}"/>
    <cellStyle name="Normal 2 3 5 2 2 3 5 3" xfId="26890" xr:uid="{00000000-0005-0000-0000-00001F690000}"/>
    <cellStyle name="Normal 2 3 5 2 2 3 6" xfId="6775" xr:uid="{00000000-0005-0000-0000-0000881A0000}"/>
    <cellStyle name="Normal 2 3 5 2 2 3 6 3" xfId="21873" xr:uid="{00000000-0005-0000-0000-000086550000}"/>
    <cellStyle name="Normal 2 3 5 2 2 3 8" xfId="16860"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79" xr:uid="{00000000-0005-0000-0000-000048710000}"/>
    <cellStyle name="Normal 2 3 5 2 2 4 2 3" xfId="8865" xr:uid="{00000000-0005-0000-0000-0000B2220000}"/>
    <cellStyle name="Normal 2 3 5 2 2 4 2 3 3" xfId="23962" xr:uid="{00000000-0005-0000-0000-0000AF5D0000}"/>
    <cellStyle name="Normal 2 3 5 2 2 4 2 5" xfId="18949" xr:uid="{00000000-0005-0000-0000-00001A4A0000}"/>
    <cellStyle name="Normal 2 3 5 2 2 4 3" xfId="5504" xr:uid="{00000000-0005-0000-0000-000091150000}"/>
    <cellStyle name="Normal 2 3 5 2 2 4 3 2" xfId="15556" xr:uid="{00000000-0005-0000-0000-0000D53C0000}"/>
    <cellStyle name="Normal 2 3 5 2 2 4 3 2 3" xfId="30650" xr:uid="{00000000-0005-0000-0000-0000CF770000}"/>
    <cellStyle name="Normal 2 3 5 2 2 4 3 3" xfId="10536" xr:uid="{00000000-0005-0000-0000-000039290000}"/>
    <cellStyle name="Normal 2 3 5 2 2 4 3 3 3" xfId="25633" xr:uid="{00000000-0005-0000-0000-000036640000}"/>
    <cellStyle name="Normal 2 3 5 2 2 4 3 5" xfId="20620" xr:uid="{00000000-0005-0000-0000-0000A1500000}"/>
    <cellStyle name="Normal 2 3 5 2 2 4 4" xfId="12214" xr:uid="{00000000-0005-0000-0000-0000C72F0000}"/>
    <cellStyle name="Normal 2 3 5 2 2 4 4 3" xfId="27308" xr:uid="{00000000-0005-0000-0000-0000C16A0000}"/>
    <cellStyle name="Normal 2 3 5 2 2 4 5" xfId="7193" xr:uid="{00000000-0005-0000-0000-00002A1C0000}"/>
    <cellStyle name="Normal 2 3 5 2 2 4 5 3" xfId="22291" xr:uid="{00000000-0005-0000-0000-000028570000}"/>
    <cellStyle name="Normal 2 3 5 2 2 4 7" xfId="17278" xr:uid="{00000000-0005-0000-0000-000093430000}"/>
    <cellStyle name="Normal 2 3 5 2 2 5" xfId="2975" xr:uid="{00000000-0005-0000-0000-0000B00B0000}"/>
    <cellStyle name="Normal 2 3 5 2 2 5 2" xfId="13049" xr:uid="{00000000-0005-0000-0000-00000A330000}"/>
    <cellStyle name="Normal 2 3 5 2 2 5 2 3" xfId="28143" xr:uid="{00000000-0005-0000-0000-0000046E0000}"/>
    <cellStyle name="Normal 2 3 5 2 2 5 3" xfId="8029" xr:uid="{00000000-0005-0000-0000-00006E1F0000}"/>
    <cellStyle name="Normal 2 3 5 2 2 5 3 3" xfId="23126" xr:uid="{00000000-0005-0000-0000-00006B5A0000}"/>
    <cellStyle name="Normal 2 3 5 2 2 5 5" xfId="18113" xr:uid="{00000000-0005-0000-0000-0000D6460000}"/>
    <cellStyle name="Normal 2 3 5 2 2 6" xfId="4668" xr:uid="{00000000-0005-0000-0000-00004D120000}"/>
    <cellStyle name="Normal 2 3 5 2 2 6 2" xfId="14720" xr:uid="{00000000-0005-0000-0000-000091390000}"/>
    <cellStyle name="Normal 2 3 5 2 2 6 2 3" xfId="29814" xr:uid="{00000000-0005-0000-0000-00008B740000}"/>
    <cellStyle name="Normal 2 3 5 2 2 6 3" xfId="9700" xr:uid="{00000000-0005-0000-0000-0000F5250000}"/>
    <cellStyle name="Normal 2 3 5 2 2 6 3 3" xfId="24797" xr:uid="{00000000-0005-0000-0000-0000F2600000}"/>
    <cellStyle name="Normal 2 3 5 2 2 6 5" xfId="19784" xr:uid="{00000000-0005-0000-0000-00005D4D0000}"/>
    <cellStyle name="Normal 2 3 5 2 2 7" xfId="11378" xr:uid="{00000000-0005-0000-0000-0000832C0000}"/>
    <cellStyle name="Normal 2 3 5 2 2 7 3" xfId="26472" xr:uid="{00000000-0005-0000-0000-00007D670000}"/>
    <cellStyle name="Normal 2 3 5 2 2 8" xfId="6357" xr:uid="{00000000-0005-0000-0000-0000E6180000}"/>
    <cellStyle name="Normal 2 3 5 2 2 8 3" xfId="21455"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1" xr:uid="{00000000-0005-0000-0000-000052730000}"/>
    <cellStyle name="Normal 2 3 5 2 3 2 2 2 3" xfId="9387" xr:uid="{00000000-0005-0000-0000-0000BC240000}"/>
    <cellStyle name="Normal 2 3 5 2 3 2 2 2 3 3" xfId="24484" xr:uid="{00000000-0005-0000-0000-0000B95F0000}"/>
    <cellStyle name="Normal 2 3 5 2 3 2 2 2 5" xfId="19471" xr:uid="{00000000-0005-0000-0000-0000244C0000}"/>
    <cellStyle name="Normal 2 3 5 2 3 2 2 3" xfId="6026" xr:uid="{00000000-0005-0000-0000-00009B170000}"/>
    <cellStyle name="Normal 2 3 5 2 3 2 2 3 2" xfId="16078" xr:uid="{00000000-0005-0000-0000-0000DF3E0000}"/>
    <cellStyle name="Normal 2 3 5 2 3 2 2 3 2 3" xfId="31172" xr:uid="{00000000-0005-0000-0000-0000D9790000}"/>
    <cellStyle name="Normal 2 3 5 2 3 2 2 3 3" xfId="11058" xr:uid="{00000000-0005-0000-0000-0000432B0000}"/>
    <cellStyle name="Normal 2 3 5 2 3 2 2 3 3 3" xfId="26155" xr:uid="{00000000-0005-0000-0000-000040660000}"/>
    <cellStyle name="Normal 2 3 5 2 3 2 2 3 5" xfId="21142" xr:uid="{00000000-0005-0000-0000-0000AB520000}"/>
    <cellStyle name="Normal 2 3 5 2 3 2 2 4" xfId="12736" xr:uid="{00000000-0005-0000-0000-0000D1310000}"/>
    <cellStyle name="Normal 2 3 5 2 3 2 2 4 3" xfId="27830" xr:uid="{00000000-0005-0000-0000-0000CB6C0000}"/>
    <cellStyle name="Normal 2 3 5 2 3 2 2 5" xfId="7715" xr:uid="{00000000-0005-0000-0000-0000341E0000}"/>
    <cellStyle name="Normal 2 3 5 2 3 2 2 5 3" xfId="22813" xr:uid="{00000000-0005-0000-0000-000032590000}"/>
    <cellStyle name="Normal 2 3 5 2 3 2 2 7" xfId="17800" xr:uid="{00000000-0005-0000-0000-00009D450000}"/>
    <cellStyle name="Normal 2 3 5 2 3 2 3" xfId="3497" xr:uid="{00000000-0005-0000-0000-0000BA0D0000}"/>
    <cellStyle name="Normal 2 3 5 2 3 2 3 2" xfId="13571" xr:uid="{00000000-0005-0000-0000-000014350000}"/>
    <cellStyle name="Normal 2 3 5 2 3 2 3 2 3" xfId="28665" xr:uid="{00000000-0005-0000-0000-00000E700000}"/>
    <cellStyle name="Normal 2 3 5 2 3 2 3 3" xfId="8551" xr:uid="{00000000-0005-0000-0000-000078210000}"/>
    <cellStyle name="Normal 2 3 5 2 3 2 3 3 3" xfId="23648" xr:uid="{00000000-0005-0000-0000-0000755C0000}"/>
    <cellStyle name="Normal 2 3 5 2 3 2 3 5" xfId="18635" xr:uid="{00000000-0005-0000-0000-0000E0480000}"/>
    <cellStyle name="Normal 2 3 5 2 3 2 4" xfId="5190" xr:uid="{00000000-0005-0000-0000-000057140000}"/>
    <cellStyle name="Normal 2 3 5 2 3 2 4 2" xfId="15242" xr:uid="{00000000-0005-0000-0000-00009B3B0000}"/>
    <cellStyle name="Normal 2 3 5 2 3 2 4 2 3" xfId="30336" xr:uid="{00000000-0005-0000-0000-000095760000}"/>
    <cellStyle name="Normal 2 3 5 2 3 2 4 3" xfId="10222" xr:uid="{00000000-0005-0000-0000-0000FF270000}"/>
    <cellStyle name="Normal 2 3 5 2 3 2 4 3 3" xfId="25319" xr:uid="{00000000-0005-0000-0000-0000FC620000}"/>
    <cellStyle name="Normal 2 3 5 2 3 2 4 5" xfId="20306" xr:uid="{00000000-0005-0000-0000-0000674F0000}"/>
    <cellStyle name="Normal 2 3 5 2 3 2 5" xfId="11900" xr:uid="{00000000-0005-0000-0000-00008D2E0000}"/>
    <cellStyle name="Normal 2 3 5 2 3 2 5 3" xfId="26994" xr:uid="{00000000-0005-0000-0000-000087690000}"/>
    <cellStyle name="Normal 2 3 5 2 3 2 6" xfId="6879" xr:uid="{00000000-0005-0000-0000-0000F01A0000}"/>
    <cellStyle name="Normal 2 3 5 2 3 2 6 3" xfId="21977" xr:uid="{00000000-0005-0000-0000-0000EE550000}"/>
    <cellStyle name="Normal 2 3 5 2 3 2 8" xfId="16964"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3" xr:uid="{00000000-0005-0000-0000-0000B0710000}"/>
    <cellStyle name="Normal 2 3 5 2 3 3 2 3" xfId="8969" xr:uid="{00000000-0005-0000-0000-00001A230000}"/>
    <cellStyle name="Normal 2 3 5 2 3 3 2 3 3" xfId="24066" xr:uid="{00000000-0005-0000-0000-0000175E0000}"/>
    <cellStyle name="Normal 2 3 5 2 3 3 2 5" xfId="19053" xr:uid="{00000000-0005-0000-0000-0000824A0000}"/>
    <cellStyle name="Normal 2 3 5 2 3 3 3" xfId="5608" xr:uid="{00000000-0005-0000-0000-0000F9150000}"/>
    <cellStyle name="Normal 2 3 5 2 3 3 3 2" xfId="15660" xr:uid="{00000000-0005-0000-0000-00003D3D0000}"/>
    <cellStyle name="Normal 2 3 5 2 3 3 3 2 3" xfId="30754" xr:uid="{00000000-0005-0000-0000-000037780000}"/>
    <cellStyle name="Normal 2 3 5 2 3 3 3 3" xfId="10640" xr:uid="{00000000-0005-0000-0000-0000A1290000}"/>
    <cellStyle name="Normal 2 3 5 2 3 3 3 3 3" xfId="25737" xr:uid="{00000000-0005-0000-0000-00009E640000}"/>
    <cellStyle name="Normal 2 3 5 2 3 3 3 5" xfId="20724" xr:uid="{00000000-0005-0000-0000-000009510000}"/>
    <cellStyle name="Normal 2 3 5 2 3 3 4" xfId="12318" xr:uid="{00000000-0005-0000-0000-00002F300000}"/>
    <cellStyle name="Normal 2 3 5 2 3 3 4 3" xfId="27412" xr:uid="{00000000-0005-0000-0000-0000296B0000}"/>
    <cellStyle name="Normal 2 3 5 2 3 3 5" xfId="7297" xr:uid="{00000000-0005-0000-0000-0000921C0000}"/>
    <cellStyle name="Normal 2 3 5 2 3 3 5 3" xfId="22395" xr:uid="{00000000-0005-0000-0000-000090570000}"/>
    <cellStyle name="Normal 2 3 5 2 3 3 7" xfId="17382" xr:uid="{00000000-0005-0000-0000-0000FB430000}"/>
    <cellStyle name="Normal 2 3 5 2 3 4" xfId="3079" xr:uid="{00000000-0005-0000-0000-0000180C0000}"/>
    <cellStyle name="Normal 2 3 5 2 3 4 2" xfId="13153" xr:uid="{00000000-0005-0000-0000-000072330000}"/>
    <cellStyle name="Normal 2 3 5 2 3 4 2 3" xfId="28247" xr:uid="{00000000-0005-0000-0000-00006C6E0000}"/>
    <cellStyle name="Normal 2 3 5 2 3 4 3" xfId="8133" xr:uid="{00000000-0005-0000-0000-0000D61F0000}"/>
    <cellStyle name="Normal 2 3 5 2 3 4 3 3" xfId="23230" xr:uid="{00000000-0005-0000-0000-0000D35A0000}"/>
    <cellStyle name="Normal 2 3 5 2 3 4 5" xfId="18217" xr:uid="{00000000-0005-0000-0000-00003E470000}"/>
    <cellStyle name="Normal 2 3 5 2 3 5" xfId="4772" xr:uid="{00000000-0005-0000-0000-0000B5120000}"/>
    <cellStyle name="Normal 2 3 5 2 3 5 2" xfId="14824" xr:uid="{00000000-0005-0000-0000-0000F9390000}"/>
    <cellStyle name="Normal 2 3 5 2 3 5 2 3" xfId="29918" xr:uid="{00000000-0005-0000-0000-0000F3740000}"/>
    <cellStyle name="Normal 2 3 5 2 3 5 3" xfId="9804" xr:uid="{00000000-0005-0000-0000-00005D260000}"/>
    <cellStyle name="Normal 2 3 5 2 3 5 3 3" xfId="24901" xr:uid="{00000000-0005-0000-0000-00005A610000}"/>
    <cellStyle name="Normal 2 3 5 2 3 5 5" xfId="19888" xr:uid="{00000000-0005-0000-0000-0000C54D0000}"/>
    <cellStyle name="Normal 2 3 5 2 3 6" xfId="11482" xr:uid="{00000000-0005-0000-0000-0000EB2C0000}"/>
    <cellStyle name="Normal 2 3 5 2 3 6 3" xfId="26576" xr:uid="{00000000-0005-0000-0000-0000E5670000}"/>
    <cellStyle name="Normal 2 3 5 2 3 7" xfId="6461" xr:uid="{00000000-0005-0000-0000-00004E190000}"/>
    <cellStyle name="Normal 2 3 5 2 3 7 3" xfId="21559" xr:uid="{00000000-0005-0000-0000-00004C540000}"/>
    <cellStyle name="Normal 2 3 5 2 3 9" xfId="16546"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3" xr:uid="{00000000-0005-0000-0000-000082720000}"/>
    <cellStyle name="Normal 2 3 5 2 4 2 2 3" xfId="9179" xr:uid="{00000000-0005-0000-0000-0000EC230000}"/>
    <cellStyle name="Normal 2 3 5 2 4 2 2 3 3" xfId="24276" xr:uid="{00000000-0005-0000-0000-0000E95E0000}"/>
    <cellStyle name="Normal 2 3 5 2 4 2 2 5" xfId="19263" xr:uid="{00000000-0005-0000-0000-0000544B0000}"/>
    <cellStyle name="Normal 2 3 5 2 4 2 3" xfId="5818" xr:uid="{00000000-0005-0000-0000-0000CB160000}"/>
    <cellStyle name="Normal 2 3 5 2 4 2 3 2" xfId="15870" xr:uid="{00000000-0005-0000-0000-00000F3E0000}"/>
    <cellStyle name="Normal 2 3 5 2 4 2 3 2 3" xfId="30964" xr:uid="{00000000-0005-0000-0000-000009790000}"/>
    <cellStyle name="Normal 2 3 5 2 4 2 3 3" xfId="10850" xr:uid="{00000000-0005-0000-0000-0000732A0000}"/>
    <cellStyle name="Normal 2 3 5 2 4 2 3 3 3" xfId="25947" xr:uid="{00000000-0005-0000-0000-000070650000}"/>
    <cellStyle name="Normal 2 3 5 2 4 2 3 5" xfId="20934" xr:uid="{00000000-0005-0000-0000-0000DB510000}"/>
    <cellStyle name="Normal 2 3 5 2 4 2 4" xfId="12528" xr:uid="{00000000-0005-0000-0000-000001310000}"/>
    <cellStyle name="Normal 2 3 5 2 4 2 4 3" xfId="27622" xr:uid="{00000000-0005-0000-0000-0000FB6B0000}"/>
    <cellStyle name="Normal 2 3 5 2 4 2 5" xfId="7507" xr:uid="{00000000-0005-0000-0000-0000641D0000}"/>
    <cellStyle name="Normal 2 3 5 2 4 2 5 3" xfId="22605" xr:uid="{00000000-0005-0000-0000-000062580000}"/>
    <cellStyle name="Normal 2 3 5 2 4 2 7" xfId="17592" xr:uid="{00000000-0005-0000-0000-0000CD440000}"/>
    <cellStyle name="Normal 2 3 5 2 4 3" xfId="3289" xr:uid="{00000000-0005-0000-0000-0000EA0C0000}"/>
    <cellStyle name="Normal 2 3 5 2 4 3 2" xfId="13363" xr:uid="{00000000-0005-0000-0000-000044340000}"/>
    <cellStyle name="Normal 2 3 5 2 4 3 2 3" xfId="28457" xr:uid="{00000000-0005-0000-0000-00003E6F0000}"/>
    <cellStyle name="Normal 2 3 5 2 4 3 3" xfId="8343" xr:uid="{00000000-0005-0000-0000-0000A8200000}"/>
    <cellStyle name="Normal 2 3 5 2 4 3 3 3" xfId="23440" xr:uid="{00000000-0005-0000-0000-0000A55B0000}"/>
    <cellStyle name="Normal 2 3 5 2 4 3 5" xfId="18427" xr:uid="{00000000-0005-0000-0000-000010480000}"/>
    <cellStyle name="Normal 2 3 5 2 4 4" xfId="4982" xr:uid="{00000000-0005-0000-0000-000087130000}"/>
    <cellStyle name="Normal 2 3 5 2 4 4 2" xfId="15034" xr:uid="{00000000-0005-0000-0000-0000CB3A0000}"/>
    <cellStyle name="Normal 2 3 5 2 4 4 2 3" xfId="30128" xr:uid="{00000000-0005-0000-0000-0000C5750000}"/>
    <cellStyle name="Normal 2 3 5 2 4 4 3" xfId="10014" xr:uid="{00000000-0005-0000-0000-00002F270000}"/>
    <cellStyle name="Normal 2 3 5 2 4 4 3 3" xfId="25111" xr:uid="{00000000-0005-0000-0000-00002C620000}"/>
    <cellStyle name="Normal 2 3 5 2 4 4 5" xfId="20098" xr:uid="{00000000-0005-0000-0000-0000974E0000}"/>
    <cellStyle name="Normal 2 3 5 2 4 5" xfId="11692" xr:uid="{00000000-0005-0000-0000-0000BD2D0000}"/>
    <cellStyle name="Normal 2 3 5 2 4 5 3" xfId="26786" xr:uid="{00000000-0005-0000-0000-0000B7680000}"/>
    <cellStyle name="Normal 2 3 5 2 4 6" xfId="6671" xr:uid="{00000000-0005-0000-0000-0000201A0000}"/>
    <cellStyle name="Normal 2 3 5 2 4 6 3" xfId="21769" xr:uid="{00000000-0005-0000-0000-00001E550000}"/>
    <cellStyle name="Normal 2 3 5 2 4 8" xfId="16756"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5" xr:uid="{00000000-0005-0000-0000-0000E0700000}"/>
    <cellStyle name="Normal 2 3 5 2 5 2 3" xfId="8761" xr:uid="{00000000-0005-0000-0000-00004A220000}"/>
    <cellStyle name="Normal 2 3 5 2 5 2 3 3" xfId="23858" xr:uid="{00000000-0005-0000-0000-0000475D0000}"/>
    <cellStyle name="Normal 2 3 5 2 5 2 5" xfId="18845" xr:uid="{00000000-0005-0000-0000-0000B2490000}"/>
    <cellStyle name="Normal 2 3 5 2 5 3" xfId="5400" xr:uid="{00000000-0005-0000-0000-000029150000}"/>
    <cellStyle name="Normal 2 3 5 2 5 3 2" xfId="15452" xr:uid="{00000000-0005-0000-0000-00006D3C0000}"/>
    <cellStyle name="Normal 2 3 5 2 5 3 2 3" xfId="30546" xr:uid="{00000000-0005-0000-0000-000067770000}"/>
    <cellStyle name="Normal 2 3 5 2 5 3 3" xfId="10432" xr:uid="{00000000-0005-0000-0000-0000D1280000}"/>
    <cellStyle name="Normal 2 3 5 2 5 3 3 3" xfId="25529" xr:uid="{00000000-0005-0000-0000-0000CE630000}"/>
    <cellStyle name="Normal 2 3 5 2 5 3 5" xfId="20516" xr:uid="{00000000-0005-0000-0000-000039500000}"/>
    <cellStyle name="Normal 2 3 5 2 5 4" xfId="12110" xr:uid="{00000000-0005-0000-0000-00005F2F0000}"/>
    <cellStyle name="Normal 2 3 5 2 5 4 3" xfId="27204" xr:uid="{00000000-0005-0000-0000-0000596A0000}"/>
    <cellStyle name="Normal 2 3 5 2 5 5" xfId="7089" xr:uid="{00000000-0005-0000-0000-0000C21B0000}"/>
    <cellStyle name="Normal 2 3 5 2 5 5 3" xfId="22187" xr:uid="{00000000-0005-0000-0000-0000C0560000}"/>
    <cellStyle name="Normal 2 3 5 2 5 7" xfId="17174" xr:uid="{00000000-0005-0000-0000-00002B430000}"/>
    <cellStyle name="Normal 2 3 5 2 6" xfId="2871" xr:uid="{00000000-0005-0000-0000-0000480B0000}"/>
    <cellStyle name="Normal 2 3 5 2 6 2" xfId="12945" xr:uid="{00000000-0005-0000-0000-0000A2320000}"/>
    <cellStyle name="Normal 2 3 5 2 6 2 3" xfId="28039" xr:uid="{00000000-0005-0000-0000-00009C6D0000}"/>
    <cellStyle name="Normal 2 3 5 2 6 3" xfId="7925" xr:uid="{00000000-0005-0000-0000-0000061F0000}"/>
    <cellStyle name="Normal 2 3 5 2 6 3 3" xfId="23022" xr:uid="{00000000-0005-0000-0000-0000035A0000}"/>
    <cellStyle name="Normal 2 3 5 2 6 5" xfId="18009" xr:uid="{00000000-0005-0000-0000-00006E460000}"/>
    <cellStyle name="Normal 2 3 5 2 7" xfId="4564" xr:uid="{00000000-0005-0000-0000-0000E5110000}"/>
    <cellStyle name="Normal 2 3 5 2 7 2" xfId="14616" xr:uid="{00000000-0005-0000-0000-000029390000}"/>
    <cellStyle name="Normal 2 3 5 2 7 2 3" xfId="29710" xr:uid="{00000000-0005-0000-0000-000023740000}"/>
    <cellStyle name="Normal 2 3 5 2 7 3" xfId="9596" xr:uid="{00000000-0005-0000-0000-00008D250000}"/>
    <cellStyle name="Normal 2 3 5 2 7 3 3" xfId="24693" xr:uid="{00000000-0005-0000-0000-00008A600000}"/>
    <cellStyle name="Normal 2 3 5 2 7 5" xfId="19680" xr:uid="{00000000-0005-0000-0000-0000F54C0000}"/>
    <cellStyle name="Normal 2 3 5 2 8" xfId="11274" xr:uid="{00000000-0005-0000-0000-00001B2C0000}"/>
    <cellStyle name="Normal 2 3 5 2 8 3" xfId="26368" xr:uid="{00000000-0005-0000-0000-000015670000}"/>
    <cellStyle name="Normal 2 3 5 2 9" xfId="6253" xr:uid="{00000000-0005-0000-0000-00007E180000}"/>
    <cellStyle name="Normal 2 3 5 2 9 3" xfId="21351" xr:uid="{00000000-0005-0000-0000-00007C530000}"/>
    <cellStyle name="Normal 2 3 5 3" xfId="1218" xr:uid="{00000000-0005-0000-0000-0000D2040000}"/>
    <cellStyle name="Normal 2 3 5 3 10" xfId="16390"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3" xr:uid="{00000000-0005-0000-0000-000086730000}"/>
    <cellStyle name="Normal 2 3 5 3 2 2 2 2 3" xfId="9439" xr:uid="{00000000-0005-0000-0000-0000F0240000}"/>
    <cellStyle name="Normal 2 3 5 3 2 2 2 2 3 3" xfId="24536" xr:uid="{00000000-0005-0000-0000-0000ED5F0000}"/>
    <cellStyle name="Normal 2 3 5 3 2 2 2 2 5" xfId="19523" xr:uid="{00000000-0005-0000-0000-0000584C0000}"/>
    <cellStyle name="Normal 2 3 5 3 2 2 2 3" xfId="6078" xr:uid="{00000000-0005-0000-0000-0000CF170000}"/>
    <cellStyle name="Normal 2 3 5 3 2 2 2 3 2" xfId="16130" xr:uid="{00000000-0005-0000-0000-0000133F0000}"/>
    <cellStyle name="Normal 2 3 5 3 2 2 2 3 2 3" xfId="31224" xr:uid="{00000000-0005-0000-0000-00000D7A0000}"/>
    <cellStyle name="Normal 2 3 5 3 2 2 2 3 3" xfId="11110" xr:uid="{00000000-0005-0000-0000-0000772B0000}"/>
    <cellStyle name="Normal 2 3 5 3 2 2 2 3 3 3" xfId="26207" xr:uid="{00000000-0005-0000-0000-000074660000}"/>
    <cellStyle name="Normal 2 3 5 3 2 2 2 3 5" xfId="21194" xr:uid="{00000000-0005-0000-0000-0000DF520000}"/>
    <cellStyle name="Normal 2 3 5 3 2 2 2 4" xfId="12788" xr:uid="{00000000-0005-0000-0000-000005320000}"/>
    <cellStyle name="Normal 2 3 5 3 2 2 2 4 3" xfId="27882" xr:uid="{00000000-0005-0000-0000-0000FF6C0000}"/>
    <cellStyle name="Normal 2 3 5 3 2 2 2 5" xfId="7767" xr:uid="{00000000-0005-0000-0000-0000681E0000}"/>
    <cellStyle name="Normal 2 3 5 3 2 2 2 5 3" xfId="22865" xr:uid="{00000000-0005-0000-0000-000066590000}"/>
    <cellStyle name="Normal 2 3 5 3 2 2 2 7" xfId="17852" xr:uid="{00000000-0005-0000-0000-0000D1450000}"/>
    <cellStyle name="Normal 2 3 5 3 2 2 3" xfId="3549" xr:uid="{00000000-0005-0000-0000-0000EE0D0000}"/>
    <cellStyle name="Normal 2 3 5 3 2 2 3 2" xfId="13623" xr:uid="{00000000-0005-0000-0000-000048350000}"/>
    <cellStyle name="Normal 2 3 5 3 2 2 3 2 3" xfId="28717" xr:uid="{00000000-0005-0000-0000-000042700000}"/>
    <cellStyle name="Normal 2 3 5 3 2 2 3 3" xfId="8603" xr:uid="{00000000-0005-0000-0000-0000AC210000}"/>
    <cellStyle name="Normal 2 3 5 3 2 2 3 3 3" xfId="23700" xr:uid="{00000000-0005-0000-0000-0000A95C0000}"/>
    <cellStyle name="Normal 2 3 5 3 2 2 3 5" xfId="18687" xr:uid="{00000000-0005-0000-0000-000014490000}"/>
    <cellStyle name="Normal 2 3 5 3 2 2 4" xfId="5242" xr:uid="{00000000-0005-0000-0000-00008B140000}"/>
    <cellStyle name="Normal 2 3 5 3 2 2 4 2" xfId="15294" xr:uid="{00000000-0005-0000-0000-0000CF3B0000}"/>
    <cellStyle name="Normal 2 3 5 3 2 2 4 2 3" xfId="30388" xr:uid="{00000000-0005-0000-0000-0000C9760000}"/>
    <cellStyle name="Normal 2 3 5 3 2 2 4 3" xfId="10274" xr:uid="{00000000-0005-0000-0000-000033280000}"/>
    <cellStyle name="Normal 2 3 5 3 2 2 4 3 3" xfId="25371" xr:uid="{00000000-0005-0000-0000-000030630000}"/>
    <cellStyle name="Normal 2 3 5 3 2 2 4 5" xfId="20358" xr:uid="{00000000-0005-0000-0000-00009B4F0000}"/>
    <cellStyle name="Normal 2 3 5 3 2 2 5" xfId="11952" xr:uid="{00000000-0005-0000-0000-0000C12E0000}"/>
    <cellStyle name="Normal 2 3 5 3 2 2 5 3" xfId="27046" xr:uid="{00000000-0005-0000-0000-0000BB690000}"/>
    <cellStyle name="Normal 2 3 5 3 2 2 6" xfId="6931" xr:uid="{00000000-0005-0000-0000-0000241B0000}"/>
    <cellStyle name="Normal 2 3 5 3 2 2 6 3" xfId="22029" xr:uid="{00000000-0005-0000-0000-000022560000}"/>
    <cellStyle name="Normal 2 3 5 3 2 2 8" xfId="17016"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5" xr:uid="{00000000-0005-0000-0000-0000E4710000}"/>
    <cellStyle name="Normal 2 3 5 3 2 3 2 3" xfId="9021" xr:uid="{00000000-0005-0000-0000-00004E230000}"/>
    <cellStyle name="Normal 2 3 5 3 2 3 2 3 3" xfId="24118" xr:uid="{00000000-0005-0000-0000-00004B5E0000}"/>
    <cellStyle name="Normal 2 3 5 3 2 3 2 5" xfId="19105" xr:uid="{00000000-0005-0000-0000-0000B64A0000}"/>
    <cellStyle name="Normal 2 3 5 3 2 3 3" xfId="5660" xr:uid="{00000000-0005-0000-0000-00002D160000}"/>
    <cellStyle name="Normal 2 3 5 3 2 3 3 2" xfId="15712" xr:uid="{00000000-0005-0000-0000-0000713D0000}"/>
    <cellStyle name="Normal 2 3 5 3 2 3 3 2 3" xfId="30806" xr:uid="{00000000-0005-0000-0000-00006B780000}"/>
    <cellStyle name="Normal 2 3 5 3 2 3 3 3" xfId="10692" xr:uid="{00000000-0005-0000-0000-0000D5290000}"/>
    <cellStyle name="Normal 2 3 5 3 2 3 3 3 3" xfId="25789" xr:uid="{00000000-0005-0000-0000-0000D2640000}"/>
    <cellStyle name="Normal 2 3 5 3 2 3 3 5" xfId="20776" xr:uid="{00000000-0005-0000-0000-00003D510000}"/>
    <cellStyle name="Normal 2 3 5 3 2 3 4" xfId="12370" xr:uid="{00000000-0005-0000-0000-000063300000}"/>
    <cellStyle name="Normal 2 3 5 3 2 3 4 3" xfId="27464" xr:uid="{00000000-0005-0000-0000-00005D6B0000}"/>
    <cellStyle name="Normal 2 3 5 3 2 3 5" xfId="7349" xr:uid="{00000000-0005-0000-0000-0000C61C0000}"/>
    <cellStyle name="Normal 2 3 5 3 2 3 5 3" xfId="22447" xr:uid="{00000000-0005-0000-0000-0000C4570000}"/>
    <cellStyle name="Normal 2 3 5 3 2 3 7" xfId="17434" xr:uid="{00000000-0005-0000-0000-00002F440000}"/>
    <cellStyle name="Normal 2 3 5 3 2 4" xfId="3131" xr:uid="{00000000-0005-0000-0000-00004C0C0000}"/>
    <cellStyle name="Normal 2 3 5 3 2 4 2" xfId="13205" xr:uid="{00000000-0005-0000-0000-0000A6330000}"/>
    <cellStyle name="Normal 2 3 5 3 2 4 2 3" xfId="28299" xr:uid="{00000000-0005-0000-0000-0000A06E0000}"/>
    <cellStyle name="Normal 2 3 5 3 2 4 3" xfId="8185" xr:uid="{00000000-0005-0000-0000-00000A200000}"/>
    <cellStyle name="Normal 2 3 5 3 2 4 3 3" xfId="23282" xr:uid="{00000000-0005-0000-0000-0000075B0000}"/>
    <cellStyle name="Normal 2 3 5 3 2 4 5" xfId="18269" xr:uid="{00000000-0005-0000-0000-000072470000}"/>
    <cellStyle name="Normal 2 3 5 3 2 5" xfId="4824" xr:uid="{00000000-0005-0000-0000-0000E9120000}"/>
    <cellStyle name="Normal 2 3 5 3 2 5 2" xfId="14876" xr:uid="{00000000-0005-0000-0000-00002D3A0000}"/>
    <cellStyle name="Normal 2 3 5 3 2 5 2 3" xfId="29970" xr:uid="{00000000-0005-0000-0000-000027750000}"/>
    <cellStyle name="Normal 2 3 5 3 2 5 3" xfId="9856" xr:uid="{00000000-0005-0000-0000-000091260000}"/>
    <cellStyle name="Normal 2 3 5 3 2 5 3 3" xfId="24953" xr:uid="{00000000-0005-0000-0000-00008E610000}"/>
    <cellStyle name="Normal 2 3 5 3 2 5 5" xfId="19940" xr:uid="{00000000-0005-0000-0000-0000F94D0000}"/>
    <cellStyle name="Normal 2 3 5 3 2 6" xfId="11534" xr:uid="{00000000-0005-0000-0000-00001F2D0000}"/>
    <cellStyle name="Normal 2 3 5 3 2 6 3" xfId="26628" xr:uid="{00000000-0005-0000-0000-000019680000}"/>
    <cellStyle name="Normal 2 3 5 3 2 7" xfId="6513" xr:uid="{00000000-0005-0000-0000-000082190000}"/>
    <cellStyle name="Normal 2 3 5 3 2 7 3" xfId="21611" xr:uid="{00000000-0005-0000-0000-000080540000}"/>
    <cellStyle name="Normal 2 3 5 3 2 9" xfId="16598"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5" xr:uid="{00000000-0005-0000-0000-0000B6720000}"/>
    <cellStyle name="Normal 2 3 5 3 3 2 2 3" xfId="9231" xr:uid="{00000000-0005-0000-0000-000020240000}"/>
    <cellStyle name="Normal 2 3 5 3 3 2 2 3 3" xfId="24328" xr:uid="{00000000-0005-0000-0000-00001D5F0000}"/>
    <cellStyle name="Normal 2 3 5 3 3 2 2 5" xfId="19315" xr:uid="{00000000-0005-0000-0000-0000884B0000}"/>
    <cellStyle name="Normal 2 3 5 3 3 2 3" xfId="5870" xr:uid="{00000000-0005-0000-0000-0000FF160000}"/>
    <cellStyle name="Normal 2 3 5 3 3 2 3 2" xfId="15922" xr:uid="{00000000-0005-0000-0000-0000433E0000}"/>
    <cellStyle name="Normal 2 3 5 3 3 2 3 2 3" xfId="31016" xr:uid="{00000000-0005-0000-0000-00003D790000}"/>
    <cellStyle name="Normal 2 3 5 3 3 2 3 3" xfId="10902" xr:uid="{00000000-0005-0000-0000-0000A72A0000}"/>
    <cellStyle name="Normal 2 3 5 3 3 2 3 3 3" xfId="25999" xr:uid="{00000000-0005-0000-0000-0000A4650000}"/>
    <cellStyle name="Normal 2 3 5 3 3 2 3 5" xfId="20986" xr:uid="{00000000-0005-0000-0000-00000F520000}"/>
    <cellStyle name="Normal 2 3 5 3 3 2 4" xfId="12580" xr:uid="{00000000-0005-0000-0000-000035310000}"/>
    <cellStyle name="Normal 2 3 5 3 3 2 4 3" xfId="27674" xr:uid="{00000000-0005-0000-0000-00002F6C0000}"/>
    <cellStyle name="Normal 2 3 5 3 3 2 5" xfId="7559" xr:uid="{00000000-0005-0000-0000-0000981D0000}"/>
    <cellStyle name="Normal 2 3 5 3 3 2 5 3" xfId="22657" xr:uid="{00000000-0005-0000-0000-000096580000}"/>
    <cellStyle name="Normal 2 3 5 3 3 2 7" xfId="17644" xr:uid="{00000000-0005-0000-0000-000001450000}"/>
    <cellStyle name="Normal 2 3 5 3 3 3" xfId="3341" xr:uid="{00000000-0005-0000-0000-00001E0D0000}"/>
    <cellStyle name="Normal 2 3 5 3 3 3 2" xfId="13415" xr:uid="{00000000-0005-0000-0000-000078340000}"/>
    <cellStyle name="Normal 2 3 5 3 3 3 2 3" xfId="28509" xr:uid="{00000000-0005-0000-0000-0000726F0000}"/>
    <cellStyle name="Normal 2 3 5 3 3 3 3" xfId="8395" xr:uid="{00000000-0005-0000-0000-0000DC200000}"/>
    <cellStyle name="Normal 2 3 5 3 3 3 3 3" xfId="23492" xr:uid="{00000000-0005-0000-0000-0000D95B0000}"/>
    <cellStyle name="Normal 2 3 5 3 3 3 5" xfId="18479" xr:uid="{00000000-0005-0000-0000-000044480000}"/>
    <cellStyle name="Normal 2 3 5 3 3 4" xfId="5034" xr:uid="{00000000-0005-0000-0000-0000BB130000}"/>
    <cellStyle name="Normal 2 3 5 3 3 4 2" xfId="15086" xr:uid="{00000000-0005-0000-0000-0000FF3A0000}"/>
    <cellStyle name="Normal 2 3 5 3 3 4 2 3" xfId="30180" xr:uid="{00000000-0005-0000-0000-0000F9750000}"/>
    <cellStyle name="Normal 2 3 5 3 3 4 3" xfId="10066" xr:uid="{00000000-0005-0000-0000-000063270000}"/>
    <cellStyle name="Normal 2 3 5 3 3 4 3 3" xfId="25163" xr:uid="{00000000-0005-0000-0000-000060620000}"/>
    <cellStyle name="Normal 2 3 5 3 3 4 5" xfId="20150" xr:uid="{00000000-0005-0000-0000-0000CB4E0000}"/>
    <cellStyle name="Normal 2 3 5 3 3 5" xfId="11744" xr:uid="{00000000-0005-0000-0000-0000F12D0000}"/>
    <cellStyle name="Normal 2 3 5 3 3 5 3" xfId="26838" xr:uid="{00000000-0005-0000-0000-0000EB680000}"/>
    <cellStyle name="Normal 2 3 5 3 3 6" xfId="6723" xr:uid="{00000000-0005-0000-0000-0000541A0000}"/>
    <cellStyle name="Normal 2 3 5 3 3 6 3" xfId="21821" xr:uid="{00000000-0005-0000-0000-000052550000}"/>
    <cellStyle name="Normal 2 3 5 3 3 8" xfId="16808"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7" xr:uid="{00000000-0005-0000-0000-000014710000}"/>
    <cellStyle name="Normal 2 3 5 3 4 2 3" xfId="8813" xr:uid="{00000000-0005-0000-0000-00007E220000}"/>
    <cellStyle name="Normal 2 3 5 3 4 2 3 3" xfId="23910" xr:uid="{00000000-0005-0000-0000-00007B5D0000}"/>
    <cellStyle name="Normal 2 3 5 3 4 2 5" xfId="18897" xr:uid="{00000000-0005-0000-0000-0000E6490000}"/>
    <cellStyle name="Normal 2 3 5 3 4 3" xfId="5452" xr:uid="{00000000-0005-0000-0000-00005D150000}"/>
    <cellStyle name="Normal 2 3 5 3 4 3 2" xfId="15504" xr:uid="{00000000-0005-0000-0000-0000A13C0000}"/>
    <cellStyle name="Normal 2 3 5 3 4 3 2 3" xfId="30598" xr:uid="{00000000-0005-0000-0000-00009B770000}"/>
    <cellStyle name="Normal 2 3 5 3 4 3 3" xfId="10484" xr:uid="{00000000-0005-0000-0000-000005290000}"/>
    <cellStyle name="Normal 2 3 5 3 4 3 3 3" xfId="25581" xr:uid="{00000000-0005-0000-0000-000002640000}"/>
    <cellStyle name="Normal 2 3 5 3 4 3 5" xfId="20568" xr:uid="{00000000-0005-0000-0000-00006D500000}"/>
    <cellStyle name="Normal 2 3 5 3 4 4" xfId="12162" xr:uid="{00000000-0005-0000-0000-0000932F0000}"/>
    <cellStyle name="Normal 2 3 5 3 4 4 3" xfId="27256" xr:uid="{00000000-0005-0000-0000-00008D6A0000}"/>
    <cellStyle name="Normal 2 3 5 3 4 5" xfId="7141" xr:uid="{00000000-0005-0000-0000-0000F61B0000}"/>
    <cellStyle name="Normal 2 3 5 3 4 5 3" xfId="22239" xr:uid="{00000000-0005-0000-0000-0000F4560000}"/>
    <cellStyle name="Normal 2 3 5 3 4 7" xfId="17226" xr:uid="{00000000-0005-0000-0000-00005F430000}"/>
    <cellStyle name="Normal 2 3 5 3 5" xfId="2923" xr:uid="{00000000-0005-0000-0000-00007C0B0000}"/>
    <cellStyle name="Normal 2 3 5 3 5 2" xfId="12997" xr:uid="{00000000-0005-0000-0000-0000D6320000}"/>
    <cellStyle name="Normal 2 3 5 3 5 2 3" xfId="28091" xr:uid="{00000000-0005-0000-0000-0000D06D0000}"/>
    <cellStyle name="Normal 2 3 5 3 5 3" xfId="7977" xr:uid="{00000000-0005-0000-0000-00003A1F0000}"/>
    <cellStyle name="Normal 2 3 5 3 5 3 3" xfId="23074" xr:uid="{00000000-0005-0000-0000-0000375A0000}"/>
    <cellStyle name="Normal 2 3 5 3 5 5" xfId="18061" xr:uid="{00000000-0005-0000-0000-0000A2460000}"/>
    <cellStyle name="Normal 2 3 5 3 6" xfId="4616" xr:uid="{00000000-0005-0000-0000-000019120000}"/>
    <cellStyle name="Normal 2 3 5 3 6 2" xfId="14668" xr:uid="{00000000-0005-0000-0000-00005D390000}"/>
    <cellStyle name="Normal 2 3 5 3 6 2 3" xfId="29762" xr:uid="{00000000-0005-0000-0000-000057740000}"/>
    <cellStyle name="Normal 2 3 5 3 6 3" xfId="9648" xr:uid="{00000000-0005-0000-0000-0000C1250000}"/>
    <cellStyle name="Normal 2 3 5 3 6 3 3" xfId="24745" xr:uid="{00000000-0005-0000-0000-0000BE600000}"/>
    <cellStyle name="Normal 2 3 5 3 6 5" xfId="19732" xr:uid="{00000000-0005-0000-0000-0000294D0000}"/>
    <cellStyle name="Normal 2 3 5 3 7" xfId="11326" xr:uid="{00000000-0005-0000-0000-00004F2C0000}"/>
    <cellStyle name="Normal 2 3 5 3 7 3" xfId="26420" xr:uid="{00000000-0005-0000-0000-000049670000}"/>
    <cellStyle name="Normal 2 3 5 3 8" xfId="6305" xr:uid="{00000000-0005-0000-0000-0000B2180000}"/>
    <cellStyle name="Normal 2 3 5 3 8 3" xfId="21403"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49" xr:uid="{00000000-0005-0000-0000-00001E730000}"/>
    <cellStyle name="Normal 2 3 5 4 2 2 2 3" xfId="9335" xr:uid="{00000000-0005-0000-0000-000088240000}"/>
    <cellStyle name="Normal 2 3 5 4 2 2 2 3 3" xfId="24432" xr:uid="{00000000-0005-0000-0000-0000855F0000}"/>
    <cellStyle name="Normal 2 3 5 4 2 2 2 5" xfId="19419" xr:uid="{00000000-0005-0000-0000-0000F04B0000}"/>
    <cellStyle name="Normal 2 3 5 4 2 2 3" xfId="5974" xr:uid="{00000000-0005-0000-0000-000067170000}"/>
    <cellStyle name="Normal 2 3 5 4 2 2 3 2" xfId="16026" xr:uid="{00000000-0005-0000-0000-0000AB3E0000}"/>
    <cellStyle name="Normal 2 3 5 4 2 2 3 2 3" xfId="31120" xr:uid="{00000000-0005-0000-0000-0000A5790000}"/>
    <cellStyle name="Normal 2 3 5 4 2 2 3 3" xfId="11006" xr:uid="{00000000-0005-0000-0000-00000F2B0000}"/>
    <cellStyle name="Normal 2 3 5 4 2 2 3 3 3" xfId="26103" xr:uid="{00000000-0005-0000-0000-00000C660000}"/>
    <cellStyle name="Normal 2 3 5 4 2 2 3 5" xfId="21090" xr:uid="{00000000-0005-0000-0000-000077520000}"/>
    <cellStyle name="Normal 2 3 5 4 2 2 4" xfId="12684" xr:uid="{00000000-0005-0000-0000-00009D310000}"/>
    <cellStyle name="Normal 2 3 5 4 2 2 4 3" xfId="27778" xr:uid="{00000000-0005-0000-0000-0000976C0000}"/>
    <cellStyle name="Normal 2 3 5 4 2 2 5" xfId="7663" xr:uid="{00000000-0005-0000-0000-0000001E0000}"/>
    <cellStyle name="Normal 2 3 5 4 2 2 5 3" xfId="22761" xr:uid="{00000000-0005-0000-0000-0000FE580000}"/>
    <cellStyle name="Normal 2 3 5 4 2 2 7" xfId="17748" xr:uid="{00000000-0005-0000-0000-000069450000}"/>
    <cellStyle name="Normal 2 3 5 4 2 3" xfId="3445" xr:uid="{00000000-0005-0000-0000-0000860D0000}"/>
    <cellStyle name="Normal 2 3 5 4 2 3 2" xfId="13519" xr:uid="{00000000-0005-0000-0000-0000E0340000}"/>
    <cellStyle name="Normal 2 3 5 4 2 3 2 3" xfId="28613" xr:uid="{00000000-0005-0000-0000-0000DA6F0000}"/>
    <cellStyle name="Normal 2 3 5 4 2 3 3" xfId="8499" xr:uid="{00000000-0005-0000-0000-000044210000}"/>
    <cellStyle name="Normal 2 3 5 4 2 3 3 3" xfId="23596" xr:uid="{00000000-0005-0000-0000-0000415C0000}"/>
    <cellStyle name="Normal 2 3 5 4 2 3 5" xfId="18583" xr:uid="{00000000-0005-0000-0000-0000AC480000}"/>
    <cellStyle name="Normal 2 3 5 4 2 4" xfId="5138" xr:uid="{00000000-0005-0000-0000-000023140000}"/>
    <cellStyle name="Normal 2 3 5 4 2 4 2" xfId="15190" xr:uid="{00000000-0005-0000-0000-0000673B0000}"/>
    <cellStyle name="Normal 2 3 5 4 2 4 2 3" xfId="30284" xr:uid="{00000000-0005-0000-0000-000061760000}"/>
    <cellStyle name="Normal 2 3 5 4 2 4 3" xfId="10170" xr:uid="{00000000-0005-0000-0000-0000CB270000}"/>
    <cellStyle name="Normal 2 3 5 4 2 4 3 3" xfId="25267" xr:uid="{00000000-0005-0000-0000-0000C8620000}"/>
    <cellStyle name="Normal 2 3 5 4 2 4 5" xfId="20254" xr:uid="{00000000-0005-0000-0000-0000334F0000}"/>
    <cellStyle name="Normal 2 3 5 4 2 5" xfId="11848" xr:uid="{00000000-0005-0000-0000-0000592E0000}"/>
    <cellStyle name="Normal 2 3 5 4 2 5 3" xfId="26942" xr:uid="{00000000-0005-0000-0000-000053690000}"/>
    <cellStyle name="Normal 2 3 5 4 2 6" xfId="6827" xr:uid="{00000000-0005-0000-0000-0000BC1A0000}"/>
    <cellStyle name="Normal 2 3 5 4 2 6 3" xfId="21925" xr:uid="{00000000-0005-0000-0000-0000BA550000}"/>
    <cellStyle name="Normal 2 3 5 4 2 8" xfId="16912"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1" xr:uid="{00000000-0005-0000-0000-00007C710000}"/>
    <cellStyle name="Normal 2 3 5 4 3 2 3" xfId="8917" xr:uid="{00000000-0005-0000-0000-0000E6220000}"/>
    <cellStyle name="Normal 2 3 5 4 3 2 3 3" xfId="24014" xr:uid="{00000000-0005-0000-0000-0000E35D0000}"/>
    <cellStyle name="Normal 2 3 5 4 3 2 5" xfId="19001" xr:uid="{00000000-0005-0000-0000-00004E4A0000}"/>
    <cellStyle name="Normal 2 3 5 4 3 3" xfId="5556" xr:uid="{00000000-0005-0000-0000-0000C5150000}"/>
    <cellStyle name="Normal 2 3 5 4 3 3 2" xfId="15608" xr:uid="{00000000-0005-0000-0000-0000093D0000}"/>
    <cellStyle name="Normal 2 3 5 4 3 3 2 3" xfId="30702" xr:uid="{00000000-0005-0000-0000-000003780000}"/>
    <cellStyle name="Normal 2 3 5 4 3 3 3" xfId="10588" xr:uid="{00000000-0005-0000-0000-00006D290000}"/>
    <cellStyle name="Normal 2 3 5 4 3 3 3 3" xfId="25685" xr:uid="{00000000-0005-0000-0000-00006A640000}"/>
    <cellStyle name="Normal 2 3 5 4 3 3 5" xfId="20672" xr:uid="{00000000-0005-0000-0000-0000D5500000}"/>
    <cellStyle name="Normal 2 3 5 4 3 4" xfId="12266" xr:uid="{00000000-0005-0000-0000-0000FB2F0000}"/>
    <cellStyle name="Normal 2 3 5 4 3 4 3" xfId="27360" xr:uid="{00000000-0005-0000-0000-0000F56A0000}"/>
    <cellStyle name="Normal 2 3 5 4 3 5" xfId="7245" xr:uid="{00000000-0005-0000-0000-00005E1C0000}"/>
    <cellStyle name="Normal 2 3 5 4 3 5 3" xfId="22343" xr:uid="{00000000-0005-0000-0000-00005C570000}"/>
    <cellStyle name="Normal 2 3 5 4 3 7" xfId="17330" xr:uid="{00000000-0005-0000-0000-0000C7430000}"/>
    <cellStyle name="Normal 2 3 5 4 4" xfId="3027" xr:uid="{00000000-0005-0000-0000-0000E40B0000}"/>
    <cellStyle name="Normal 2 3 5 4 4 2" xfId="13101" xr:uid="{00000000-0005-0000-0000-00003E330000}"/>
    <cellStyle name="Normal 2 3 5 4 4 2 3" xfId="28195" xr:uid="{00000000-0005-0000-0000-0000386E0000}"/>
    <cellStyle name="Normal 2 3 5 4 4 3" xfId="8081" xr:uid="{00000000-0005-0000-0000-0000A21F0000}"/>
    <cellStyle name="Normal 2 3 5 4 4 3 3" xfId="23178" xr:uid="{00000000-0005-0000-0000-00009F5A0000}"/>
    <cellStyle name="Normal 2 3 5 4 4 5" xfId="18165" xr:uid="{00000000-0005-0000-0000-00000A470000}"/>
    <cellStyle name="Normal 2 3 5 4 5" xfId="4720" xr:uid="{00000000-0005-0000-0000-000081120000}"/>
    <cellStyle name="Normal 2 3 5 4 5 2" xfId="14772" xr:uid="{00000000-0005-0000-0000-0000C5390000}"/>
    <cellStyle name="Normal 2 3 5 4 5 2 3" xfId="29866" xr:uid="{00000000-0005-0000-0000-0000BF740000}"/>
    <cellStyle name="Normal 2 3 5 4 5 3" xfId="9752" xr:uid="{00000000-0005-0000-0000-000029260000}"/>
    <cellStyle name="Normal 2 3 5 4 5 3 3" xfId="24849" xr:uid="{00000000-0005-0000-0000-000026610000}"/>
    <cellStyle name="Normal 2 3 5 4 5 5" xfId="19836" xr:uid="{00000000-0005-0000-0000-0000914D0000}"/>
    <cellStyle name="Normal 2 3 5 4 6" xfId="11430" xr:uid="{00000000-0005-0000-0000-0000B72C0000}"/>
    <cellStyle name="Normal 2 3 5 4 6 3" xfId="26524" xr:uid="{00000000-0005-0000-0000-0000B1670000}"/>
    <cellStyle name="Normal 2 3 5 4 7" xfId="6409" xr:uid="{00000000-0005-0000-0000-00001A190000}"/>
    <cellStyle name="Normal 2 3 5 4 7 3" xfId="21507" xr:uid="{00000000-0005-0000-0000-000018540000}"/>
    <cellStyle name="Normal 2 3 5 4 9" xfId="16494"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1" xr:uid="{00000000-0005-0000-0000-00004E720000}"/>
    <cellStyle name="Normal 2 3 5 5 2 2 3" xfId="9127" xr:uid="{00000000-0005-0000-0000-0000B8230000}"/>
    <cellStyle name="Normal 2 3 5 5 2 2 3 3" xfId="24224" xr:uid="{00000000-0005-0000-0000-0000B55E0000}"/>
    <cellStyle name="Normal 2 3 5 5 2 2 5" xfId="19211" xr:uid="{00000000-0005-0000-0000-0000204B0000}"/>
    <cellStyle name="Normal 2 3 5 5 2 3" xfId="5766" xr:uid="{00000000-0005-0000-0000-000097160000}"/>
    <cellStyle name="Normal 2 3 5 5 2 3 2" xfId="15818" xr:uid="{00000000-0005-0000-0000-0000DB3D0000}"/>
    <cellStyle name="Normal 2 3 5 5 2 3 2 3" xfId="30912" xr:uid="{00000000-0005-0000-0000-0000D5780000}"/>
    <cellStyle name="Normal 2 3 5 5 2 3 3" xfId="10798" xr:uid="{00000000-0005-0000-0000-00003F2A0000}"/>
    <cellStyle name="Normal 2 3 5 5 2 3 3 3" xfId="25895" xr:uid="{00000000-0005-0000-0000-00003C650000}"/>
    <cellStyle name="Normal 2 3 5 5 2 3 5" xfId="20882" xr:uid="{00000000-0005-0000-0000-0000A7510000}"/>
    <cellStyle name="Normal 2 3 5 5 2 4" xfId="12476" xr:uid="{00000000-0005-0000-0000-0000CD300000}"/>
    <cellStyle name="Normal 2 3 5 5 2 4 3" xfId="27570" xr:uid="{00000000-0005-0000-0000-0000C76B0000}"/>
    <cellStyle name="Normal 2 3 5 5 2 5" xfId="7455" xr:uid="{00000000-0005-0000-0000-0000301D0000}"/>
    <cellStyle name="Normal 2 3 5 5 2 5 3" xfId="22553" xr:uid="{00000000-0005-0000-0000-00002E580000}"/>
    <cellStyle name="Normal 2 3 5 5 2 7" xfId="17540" xr:uid="{00000000-0005-0000-0000-000099440000}"/>
    <cellStyle name="Normal 2 3 5 5 3" xfId="3237" xr:uid="{00000000-0005-0000-0000-0000B60C0000}"/>
    <cellStyle name="Normal 2 3 5 5 3 2" xfId="13311" xr:uid="{00000000-0005-0000-0000-000010340000}"/>
    <cellStyle name="Normal 2 3 5 5 3 2 3" xfId="28405" xr:uid="{00000000-0005-0000-0000-00000A6F0000}"/>
    <cellStyle name="Normal 2 3 5 5 3 3" xfId="8291" xr:uid="{00000000-0005-0000-0000-000074200000}"/>
    <cellStyle name="Normal 2 3 5 5 3 3 3" xfId="23388" xr:uid="{00000000-0005-0000-0000-0000715B0000}"/>
    <cellStyle name="Normal 2 3 5 5 3 5" xfId="18375" xr:uid="{00000000-0005-0000-0000-0000DC470000}"/>
    <cellStyle name="Normal 2 3 5 5 4" xfId="4930" xr:uid="{00000000-0005-0000-0000-000053130000}"/>
    <cellStyle name="Normal 2 3 5 5 4 2" xfId="14982" xr:uid="{00000000-0005-0000-0000-0000973A0000}"/>
    <cellStyle name="Normal 2 3 5 5 4 2 3" xfId="30076" xr:uid="{00000000-0005-0000-0000-000091750000}"/>
    <cellStyle name="Normal 2 3 5 5 4 3" xfId="9962" xr:uid="{00000000-0005-0000-0000-0000FB260000}"/>
    <cellStyle name="Normal 2 3 5 5 4 3 3" xfId="25059" xr:uid="{00000000-0005-0000-0000-0000F8610000}"/>
    <cellStyle name="Normal 2 3 5 5 4 5" xfId="20046" xr:uid="{00000000-0005-0000-0000-0000634E0000}"/>
    <cellStyle name="Normal 2 3 5 5 5" xfId="11640" xr:uid="{00000000-0005-0000-0000-0000892D0000}"/>
    <cellStyle name="Normal 2 3 5 5 5 3" xfId="26734" xr:uid="{00000000-0005-0000-0000-000083680000}"/>
    <cellStyle name="Normal 2 3 5 5 6" xfId="6619" xr:uid="{00000000-0005-0000-0000-0000EC190000}"/>
    <cellStyle name="Normal 2 3 5 5 6 3" xfId="21717" xr:uid="{00000000-0005-0000-0000-0000EA540000}"/>
    <cellStyle name="Normal 2 3 5 5 8" xfId="16704"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3" xr:uid="{00000000-0005-0000-0000-0000AC700000}"/>
    <cellStyle name="Normal 2 3 5 6 2 3" xfId="8709" xr:uid="{00000000-0005-0000-0000-000016220000}"/>
    <cellStyle name="Normal 2 3 5 6 2 3 3" xfId="23806" xr:uid="{00000000-0005-0000-0000-0000135D0000}"/>
    <cellStyle name="Normal 2 3 5 6 2 5" xfId="18793" xr:uid="{00000000-0005-0000-0000-00007E490000}"/>
    <cellStyle name="Normal 2 3 5 6 3" xfId="5348" xr:uid="{00000000-0005-0000-0000-0000F5140000}"/>
    <cellStyle name="Normal 2 3 5 6 3 2" xfId="15400" xr:uid="{00000000-0005-0000-0000-0000393C0000}"/>
    <cellStyle name="Normal 2 3 5 6 3 2 3" xfId="30494" xr:uid="{00000000-0005-0000-0000-000033770000}"/>
    <cellStyle name="Normal 2 3 5 6 3 3" xfId="10380" xr:uid="{00000000-0005-0000-0000-00009D280000}"/>
    <cellStyle name="Normal 2 3 5 6 3 3 3" xfId="25477" xr:uid="{00000000-0005-0000-0000-00009A630000}"/>
    <cellStyle name="Normal 2 3 5 6 3 5" xfId="20464" xr:uid="{00000000-0005-0000-0000-000005500000}"/>
    <cellStyle name="Normal 2 3 5 6 4" xfId="12058" xr:uid="{00000000-0005-0000-0000-00002B2F0000}"/>
    <cellStyle name="Normal 2 3 5 6 4 3" xfId="27152" xr:uid="{00000000-0005-0000-0000-0000256A0000}"/>
    <cellStyle name="Normal 2 3 5 6 5" xfId="7037" xr:uid="{00000000-0005-0000-0000-00008E1B0000}"/>
    <cellStyle name="Normal 2 3 5 6 5 3" xfId="22135" xr:uid="{00000000-0005-0000-0000-00008C560000}"/>
    <cellStyle name="Normal 2 3 5 6 7" xfId="17122" xr:uid="{00000000-0005-0000-0000-0000F7420000}"/>
    <cellStyle name="Normal 2 3 5 7" xfId="2815" xr:uid="{00000000-0005-0000-0000-0000100B0000}"/>
    <cellStyle name="Normal 2 3 5 7 2" xfId="12893" xr:uid="{00000000-0005-0000-0000-00006E320000}"/>
    <cellStyle name="Normal 2 3 5 7 2 3" xfId="27987" xr:uid="{00000000-0005-0000-0000-0000686D0000}"/>
    <cellStyle name="Normal 2 3 5 7 3" xfId="7873" xr:uid="{00000000-0005-0000-0000-0000D21E0000}"/>
    <cellStyle name="Normal 2 3 5 7 3 3" xfId="22970" xr:uid="{00000000-0005-0000-0000-0000CF590000}"/>
    <cellStyle name="Normal 2 3 5 7 5" xfId="17957" xr:uid="{00000000-0005-0000-0000-00003A460000}"/>
    <cellStyle name="Normal 2 3 5 8" xfId="4509" xr:uid="{00000000-0005-0000-0000-0000AE110000}"/>
    <cellStyle name="Normal 2 3 5 8 2" xfId="14564" xr:uid="{00000000-0005-0000-0000-0000F5380000}"/>
    <cellStyle name="Normal 2 3 5 8 2 3" xfId="29658" xr:uid="{00000000-0005-0000-0000-0000EF730000}"/>
    <cellStyle name="Normal 2 3 5 8 3" xfId="9544" xr:uid="{00000000-0005-0000-0000-000059250000}"/>
    <cellStyle name="Normal 2 3 5 8 3 3" xfId="24641" xr:uid="{00000000-0005-0000-0000-000056600000}"/>
    <cellStyle name="Normal 2 3 5 8 5" xfId="19628" xr:uid="{00000000-0005-0000-0000-0000C14C0000}"/>
    <cellStyle name="Normal 2 3 5 9" xfId="11220" xr:uid="{00000000-0005-0000-0000-0000E52B0000}"/>
    <cellStyle name="Normal 2 3 5 9 3" xfId="26316" xr:uid="{00000000-0005-0000-0000-0000E1660000}"/>
    <cellStyle name="Normal 2 3 6" xfId="829" xr:uid="{00000000-0005-0000-0000-00004C030000}"/>
    <cellStyle name="Normal 2 3 6 10" xfId="6196" xr:uid="{00000000-0005-0000-0000-000045180000}"/>
    <cellStyle name="Normal 2 3 6 10 3" xfId="21296" xr:uid="{00000000-0005-0000-0000-000045530000}"/>
    <cellStyle name="Normal 2 3 6 12" xfId="16281" xr:uid="{00000000-0005-0000-0000-0000AE3F0000}"/>
    <cellStyle name="Normal 2 3 6 2" xfId="1161" xr:uid="{00000000-0005-0000-0000-000099040000}"/>
    <cellStyle name="Normal 2 3 6 2 11" xfId="16335" xr:uid="{00000000-0005-0000-0000-0000E43F0000}"/>
    <cellStyle name="Normal 2 3 6 2 2" xfId="1269" xr:uid="{00000000-0005-0000-0000-000005050000}"/>
    <cellStyle name="Normal 2 3 6 2 2 10" xfId="16439"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2" xr:uid="{00000000-0005-0000-0000-0000B7730000}"/>
    <cellStyle name="Normal 2 3 6 2 2 2 2 2 2 3" xfId="9488" xr:uid="{00000000-0005-0000-0000-000021250000}"/>
    <cellStyle name="Normal 2 3 6 2 2 2 2 2 2 3 3" xfId="24585" xr:uid="{00000000-0005-0000-0000-00001E600000}"/>
    <cellStyle name="Normal 2 3 6 2 2 2 2 2 2 5" xfId="19572" xr:uid="{00000000-0005-0000-0000-0000894C0000}"/>
    <cellStyle name="Normal 2 3 6 2 2 2 2 2 3" xfId="6127" xr:uid="{00000000-0005-0000-0000-000000180000}"/>
    <cellStyle name="Normal 2 3 6 2 2 2 2 2 3 2" xfId="16179" xr:uid="{00000000-0005-0000-0000-0000443F0000}"/>
    <cellStyle name="Normal 2 3 6 2 2 2 2 2 3 2 3" xfId="31273" xr:uid="{00000000-0005-0000-0000-00003E7A0000}"/>
    <cellStyle name="Normal 2 3 6 2 2 2 2 2 3 3" xfId="11159" xr:uid="{00000000-0005-0000-0000-0000A82B0000}"/>
    <cellStyle name="Normal 2 3 6 2 2 2 2 2 3 3 3" xfId="26256" xr:uid="{00000000-0005-0000-0000-0000A5660000}"/>
    <cellStyle name="Normal 2 3 6 2 2 2 2 2 3 5" xfId="21243" xr:uid="{00000000-0005-0000-0000-000010530000}"/>
    <cellStyle name="Normal 2 3 6 2 2 2 2 2 4" xfId="12837" xr:uid="{00000000-0005-0000-0000-000036320000}"/>
    <cellStyle name="Normal 2 3 6 2 2 2 2 2 4 3" xfId="27931" xr:uid="{00000000-0005-0000-0000-0000306D0000}"/>
    <cellStyle name="Normal 2 3 6 2 2 2 2 2 5" xfId="7816" xr:uid="{00000000-0005-0000-0000-0000991E0000}"/>
    <cellStyle name="Normal 2 3 6 2 2 2 2 2 5 3" xfId="22914" xr:uid="{00000000-0005-0000-0000-000097590000}"/>
    <cellStyle name="Normal 2 3 6 2 2 2 2 2 7" xfId="17901" xr:uid="{00000000-0005-0000-0000-000002460000}"/>
    <cellStyle name="Normal 2 3 6 2 2 2 2 3" xfId="3598" xr:uid="{00000000-0005-0000-0000-00001F0E0000}"/>
    <cellStyle name="Normal 2 3 6 2 2 2 2 3 2" xfId="13672" xr:uid="{00000000-0005-0000-0000-000079350000}"/>
    <cellStyle name="Normal 2 3 6 2 2 2 2 3 2 3" xfId="28766" xr:uid="{00000000-0005-0000-0000-000073700000}"/>
    <cellStyle name="Normal 2 3 6 2 2 2 2 3 3" xfId="8652" xr:uid="{00000000-0005-0000-0000-0000DD210000}"/>
    <cellStyle name="Normal 2 3 6 2 2 2 2 3 3 3" xfId="23749" xr:uid="{00000000-0005-0000-0000-0000DA5C0000}"/>
    <cellStyle name="Normal 2 3 6 2 2 2 2 3 5" xfId="18736" xr:uid="{00000000-0005-0000-0000-000045490000}"/>
    <cellStyle name="Normal 2 3 6 2 2 2 2 4" xfId="5291" xr:uid="{00000000-0005-0000-0000-0000BC140000}"/>
    <cellStyle name="Normal 2 3 6 2 2 2 2 4 2" xfId="15343" xr:uid="{00000000-0005-0000-0000-0000003C0000}"/>
    <cellStyle name="Normal 2 3 6 2 2 2 2 4 2 3" xfId="30437" xr:uid="{00000000-0005-0000-0000-0000FA760000}"/>
    <cellStyle name="Normal 2 3 6 2 2 2 2 4 3" xfId="10323" xr:uid="{00000000-0005-0000-0000-000064280000}"/>
    <cellStyle name="Normal 2 3 6 2 2 2 2 4 3 3" xfId="25420" xr:uid="{00000000-0005-0000-0000-000061630000}"/>
    <cellStyle name="Normal 2 3 6 2 2 2 2 4 5" xfId="20407" xr:uid="{00000000-0005-0000-0000-0000CC4F0000}"/>
    <cellStyle name="Normal 2 3 6 2 2 2 2 5" xfId="12001" xr:uid="{00000000-0005-0000-0000-0000F22E0000}"/>
    <cellStyle name="Normal 2 3 6 2 2 2 2 5 3" xfId="27095" xr:uid="{00000000-0005-0000-0000-0000EC690000}"/>
    <cellStyle name="Normal 2 3 6 2 2 2 2 6" xfId="6980" xr:uid="{00000000-0005-0000-0000-0000551B0000}"/>
    <cellStyle name="Normal 2 3 6 2 2 2 2 6 3" xfId="22078" xr:uid="{00000000-0005-0000-0000-000053560000}"/>
    <cellStyle name="Normal 2 3 6 2 2 2 2 8" xfId="17065"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4" xr:uid="{00000000-0005-0000-0000-000015720000}"/>
    <cellStyle name="Normal 2 3 6 2 2 2 3 2 3" xfId="9070" xr:uid="{00000000-0005-0000-0000-00007F230000}"/>
    <cellStyle name="Normal 2 3 6 2 2 2 3 2 3 3" xfId="24167" xr:uid="{00000000-0005-0000-0000-00007C5E0000}"/>
    <cellStyle name="Normal 2 3 6 2 2 2 3 2 5" xfId="19154" xr:uid="{00000000-0005-0000-0000-0000E74A0000}"/>
    <cellStyle name="Normal 2 3 6 2 2 2 3 3" xfId="5709" xr:uid="{00000000-0005-0000-0000-00005E160000}"/>
    <cellStyle name="Normal 2 3 6 2 2 2 3 3 2" xfId="15761" xr:uid="{00000000-0005-0000-0000-0000A23D0000}"/>
    <cellStyle name="Normal 2 3 6 2 2 2 3 3 2 3" xfId="30855" xr:uid="{00000000-0005-0000-0000-00009C780000}"/>
    <cellStyle name="Normal 2 3 6 2 2 2 3 3 3" xfId="10741" xr:uid="{00000000-0005-0000-0000-0000062A0000}"/>
    <cellStyle name="Normal 2 3 6 2 2 2 3 3 3 3" xfId="25838" xr:uid="{00000000-0005-0000-0000-000003650000}"/>
    <cellStyle name="Normal 2 3 6 2 2 2 3 3 5" xfId="20825" xr:uid="{00000000-0005-0000-0000-00006E510000}"/>
    <cellStyle name="Normal 2 3 6 2 2 2 3 4" xfId="12419" xr:uid="{00000000-0005-0000-0000-000094300000}"/>
    <cellStyle name="Normal 2 3 6 2 2 2 3 4 3" xfId="27513" xr:uid="{00000000-0005-0000-0000-00008E6B0000}"/>
    <cellStyle name="Normal 2 3 6 2 2 2 3 5" xfId="7398" xr:uid="{00000000-0005-0000-0000-0000F71C0000}"/>
    <cellStyle name="Normal 2 3 6 2 2 2 3 5 3" xfId="22496" xr:uid="{00000000-0005-0000-0000-0000F5570000}"/>
    <cellStyle name="Normal 2 3 6 2 2 2 3 7" xfId="17483" xr:uid="{00000000-0005-0000-0000-000060440000}"/>
    <cellStyle name="Normal 2 3 6 2 2 2 4" xfId="3180" xr:uid="{00000000-0005-0000-0000-00007D0C0000}"/>
    <cellStyle name="Normal 2 3 6 2 2 2 4 2" xfId="13254" xr:uid="{00000000-0005-0000-0000-0000D7330000}"/>
    <cellStyle name="Normal 2 3 6 2 2 2 4 2 3" xfId="28348" xr:uid="{00000000-0005-0000-0000-0000D16E0000}"/>
    <cellStyle name="Normal 2 3 6 2 2 2 4 3" xfId="8234" xr:uid="{00000000-0005-0000-0000-00003B200000}"/>
    <cellStyle name="Normal 2 3 6 2 2 2 4 3 3" xfId="23331" xr:uid="{00000000-0005-0000-0000-0000385B0000}"/>
    <cellStyle name="Normal 2 3 6 2 2 2 4 5" xfId="18318" xr:uid="{00000000-0005-0000-0000-0000A3470000}"/>
    <cellStyle name="Normal 2 3 6 2 2 2 5" xfId="4873" xr:uid="{00000000-0005-0000-0000-00001A130000}"/>
    <cellStyle name="Normal 2 3 6 2 2 2 5 2" xfId="14925" xr:uid="{00000000-0005-0000-0000-00005E3A0000}"/>
    <cellStyle name="Normal 2 3 6 2 2 2 5 2 3" xfId="30019" xr:uid="{00000000-0005-0000-0000-000058750000}"/>
    <cellStyle name="Normal 2 3 6 2 2 2 5 3" xfId="9905" xr:uid="{00000000-0005-0000-0000-0000C2260000}"/>
    <cellStyle name="Normal 2 3 6 2 2 2 5 3 3" xfId="25002" xr:uid="{00000000-0005-0000-0000-0000BF610000}"/>
    <cellStyle name="Normal 2 3 6 2 2 2 5 5" xfId="19989" xr:uid="{00000000-0005-0000-0000-00002A4E0000}"/>
    <cellStyle name="Normal 2 3 6 2 2 2 6" xfId="11583" xr:uid="{00000000-0005-0000-0000-0000502D0000}"/>
    <cellStyle name="Normal 2 3 6 2 2 2 6 3" xfId="26677" xr:uid="{00000000-0005-0000-0000-00004A680000}"/>
    <cellStyle name="Normal 2 3 6 2 2 2 7" xfId="6562" xr:uid="{00000000-0005-0000-0000-0000B3190000}"/>
    <cellStyle name="Normal 2 3 6 2 2 2 7 3" xfId="21660" xr:uid="{00000000-0005-0000-0000-0000B1540000}"/>
    <cellStyle name="Normal 2 3 6 2 2 2 9" xfId="16647"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4" xr:uid="{00000000-0005-0000-0000-0000E7720000}"/>
    <cellStyle name="Normal 2 3 6 2 2 3 2 2 3" xfId="9280" xr:uid="{00000000-0005-0000-0000-000051240000}"/>
    <cellStyle name="Normal 2 3 6 2 2 3 2 2 3 3" xfId="24377" xr:uid="{00000000-0005-0000-0000-00004E5F0000}"/>
    <cellStyle name="Normal 2 3 6 2 2 3 2 2 5" xfId="19364" xr:uid="{00000000-0005-0000-0000-0000B94B0000}"/>
    <cellStyle name="Normal 2 3 6 2 2 3 2 3" xfId="5919" xr:uid="{00000000-0005-0000-0000-000030170000}"/>
    <cellStyle name="Normal 2 3 6 2 2 3 2 3 2" xfId="15971" xr:uid="{00000000-0005-0000-0000-0000743E0000}"/>
    <cellStyle name="Normal 2 3 6 2 2 3 2 3 2 3" xfId="31065" xr:uid="{00000000-0005-0000-0000-00006E790000}"/>
    <cellStyle name="Normal 2 3 6 2 2 3 2 3 3" xfId="10951" xr:uid="{00000000-0005-0000-0000-0000D82A0000}"/>
    <cellStyle name="Normal 2 3 6 2 2 3 2 3 3 3" xfId="26048" xr:uid="{00000000-0005-0000-0000-0000D5650000}"/>
    <cellStyle name="Normal 2 3 6 2 2 3 2 3 5" xfId="21035" xr:uid="{00000000-0005-0000-0000-000040520000}"/>
    <cellStyle name="Normal 2 3 6 2 2 3 2 4" xfId="12629" xr:uid="{00000000-0005-0000-0000-000066310000}"/>
    <cellStyle name="Normal 2 3 6 2 2 3 2 4 3" xfId="27723" xr:uid="{00000000-0005-0000-0000-0000606C0000}"/>
    <cellStyle name="Normal 2 3 6 2 2 3 2 5" xfId="7608" xr:uid="{00000000-0005-0000-0000-0000C91D0000}"/>
    <cellStyle name="Normal 2 3 6 2 2 3 2 5 3" xfId="22706" xr:uid="{00000000-0005-0000-0000-0000C7580000}"/>
    <cellStyle name="Normal 2 3 6 2 2 3 2 7" xfId="17693" xr:uid="{00000000-0005-0000-0000-000032450000}"/>
    <cellStyle name="Normal 2 3 6 2 2 3 3" xfId="3390" xr:uid="{00000000-0005-0000-0000-00004F0D0000}"/>
    <cellStyle name="Normal 2 3 6 2 2 3 3 2" xfId="13464" xr:uid="{00000000-0005-0000-0000-0000A9340000}"/>
    <cellStyle name="Normal 2 3 6 2 2 3 3 2 3" xfId="28558" xr:uid="{00000000-0005-0000-0000-0000A36F0000}"/>
    <cellStyle name="Normal 2 3 6 2 2 3 3 3" xfId="8444" xr:uid="{00000000-0005-0000-0000-00000D210000}"/>
    <cellStyle name="Normal 2 3 6 2 2 3 3 3 3" xfId="23541" xr:uid="{00000000-0005-0000-0000-00000A5C0000}"/>
    <cellStyle name="Normal 2 3 6 2 2 3 3 5" xfId="18528" xr:uid="{00000000-0005-0000-0000-000075480000}"/>
    <cellStyle name="Normal 2 3 6 2 2 3 4" xfId="5083" xr:uid="{00000000-0005-0000-0000-0000EC130000}"/>
    <cellStyle name="Normal 2 3 6 2 2 3 4 2" xfId="15135" xr:uid="{00000000-0005-0000-0000-0000303B0000}"/>
    <cellStyle name="Normal 2 3 6 2 2 3 4 2 3" xfId="30229" xr:uid="{00000000-0005-0000-0000-00002A760000}"/>
    <cellStyle name="Normal 2 3 6 2 2 3 4 3" xfId="10115" xr:uid="{00000000-0005-0000-0000-000094270000}"/>
    <cellStyle name="Normal 2 3 6 2 2 3 4 3 3" xfId="25212" xr:uid="{00000000-0005-0000-0000-000091620000}"/>
    <cellStyle name="Normal 2 3 6 2 2 3 4 5" xfId="20199" xr:uid="{00000000-0005-0000-0000-0000FC4E0000}"/>
    <cellStyle name="Normal 2 3 6 2 2 3 5" xfId="11793" xr:uid="{00000000-0005-0000-0000-0000222E0000}"/>
    <cellStyle name="Normal 2 3 6 2 2 3 5 3" xfId="26887" xr:uid="{00000000-0005-0000-0000-00001C690000}"/>
    <cellStyle name="Normal 2 3 6 2 2 3 6" xfId="6772" xr:uid="{00000000-0005-0000-0000-0000851A0000}"/>
    <cellStyle name="Normal 2 3 6 2 2 3 6 3" xfId="21870" xr:uid="{00000000-0005-0000-0000-000083550000}"/>
    <cellStyle name="Normal 2 3 6 2 2 3 8" xfId="16857"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6" xr:uid="{00000000-0005-0000-0000-000045710000}"/>
    <cellStyle name="Normal 2 3 6 2 2 4 2 3" xfId="8862" xr:uid="{00000000-0005-0000-0000-0000AF220000}"/>
    <cellStyle name="Normal 2 3 6 2 2 4 2 3 3" xfId="23959" xr:uid="{00000000-0005-0000-0000-0000AC5D0000}"/>
    <cellStyle name="Normal 2 3 6 2 2 4 2 5" xfId="18946" xr:uid="{00000000-0005-0000-0000-0000174A0000}"/>
    <cellStyle name="Normal 2 3 6 2 2 4 3" xfId="5501" xr:uid="{00000000-0005-0000-0000-00008E150000}"/>
    <cellStyle name="Normal 2 3 6 2 2 4 3 2" xfId="15553" xr:uid="{00000000-0005-0000-0000-0000D23C0000}"/>
    <cellStyle name="Normal 2 3 6 2 2 4 3 2 3" xfId="30647" xr:uid="{00000000-0005-0000-0000-0000CC770000}"/>
    <cellStyle name="Normal 2 3 6 2 2 4 3 3" xfId="10533" xr:uid="{00000000-0005-0000-0000-000036290000}"/>
    <cellStyle name="Normal 2 3 6 2 2 4 3 3 3" xfId="25630" xr:uid="{00000000-0005-0000-0000-000033640000}"/>
    <cellStyle name="Normal 2 3 6 2 2 4 3 5" xfId="20617" xr:uid="{00000000-0005-0000-0000-00009E500000}"/>
    <cellStyle name="Normal 2 3 6 2 2 4 4" xfId="12211" xr:uid="{00000000-0005-0000-0000-0000C42F0000}"/>
    <cellStyle name="Normal 2 3 6 2 2 4 4 3" xfId="27305" xr:uid="{00000000-0005-0000-0000-0000BE6A0000}"/>
    <cellStyle name="Normal 2 3 6 2 2 4 5" xfId="7190" xr:uid="{00000000-0005-0000-0000-0000271C0000}"/>
    <cellStyle name="Normal 2 3 6 2 2 4 5 3" xfId="22288" xr:uid="{00000000-0005-0000-0000-000025570000}"/>
    <cellStyle name="Normal 2 3 6 2 2 4 7" xfId="17275" xr:uid="{00000000-0005-0000-0000-000090430000}"/>
    <cellStyle name="Normal 2 3 6 2 2 5" xfId="2972" xr:uid="{00000000-0005-0000-0000-0000AD0B0000}"/>
    <cellStyle name="Normal 2 3 6 2 2 5 2" xfId="13046" xr:uid="{00000000-0005-0000-0000-000007330000}"/>
    <cellStyle name="Normal 2 3 6 2 2 5 2 3" xfId="28140" xr:uid="{00000000-0005-0000-0000-0000016E0000}"/>
    <cellStyle name="Normal 2 3 6 2 2 5 3" xfId="8026" xr:uid="{00000000-0005-0000-0000-00006B1F0000}"/>
    <cellStyle name="Normal 2 3 6 2 2 5 3 3" xfId="23123" xr:uid="{00000000-0005-0000-0000-0000685A0000}"/>
    <cellStyle name="Normal 2 3 6 2 2 5 5" xfId="18110" xr:uid="{00000000-0005-0000-0000-0000D3460000}"/>
    <cellStyle name="Normal 2 3 6 2 2 6" xfId="4665" xr:uid="{00000000-0005-0000-0000-00004A120000}"/>
    <cellStyle name="Normal 2 3 6 2 2 6 2" xfId="14717" xr:uid="{00000000-0005-0000-0000-00008E390000}"/>
    <cellStyle name="Normal 2 3 6 2 2 6 2 3" xfId="29811" xr:uid="{00000000-0005-0000-0000-000088740000}"/>
    <cellStyle name="Normal 2 3 6 2 2 6 3" xfId="9697" xr:uid="{00000000-0005-0000-0000-0000F2250000}"/>
    <cellStyle name="Normal 2 3 6 2 2 6 3 3" xfId="24794" xr:uid="{00000000-0005-0000-0000-0000EF600000}"/>
    <cellStyle name="Normal 2 3 6 2 2 6 5" xfId="19781" xr:uid="{00000000-0005-0000-0000-00005A4D0000}"/>
    <cellStyle name="Normal 2 3 6 2 2 7" xfId="11375" xr:uid="{00000000-0005-0000-0000-0000802C0000}"/>
    <cellStyle name="Normal 2 3 6 2 2 7 3" xfId="26469" xr:uid="{00000000-0005-0000-0000-00007A670000}"/>
    <cellStyle name="Normal 2 3 6 2 2 8" xfId="6354" xr:uid="{00000000-0005-0000-0000-0000E3180000}"/>
    <cellStyle name="Normal 2 3 6 2 2 8 3" xfId="21452"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8" xr:uid="{00000000-0005-0000-0000-00004F730000}"/>
    <cellStyle name="Normal 2 3 6 2 3 2 2 2 3" xfId="9384" xr:uid="{00000000-0005-0000-0000-0000B9240000}"/>
    <cellStyle name="Normal 2 3 6 2 3 2 2 2 3 3" xfId="24481" xr:uid="{00000000-0005-0000-0000-0000B65F0000}"/>
    <cellStyle name="Normal 2 3 6 2 3 2 2 2 5" xfId="19468" xr:uid="{00000000-0005-0000-0000-0000214C0000}"/>
    <cellStyle name="Normal 2 3 6 2 3 2 2 3" xfId="6023" xr:uid="{00000000-0005-0000-0000-000098170000}"/>
    <cellStyle name="Normal 2 3 6 2 3 2 2 3 2" xfId="16075" xr:uid="{00000000-0005-0000-0000-0000DC3E0000}"/>
    <cellStyle name="Normal 2 3 6 2 3 2 2 3 2 3" xfId="31169" xr:uid="{00000000-0005-0000-0000-0000D6790000}"/>
    <cellStyle name="Normal 2 3 6 2 3 2 2 3 3" xfId="11055" xr:uid="{00000000-0005-0000-0000-0000402B0000}"/>
    <cellStyle name="Normal 2 3 6 2 3 2 2 3 3 3" xfId="26152" xr:uid="{00000000-0005-0000-0000-00003D660000}"/>
    <cellStyle name="Normal 2 3 6 2 3 2 2 3 5" xfId="21139" xr:uid="{00000000-0005-0000-0000-0000A8520000}"/>
    <cellStyle name="Normal 2 3 6 2 3 2 2 4" xfId="12733" xr:uid="{00000000-0005-0000-0000-0000CE310000}"/>
    <cellStyle name="Normal 2 3 6 2 3 2 2 4 3" xfId="27827" xr:uid="{00000000-0005-0000-0000-0000C86C0000}"/>
    <cellStyle name="Normal 2 3 6 2 3 2 2 5" xfId="7712" xr:uid="{00000000-0005-0000-0000-0000311E0000}"/>
    <cellStyle name="Normal 2 3 6 2 3 2 2 5 3" xfId="22810" xr:uid="{00000000-0005-0000-0000-00002F590000}"/>
    <cellStyle name="Normal 2 3 6 2 3 2 2 7" xfId="17797" xr:uid="{00000000-0005-0000-0000-00009A450000}"/>
    <cellStyle name="Normal 2 3 6 2 3 2 3" xfId="3494" xr:uid="{00000000-0005-0000-0000-0000B70D0000}"/>
    <cellStyle name="Normal 2 3 6 2 3 2 3 2" xfId="13568" xr:uid="{00000000-0005-0000-0000-000011350000}"/>
    <cellStyle name="Normal 2 3 6 2 3 2 3 2 3" xfId="28662" xr:uid="{00000000-0005-0000-0000-00000B700000}"/>
    <cellStyle name="Normal 2 3 6 2 3 2 3 3" xfId="8548" xr:uid="{00000000-0005-0000-0000-000075210000}"/>
    <cellStyle name="Normal 2 3 6 2 3 2 3 3 3" xfId="23645" xr:uid="{00000000-0005-0000-0000-0000725C0000}"/>
    <cellStyle name="Normal 2 3 6 2 3 2 3 5" xfId="18632" xr:uid="{00000000-0005-0000-0000-0000DD480000}"/>
    <cellStyle name="Normal 2 3 6 2 3 2 4" xfId="5187" xr:uid="{00000000-0005-0000-0000-000054140000}"/>
    <cellStyle name="Normal 2 3 6 2 3 2 4 2" xfId="15239" xr:uid="{00000000-0005-0000-0000-0000983B0000}"/>
    <cellStyle name="Normal 2 3 6 2 3 2 4 2 3" xfId="30333" xr:uid="{00000000-0005-0000-0000-000092760000}"/>
    <cellStyle name="Normal 2 3 6 2 3 2 4 3" xfId="10219" xr:uid="{00000000-0005-0000-0000-0000FC270000}"/>
    <cellStyle name="Normal 2 3 6 2 3 2 4 3 3" xfId="25316" xr:uid="{00000000-0005-0000-0000-0000F9620000}"/>
    <cellStyle name="Normal 2 3 6 2 3 2 4 5" xfId="20303" xr:uid="{00000000-0005-0000-0000-0000644F0000}"/>
    <cellStyle name="Normal 2 3 6 2 3 2 5" xfId="11897" xr:uid="{00000000-0005-0000-0000-00008A2E0000}"/>
    <cellStyle name="Normal 2 3 6 2 3 2 5 3" xfId="26991" xr:uid="{00000000-0005-0000-0000-000084690000}"/>
    <cellStyle name="Normal 2 3 6 2 3 2 6" xfId="6876" xr:uid="{00000000-0005-0000-0000-0000ED1A0000}"/>
    <cellStyle name="Normal 2 3 6 2 3 2 6 3" xfId="21974" xr:uid="{00000000-0005-0000-0000-0000EB550000}"/>
    <cellStyle name="Normal 2 3 6 2 3 2 8" xfId="16961"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0" xr:uid="{00000000-0005-0000-0000-0000AD710000}"/>
    <cellStyle name="Normal 2 3 6 2 3 3 2 3" xfId="8966" xr:uid="{00000000-0005-0000-0000-000017230000}"/>
    <cellStyle name="Normal 2 3 6 2 3 3 2 3 3" xfId="24063" xr:uid="{00000000-0005-0000-0000-0000145E0000}"/>
    <cellStyle name="Normal 2 3 6 2 3 3 2 5" xfId="19050" xr:uid="{00000000-0005-0000-0000-00007F4A0000}"/>
    <cellStyle name="Normal 2 3 6 2 3 3 3" xfId="5605" xr:uid="{00000000-0005-0000-0000-0000F6150000}"/>
    <cellStyle name="Normal 2 3 6 2 3 3 3 2" xfId="15657" xr:uid="{00000000-0005-0000-0000-00003A3D0000}"/>
    <cellStyle name="Normal 2 3 6 2 3 3 3 2 3" xfId="30751" xr:uid="{00000000-0005-0000-0000-000034780000}"/>
    <cellStyle name="Normal 2 3 6 2 3 3 3 3" xfId="10637" xr:uid="{00000000-0005-0000-0000-00009E290000}"/>
    <cellStyle name="Normal 2 3 6 2 3 3 3 3 3" xfId="25734" xr:uid="{00000000-0005-0000-0000-00009B640000}"/>
    <cellStyle name="Normal 2 3 6 2 3 3 3 5" xfId="20721" xr:uid="{00000000-0005-0000-0000-000006510000}"/>
    <cellStyle name="Normal 2 3 6 2 3 3 4" xfId="12315" xr:uid="{00000000-0005-0000-0000-00002C300000}"/>
    <cellStyle name="Normal 2 3 6 2 3 3 4 3" xfId="27409" xr:uid="{00000000-0005-0000-0000-0000266B0000}"/>
    <cellStyle name="Normal 2 3 6 2 3 3 5" xfId="7294" xr:uid="{00000000-0005-0000-0000-00008F1C0000}"/>
    <cellStyle name="Normal 2 3 6 2 3 3 5 3" xfId="22392" xr:uid="{00000000-0005-0000-0000-00008D570000}"/>
    <cellStyle name="Normal 2 3 6 2 3 3 7" xfId="17379" xr:uid="{00000000-0005-0000-0000-0000F8430000}"/>
    <cellStyle name="Normal 2 3 6 2 3 4" xfId="3076" xr:uid="{00000000-0005-0000-0000-0000150C0000}"/>
    <cellStyle name="Normal 2 3 6 2 3 4 2" xfId="13150" xr:uid="{00000000-0005-0000-0000-00006F330000}"/>
    <cellStyle name="Normal 2 3 6 2 3 4 2 3" xfId="28244" xr:uid="{00000000-0005-0000-0000-0000696E0000}"/>
    <cellStyle name="Normal 2 3 6 2 3 4 3" xfId="8130" xr:uid="{00000000-0005-0000-0000-0000D31F0000}"/>
    <cellStyle name="Normal 2 3 6 2 3 4 3 3" xfId="23227" xr:uid="{00000000-0005-0000-0000-0000D05A0000}"/>
    <cellStyle name="Normal 2 3 6 2 3 4 5" xfId="18214" xr:uid="{00000000-0005-0000-0000-00003B470000}"/>
    <cellStyle name="Normal 2 3 6 2 3 5" xfId="4769" xr:uid="{00000000-0005-0000-0000-0000B2120000}"/>
    <cellStyle name="Normal 2 3 6 2 3 5 2" xfId="14821" xr:uid="{00000000-0005-0000-0000-0000F6390000}"/>
    <cellStyle name="Normal 2 3 6 2 3 5 2 3" xfId="29915" xr:uid="{00000000-0005-0000-0000-0000F0740000}"/>
    <cellStyle name="Normal 2 3 6 2 3 5 3" xfId="9801" xr:uid="{00000000-0005-0000-0000-00005A260000}"/>
    <cellStyle name="Normal 2 3 6 2 3 5 3 3" xfId="24898" xr:uid="{00000000-0005-0000-0000-000057610000}"/>
    <cellStyle name="Normal 2 3 6 2 3 5 5" xfId="19885" xr:uid="{00000000-0005-0000-0000-0000C24D0000}"/>
    <cellStyle name="Normal 2 3 6 2 3 6" xfId="11479" xr:uid="{00000000-0005-0000-0000-0000E82C0000}"/>
    <cellStyle name="Normal 2 3 6 2 3 6 3" xfId="26573" xr:uid="{00000000-0005-0000-0000-0000E2670000}"/>
    <cellStyle name="Normal 2 3 6 2 3 7" xfId="6458" xr:uid="{00000000-0005-0000-0000-00004B190000}"/>
    <cellStyle name="Normal 2 3 6 2 3 7 3" xfId="21556" xr:uid="{00000000-0005-0000-0000-000049540000}"/>
    <cellStyle name="Normal 2 3 6 2 3 9" xfId="16543"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0" xr:uid="{00000000-0005-0000-0000-00007F720000}"/>
    <cellStyle name="Normal 2 3 6 2 4 2 2 3" xfId="9176" xr:uid="{00000000-0005-0000-0000-0000E9230000}"/>
    <cellStyle name="Normal 2 3 6 2 4 2 2 3 3" xfId="24273" xr:uid="{00000000-0005-0000-0000-0000E65E0000}"/>
    <cellStyle name="Normal 2 3 6 2 4 2 2 5" xfId="19260" xr:uid="{00000000-0005-0000-0000-0000514B0000}"/>
    <cellStyle name="Normal 2 3 6 2 4 2 3" xfId="5815" xr:uid="{00000000-0005-0000-0000-0000C8160000}"/>
    <cellStyle name="Normal 2 3 6 2 4 2 3 2" xfId="15867" xr:uid="{00000000-0005-0000-0000-00000C3E0000}"/>
    <cellStyle name="Normal 2 3 6 2 4 2 3 2 3" xfId="30961" xr:uid="{00000000-0005-0000-0000-000006790000}"/>
    <cellStyle name="Normal 2 3 6 2 4 2 3 3" xfId="10847" xr:uid="{00000000-0005-0000-0000-0000702A0000}"/>
    <cellStyle name="Normal 2 3 6 2 4 2 3 3 3" xfId="25944" xr:uid="{00000000-0005-0000-0000-00006D650000}"/>
    <cellStyle name="Normal 2 3 6 2 4 2 3 5" xfId="20931" xr:uid="{00000000-0005-0000-0000-0000D8510000}"/>
    <cellStyle name="Normal 2 3 6 2 4 2 4" xfId="12525" xr:uid="{00000000-0005-0000-0000-0000FE300000}"/>
    <cellStyle name="Normal 2 3 6 2 4 2 4 3" xfId="27619" xr:uid="{00000000-0005-0000-0000-0000F86B0000}"/>
    <cellStyle name="Normal 2 3 6 2 4 2 5" xfId="7504" xr:uid="{00000000-0005-0000-0000-0000611D0000}"/>
    <cellStyle name="Normal 2 3 6 2 4 2 5 3" xfId="22602" xr:uid="{00000000-0005-0000-0000-00005F580000}"/>
    <cellStyle name="Normal 2 3 6 2 4 2 7" xfId="17589" xr:uid="{00000000-0005-0000-0000-0000CA440000}"/>
    <cellStyle name="Normal 2 3 6 2 4 3" xfId="3286" xr:uid="{00000000-0005-0000-0000-0000E70C0000}"/>
    <cellStyle name="Normal 2 3 6 2 4 3 2" xfId="13360" xr:uid="{00000000-0005-0000-0000-000041340000}"/>
    <cellStyle name="Normal 2 3 6 2 4 3 2 3" xfId="28454" xr:uid="{00000000-0005-0000-0000-00003B6F0000}"/>
    <cellStyle name="Normal 2 3 6 2 4 3 3" xfId="8340" xr:uid="{00000000-0005-0000-0000-0000A5200000}"/>
    <cellStyle name="Normal 2 3 6 2 4 3 3 3" xfId="23437" xr:uid="{00000000-0005-0000-0000-0000A25B0000}"/>
    <cellStyle name="Normal 2 3 6 2 4 3 5" xfId="18424" xr:uid="{00000000-0005-0000-0000-00000D480000}"/>
    <cellStyle name="Normal 2 3 6 2 4 4" xfId="4979" xr:uid="{00000000-0005-0000-0000-000084130000}"/>
    <cellStyle name="Normal 2 3 6 2 4 4 2" xfId="15031" xr:uid="{00000000-0005-0000-0000-0000C83A0000}"/>
    <cellStyle name="Normal 2 3 6 2 4 4 2 3" xfId="30125" xr:uid="{00000000-0005-0000-0000-0000C2750000}"/>
    <cellStyle name="Normal 2 3 6 2 4 4 3" xfId="10011" xr:uid="{00000000-0005-0000-0000-00002C270000}"/>
    <cellStyle name="Normal 2 3 6 2 4 4 3 3" xfId="25108" xr:uid="{00000000-0005-0000-0000-000029620000}"/>
    <cellStyle name="Normal 2 3 6 2 4 4 5" xfId="20095" xr:uid="{00000000-0005-0000-0000-0000944E0000}"/>
    <cellStyle name="Normal 2 3 6 2 4 5" xfId="11689" xr:uid="{00000000-0005-0000-0000-0000BA2D0000}"/>
    <cellStyle name="Normal 2 3 6 2 4 5 3" xfId="26783" xr:uid="{00000000-0005-0000-0000-0000B4680000}"/>
    <cellStyle name="Normal 2 3 6 2 4 6" xfId="6668" xr:uid="{00000000-0005-0000-0000-00001D1A0000}"/>
    <cellStyle name="Normal 2 3 6 2 4 6 3" xfId="21766" xr:uid="{00000000-0005-0000-0000-00001B550000}"/>
    <cellStyle name="Normal 2 3 6 2 4 8" xfId="16753"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2" xr:uid="{00000000-0005-0000-0000-0000DD700000}"/>
    <cellStyle name="Normal 2 3 6 2 5 2 3" xfId="8758" xr:uid="{00000000-0005-0000-0000-000047220000}"/>
    <cellStyle name="Normal 2 3 6 2 5 2 3 3" xfId="23855" xr:uid="{00000000-0005-0000-0000-0000445D0000}"/>
    <cellStyle name="Normal 2 3 6 2 5 2 5" xfId="18842" xr:uid="{00000000-0005-0000-0000-0000AF490000}"/>
    <cellStyle name="Normal 2 3 6 2 5 3" xfId="5397" xr:uid="{00000000-0005-0000-0000-000026150000}"/>
    <cellStyle name="Normal 2 3 6 2 5 3 2" xfId="15449" xr:uid="{00000000-0005-0000-0000-00006A3C0000}"/>
    <cellStyle name="Normal 2 3 6 2 5 3 2 3" xfId="30543" xr:uid="{00000000-0005-0000-0000-000064770000}"/>
    <cellStyle name="Normal 2 3 6 2 5 3 3" xfId="10429" xr:uid="{00000000-0005-0000-0000-0000CE280000}"/>
    <cellStyle name="Normal 2 3 6 2 5 3 3 3" xfId="25526" xr:uid="{00000000-0005-0000-0000-0000CB630000}"/>
    <cellStyle name="Normal 2 3 6 2 5 3 5" xfId="20513" xr:uid="{00000000-0005-0000-0000-000036500000}"/>
    <cellStyle name="Normal 2 3 6 2 5 4" xfId="12107" xr:uid="{00000000-0005-0000-0000-00005C2F0000}"/>
    <cellStyle name="Normal 2 3 6 2 5 4 3" xfId="27201" xr:uid="{00000000-0005-0000-0000-0000566A0000}"/>
    <cellStyle name="Normal 2 3 6 2 5 5" xfId="7086" xr:uid="{00000000-0005-0000-0000-0000BF1B0000}"/>
    <cellStyle name="Normal 2 3 6 2 5 5 3" xfId="22184" xr:uid="{00000000-0005-0000-0000-0000BD560000}"/>
    <cellStyle name="Normal 2 3 6 2 5 7" xfId="17171" xr:uid="{00000000-0005-0000-0000-000028430000}"/>
    <cellStyle name="Normal 2 3 6 2 6" xfId="2868" xr:uid="{00000000-0005-0000-0000-0000450B0000}"/>
    <cellStyle name="Normal 2 3 6 2 6 2" xfId="12942" xr:uid="{00000000-0005-0000-0000-00009F320000}"/>
    <cellStyle name="Normal 2 3 6 2 6 2 3" xfId="28036" xr:uid="{00000000-0005-0000-0000-0000996D0000}"/>
    <cellStyle name="Normal 2 3 6 2 6 3" xfId="7922" xr:uid="{00000000-0005-0000-0000-0000031F0000}"/>
    <cellStyle name="Normal 2 3 6 2 6 3 3" xfId="23019" xr:uid="{00000000-0005-0000-0000-0000005A0000}"/>
    <cellStyle name="Normal 2 3 6 2 6 5" xfId="18006" xr:uid="{00000000-0005-0000-0000-00006B460000}"/>
    <cellStyle name="Normal 2 3 6 2 7" xfId="4561" xr:uid="{00000000-0005-0000-0000-0000E2110000}"/>
    <cellStyle name="Normal 2 3 6 2 7 2" xfId="14613" xr:uid="{00000000-0005-0000-0000-000026390000}"/>
    <cellStyle name="Normal 2 3 6 2 7 2 3" xfId="29707" xr:uid="{00000000-0005-0000-0000-000020740000}"/>
    <cellStyle name="Normal 2 3 6 2 7 3" xfId="9593" xr:uid="{00000000-0005-0000-0000-00008A250000}"/>
    <cellStyle name="Normal 2 3 6 2 7 3 3" xfId="24690" xr:uid="{00000000-0005-0000-0000-000087600000}"/>
    <cellStyle name="Normal 2 3 6 2 7 5" xfId="19677" xr:uid="{00000000-0005-0000-0000-0000F24C0000}"/>
    <cellStyle name="Normal 2 3 6 2 8" xfId="11271" xr:uid="{00000000-0005-0000-0000-0000182C0000}"/>
    <cellStyle name="Normal 2 3 6 2 8 3" xfId="26365" xr:uid="{00000000-0005-0000-0000-000012670000}"/>
    <cellStyle name="Normal 2 3 6 2 9" xfId="6250" xr:uid="{00000000-0005-0000-0000-00007B180000}"/>
    <cellStyle name="Normal 2 3 6 2 9 3" xfId="21348" xr:uid="{00000000-0005-0000-0000-000079530000}"/>
    <cellStyle name="Normal 2 3 6 3" xfId="1215" xr:uid="{00000000-0005-0000-0000-0000CF040000}"/>
    <cellStyle name="Normal 2 3 6 3 10" xfId="16387"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0" xr:uid="{00000000-0005-0000-0000-000083730000}"/>
    <cellStyle name="Normal 2 3 6 3 2 2 2 2 3" xfId="9436" xr:uid="{00000000-0005-0000-0000-0000ED240000}"/>
    <cellStyle name="Normal 2 3 6 3 2 2 2 2 3 3" xfId="24533" xr:uid="{00000000-0005-0000-0000-0000EA5F0000}"/>
    <cellStyle name="Normal 2 3 6 3 2 2 2 2 5" xfId="19520" xr:uid="{00000000-0005-0000-0000-0000554C0000}"/>
    <cellStyle name="Normal 2 3 6 3 2 2 2 3" xfId="6075" xr:uid="{00000000-0005-0000-0000-0000CC170000}"/>
    <cellStyle name="Normal 2 3 6 3 2 2 2 3 2" xfId="16127" xr:uid="{00000000-0005-0000-0000-0000103F0000}"/>
    <cellStyle name="Normal 2 3 6 3 2 2 2 3 2 3" xfId="31221" xr:uid="{00000000-0005-0000-0000-00000A7A0000}"/>
    <cellStyle name="Normal 2 3 6 3 2 2 2 3 3" xfId="11107" xr:uid="{00000000-0005-0000-0000-0000742B0000}"/>
    <cellStyle name="Normal 2 3 6 3 2 2 2 3 3 3" xfId="26204" xr:uid="{00000000-0005-0000-0000-000071660000}"/>
    <cellStyle name="Normal 2 3 6 3 2 2 2 3 5" xfId="21191" xr:uid="{00000000-0005-0000-0000-0000DC520000}"/>
    <cellStyle name="Normal 2 3 6 3 2 2 2 4" xfId="12785" xr:uid="{00000000-0005-0000-0000-000002320000}"/>
    <cellStyle name="Normal 2 3 6 3 2 2 2 4 3" xfId="27879" xr:uid="{00000000-0005-0000-0000-0000FC6C0000}"/>
    <cellStyle name="Normal 2 3 6 3 2 2 2 5" xfId="7764" xr:uid="{00000000-0005-0000-0000-0000651E0000}"/>
    <cellStyle name="Normal 2 3 6 3 2 2 2 5 3" xfId="22862" xr:uid="{00000000-0005-0000-0000-000063590000}"/>
    <cellStyle name="Normal 2 3 6 3 2 2 2 7" xfId="17849" xr:uid="{00000000-0005-0000-0000-0000CE450000}"/>
    <cellStyle name="Normal 2 3 6 3 2 2 3" xfId="3546" xr:uid="{00000000-0005-0000-0000-0000EB0D0000}"/>
    <cellStyle name="Normal 2 3 6 3 2 2 3 2" xfId="13620" xr:uid="{00000000-0005-0000-0000-000045350000}"/>
    <cellStyle name="Normal 2 3 6 3 2 2 3 2 3" xfId="28714" xr:uid="{00000000-0005-0000-0000-00003F700000}"/>
    <cellStyle name="Normal 2 3 6 3 2 2 3 3" xfId="8600" xr:uid="{00000000-0005-0000-0000-0000A9210000}"/>
    <cellStyle name="Normal 2 3 6 3 2 2 3 3 3" xfId="23697" xr:uid="{00000000-0005-0000-0000-0000A65C0000}"/>
    <cellStyle name="Normal 2 3 6 3 2 2 3 5" xfId="18684" xr:uid="{00000000-0005-0000-0000-000011490000}"/>
    <cellStyle name="Normal 2 3 6 3 2 2 4" xfId="5239" xr:uid="{00000000-0005-0000-0000-000088140000}"/>
    <cellStyle name="Normal 2 3 6 3 2 2 4 2" xfId="15291" xr:uid="{00000000-0005-0000-0000-0000CC3B0000}"/>
    <cellStyle name="Normal 2 3 6 3 2 2 4 2 3" xfId="30385" xr:uid="{00000000-0005-0000-0000-0000C6760000}"/>
    <cellStyle name="Normal 2 3 6 3 2 2 4 3" xfId="10271" xr:uid="{00000000-0005-0000-0000-000030280000}"/>
    <cellStyle name="Normal 2 3 6 3 2 2 4 3 3" xfId="25368" xr:uid="{00000000-0005-0000-0000-00002D630000}"/>
    <cellStyle name="Normal 2 3 6 3 2 2 4 5" xfId="20355" xr:uid="{00000000-0005-0000-0000-0000984F0000}"/>
    <cellStyle name="Normal 2 3 6 3 2 2 5" xfId="11949" xr:uid="{00000000-0005-0000-0000-0000BE2E0000}"/>
    <cellStyle name="Normal 2 3 6 3 2 2 5 3" xfId="27043" xr:uid="{00000000-0005-0000-0000-0000B8690000}"/>
    <cellStyle name="Normal 2 3 6 3 2 2 6" xfId="6928" xr:uid="{00000000-0005-0000-0000-0000211B0000}"/>
    <cellStyle name="Normal 2 3 6 3 2 2 6 3" xfId="22026" xr:uid="{00000000-0005-0000-0000-00001F560000}"/>
    <cellStyle name="Normal 2 3 6 3 2 2 8" xfId="17013"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2" xr:uid="{00000000-0005-0000-0000-0000E1710000}"/>
    <cellStyle name="Normal 2 3 6 3 2 3 2 3" xfId="9018" xr:uid="{00000000-0005-0000-0000-00004B230000}"/>
    <cellStyle name="Normal 2 3 6 3 2 3 2 3 3" xfId="24115" xr:uid="{00000000-0005-0000-0000-0000485E0000}"/>
    <cellStyle name="Normal 2 3 6 3 2 3 2 5" xfId="19102" xr:uid="{00000000-0005-0000-0000-0000B34A0000}"/>
    <cellStyle name="Normal 2 3 6 3 2 3 3" xfId="5657" xr:uid="{00000000-0005-0000-0000-00002A160000}"/>
    <cellStyle name="Normal 2 3 6 3 2 3 3 2" xfId="15709" xr:uid="{00000000-0005-0000-0000-00006E3D0000}"/>
    <cellStyle name="Normal 2 3 6 3 2 3 3 2 3" xfId="30803" xr:uid="{00000000-0005-0000-0000-000068780000}"/>
    <cellStyle name="Normal 2 3 6 3 2 3 3 3" xfId="10689" xr:uid="{00000000-0005-0000-0000-0000D2290000}"/>
    <cellStyle name="Normal 2 3 6 3 2 3 3 3 3" xfId="25786" xr:uid="{00000000-0005-0000-0000-0000CF640000}"/>
    <cellStyle name="Normal 2 3 6 3 2 3 3 5" xfId="20773" xr:uid="{00000000-0005-0000-0000-00003A510000}"/>
    <cellStyle name="Normal 2 3 6 3 2 3 4" xfId="12367" xr:uid="{00000000-0005-0000-0000-000060300000}"/>
    <cellStyle name="Normal 2 3 6 3 2 3 4 3" xfId="27461" xr:uid="{00000000-0005-0000-0000-00005A6B0000}"/>
    <cellStyle name="Normal 2 3 6 3 2 3 5" xfId="7346" xr:uid="{00000000-0005-0000-0000-0000C31C0000}"/>
    <cellStyle name="Normal 2 3 6 3 2 3 5 3" xfId="22444" xr:uid="{00000000-0005-0000-0000-0000C1570000}"/>
    <cellStyle name="Normal 2 3 6 3 2 3 7" xfId="17431" xr:uid="{00000000-0005-0000-0000-00002C440000}"/>
    <cellStyle name="Normal 2 3 6 3 2 4" xfId="3128" xr:uid="{00000000-0005-0000-0000-0000490C0000}"/>
    <cellStyle name="Normal 2 3 6 3 2 4 2" xfId="13202" xr:uid="{00000000-0005-0000-0000-0000A3330000}"/>
    <cellStyle name="Normal 2 3 6 3 2 4 2 3" xfId="28296" xr:uid="{00000000-0005-0000-0000-00009D6E0000}"/>
    <cellStyle name="Normal 2 3 6 3 2 4 3" xfId="8182" xr:uid="{00000000-0005-0000-0000-000007200000}"/>
    <cellStyle name="Normal 2 3 6 3 2 4 3 3" xfId="23279" xr:uid="{00000000-0005-0000-0000-0000045B0000}"/>
    <cellStyle name="Normal 2 3 6 3 2 4 5" xfId="18266" xr:uid="{00000000-0005-0000-0000-00006F470000}"/>
    <cellStyle name="Normal 2 3 6 3 2 5" xfId="4821" xr:uid="{00000000-0005-0000-0000-0000E6120000}"/>
    <cellStyle name="Normal 2 3 6 3 2 5 2" xfId="14873" xr:uid="{00000000-0005-0000-0000-00002A3A0000}"/>
    <cellStyle name="Normal 2 3 6 3 2 5 2 3" xfId="29967" xr:uid="{00000000-0005-0000-0000-000024750000}"/>
    <cellStyle name="Normal 2 3 6 3 2 5 3" xfId="9853" xr:uid="{00000000-0005-0000-0000-00008E260000}"/>
    <cellStyle name="Normal 2 3 6 3 2 5 3 3" xfId="24950" xr:uid="{00000000-0005-0000-0000-00008B610000}"/>
    <cellStyle name="Normal 2 3 6 3 2 5 5" xfId="19937" xr:uid="{00000000-0005-0000-0000-0000F64D0000}"/>
    <cellStyle name="Normal 2 3 6 3 2 6" xfId="11531" xr:uid="{00000000-0005-0000-0000-00001C2D0000}"/>
    <cellStyle name="Normal 2 3 6 3 2 6 3" xfId="26625" xr:uid="{00000000-0005-0000-0000-000016680000}"/>
    <cellStyle name="Normal 2 3 6 3 2 7" xfId="6510" xr:uid="{00000000-0005-0000-0000-00007F190000}"/>
    <cellStyle name="Normal 2 3 6 3 2 7 3" xfId="21608" xr:uid="{00000000-0005-0000-0000-00007D540000}"/>
    <cellStyle name="Normal 2 3 6 3 2 9" xfId="16595"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2" xr:uid="{00000000-0005-0000-0000-0000B3720000}"/>
    <cellStyle name="Normal 2 3 6 3 3 2 2 3" xfId="9228" xr:uid="{00000000-0005-0000-0000-00001D240000}"/>
    <cellStyle name="Normal 2 3 6 3 3 2 2 3 3" xfId="24325" xr:uid="{00000000-0005-0000-0000-00001A5F0000}"/>
    <cellStyle name="Normal 2 3 6 3 3 2 2 5" xfId="19312" xr:uid="{00000000-0005-0000-0000-0000854B0000}"/>
    <cellStyle name="Normal 2 3 6 3 3 2 3" xfId="5867" xr:uid="{00000000-0005-0000-0000-0000FC160000}"/>
    <cellStyle name="Normal 2 3 6 3 3 2 3 2" xfId="15919" xr:uid="{00000000-0005-0000-0000-0000403E0000}"/>
    <cellStyle name="Normal 2 3 6 3 3 2 3 2 3" xfId="31013" xr:uid="{00000000-0005-0000-0000-00003A790000}"/>
    <cellStyle name="Normal 2 3 6 3 3 2 3 3" xfId="10899" xr:uid="{00000000-0005-0000-0000-0000A42A0000}"/>
    <cellStyle name="Normal 2 3 6 3 3 2 3 3 3" xfId="25996" xr:uid="{00000000-0005-0000-0000-0000A1650000}"/>
    <cellStyle name="Normal 2 3 6 3 3 2 3 5" xfId="20983" xr:uid="{00000000-0005-0000-0000-00000C520000}"/>
    <cellStyle name="Normal 2 3 6 3 3 2 4" xfId="12577" xr:uid="{00000000-0005-0000-0000-000032310000}"/>
    <cellStyle name="Normal 2 3 6 3 3 2 4 3" xfId="27671" xr:uid="{00000000-0005-0000-0000-00002C6C0000}"/>
    <cellStyle name="Normal 2 3 6 3 3 2 5" xfId="7556" xr:uid="{00000000-0005-0000-0000-0000951D0000}"/>
    <cellStyle name="Normal 2 3 6 3 3 2 5 3" xfId="22654" xr:uid="{00000000-0005-0000-0000-000093580000}"/>
    <cellStyle name="Normal 2 3 6 3 3 2 7" xfId="17641" xr:uid="{00000000-0005-0000-0000-0000FE440000}"/>
    <cellStyle name="Normal 2 3 6 3 3 3" xfId="3338" xr:uid="{00000000-0005-0000-0000-00001B0D0000}"/>
    <cellStyle name="Normal 2 3 6 3 3 3 2" xfId="13412" xr:uid="{00000000-0005-0000-0000-000075340000}"/>
    <cellStyle name="Normal 2 3 6 3 3 3 2 3" xfId="28506" xr:uid="{00000000-0005-0000-0000-00006F6F0000}"/>
    <cellStyle name="Normal 2 3 6 3 3 3 3" xfId="8392" xr:uid="{00000000-0005-0000-0000-0000D9200000}"/>
    <cellStyle name="Normal 2 3 6 3 3 3 3 3" xfId="23489" xr:uid="{00000000-0005-0000-0000-0000D65B0000}"/>
    <cellStyle name="Normal 2 3 6 3 3 3 5" xfId="18476" xr:uid="{00000000-0005-0000-0000-000041480000}"/>
    <cellStyle name="Normal 2 3 6 3 3 4" xfId="5031" xr:uid="{00000000-0005-0000-0000-0000B8130000}"/>
    <cellStyle name="Normal 2 3 6 3 3 4 2" xfId="15083" xr:uid="{00000000-0005-0000-0000-0000FC3A0000}"/>
    <cellStyle name="Normal 2 3 6 3 3 4 2 3" xfId="30177" xr:uid="{00000000-0005-0000-0000-0000F6750000}"/>
    <cellStyle name="Normal 2 3 6 3 3 4 3" xfId="10063" xr:uid="{00000000-0005-0000-0000-000060270000}"/>
    <cellStyle name="Normal 2 3 6 3 3 4 3 3" xfId="25160" xr:uid="{00000000-0005-0000-0000-00005D620000}"/>
    <cellStyle name="Normal 2 3 6 3 3 4 5" xfId="20147" xr:uid="{00000000-0005-0000-0000-0000C84E0000}"/>
    <cellStyle name="Normal 2 3 6 3 3 5" xfId="11741" xr:uid="{00000000-0005-0000-0000-0000EE2D0000}"/>
    <cellStyle name="Normal 2 3 6 3 3 5 3" xfId="26835" xr:uid="{00000000-0005-0000-0000-0000E8680000}"/>
    <cellStyle name="Normal 2 3 6 3 3 6" xfId="6720" xr:uid="{00000000-0005-0000-0000-0000511A0000}"/>
    <cellStyle name="Normal 2 3 6 3 3 6 3" xfId="21818" xr:uid="{00000000-0005-0000-0000-00004F550000}"/>
    <cellStyle name="Normal 2 3 6 3 3 8" xfId="16805"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4" xr:uid="{00000000-0005-0000-0000-000011710000}"/>
    <cellStyle name="Normal 2 3 6 3 4 2 3" xfId="8810" xr:uid="{00000000-0005-0000-0000-00007B220000}"/>
    <cellStyle name="Normal 2 3 6 3 4 2 3 3" xfId="23907" xr:uid="{00000000-0005-0000-0000-0000785D0000}"/>
    <cellStyle name="Normal 2 3 6 3 4 2 5" xfId="18894" xr:uid="{00000000-0005-0000-0000-0000E3490000}"/>
    <cellStyle name="Normal 2 3 6 3 4 3" xfId="5449" xr:uid="{00000000-0005-0000-0000-00005A150000}"/>
    <cellStyle name="Normal 2 3 6 3 4 3 2" xfId="15501" xr:uid="{00000000-0005-0000-0000-00009E3C0000}"/>
    <cellStyle name="Normal 2 3 6 3 4 3 2 3" xfId="30595" xr:uid="{00000000-0005-0000-0000-000098770000}"/>
    <cellStyle name="Normal 2 3 6 3 4 3 3" xfId="10481" xr:uid="{00000000-0005-0000-0000-000002290000}"/>
    <cellStyle name="Normal 2 3 6 3 4 3 3 3" xfId="25578" xr:uid="{00000000-0005-0000-0000-0000FF630000}"/>
    <cellStyle name="Normal 2 3 6 3 4 3 5" xfId="20565" xr:uid="{00000000-0005-0000-0000-00006A500000}"/>
    <cellStyle name="Normal 2 3 6 3 4 4" xfId="12159" xr:uid="{00000000-0005-0000-0000-0000902F0000}"/>
    <cellStyle name="Normal 2 3 6 3 4 4 3" xfId="27253" xr:uid="{00000000-0005-0000-0000-00008A6A0000}"/>
    <cellStyle name="Normal 2 3 6 3 4 5" xfId="7138" xr:uid="{00000000-0005-0000-0000-0000F31B0000}"/>
    <cellStyle name="Normal 2 3 6 3 4 5 3" xfId="22236" xr:uid="{00000000-0005-0000-0000-0000F1560000}"/>
    <cellStyle name="Normal 2 3 6 3 4 7" xfId="17223" xr:uid="{00000000-0005-0000-0000-00005C430000}"/>
    <cellStyle name="Normal 2 3 6 3 5" xfId="2920" xr:uid="{00000000-0005-0000-0000-0000790B0000}"/>
    <cellStyle name="Normal 2 3 6 3 5 2" xfId="12994" xr:uid="{00000000-0005-0000-0000-0000D3320000}"/>
    <cellStyle name="Normal 2 3 6 3 5 2 3" xfId="28088" xr:uid="{00000000-0005-0000-0000-0000CD6D0000}"/>
    <cellStyle name="Normal 2 3 6 3 5 3" xfId="7974" xr:uid="{00000000-0005-0000-0000-0000371F0000}"/>
    <cellStyle name="Normal 2 3 6 3 5 3 3" xfId="23071" xr:uid="{00000000-0005-0000-0000-0000345A0000}"/>
    <cellStyle name="Normal 2 3 6 3 5 5" xfId="18058" xr:uid="{00000000-0005-0000-0000-00009F460000}"/>
    <cellStyle name="Normal 2 3 6 3 6" xfId="4613" xr:uid="{00000000-0005-0000-0000-000016120000}"/>
    <cellStyle name="Normal 2 3 6 3 6 2" xfId="14665" xr:uid="{00000000-0005-0000-0000-00005A390000}"/>
    <cellStyle name="Normal 2 3 6 3 6 2 3" xfId="29759" xr:uid="{00000000-0005-0000-0000-000054740000}"/>
    <cellStyle name="Normal 2 3 6 3 6 3" xfId="9645" xr:uid="{00000000-0005-0000-0000-0000BE250000}"/>
    <cellStyle name="Normal 2 3 6 3 6 3 3" xfId="24742" xr:uid="{00000000-0005-0000-0000-0000BB600000}"/>
    <cellStyle name="Normal 2 3 6 3 6 5" xfId="19729" xr:uid="{00000000-0005-0000-0000-0000264D0000}"/>
    <cellStyle name="Normal 2 3 6 3 7" xfId="11323" xr:uid="{00000000-0005-0000-0000-00004C2C0000}"/>
    <cellStyle name="Normal 2 3 6 3 7 3" xfId="26417" xr:uid="{00000000-0005-0000-0000-000046670000}"/>
    <cellStyle name="Normal 2 3 6 3 8" xfId="6302" xr:uid="{00000000-0005-0000-0000-0000AF180000}"/>
    <cellStyle name="Normal 2 3 6 3 8 3" xfId="21400"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6" xr:uid="{00000000-0005-0000-0000-00001B730000}"/>
    <cellStyle name="Normal 2 3 6 4 2 2 2 3" xfId="9332" xr:uid="{00000000-0005-0000-0000-000085240000}"/>
    <cellStyle name="Normal 2 3 6 4 2 2 2 3 3" xfId="24429" xr:uid="{00000000-0005-0000-0000-0000825F0000}"/>
    <cellStyle name="Normal 2 3 6 4 2 2 2 5" xfId="19416" xr:uid="{00000000-0005-0000-0000-0000ED4B0000}"/>
    <cellStyle name="Normal 2 3 6 4 2 2 3" xfId="5971" xr:uid="{00000000-0005-0000-0000-000064170000}"/>
    <cellStyle name="Normal 2 3 6 4 2 2 3 2" xfId="16023" xr:uid="{00000000-0005-0000-0000-0000A83E0000}"/>
    <cellStyle name="Normal 2 3 6 4 2 2 3 2 3" xfId="31117" xr:uid="{00000000-0005-0000-0000-0000A2790000}"/>
    <cellStyle name="Normal 2 3 6 4 2 2 3 3" xfId="11003" xr:uid="{00000000-0005-0000-0000-00000C2B0000}"/>
    <cellStyle name="Normal 2 3 6 4 2 2 3 3 3" xfId="26100" xr:uid="{00000000-0005-0000-0000-000009660000}"/>
    <cellStyle name="Normal 2 3 6 4 2 2 3 5" xfId="21087" xr:uid="{00000000-0005-0000-0000-000074520000}"/>
    <cellStyle name="Normal 2 3 6 4 2 2 4" xfId="12681" xr:uid="{00000000-0005-0000-0000-00009A310000}"/>
    <cellStyle name="Normal 2 3 6 4 2 2 4 3" xfId="27775" xr:uid="{00000000-0005-0000-0000-0000946C0000}"/>
    <cellStyle name="Normal 2 3 6 4 2 2 5" xfId="7660" xr:uid="{00000000-0005-0000-0000-0000FD1D0000}"/>
    <cellStyle name="Normal 2 3 6 4 2 2 5 3" xfId="22758" xr:uid="{00000000-0005-0000-0000-0000FB580000}"/>
    <cellStyle name="Normal 2 3 6 4 2 2 7" xfId="17745" xr:uid="{00000000-0005-0000-0000-000066450000}"/>
    <cellStyle name="Normal 2 3 6 4 2 3" xfId="3442" xr:uid="{00000000-0005-0000-0000-0000830D0000}"/>
    <cellStyle name="Normal 2 3 6 4 2 3 2" xfId="13516" xr:uid="{00000000-0005-0000-0000-0000DD340000}"/>
    <cellStyle name="Normal 2 3 6 4 2 3 2 3" xfId="28610" xr:uid="{00000000-0005-0000-0000-0000D76F0000}"/>
    <cellStyle name="Normal 2 3 6 4 2 3 3" xfId="8496" xr:uid="{00000000-0005-0000-0000-000041210000}"/>
    <cellStyle name="Normal 2 3 6 4 2 3 3 3" xfId="23593" xr:uid="{00000000-0005-0000-0000-00003E5C0000}"/>
    <cellStyle name="Normal 2 3 6 4 2 3 5" xfId="18580" xr:uid="{00000000-0005-0000-0000-0000A9480000}"/>
    <cellStyle name="Normal 2 3 6 4 2 4" xfId="5135" xr:uid="{00000000-0005-0000-0000-000020140000}"/>
    <cellStyle name="Normal 2 3 6 4 2 4 2" xfId="15187" xr:uid="{00000000-0005-0000-0000-0000643B0000}"/>
    <cellStyle name="Normal 2 3 6 4 2 4 2 3" xfId="30281" xr:uid="{00000000-0005-0000-0000-00005E760000}"/>
    <cellStyle name="Normal 2 3 6 4 2 4 3" xfId="10167" xr:uid="{00000000-0005-0000-0000-0000C8270000}"/>
    <cellStyle name="Normal 2 3 6 4 2 4 3 3" xfId="25264" xr:uid="{00000000-0005-0000-0000-0000C5620000}"/>
    <cellStyle name="Normal 2 3 6 4 2 4 5" xfId="20251" xr:uid="{00000000-0005-0000-0000-0000304F0000}"/>
    <cellStyle name="Normal 2 3 6 4 2 5" xfId="11845" xr:uid="{00000000-0005-0000-0000-0000562E0000}"/>
    <cellStyle name="Normal 2 3 6 4 2 5 3" xfId="26939" xr:uid="{00000000-0005-0000-0000-000050690000}"/>
    <cellStyle name="Normal 2 3 6 4 2 6" xfId="6824" xr:uid="{00000000-0005-0000-0000-0000B91A0000}"/>
    <cellStyle name="Normal 2 3 6 4 2 6 3" xfId="21922" xr:uid="{00000000-0005-0000-0000-0000B7550000}"/>
    <cellStyle name="Normal 2 3 6 4 2 8" xfId="16909"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8" xr:uid="{00000000-0005-0000-0000-000079710000}"/>
    <cellStyle name="Normal 2 3 6 4 3 2 3" xfId="8914" xr:uid="{00000000-0005-0000-0000-0000E3220000}"/>
    <cellStyle name="Normal 2 3 6 4 3 2 3 3" xfId="24011" xr:uid="{00000000-0005-0000-0000-0000E05D0000}"/>
    <cellStyle name="Normal 2 3 6 4 3 2 5" xfId="18998" xr:uid="{00000000-0005-0000-0000-00004B4A0000}"/>
    <cellStyle name="Normal 2 3 6 4 3 3" xfId="5553" xr:uid="{00000000-0005-0000-0000-0000C2150000}"/>
    <cellStyle name="Normal 2 3 6 4 3 3 2" xfId="15605" xr:uid="{00000000-0005-0000-0000-0000063D0000}"/>
    <cellStyle name="Normal 2 3 6 4 3 3 2 3" xfId="30699" xr:uid="{00000000-0005-0000-0000-000000780000}"/>
    <cellStyle name="Normal 2 3 6 4 3 3 3" xfId="10585" xr:uid="{00000000-0005-0000-0000-00006A290000}"/>
    <cellStyle name="Normal 2 3 6 4 3 3 3 3" xfId="25682" xr:uid="{00000000-0005-0000-0000-000067640000}"/>
    <cellStyle name="Normal 2 3 6 4 3 3 5" xfId="20669" xr:uid="{00000000-0005-0000-0000-0000D2500000}"/>
    <cellStyle name="Normal 2 3 6 4 3 4" xfId="12263" xr:uid="{00000000-0005-0000-0000-0000F82F0000}"/>
    <cellStyle name="Normal 2 3 6 4 3 4 3" xfId="27357" xr:uid="{00000000-0005-0000-0000-0000F26A0000}"/>
    <cellStyle name="Normal 2 3 6 4 3 5" xfId="7242" xr:uid="{00000000-0005-0000-0000-00005B1C0000}"/>
    <cellStyle name="Normal 2 3 6 4 3 5 3" xfId="22340" xr:uid="{00000000-0005-0000-0000-000059570000}"/>
    <cellStyle name="Normal 2 3 6 4 3 7" xfId="17327" xr:uid="{00000000-0005-0000-0000-0000C4430000}"/>
    <cellStyle name="Normal 2 3 6 4 4" xfId="3024" xr:uid="{00000000-0005-0000-0000-0000E10B0000}"/>
    <cellStyle name="Normal 2 3 6 4 4 2" xfId="13098" xr:uid="{00000000-0005-0000-0000-00003B330000}"/>
    <cellStyle name="Normal 2 3 6 4 4 2 3" xfId="28192" xr:uid="{00000000-0005-0000-0000-0000356E0000}"/>
    <cellStyle name="Normal 2 3 6 4 4 3" xfId="8078" xr:uid="{00000000-0005-0000-0000-00009F1F0000}"/>
    <cellStyle name="Normal 2 3 6 4 4 3 3" xfId="23175" xr:uid="{00000000-0005-0000-0000-00009C5A0000}"/>
    <cellStyle name="Normal 2 3 6 4 4 5" xfId="18162" xr:uid="{00000000-0005-0000-0000-000007470000}"/>
    <cellStyle name="Normal 2 3 6 4 5" xfId="4717" xr:uid="{00000000-0005-0000-0000-00007E120000}"/>
    <cellStyle name="Normal 2 3 6 4 5 2" xfId="14769" xr:uid="{00000000-0005-0000-0000-0000C2390000}"/>
    <cellStyle name="Normal 2 3 6 4 5 2 3" xfId="29863" xr:uid="{00000000-0005-0000-0000-0000BC740000}"/>
    <cellStyle name="Normal 2 3 6 4 5 3" xfId="9749" xr:uid="{00000000-0005-0000-0000-000026260000}"/>
    <cellStyle name="Normal 2 3 6 4 5 3 3" xfId="24846" xr:uid="{00000000-0005-0000-0000-000023610000}"/>
    <cellStyle name="Normal 2 3 6 4 5 5" xfId="19833" xr:uid="{00000000-0005-0000-0000-00008E4D0000}"/>
    <cellStyle name="Normal 2 3 6 4 6" xfId="11427" xr:uid="{00000000-0005-0000-0000-0000B42C0000}"/>
    <cellStyle name="Normal 2 3 6 4 6 3" xfId="26521" xr:uid="{00000000-0005-0000-0000-0000AE670000}"/>
    <cellStyle name="Normal 2 3 6 4 7" xfId="6406" xr:uid="{00000000-0005-0000-0000-000017190000}"/>
    <cellStyle name="Normal 2 3 6 4 7 3" xfId="21504" xr:uid="{00000000-0005-0000-0000-000015540000}"/>
    <cellStyle name="Normal 2 3 6 4 9" xfId="16491"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8" xr:uid="{00000000-0005-0000-0000-00004B720000}"/>
    <cellStyle name="Normal 2 3 6 5 2 2 3" xfId="9124" xr:uid="{00000000-0005-0000-0000-0000B5230000}"/>
    <cellStyle name="Normal 2 3 6 5 2 2 3 3" xfId="24221" xr:uid="{00000000-0005-0000-0000-0000B25E0000}"/>
    <cellStyle name="Normal 2 3 6 5 2 2 5" xfId="19208" xr:uid="{00000000-0005-0000-0000-00001D4B0000}"/>
    <cellStyle name="Normal 2 3 6 5 2 3" xfId="5763" xr:uid="{00000000-0005-0000-0000-000094160000}"/>
    <cellStyle name="Normal 2 3 6 5 2 3 2" xfId="15815" xr:uid="{00000000-0005-0000-0000-0000D83D0000}"/>
    <cellStyle name="Normal 2 3 6 5 2 3 2 3" xfId="30909" xr:uid="{00000000-0005-0000-0000-0000D2780000}"/>
    <cellStyle name="Normal 2 3 6 5 2 3 3" xfId="10795" xr:uid="{00000000-0005-0000-0000-00003C2A0000}"/>
    <cellStyle name="Normal 2 3 6 5 2 3 3 3" xfId="25892" xr:uid="{00000000-0005-0000-0000-000039650000}"/>
    <cellStyle name="Normal 2 3 6 5 2 3 5" xfId="20879" xr:uid="{00000000-0005-0000-0000-0000A4510000}"/>
    <cellStyle name="Normal 2 3 6 5 2 4" xfId="12473" xr:uid="{00000000-0005-0000-0000-0000CA300000}"/>
    <cellStyle name="Normal 2 3 6 5 2 4 3" xfId="27567" xr:uid="{00000000-0005-0000-0000-0000C46B0000}"/>
    <cellStyle name="Normal 2 3 6 5 2 5" xfId="7452" xr:uid="{00000000-0005-0000-0000-00002D1D0000}"/>
    <cellStyle name="Normal 2 3 6 5 2 5 3" xfId="22550" xr:uid="{00000000-0005-0000-0000-00002B580000}"/>
    <cellStyle name="Normal 2 3 6 5 2 7" xfId="17537" xr:uid="{00000000-0005-0000-0000-000096440000}"/>
    <cellStyle name="Normal 2 3 6 5 3" xfId="3234" xr:uid="{00000000-0005-0000-0000-0000B30C0000}"/>
    <cellStyle name="Normal 2 3 6 5 3 2" xfId="13308" xr:uid="{00000000-0005-0000-0000-00000D340000}"/>
    <cellStyle name="Normal 2 3 6 5 3 2 3" xfId="28402" xr:uid="{00000000-0005-0000-0000-0000076F0000}"/>
    <cellStyle name="Normal 2 3 6 5 3 3" xfId="8288" xr:uid="{00000000-0005-0000-0000-000071200000}"/>
    <cellStyle name="Normal 2 3 6 5 3 3 3" xfId="23385" xr:uid="{00000000-0005-0000-0000-00006E5B0000}"/>
    <cellStyle name="Normal 2 3 6 5 3 5" xfId="18372" xr:uid="{00000000-0005-0000-0000-0000D9470000}"/>
    <cellStyle name="Normal 2 3 6 5 4" xfId="4927" xr:uid="{00000000-0005-0000-0000-000050130000}"/>
    <cellStyle name="Normal 2 3 6 5 4 2" xfId="14979" xr:uid="{00000000-0005-0000-0000-0000943A0000}"/>
    <cellStyle name="Normal 2 3 6 5 4 2 3" xfId="30073" xr:uid="{00000000-0005-0000-0000-00008E750000}"/>
    <cellStyle name="Normal 2 3 6 5 4 3" xfId="9959" xr:uid="{00000000-0005-0000-0000-0000F8260000}"/>
    <cellStyle name="Normal 2 3 6 5 4 3 3" xfId="25056" xr:uid="{00000000-0005-0000-0000-0000F5610000}"/>
    <cellStyle name="Normal 2 3 6 5 4 5" xfId="20043" xr:uid="{00000000-0005-0000-0000-0000604E0000}"/>
    <cellStyle name="Normal 2 3 6 5 5" xfId="11637" xr:uid="{00000000-0005-0000-0000-0000862D0000}"/>
    <cellStyle name="Normal 2 3 6 5 5 3" xfId="26731" xr:uid="{00000000-0005-0000-0000-000080680000}"/>
    <cellStyle name="Normal 2 3 6 5 6" xfId="6616" xr:uid="{00000000-0005-0000-0000-0000E9190000}"/>
    <cellStyle name="Normal 2 3 6 5 6 3" xfId="21714" xr:uid="{00000000-0005-0000-0000-0000E7540000}"/>
    <cellStyle name="Normal 2 3 6 5 8" xfId="16701"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0" xr:uid="{00000000-0005-0000-0000-0000A9700000}"/>
    <cellStyle name="Normal 2 3 6 6 2 3" xfId="8706" xr:uid="{00000000-0005-0000-0000-000013220000}"/>
    <cellStyle name="Normal 2 3 6 6 2 3 3" xfId="23803" xr:uid="{00000000-0005-0000-0000-0000105D0000}"/>
    <cellStyle name="Normal 2 3 6 6 2 5" xfId="18790" xr:uid="{00000000-0005-0000-0000-00007B490000}"/>
    <cellStyle name="Normal 2 3 6 6 3" xfId="5345" xr:uid="{00000000-0005-0000-0000-0000F2140000}"/>
    <cellStyle name="Normal 2 3 6 6 3 2" xfId="15397" xr:uid="{00000000-0005-0000-0000-0000363C0000}"/>
    <cellStyle name="Normal 2 3 6 6 3 2 3" xfId="30491" xr:uid="{00000000-0005-0000-0000-000030770000}"/>
    <cellStyle name="Normal 2 3 6 6 3 3" xfId="10377" xr:uid="{00000000-0005-0000-0000-00009A280000}"/>
    <cellStyle name="Normal 2 3 6 6 3 3 3" xfId="25474" xr:uid="{00000000-0005-0000-0000-000097630000}"/>
    <cellStyle name="Normal 2 3 6 6 3 5" xfId="20461" xr:uid="{00000000-0005-0000-0000-000002500000}"/>
    <cellStyle name="Normal 2 3 6 6 4" xfId="12055" xr:uid="{00000000-0005-0000-0000-0000282F0000}"/>
    <cellStyle name="Normal 2 3 6 6 4 3" xfId="27149" xr:uid="{00000000-0005-0000-0000-0000226A0000}"/>
    <cellStyle name="Normal 2 3 6 6 5" xfId="7034" xr:uid="{00000000-0005-0000-0000-00008B1B0000}"/>
    <cellStyle name="Normal 2 3 6 6 5 3" xfId="22132" xr:uid="{00000000-0005-0000-0000-000089560000}"/>
    <cellStyle name="Normal 2 3 6 6 7" xfId="17119" xr:uid="{00000000-0005-0000-0000-0000F4420000}"/>
    <cellStyle name="Normal 2 3 6 7" xfId="2812" xr:uid="{00000000-0005-0000-0000-00000D0B0000}"/>
    <cellStyle name="Normal 2 3 6 7 2" xfId="12890" xr:uid="{00000000-0005-0000-0000-00006B320000}"/>
    <cellStyle name="Normal 2 3 6 7 2 3" xfId="27984" xr:uid="{00000000-0005-0000-0000-0000656D0000}"/>
    <cellStyle name="Normal 2 3 6 7 3" xfId="7870" xr:uid="{00000000-0005-0000-0000-0000CF1E0000}"/>
    <cellStyle name="Normal 2 3 6 7 3 3" xfId="22967" xr:uid="{00000000-0005-0000-0000-0000CC590000}"/>
    <cellStyle name="Normal 2 3 6 7 5" xfId="17954" xr:uid="{00000000-0005-0000-0000-000037460000}"/>
    <cellStyle name="Normal 2 3 6 8" xfId="4506" xr:uid="{00000000-0005-0000-0000-0000AB110000}"/>
    <cellStyle name="Normal 2 3 6 8 2" xfId="14561" xr:uid="{00000000-0005-0000-0000-0000F2380000}"/>
    <cellStyle name="Normal 2 3 6 8 2 3" xfId="29655" xr:uid="{00000000-0005-0000-0000-0000EC730000}"/>
    <cellStyle name="Normal 2 3 6 8 3" xfId="9541" xr:uid="{00000000-0005-0000-0000-000056250000}"/>
    <cellStyle name="Normal 2 3 6 8 3 3" xfId="24638" xr:uid="{00000000-0005-0000-0000-000053600000}"/>
    <cellStyle name="Normal 2 3 6 8 5" xfId="19625" xr:uid="{00000000-0005-0000-0000-0000BE4C0000}"/>
    <cellStyle name="Normal 2 3 6 9" xfId="11217" xr:uid="{00000000-0005-0000-0000-0000E22B0000}"/>
    <cellStyle name="Normal 2 3 6 9 3" xfId="26313" xr:uid="{00000000-0005-0000-0000-0000DE660000}"/>
    <cellStyle name="Normal 2 3 7" xfId="517" xr:uid="{00000000-0005-0000-0000-000011020000}"/>
    <cellStyle name="Normal 2 4" xfId="135" xr:uid="{00000000-0005-0000-0000-00008D000000}"/>
    <cellStyle name="Normal 2 4 2" xfId="834" xr:uid="{00000000-0005-0000-0000-000051030000}"/>
    <cellStyle name="Normal 2 4 2 10" xfId="6200" xr:uid="{00000000-0005-0000-0000-000049180000}"/>
    <cellStyle name="Normal 2 4 2 10 3" xfId="21300" xr:uid="{00000000-0005-0000-0000-000049530000}"/>
    <cellStyle name="Normal 2 4 2 12" xfId="16285" xr:uid="{00000000-0005-0000-0000-0000B23F0000}"/>
    <cellStyle name="Normal 2 4 2 2" xfId="1165" xr:uid="{00000000-0005-0000-0000-00009D040000}"/>
    <cellStyle name="Normal 2 4 2 2 11" xfId="16339" xr:uid="{00000000-0005-0000-0000-0000E83F0000}"/>
    <cellStyle name="Normal 2 4 2 2 2" xfId="1273" xr:uid="{00000000-0005-0000-0000-000009050000}"/>
    <cellStyle name="Normal 2 4 2 2 2 10" xfId="16443"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6" xr:uid="{00000000-0005-0000-0000-0000BB730000}"/>
    <cellStyle name="Normal 2 4 2 2 2 2 2 2 2 3" xfId="9492" xr:uid="{00000000-0005-0000-0000-000025250000}"/>
    <cellStyle name="Normal 2 4 2 2 2 2 2 2 2 3 3" xfId="24589" xr:uid="{00000000-0005-0000-0000-000022600000}"/>
    <cellStyle name="Normal 2 4 2 2 2 2 2 2 2 5" xfId="19576" xr:uid="{00000000-0005-0000-0000-00008D4C0000}"/>
    <cellStyle name="Normal 2 4 2 2 2 2 2 2 3" xfId="6131" xr:uid="{00000000-0005-0000-0000-000004180000}"/>
    <cellStyle name="Normal 2 4 2 2 2 2 2 2 3 2" xfId="16183" xr:uid="{00000000-0005-0000-0000-0000483F0000}"/>
    <cellStyle name="Normal 2 4 2 2 2 2 2 2 3 2 3" xfId="31277" xr:uid="{00000000-0005-0000-0000-0000427A0000}"/>
    <cellStyle name="Normal 2 4 2 2 2 2 2 2 3 3" xfId="11163" xr:uid="{00000000-0005-0000-0000-0000AC2B0000}"/>
    <cellStyle name="Normal 2 4 2 2 2 2 2 2 3 3 3" xfId="26260" xr:uid="{00000000-0005-0000-0000-0000A9660000}"/>
    <cellStyle name="Normal 2 4 2 2 2 2 2 2 3 5" xfId="21247" xr:uid="{00000000-0005-0000-0000-000014530000}"/>
    <cellStyle name="Normal 2 4 2 2 2 2 2 2 4" xfId="12841" xr:uid="{00000000-0005-0000-0000-00003A320000}"/>
    <cellStyle name="Normal 2 4 2 2 2 2 2 2 4 3" xfId="27935" xr:uid="{00000000-0005-0000-0000-0000346D0000}"/>
    <cellStyle name="Normal 2 4 2 2 2 2 2 2 5" xfId="7820" xr:uid="{00000000-0005-0000-0000-00009D1E0000}"/>
    <cellStyle name="Normal 2 4 2 2 2 2 2 2 5 3" xfId="22918" xr:uid="{00000000-0005-0000-0000-00009B590000}"/>
    <cellStyle name="Normal 2 4 2 2 2 2 2 2 7" xfId="17905" xr:uid="{00000000-0005-0000-0000-000006460000}"/>
    <cellStyle name="Normal 2 4 2 2 2 2 2 3" xfId="3602" xr:uid="{00000000-0005-0000-0000-0000230E0000}"/>
    <cellStyle name="Normal 2 4 2 2 2 2 2 3 2" xfId="13676" xr:uid="{00000000-0005-0000-0000-00007D350000}"/>
    <cellStyle name="Normal 2 4 2 2 2 2 2 3 2 3" xfId="28770" xr:uid="{00000000-0005-0000-0000-000077700000}"/>
    <cellStyle name="Normal 2 4 2 2 2 2 2 3 3" xfId="8656" xr:uid="{00000000-0005-0000-0000-0000E1210000}"/>
    <cellStyle name="Normal 2 4 2 2 2 2 2 3 3 3" xfId="23753" xr:uid="{00000000-0005-0000-0000-0000DE5C0000}"/>
    <cellStyle name="Normal 2 4 2 2 2 2 2 3 5" xfId="18740" xr:uid="{00000000-0005-0000-0000-000049490000}"/>
    <cellStyle name="Normal 2 4 2 2 2 2 2 4" xfId="5295" xr:uid="{00000000-0005-0000-0000-0000C0140000}"/>
    <cellStyle name="Normal 2 4 2 2 2 2 2 4 2" xfId="15347" xr:uid="{00000000-0005-0000-0000-0000043C0000}"/>
    <cellStyle name="Normal 2 4 2 2 2 2 2 4 2 3" xfId="30441" xr:uid="{00000000-0005-0000-0000-0000FE760000}"/>
    <cellStyle name="Normal 2 4 2 2 2 2 2 4 3" xfId="10327" xr:uid="{00000000-0005-0000-0000-000068280000}"/>
    <cellStyle name="Normal 2 4 2 2 2 2 2 4 3 3" xfId="25424" xr:uid="{00000000-0005-0000-0000-000065630000}"/>
    <cellStyle name="Normal 2 4 2 2 2 2 2 4 5" xfId="20411" xr:uid="{00000000-0005-0000-0000-0000D04F0000}"/>
    <cellStyle name="Normal 2 4 2 2 2 2 2 5" xfId="12005" xr:uid="{00000000-0005-0000-0000-0000F62E0000}"/>
    <cellStyle name="Normal 2 4 2 2 2 2 2 5 3" xfId="27099" xr:uid="{00000000-0005-0000-0000-0000F0690000}"/>
    <cellStyle name="Normal 2 4 2 2 2 2 2 6" xfId="6984" xr:uid="{00000000-0005-0000-0000-0000591B0000}"/>
    <cellStyle name="Normal 2 4 2 2 2 2 2 6 3" xfId="22082" xr:uid="{00000000-0005-0000-0000-000057560000}"/>
    <cellStyle name="Normal 2 4 2 2 2 2 2 8" xfId="17069"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8" xr:uid="{00000000-0005-0000-0000-000019720000}"/>
    <cellStyle name="Normal 2 4 2 2 2 2 3 2 3" xfId="9074" xr:uid="{00000000-0005-0000-0000-000083230000}"/>
    <cellStyle name="Normal 2 4 2 2 2 2 3 2 3 3" xfId="24171" xr:uid="{00000000-0005-0000-0000-0000805E0000}"/>
    <cellStyle name="Normal 2 4 2 2 2 2 3 2 5" xfId="19158" xr:uid="{00000000-0005-0000-0000-0000EB4A0000}"/>
    <cellStyle name="Normal 2 4 2 2 2 2 3 3" xfId="5713" xr:uid="{00000000-0005-0000-0000-000062160000}"/>
    <cellStyle name="Normal 2 4 2 2 2 2 3 3 2" xfId="15765" xr:uid="{00000000-0005-0000-0000-0000A63D0000}"/>
    <cellStyle name="Normal 2 4 2 2 2 2 3 3 2 3" xfId="30859" xr:uid="{00000000-0005-0000-0000-0000A0780000}"/>
    <cellStyle name="Normal 2 4 2 2 2 2 3 3 3" xfId="10745" xr:uid="{00000000-0005-0000-0000-00000A2A0000}"/>
    <cellStyle name="Normal 2 4 2 2 2 2 3 3 3 3" xfId="25842" xr:uid="{00000000-0005-0000-0000-000007650000}"/>
    <cellStyle name="Normal 2 4 2 2 2 2 3 3 5" xfId="20829" xr:uid="{00000000-0005-0000-0000-000072510000}"/>
    <cellStyle name="Normal 2 4 2 2 2 2 3 4" xfId="12423" xr:uid="{00000000-0005-0000-0000-000098300000}"/>
    <cellStyle name="Normal 2 4 2 2 2 2 3 4 3" xfId="27517" xr:uid="{00000000-0005-0000-0000-0000926B0000}"/>
    <cellStyle name="Normal 2 4 2 2 2 2 3 5" xfId="7402" xr:uid="{00000000-0005-0000-0000-0000FB1C0000}"/>
    <cellStyle name="Normal 2 4 2 2 2 2 3 5 3" xfId="22500" xr:uid="{00000000-0005-0000-0000-0000F9570000}"/>
    <cellStyle name="Normal 2 4 2 2 2 2 3 7" xfId="17487" xr:uid="{00000000-0005-0000-0000-000064440000}"/>
    <cellStyle name="Normal 2 4 2 2 2 2 4" xfId="3184" xr:uid="{00000000-0005-0000-0000-0000810C0000}"/>
    <cellStyle name="Normal 2 4 2 2 2 2 4 2" xfId="13258" xr:uid="{00000000-0005-0000-0000-0000DB330000}"/>
    <cellStyle name="Normal 2 4 2 2 2 2 4 2 3" xfId="28352" xr:uid="{00000000-0005-0000-0000-0000D56E0000}"/>
    <cellStyle name="Normal 2 4 2 2 2 2 4 3" xfId="8238" xr:uid="{00000000-0005-0000-0000-00003F200000}"/>
    <cellStyle name="Normal 2 4 2 2 2 2 4 3 3" xfId="23335" xr:uid="{00000000-0005-0000-0000-00003C5B0000}"/>
    <cellStyle name="Normal 2 4 2 2 2 2 4 5" xfId="18322" xr:uid="{00000000-0005-0000-0000-0000A7470000}"/>
    <cellStyle name="Normal 2 4 2 2 2 2 5" xfId="4877" xr:uid="{00000000-0005-0000-0000-00001E130000}"/>
    <cellStyle name="Normal 2 4 2 2 2 2 5 2" xfId="14929" xr:uid="{00000000-0005-0000-0000-0000623A0000}"/>
    <cellStyle name="Normal 2 4 2 2 2 2 5 2 3" xfId="30023" xr:uid="{00000000-0005-0000-0000-00005C750000}"/>
    <cellStyle name="Normal 2 4 2 2 2 2 5 3" xfId="9909" xr:uid="{00000000-0005-0000-0000-0000C6260000}"/>
    <cellStyle name="Normal 2 4 2 2 2 2 5 3 3" xfId="25006" xr:uid="{00000000-0005-0000-0000-0000C3610000}"/>
    <cellStyle name="Normal 2 4 2 2 2 2 5 5" xfId="19993" xr:uid="{00000000-0005-0000-0000-00002E4E0000}"/>
    <cellStyle name="Normal 2 4 2 2 2 2 6" xfId="11587" xr:uid="{00000000-0005-0000-0000-0000542D0000}"/>
    <cellStyle name="Normal 2 4 2 2 2 2 6 3" xfId="26681" xr:uid="{00000000-0005-0000-0000-00004E680000}"/>
    <cellStyle name="Normal 2 4 2 2 2 2 7" xfId="6566" xr:uid="{00000000-0005-0000-0000-0000B7190000}"/>
    <cellStyle name="Normal 2 4 2 2 2 2 7 3" xfId="21664" xr:uid="{00000000-0005-0000-0000-0000B5540000}"/>
    <cellStyle name="Normal 2 4 2 2 2 2 9" xfId="16651"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8" xr:uid="{00000000-0005-0000-0000-0000EB720000}"/>
    <cellStyle name="Normal 2 4 2 2 2 3 2 2 3" xfId="9284" xr:uid="{00000000-0005-0000-0000-000055240000}"/>
    <cellStyle name="Normal 2 4 2 2 2 3 2 2 3 3" xfId="24381" xr:uid="{00000000-0005-0000-0000-0000525F0000}"/>
    <cellStyle name="Normal 2 4 2 2 2 3 2 2 5" xfId="19368" xr:uid="{00000000-0005-0000-0000-0000BD4B0000}"/>
    <cellStyle name="Normal 2 4 2 2 2 3 2 3" xfId="5923" xr:uid="{00000000-0005-0000-0000-000034170000}"/>
    <cellStyle name="Normal 2 4 2 2 2 3 2 3 2" xfId="15975" xr:uid="{00000000-0005-0000-0000-0000783E0000}"/>
    <cellStyle name="Normal 2 4 2 2 2 3 2 3 2 3" xfId="31069" xr:uid="{00000000-0005-0000-0000-000072790000}"/>
    <cellStyle name="Normal 2 4 2 2 2 3 2 3 3" xfId="10955" xr:uid="{00000000-0005-0000-0000-0000DC2A0000}"/>
    <cellStyle name="Normal 2 4 2 2 2 3 2 3 3 3" xfId="26052" xr:uid="{00000000-0005-0000-0000-0000D9650000}"/>
    <cellStyle name="Normal 2 4 2 2 2 3 2 3 5" xfId="21039" xr:uid="{00000000-0005-0000-0000-000044520000}"/>
    <cellStyle name="Normal 2 4 2 2 2 3 2 4" xfId="12633" xr:uid="{00000000-0005-0000-0000-00006A310000}"/>
    <cellStyle name="Normal 2 4 2 2 2 3 2 4 3" xfId="27727" xr:uid="{00000000-0005-0000-0000-0000646C0000}"/>
    <cellStyle name="Normal 2 4 2 2 2 3 2 5" xfId="7612" xr:uid="{00000000-0005-0000-0000-0000CD1D0000}"/>
    <cellStyle name="Normal 2 4 2 2 2 3 2 5 3" xfId="22710" xr:uid="{00000000-0005-0000-0000-0000CB580000}"/>
    <cellStyle name="Normal 2 4 2 2 2 3 2 7" xfId="17697" xr:uid="{00000000-0005-0000-0000-000036450000}"/>
    <cellStyle name="Normal 2 4 2 2 2 3 3" xfId="3394" xr:uid="{00000000-0005-0000-0000-0000530D0000}"/>
    <cellStyle name="Normal 2 4 2 2 2 3 3 2" xfId="13468" xr:uid="{00000000-0005-0000-0000-0000AD340000}"/>
    <cellStyle name="Normal 2 4 2 2 2 3 3 2 3" xfId="28562" xr:uid="{00000000-0005-0000-0000-0000A76F0000}"/>
    <cellStyle name="Normal 2 4 2 2 2 3 3 3" xfId="8448" xr:uid="{00000000-0005-0000-0000-000011210000}"/>
    <cellStyle name="Normal 2 4 2 2 2 3 3 3 3" xfId="23545" xr:uid="{00000000-0005-0000-0000-00000E5C0000}"/>
    <cellStyle name="Normal 2 4 2 2 2 3 3 5" xfId="18532" xr:uid="{00000000-0005-0000-0000-000079480000}"/>
    <cellStyle name="Normal 2 4 2 2 2 3 4" xfId="5087" xr:uid="{00000000-0005-0000-0000-0000F0130000}"/>
    <cellStyle name="Normal 2 4 2 2 2 3 4 2" xfId="15139" xr:uid="{00000000-0005-0000-0000-0000343B0000}"/>
    <cellStyle name="Normal 2 4 2 2 2 3 4 2 3" xfId="30233" xr:uid="{00000000-0005-0000-0000-00002E760000}"/>
    <cellStyle name="Normal 2 4 2 2 2 3 4 3" xfId="10119" xr:uid="{00000000-0005-0000-0000-000098270000}"/>
    <cellStyle name="Normal 2 4 2 2 2 3 4 3 3" xfId="25216" xr:uid="{00000000-0005-0000-0000-000095620000}"/>
    <cellStyle name="Normal 2 4 2 2 2 3 4 5" xfId="20203" xr:uid="{00000000-0005-0000-0000-0000004F0000}"/>
    <cellStyle name="Normal 2 4 2 2 2 3 5" xfId="11797" xr:uid="{00000000-0005-0000-0000-0000262E0000}"/>
    <cellStyle name="Normal 2 4 2 2 2 3 5 3" xfId="26891" xr:uid="{00000000-0005-0000-0000-000020690000}"/>
    <cellStyle name="Normal 2 4 2 2 2 3 6" xfId="6776" xr:uid="{00000000-0005-0000-0000-0000891A0000}"/>
    <cellStyle name="Normal 2 4 2 2 2 3 6 3" xfId="21874" xr:uid="{00000000-0005-0000-0000-000087550000}"/>
    <cellStyle name="Normal 2 4 2 2 2 3 8" xfId="16861"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0" xr:uid="{00000000-0005-0000-0000-000049710000}"/>
    <cellStyle name="Normal 2 4 2 2 2 4 2 3" xfId="8866" xr:uid="{00000000-0005-0000-0000-0000B3220000}"/>
    <cellStyle name="Normal 2 4 2 2 2 4 2 3 3" xfId="23963" xr:uid="{00000000-0005-0000-0000-0000B05D0000}"/>
    <cellStyle name="Normal 2 4 2 2 2 4 2 5" xfId="18950" xr:uid="{00000000-0005-0000-0000-00001B4A0000}"/>
    <cellStyle name="Normal 2 4 2 2 2 4 3" xfId="5505" xr:uid="{00000000-0005-0000-0000-000092150000}"/>
    <cellStyle name="Normal 2 4 2 2 2 4 3 2" xfId="15557" xr:uid="{00000000-0005-0000-0000-0000D63C0000}"/>
    <cellStyle name="Normal 2 4 2 2 2 4 3 2 3" xfId="30651" xr:uid="{00000000-0005-0000-0000-0000D0770000}"/>
    <cellStyle name="Normal 2 4 2 2 2 4 3 3" xfId="10537" xr:uid="{00000000-0005-0000-0000-00003A290000}"/>
    <cellStyle name="Normal 2 4 2 2 2 4 3 3 3" xfId="25634" xr:uid="{00000000-0005-0000-0000-000037640000}"/>
    <cellStyle name="Normal 2 4 2 2 2 4 3 5" xfId="20621" xr:uid="{00000000-0005-0000-0000-0000A2500000}"/>
    <cellStyle name="Normal 2 4 2 2 2 4 4" xfId="12215" xr:uid="{00000000-0005-0000-0000-0000C82F0000}"/>
    <cellStyle name="Normal 2 4 2 2 2 4 4 3" xfId="27309" xr:uid="{00000000-0005-0000-0000-0000C26A0000}"/>
    <cellStyle name="Normal 2 4 2 2 2 4 5" xfId="7194" xr:uid="{00000000-0005-0000-0000-00002B1C0000}"/>
    <cellStyle name="Normal 2 4 2 2 2 4 5 3" xfId="22292" xr:uid="{00000000-0005-0000-0000-000029570000}"/>
    <cellStyle name="Normal 2 4 2 2 2 4 7" xfId="17279" xr:uid="{00000000-0005-0000-0000-000094430000}"/>
    <cellStyle name="Normal 2 4 2 2 2 5" xfId="2976" xr:uid="{00000000-0005-0000-0000-0000B10B0000}"/>
    <cellStyle name="Normal 2 4 2 2 2 5 2" xfId="13050" xr:uid="{00000000-0005-0000-0000-00000B330000}"/>
    <cellStyle name="Normal 2 4 2 2 2 5 2 3" xfId="28144" xr:uid="{00000000-0005-0000-0000-0000056E0000}"/>
    <cellStyle name="Normal 2 4 2 2 2 5 3" xfId="8030" xr:uid="{00000000-0005-0000-0000-00006F1F0000}"/>
    <cellStyle name="Normal 2 4 2 2 2 5 3 3" xfId="23127" xr:uid="{00000000-0005-0000-0000-00006C5A0000}"/>
    <cellStyle name="Normal 2 4 2 2 2 5 5" xfId="18114" xr:uid="{00000000-0005-0000-0000-0000D7460000}"/>
    <cellStyle name="Normal 2 4 2 2 2 6" xfId="4669" xr:uid="{00000000-0005-0000-0000-00004E120000}"/>
    <cellStyle name="Normal 2 4 2 2 2 6 2" xfId="14721" xr:uid="{00000000-0005-0000-0000-000092390000}"/>
    <cellStyle name="Normal 2 4 2 2 2 6 2 3" xfId="29815" xr:uid="{00000000-0005-0000-0000-00008C740000}"/>
    <cellStyle name="Normal 2 4 2 2 2 6 3" xfId="9701" xr:uid="{00000000-0005-0000-0000-0000F6250000}"/>
    <cellStyle name="Normal 2 4 2 2 2 6 3 3" xfId="24798" xr:uid="{00000000-0005-0000-0000-0000F3600000}"/>
    <cellStyle name="Normal 2 4 2 2 2 6 5" xfId="19785" xr:uid="{00000000-0005-0000-0000-00005E4D0000}"/>
    <cellStyle name="Normal 2 4 2 2 2 7" xfId="11379" xr:uid="{00000000-0005-0000-0000-0000842C0000}"/>
    <cellStyle name="Normal 2 4 2 2 2 7 3" xfId="26473" xr:uid="{00000000-0005-0000-0000-00007E670000}"/>
    <cellStyle name="Normal 2 4 2 2 2 8" xfId="6358" xr:uid="{00000000-0005-0000-0000-0000E7180000}"/>
    <cellStyle name="Normal 2 4 2 2 2 8 3" xfId="21456"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2" xr:uid="{00000000-0005-0000-0000-000053730000}"/>
    <cellStyle name="Normal 2 4 2 2 3 2 2 2 3" xfId="9388" xr:uid="{00000000-0005-0000-0000-0000BD240000}"/>
    <cellStyle name="Normal 2 4 2 2 3 2 2 2 3 3" xfId="24485" xr:uid="{00000000-0005-0000-0000-0000BA5F0000}"/>
    <cellStyle name="Normal 2 4 2 2 3 2 2 2 5" xfId="19472" xr:uid="{00000000-0005-0000-0000-0000254C0000}"/>
    <cellStyle name="Normal 2 4 2 2 3 2 2 3" xfId="6027" xr:uid="{00000000-0005-0000-0000-00009C170000}"/>
    <cellStyle name="Normal 2 4 2 2 3 2 2 3 2" xfId="16079" xr:uid="{00000000-0005-0000-0000-0000E03E0000}"/>
    <cellStyle name="Normal 2 4 2 2 3 2 2 3 2 3" xfId="31173" xr:uid="{00000000-0005-0000-0000-0000DA790000}"/>
    <cellStyle name="Normal 2 4 2 2 3 2 2 3 3" xfId="11059" xr:uid="{00000000-0005-0000-0000-0000442B0000}"/>
    <cellStyle name="Normal 2 4 2 2 3 2 2 3 3 3" xfId="26156" xr:uid="{00000000-0005-0000-0000-000041660000}"/>
    <cellStyle name="Normal 2 4 2 2 3 2 2 3 5" xfId="21143" xr:uid="{00000000-0005-0000-0000-0000AC520000}"/>
    <cellStyle name="Normal 2 4 2 2 3 2 2 4" xfId="12737" xr:uid="{00000000-0005-0000-0000-0000D2310000}"/>
    <cellStyle name="Normal 2 4 2 2 3 2 2 4 3" xfId="27831" xr:uid="{00000000-0005-0000-0000-0000CC6C0000}"/>
    <cellStyle name="Normal 2 4 2 2 3 2 2 5" xfId="7716" xr:uid="{00000000-0005-0000-0000-0000351E0000}"/>
    <cellStyle name="Normal 2 4 2 2 3 2 2 5 3" xfId="22814" xr:uid="{00000000-0005-0000-0000-000033590000}"/>
    <cellStyle name="Normal 2 4 2 2 3 2 2 7" xfId="17801" xr:uid="{00000000-0005-0000-0000-00009E450000}"/>
    <cellStyle name="Normal 2 4 2 2 3 2 3" xfId="3498" xr:uid="{00000000-0005-0000-0000-0000BB0D0000}"/>
    <cellStyle name="Normal 2 4 2 2 3 2 3 2" xfId="13572" xr:uid="{00000000-0005-0000-0000-000015350000}"/>
    <cellStyle name="Normal 2 4 2 2 3 2 3 2 3" xfId="28666" xr:uid="{00000000-0005-0000-0000-00000F700000}"/>
    <cellStyle name="Normal 2 4 2 2 3 2 3 3" xfId="8552" xr:uid="{00000000-0005-0000-0000-000079210000}"/>
    <cellStyle name="Normal 2 4 2 2 3 2 3 3 3" xfId="23649" xr:uid="{00000000-0005-0000-0000-0000765C0000}"/>
    <cellStyle name="Normal 2 4 2 2 3 2 3 5" xfId="18636" xr:uid="{00000000-0005-0000-0000-0000E1480000}"/>
    <cellStyle name="Normal 2 4 2 2 3 2 4" xfId="5191" xr:uid="{00000000-0005-0000-0000-000058140000}"/>
    <cellStyle name="Normal 2 4 2 2 3 2 4 2" xfId="15243" xr:uid="{00000000-0005-0000-0000-00009C3B0000}"/>
    <cellStyle name="Normal 2 4 2 2 3 2 4 2 3" xfId="30337" xr:uid="{00000000-0005-0000-0000-000096760000}"/>
    <cellStyle name="Normal 2 4 2 2 3 2 4 3" xfId="10223" xr:uid="{00000000-0005-0000-0000-000000280000}"/>
    <cellStyle name="Normal 2 4 2 2 3 2 4 3 3" xfId="25320" xr:uid="{00000000-0005-0000-0000-0000FD620000}"/>
    <cellStyle name="Normal 2 4 2 2 3 2 4 5" xfId="20307" xr:uid="{00000000-0005-0000-0000-0000684F0000}"/>
    <cellStyle name="Normal 2 4 2 2 3 2 5" xfId="11901" xr:uid="{00000000-0005-0000-0000-00008E2E0000}"/>
    <cellStyle name="Normal 2 4 2 2 3 2 5 3" xfId="26995" xr:uid="{00000000-0005-0000-0000-000088690000}"/>
    <cellStyle name="Normal 2 4 2 2 3 2 6" xfId="6880" xr:uid="{00000000-0005-0000-0000-0000F11A0000}"/>
    <cellStyle name="Normal 2 4 2 2 3 2 6 3" xfId="21978" xr:uid="{00000000-0005-0000-0000-0000EF550000}"/>
    <cellStyle name="Normal 2 4 2 2 3 2 8" xfId="16965"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4" xr:uid="{00000000-0005-0000-0000-0000B1710000}"/>
    <cellStyle name="Normal 2 4 2 2 3 3 2 3" xfId="8970" xr:uid="{00000000-0005-0000-0000-00001B230000}"/>
    <cellStyle name="Normal 2 4 2 2 3 3 2 3 3" xfId="24067" xr:uid="{00000000-0005-0000-0000-0000185E0000}"/>
    <cellStyle name="Normal 2 4 2 2 3 3 2 5" xfId="19054" xr:uid="{00000000-0005-0000-0000-0000834A0000}"/>
    <cellStyle name="Normal 2 4 2 2 3 3 3" xfId="5609" xr:uid="{00000000-0005-0000-0000-0000FA150000}"/>
    <cellStyle name="Normal 2 4 2 2 3 3 3 2" xfId="15661" xr:uid="{00000000-0005-0000-0000-00003E3D0000}"/>
    <cellStyle name="Normal 2 4 2 2 3 3 3 2 3" xfId="30755" xr:uid="{00000000-0005-0000-0000-000038780000}"/>
    <cellStyle name="Normal 2 4 2 2 3 3 3 3" xfId="10641" xr:uid="{00000000-0005-0000-0000-0000A2290000}"/>
    <cellStyle name="Normal 2 4 2 2 3 3 3 3 3" xfId="25738" xr:uid="{00000000-0005-0000-0000-00009F640000}"/>
    <cellStyle name="Normal 2 4 2 2 3 3 3 5" xfId="20725" xr:uid="{00000000-0005-0000-0000-00000A510000}"/>
    <cellStyle name="Normal 2 4 2 2 3 3 4" xfId="12319" xr:uid="{00000000-0005-0000-0000-000030300000}"/>
    <cellStyle name="Normal 2 4 2 2 3 3 4 3" xfId="27413" xr:uid="{00000000-0005-0000-0000-00002A6B0000}"/>
    <cellStyle name="Normal 2 4 2 2 3 3 5" xfId="7298" xr:uid="{00000000-0005-0000-0000-0000931C0000}"/>
    <cellStyle name="Normal 2 4 2 2 3 3 5 3" xfId="22396" xr:uid="{00000000-0005-0000-0000-000091570000}"/>
    <cellStyle name="Normal 2 4 2 2 3 3 7" xfId="17383" xr:uid="{00000000-0005-0000-0000-0000FC430000}"/>
    <cellStyle name="Normal 2 4 2 2 3 4" xfId="3080" xr:uid="{00000000-0005-0000-0000-0000190C0000}"/>
    <cellStyle name="Normal 2 4 2 2 3 4 2" xfId="13154" xr:uid="{00000000-0005-0000-0000-000073330000}"/>
    <cellStyle name="Normal 2 4 2 2 3 4 2 3" xfId="28248" xr:uid="{00000000-0005-0000-0000-00006D6E0000}"/>
    <cellStyle name="Normal 2 4 2 2 3 4 3" xfId="8134" xr:uid="{00000000-0005-0000-0000-0000D71F0000}"/>
    <cellStyle name="Normal 2 4 2 2 3 4 3 3" xfId="23231" xr:uid="{00000000-0005-0000-0000-0000D45A0000}"/>
    <cellStyle name="Normal 2 4 2 2 3 4 5" xfId="18218" xr:uid="{00000000-0005-0000-0000-00003F470000}"/>
    <cellStyle name="Normal 2 4 2 2 3 5" xfId="4773" xr:uid="{00000000-0005-0000-0000-0000B6120000}"/>
    <cellStyle name="Normal 2 4 2 2 3 5 2" xfId="14825" xr:uid="{00000000-0005-0000-0000-0000FA390000}"/>
    <cellStyle name="Normal 2 4 2 2 3 5 2 3" xfId="29919" xr:uid="{00000000-0005-0000-0000-0000F4740000}"/>
    <cellStyle name="Normal 2 4 2 2 3 5 3" xfId="9805" xr:uid="{00000000-0005-0000-0000-00005E260000}"/>
    <cellStyle name="Normal 2 4 2 2 3 5 3 3" xfId="24902" xr:uid="{00000000-0005-0000-0000-00005B610000}"/>
    <cellStyle name="Normal 2 4 2 2 3 5 5" xfId="19889" xr:uid="{00000000-0005-0000-0000-0000C64D0000}"/>
    <cellStyle name="Normal 2 4 2 2 3 6" xfId="11483" xr:uid="{00000000-0005-0000-0000-0000EC2C0000}"/>
    <cellStyle name="Normal 2 4 2 2 3 6 3" xfId="26577" xr:uid="{00000000-0005-0000-0000-0000E6670000}"/>
    <cellStyle name="Normal 2 4 2 2 3 7" xfId="6462" xr:uid="{00000000-0005-0000-0000-00004F190000}"/>
    <cellStyle name="Normal 2 4 2 2 3 7 3" xfId="21560" xr:uid="{00000000-0005-0000-0000-00004D540000}"/>
    <cellStyle name="Normal 2 4 2 2 3 9" xfId="16547"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4" xr:uid="{00000000-0005-0000-0000-000083720000}"/>
    <cellStyle name="Normal 2 4 2 2 4 2 2 3" xfId="9180" xr:uid="{00000000-0005-0000-0000-0000ED230000}"/>
    <cellStyle name="Normal 2 4 2 2 4 2 2 3 3" xfId="24277" xr:uid="{00000000-0005-0000-0000-0000EA5E0000}"/>
    <cellStyle name="Normal 2 4 2 2 4 2 2 5" xfId="19264" xr:uid="{00000000-0005-0000-0000-0000554B0000}"/>
    <cellStyle name="Normal 2 4 2 2 4 2 3" xfId="5819" xr:uid="{00000000-0005-0000-0000-0000CC160000}"/>
    <cellStyle name="Normal 2 4 2 2 4 2 3 2" xfId="15871" xr:uid="{00000000-0005-0000-0000-0000103E0000}"/>
    <cellStyle name="Normal 2 4 2 2 4 2 3 2 3" xfId="30965" xr:uid="{00000000-0005-0000-0000-00000A790000}"/>
    <cellStyle name="Normal 2 4 2 2 4 2 3 3" xfId="10851" xr:uid="{00000000-0005-0000-0000-0000742A0000}"/>
    <cellStyle name="Normal 2 4 2 2 4 2 3 3 3" xfId="25948" xr:uid="{00000000-0005-0000-0000-000071650000}"/>
    <cellStyle name="Normal 2 4 2 2 4 2 3 5" xfId="20935" xr:uid="{00000000-0005-0000-0000-0000DC510000}"/>
    <cellStyle name="Normal 2 4 2 2 4 2 4" xfId="12529" xr:uid="{00000000-0005-0000-0000-000002310000}"/>
    <cellStyle name="Normal 2 4 2 2 4 2 4 3" xfId="27623" xr:uid="{00000000-0005-0000-0000-0000FC6B0000}"/>
    <cellStyle name="Normal 2 4 2 2 4 2 5" xfId="7508" xr:uid="{00000000-0005-0000-0000-0000651D0000}"/>
    <cellStyle name="Normal 2 4 2 2 4 2 5 3" xfId="22606" xr:uid="{00000000-0005-0000-0000-000063580000}"/>
    <cellStyle name="Normal 2 4 2 2 4 2 7" xfId="17593" xr:uid="{00000000-0005-0000-0000-0000CE440000}"/>
    <cellStyle name="Normal 2 4 2 2 4 3" xfId="3290" xr:uid="{00000000-0005-0000-0000-0000EB0C0000}"/>
    <cellStyle name="Normal 2 4 2 2 4 3 2" xfId="13364" xr:uid="{00000000-0005-0000-0000-000045340000}"/>
    <cellStyle name="Normal 2 4 2 2 4 3 2 3" xfId="28458" xr:uid="{00000000-0005-0000-0000-00003F6F0000}"/>
    <cellStyle name="Normal 2 4 2 2 4 3 3" xfId="8344" xr:uid="{00000000-0005-0000-0000-0000A9200000}"/>
    <cellStyle name="Normal 2 4 2 2 4 3 3 3" xfId="23441" xr:uid="{00000000-0005-0000-0000-0000A65B0000}"/>
    <cellStyle name="Normal 2 4 2 2 4 3 5" xfId="18428" xr:uid="{00000000-0005-0000-0000-000011480000}"/>
    <cellStyle name="Normal 2 4 2 2 4 4" xfId="4983" xr:uid="{00000000-0005-0000-0000-000088130000}"/>
    <cellStyle name="Normal 2 4 2 2 4 4 2" xfId="15035" xr:uid="{00000000-0005-0000-0000-0000CC3A0000}"/>
    <cellStyle name="Normal 2 4 2 2 4 4 2 3" xfId="30129" xr:uid="{00000000-0005-0000-0000-0000C6750000}"/>
    <cellStyle name="Normal 2 4 2 2 4 4 3" xfId="10015" xr:uid="{00000000-0005-0000-0000-000030270000}"/>
    <cellStyle name="Normal 2 4 2 2 4 4 3 3" xfId="25112" xr:uid="{00000000-0005-0000-0000-00002D620000}"/>
    <cellStyle name="Normal 2 4 2 2 4 4 5" xfId="20099" xr:uid="{00000000-0005-0000-0000-0000984E0000}"/>
    <cellStyle name="Normal 2 4 2 2 4 5" xfId="11693" xr:uid="{00000000-0005-0000-0000-0000BE2D0000}"/>
    <cellStyle name="Normal 2 4 2 2 4 5 3" xfId="26787" xr:uid="{00000000-0005-0000-0000-0000B8680000}"/>
    <cellStyle name="Normal 2 4 2 2 4 6" xfId="6672" xr:uid="{00000000-0005-0000-0000-0000211A0000}"/>
    <cellStyle name="Normal 2 4 2 2 4 6 3" xfId="21770" xr:uid="{00000000-0005-0000-0000-00001F550000}"/>
    <cellStyle name="Normal 2 4 2 2 4 8" xfId="16757"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6" xr:uid="{00000000-0005-0000-0000-0000E1700000}"/>
    <cellStyle name="Normal 2 4 2 2 5 2 3" xfId="8762" xr:uid="{00000000-0005-0000-0000-00004B220000}"/>
    <cellStyle name="Normal 2 4 2 2 5 2 3 3" xfId="23859" xr:uid="{00000000-0005-0000-0000-0000485D0000}"/>
    <cellStyle name="Normal 2 4 2 2 5 2 5" xfId="18846" xr:uid="{00000000-0005-0000-0000-0000B3490000}"/>
    <cellStyle name="Normal 2 4 2 2 5 3" xfId="5401" xr:uid="{00000000-0005-0000-0000-00002A150000}"/>
    <cellStyle name="Normal 2 4 2 2 5 3 2" xfId="15453" xr:uid="{00000000-0005-0000-0000-00006E3C0000}"/>
    <cellStyle name="Normal 2 4 2 2 5 3 2 3" xfId="30547" xr:uid="{00000000-0005-0000-0000-000068770000}"/>
    <cellStyle name="Normal 2 4 2 2 5 3 3" xfId="10433" xr:uid="{00000000-0005-0000-0000-0000D2280000}"/>
    <cellStyle name="Normal 2 4 2 2 5 3 3 3" xfId="25530" xr:uid="{00000000-0005-0000-0000-0000CF630000}"/>
    <cellStyle name="Normal 2 4 2 2 5 3 5" xfId="20517" xr:uid="{00000000-0005-0000-0000-00003A500000}"/>
    <cellStyle name="Normal 2 4 2 2 5 4" xfId="12111" xr:uid="{00000000-0005-0000-0000-0000602F0000}"/>
    <cellStyle name="Normal 2 4 2 2 5 4 3" xfId="27205" xr:uid="{00000000-0005-0000-0000-00005A6A0000}"/>
    <cellStyle name="Normal 2 4 2 2 5 5" xfId="7090" xr:uid="{00000000-0005-0000-0000-0000C31B0000}"/>
    <cellStyle name="Normal 2 4 2 2 5 5 3" xfId="22188" xr:uid="{00000000-0005-0000-0000-0000C1560000}"/>
    <cellStyle name="Normal 2 4 2 2 5 7" xfId="17175" xr:uid="{00000000-0005-0000-0000-00002C430000}"/>
    <cellStyle name="Normal 2 4 2 2 6" xfId="2872" xr:uid="{00000000-0005-0000-0000-0000490B0000}"/>
    <cellStyle name="Normal 2 4 2 2 6 2" xfId="12946" xr:uid="{00000000-0005-0000-0000-0000A3320000}"/>
    <cellStyle name="Normal 2 4 2 2 6 2 3" xfId="28040" xr:uid="{00000000-0005-0000-0000-00009D6D0000}"/>
    <cellStyle name="Normal 2 4 2 2 6 3" xfId="7926" xr:uid="{00000000-0005-0000-0000-0000071F0000}"/>
    <cellStyle name="Normal 2 4 2 2 6 3 3" xfId="23023" xr:uid="{00000000-0005-0000-0000-0000045A0000}"/>
    <cellStyle name="Normal 2 4 2 2 6 5" xfId="18010" xr:uid="{00000000-0005-0000-0000-00006F460000}"/>
    <cellStyle name="Normal 2 4 2 2 7" xfId="4565" xr:uid="{00000000-0005-0000-0000-0000E6110000}"/>
    <cellStyle name="Normal 2 4 2 2 7 2" xfId="14617" xr:uid="{00000000-0005-0000-0000-00002A390000}"/>
    <cellStyle name="Normal 2 4 2 2 7 2 3" xfId="29711" xr:uid="{00000000-0005-0000-0000-000024740000}"/>
    <cellStyle name="Normal 2 4 2 2 7 3" xfId="9597" xr:uid="{00000000-0005-0000-0000-00008E250000}"/>
    <cellStyle name="Normal 2 4 2 2 7 3 3" xfId="24694" xr:uid="{00000000-0005-0000-0000-00008B600000}"/>
    <cellStyle name="Normal 2 4 2 2 7 5" xfId="19681" xr:uid="{00000000-0005-0000-0000-0000F64C0000}"/>
    <cellStyle name="Normal 2 4 2 2 8" xfId="11275" xr:uid="{00000000-0005-0000-0000-00001C2C0000}"/>
    <cellStyle name="Normal 2 4 2 2 8 3" xfId="26369" xr:uid="{00000000-0005-0000-0000-000016670000}"/>
    <cellStyle name="Normal 2 4 2 2 9" xfId="6254" xr:uid="{00000000-0005-0000-0000-00007F180000}"/>
    <cellStyle name="Normal 2 4 2 2 9 3" xfId="21352" xr:uid="{00000000-0005-0000-0000-00007D530000}"/>
    <cellStyle name="Normal 2 4 2 3" xfId="1219" xr:uid="{00000000-0005-0000-0000-0000D3040000}"/>
    <cellStyle name="Normal 2 4 2 3 10" xfId="16391"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4" xr:uid="{00000000-0005-0000-0000-000087730000}"/>
    <cellStyle name="Normal 2 4 2 3 2 2 2 2 3" xfId="9440" xr:uid="{00000000-0005-0000-0000-0000F1240000}"/>
    <cellStyle name="Normal 2 4 2 3 2 2 2 2 3 3" xfId="24537" xr:uid="{00000000-0005-0000-0000-0000EE5F0000}"/>
    <cellStyle name="Normal 2 4 2 3 2 2 2 2 5" xfId="19524" xr:uid="{00000000-0005-0000-0000-0000594C0000}"/>
    <cellStyle name="Normal 2 4 2 3 2 2 2 3" xfId="6079" xr:uid="{00000000-0005-0000-0000-0000D0170000}"/>
    <cellStyle name="Normal 2 4 2 3 2 2 2 3 2" xfId="16131" xr:uid="{00000000-0005-0000-0000-0000143F0000}"/>
    <cellStyle name="Normal 2 4 2 3 2 2 2 3 2 3" xfId="31225" xr:uid="{00000000-0005-0000-0000-00000E7A0000}"/>
    <cellStyle name="Normal 2 4 2 3 2 2 2 3 3" xfId="11111" xr:uid="{00000000-0005-0000-0000-0000782B0000}"/>
    <cellStyle name="Normal 2 4 2 3 2 2 2 3 3 3" xfId="26208" xr:uid="{00000000-0005-0000-0000-000075660000}"/>
    <cellStyle name="Normal 2 4 2 3 2 2 2 3 5" xfId="21195" xr:uid="{00000000-0005-0000-0000-0000E0520000}"/>
    <cellStyle name="Normal 2 4 2 3 2 2 2 4" xfId="12789" xr:uid="{00000000-0005-0000-0000-000006320000}"/>
    <cellStyle name="Normal 2 4 2 3 2 2 2 4 3" xfId="27883" xr:uid="{00000000-0005-0000-0000-0000006D0000}"/>
    <cellStyle name="Normal 2 4 2 3 2 2 2 5" xfId="7768" xr:uid="{00000000-0005-0000-0000-0000691E0000}"/>
    <cellStyle name="Normal 2 4 2 3 2 2 2 5 3" xfId="22866" xr:uid="{00000000-0005-0000-0000-000067590000}"/>
    <cellStyle name="Normal 2 4 2 3 2 2 2 7" xfId="17853" xr:uid="{00000000-0005-0000-0000-0000D2450000}"/>
    <cellStyle name="Normal 2 4 2 3 2 2 3" xfId="3550" xr:uid="{00000000-0005-0000-0000-0000EF0D0000}"/>
    <cellStyle name="Normal 2 4 2 3 2 2 3 2" xfId="13624" xr:uid="{00000000-0005-0000-0000-000049350000}"/>
    <cellStyle name="Normal 2 4 2 3 2 2 3 2 3" xfId="28718" xr:uid="{00000000-0005-0000-0000-000043700000}"/>
    <cellStyle name="Normal 2 4 2 3 2 2 3 3" xfId="8604" xr:uid="{00000000-0005-0000-0000-0000AD210000}"/>
    <cellStyle name="Normal 2 4 2 3 2 2 3 3 3" xfId="23701" xr:uid="{00000000-0005-0000-0000-0000AA5C0000}"/>
    <cellStyle name="Normal 2 4 2 3 2 2 3 5" xfId="18688" xr:uid="{00000000-0005-0000-0000-000015490000}"/>
    <cellStyle name="Normal 2 4 2 3 2 2 4" xfId="5243" xr:uid="{00000000-0005-0000-0000-00008C140000}"/>
    <cellStyle name="Normal 2 4 2 3 2 2 4 2" xfId="15295" xr:uid="{00000000-0005-0000-0000-0000D03B0000}"/>
    <cellStyle name="Normal 2 4 2 3 2 2 4 2 3" xfId="30389" xr:uid="{00000000-0005-0000-0000-0000CA760000}"/>
    <cellStyle name="Normal 2 4 2 3 2 2 4 3" xfId="10275" xr:uid="{00000000-0005-0000-0000-000034280000}"/>
    <cellStyle name="Normal 2 4 2 3 2 2 4 3 3" xfId="25372" xr:uid="{00000000-0005-0000-0000-000031630000}"/>
    <cellStyle name="Normal 2 4 2 3 2 2 4 5" xfId="20359" xr:uid="{00000000-0005-0000-0000-00009C4F0000}"/>
    <cellStyle name="Normal 2 4 2 3 2 2 5" xfId="11953" xr:uid="{00000000-0005-0000-0000-0000C22E0000}"/>
    <cellStyle name="Normal 2 4 2 3 2 2 5 3" xfId="27047" xr:uid="{00000000-0005-0000-0000-0000BC690000}"/>
    <cellStyle name="Normal 2 4 2 3 2 2 6" xfId="6932" xr:uid="{00000000-0005-0000-0000-0000251B0000}"/>
    <cellStyle name="Normal 2 4 2 3 2 2 6 3" xfId="22030" xr:uid="{00000000-0005-0000-0000-000023560000}"/>
    <cellStyle name="Normal 2 4 2 3 2 2 8" xfId="17017"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6" xr:uid="{00000000-0005-0000-0000-0000E5710000}"/>
    <cellStyle name="Normal 2 4 2 3 2 3 2 3" xfId="9022" xr:uid="{00000000-0005-0000-0000-00004F230000}"/>
    <cellStyle name="Normal 2 4 2 3 2 3 2 3 3" xfId="24119" xr:uid="{00000000-0005-0000-0000-00004C5E0000}"/>
    <cellStyle name="Normal 2 4 2 3 2 3 2 5" xfId="19106" xr:uid="{00000000-0005-0000-0000-0000B74A0000}"/>
    <cellStyle name="Normal 2 4 2 3 2 3 3" xfId="5661" xr:uid="{00000000-0005-0000-0000-00002E160000}"/>
    <cellStyle name="Normal 2 4 2 3 2 3 3 2" xfId="15713" xr:uid="{00000000-0005-0000-0000-0000723D0000}"/>
    <cellStyle name="Normal 2 4 2 3 2 3 3 2 3" xfId="30807" xr:uid="{00000000-0005-0000-0000-00006C780000}"/>
    <cellStyle name="Normal 2 4 2 3 2 3 3 3" xfId="10693" xr:uid="{00000000-0005-0000-0000-0000D6290000}"/>
    <cellStyle name="Normal 2 4 2 3 2 3 3 3 3" xfId="25790" xr:uid="{00000000-0005-0000-0000-0000D3640000}"/>
    <cellStyle name="Normal 2 4 2 3 2 3 3 5" xfId="20777" xr:uid="{00000000-0005-0000-0000-00003E510000}"/>
    <cellStyle name="Normal 2 4 2 3 2 3 4" xfId="12371" xr:uid="{00000000-0005-0000-0000-000064300000}"/>
    <cellStyle name="Normal 2 4 2 3 2 3 4 3" xfId="27465" xr:uid="{00000000-0005-0000-0000-00005E6B0000}"/>
    <cellStyle name="Normal 2 4 2 3 2 3 5" xfId="7350" xr:uid="{00000000-0005-0000-0000-0000C71C0000}"/>
    <cellStyle name="Normal 2 4 2 3 2 3 5 3" xfId="22448" xr:uid="{00000000-0005-0000-0000-0000C5570000}"/>
    <cellStyle name="Normal 2 4 2 3 2 3 7" xfId="17435" xr:uid="{00000000-0005-0000-0000-000030440000}"/>
    <cellStyle name="Normal 2 4 2 3 2 4" xfId="3132" xr:uid="{00000000-0005-0000-0000-00004D0C0000}"/>
    <cellStyle name="Normal 2 4 2 3 2 4 2" xfId="13206" xr:uid="{00000000-0005-0000-0000-0000A7330000}"/>
    <cellStyle name="Normal 2 4 2 3 2 4 2 3" xfId="28300" xr:uid="{00000000-0005-0000-0000-0000A16E0000}"/>
    <cellStyle name="Normal 2 4 2 3 2 4 3" xfId="8186" xr:uid="{00000000-0005-0000-0000-00000B200000}"/>
    <cellStyle name="Normal 2 4 2 3 2 4 3 3" xfId="23283" xr:uid="{00000000-0005-0000-0000-0000085B0000}"/>
    <cellStyle name="Normal 2 4 2 3 2 4 5" xfId="18270" xr:uid="{00000000-0005-0000-0000-000073470000}"/>
    <cellStyle name="Normal 2 4 2 3 2 5" xfId="4825" xr:uid="{00000000-0005-0000-0000-0000EA120000}"/>
    <cellStyle name="Normal 2 4 2 3 2 5 2" xfId="14877" xr:uid="{00000000-0005-0000-0000-00002E3A0000}"/>
    <cellStyle name="Normal 2 4 2 3 2 5 2 3" xfId="29971" xr:uid="{00000000-0005-0000-0000-000028750000}"/>
    <cellStyle name="Normal 2 4 2 3 2 5 3" xfId="9857" xr:uid="{00000000-0005-0000-0000-000092260000}"/>
    <cellStyle name="Normal 2 4 2 3 2 5 3 3" xfId="24954" xr:uid="{00000000-0005-0000-0000-00008F610000}"/>
    <cellStyle name="Normal 2 4 2 3 2 5 5" xfId="19941" xr:uid="{00000000-0005-0000-0000-0000FA4D0000}"/>
    <cellStyle name="Normal 2 4 2 3 2 6" xfId="11535" xr:uid="{00000000-0005-0000-0000-0000202D0000}"/>
    <cellStyle name="Normal 2 4 2 3 2 6 3" xfId="26629" xr:uid="{00000000-0005-0000-0000-00001A680000}"/>
    <cellStyle name="Normal 2 4 2 3 2 7" xfId="6514" xr:uid="{00000000-0005-0000-0000-000083190000}"/>
    <cellStyle name="Normal 2 4 2 3 2 7 3" xfId="21612" xr:uid="{00000000-0005-0000-0000-000081540000}"/>
    <cellStyle name="Normal 2 4 2 3 2 9" xfId="16599"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6" xr:uid="{00000000-0005-0000-0000-0000B7720000}"/>
    <cellStyle name="Normal 2 4 2 3 3 2 2 3" xfId="9232" xr:uid="{00000000-0005-0000-0000-000021240000}"/>
    <cellStyle name="Normal 2 4 2 3 3 2 2 3 3" xfId="24329" xr:uid="{00000000-0005-0000-0000-00001E5F0000}"/>
    <cellStyle name="Normal 2 4 2 3 3 2 2 5" xfId="19316" xr:uid="{00000000-0005-0000-0000-0000894B0000}"/>
    <cellStyle name="Normal 2 4 2 3 3 2 3" xfId="5871" xr:uid="{00000000-0005-0000-0000-000000170000}"/>
    <cellStyle name="Normal 2 4 2 3 3 2 3 2" xfId="15923" xr:uid="{00000000-0005-0000-0000-0000443E0000}"/>
    <cellStyle name="Normal 2 4 2 3 3 2 3 2 3" xfId="31017" xr:uid="{00000000-0005-0000-0000-00003E790000}"/>
    <cellStyle name="Normal 2 4 2 3 3 2 3 3" xfId="10903" xr:uid="{00000000-0005-0000-0000-0000A82A0000}"/>
    <cellStyle name="Normal 2 4 2 3 3 2 3 3 3" xfId="26000" xr:uid="{00000000-0005-0000-0000-0000A5650000}"/>
    <cellStyle name="Normal 2 4 2 3 3 2 3 5" xfId="20987" xr:uid="{00000000-0005-0000-0000-000010520000}"/>
    <cellStyle name="Normal 2 4 2 3 3 2 4" xfId="12581" xr:uid="{00000000-0005-0000-0000-000036310000}"/>
    <cellStyle name="Normal 2 4 2 3 3 2 4 3" xfId="27675" xr:uid="{00000000-0005-0000-0000-0000306C0000}"/>
    <cellStyle name="Normal 2 4 2 3 3 2 5" xfId="7560" xr:uid="{00000000-0005-0000-0000-0000991D0000}"/>
    <cellStyle name="Normal 2 4 2 3 3 2 5 3" xfId="22658" xr:uid="{00000000-0005-0000-0000-000097580000}"/>
    <cellStyle name="Normal 2 4 2 3 3 2 7" xfId="17645" xr:uid="{00000000-0005-0000-0000-000002450000}"/>
    <cellStyle name="Normal 2 4 2 3 3 3" xfId="3342" xr:uid="{00000000-0005-0000-0000-00001F0D0000}"/>
    <cellStyle name="Normal 2 4 2 3 3 3 2" xfId="13416" xr:uid="{00000000-0005-0000-0000-000079340000}"/>
    <cellStyle name="Normal 2 4 2 3 3 3 2 3" xfId="28510" xr:uid="{00000000-0005-0000-0000-0000736F0000}"/>
    <cellStyle name="Normal 2 4 2 3 3 3 3" xfId="8396" xr:uid="{00000000-0005-0000-0000-0000DD200000}"/>
    <cellStyle name="Normal 2 4 2 3 3 3 3 3" xfId="23493" xr:uid="{00000000-0005-0000-0000-0000DA5B0000}"/>
    <cellStyle name="Normal 2 4 2 3 3 3 5" xfId="18480" xr:uid="{00000000-0005-0000-0000-000045480000}"/>
    <cellStyle name="Normal 2 4 2 3 3 4" xfId="5035" xr:uid="{00000000-0005-0000-0000-0000BC130000}"/>
    <cellStyle name="Normal 2 4 2 3 3 4 2" xfId="15087" xr:uid="{00000000-0005-0000-0000-0000003B0000}"/>
    <cellStyle name="Normal 2 4 2 3 3 4 2 3" xfId="30181" xr:uid="{00000000-0005-0000-0000-0000FA750000}"/>
    <cellStyle name="Normal 2 4 2 3 3 4 3" xfId="10067" xr:uid="{00000000-0005-0000-0000-000064270000}"/>
    <cellStyle name="Normal 2 4 2 3 3 4 3 3" xfId="25164" xr:uid="{00000000-0005-0000-0000-000061620000}"/>
    <cellStyle name="Normal 2 4 2 3 3 4 5" xfId="20151" xr:uid="{00000000-0005-0000-0000-0000CC4E0000}"/>
    <cellStyle name="Normal 2 4 2 3 3 5" xfId="11745" xr:uid="{00000000-0005-0000-0000-0000F22D0000}"/>
    <cellStyle name="Normal 2 4 2 3 3 5 3" xfId="26839" xr:uid="{00000000-0005-0000-0000-0000EC680000}"/>
    <cellStyle name="Normal 2 4 2 3 3 6" xfId="6724" xr:uid="{00000000-0005-0000-0000-0000551A0000}"/>
    <cellStyle name="Normal 2 4 2 3 3 6 3" xfId="21822" xr:uid="{00000000-0005-0000-0000-000053550000}"/>
    <cellStyle name="Normal 2 4 2 3 3 8" xfId="16809"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8" xr:uid="{00000000-0005-0000-0000-000015710000}"/>
    <cellStyle name="Normal 2 4 2 3 4 2 3" xfId="8814" xr:uid="{00000000-0005-0000-0000-00007F220000}"/>
    <cellStyle name="Normal 2 4 2 3 4 2 3 3" xfId="23911" xr:uid="{00000000-0005-0000-0000-00007C5D0000}"/>
    <cellStyle name="Normal 2 4 2 3 4 2 5" xfId="18898" xr:uid="{00000000-0005-0000-0000-0000E7490000}"/>
    <cellStyle name="Normal 2 4 2 3 4 3" xfId="5453" xr:uid="{00000000-0005-0000-0000-00005E150000}"/>
    <cellStyle name="Normal 2 4 2 3 4 3 2" xfId="15505" xr:uid="{00000000-0005-0000-0000-0000A23C0000}"/>
    <cellStyle name="Normal 2 4 2 3 4 3 2 3" xfId="30599" xr:uid="{00000000-0005-0000-0000-00009C770000}"/>
    <cellStyle name="Normal 2 4 2 3 4 3 3" xfId="10485" xr:uid="{00000000-0005-0000-0000-000006290000}"/>
    <cellStyle name="Normal 2 4 2 3 4 3 3 3" xfId="25582" xr:uid="{00000000-0005-0000-0000-000003640000}"/>
    <cellStyle name="Normal 2 4 2 3 4 3 5" xfId="20569" xr:uid="{00000000-0005-0000-0000-00006E500000}"/>
    <cellStyle name="Normal 2 4 2 3 4 4" xfId="12163" xr:uid="{00000000-0005-0000-0000-0000942F0000}"/>
    <cellStyle name="Normal 2 4 2 3 4 4 3" xfId="27257" xr:uid="{00000000-0005-0000-0000-00008E6A0000}"/>
    <cellStyle name="Normal 2 4 2 3 4 5" xfId="7142" xr:uid="{00000000-0005-0000-0000-0000F71B0000}"/>
    <cellStyle name="Normal 2 4 2 3 4 5 3" xfId="22240" xr:uid="{00000000-0005-0000-0000-0000F5560000}"/>
    <cellStyle name="Normal 2 4 2 3 4 7" xfId="17227" xr:uid="{00000000-0005-0000-0000-000060430000}"/>
    <cellStyle name="Normal 2 4 2 3 5" xfId="2924" xr:uid="{00000000-0005-0000-0000-00007D0B0000}"/>
    <cellStyle name="Normal 2 4 2 3 5 2" xfId="12998" xr:uid="{00000000-0005-0000-0000-0000D7320000}"/>
    <cellStyle name="Normal 2 4 2 3 5 2 3" xfId="28092" xr:uid="{00000000-0005-0000-0000-0000D16D0000}"/>
    <cellStyle name="Normal 2 4 2 3 5 3" xfId="7978" xr:uid="{00000000-0005-0000-0000-00003B1F0000}"/>
    <cellStyle name="Normal 2 4 2 3 5 3 3" xfId="23075" xr:uid="{00000000-0005-0000-0000-0000385A0000}"/>
    <cellStyle name="Normal 2 4 2 3 5 5" xfId="18062" xr:uid="{00000000-0005-0000-0000-0000A3460000}"/>
    <cellStyle name="Normal 2 4 2 3 6" xfId="4617" xr:uid="{00000000-0005-0000-0000-00001A120000}"/>
    <cellStyle name="Normal 2 4 2 3 6 2" xfId="14669" xr:uid="{00000000-0005-0000-0000-00005E390000}"/>
    <cellStyle name="Normal 2 4 2 3 6 2 3" xfId="29763" xr:uid="{00000000-0005-0000-0000-000058740000}"/>
    <cellStyle name="Normal 2 4 2 3 6 3" xfId="9649" xr:uid="{00000000-0005-0000-0000-0000C2250000}"/>
    <cellStyle name="Normal 2 4 2 3 6 3 3" xfId="24746" xr:uid="{00000000-0005-0000-0000-0000BF600000}"/>
    <cellStyle name="Normal 2 4 2 3 6 5" xfId="19733" xr:uid="{00000000-0005-0000-0000-00002A4D0000}"/>
    <cellStyle name="Normal 2 4 2 3 7" xfId="11327" xr:uid="{00000000-0005-0000-0000-0000502C0000}"/>
    <cellStyle name="Normal 2 4 2 3 7 3" xfId="26421" xr:uid="{00000000-0005-0000-0000-00004A670000}"/>
    <cellStyle name="Normal 2 4 2 3 8" xfId="6306" xr:uid="{00000000-0005-0000-0000-0000B3180000}"/>
    <cellStyle name="Normal 2 4 2 3 8 3" xfId="21404"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0" xr:uid="{00000000-0005-0000-0000-00001F730000}"/>
    <cellStyle name="Normal 2 4 2 4 2 2 2 3" xfId="9336" xr:uid="{00000000-0005-0000-0000-000089240000}"/>
    <cellStyle name="Normal 2 4 2 4 2 2 2 3 3" xfId="24433" xr:uid="{00000000-0005-0000-0000-0000865F0000}"/>
    <cellStyle name="Normal 2 4 2 4 2 2 2 5" xfId="19420" xr:uid="{00000000-0005-0000-0000-0000F14B0000}"/>
    <cellStyle name="Normal 2 4 2 4 2 2 3" xfId="5975" xr:uid="{00000000-0005-0000-0000-000068170000}"/>
    <cellStyle name="Normal 2 4 2 4 2 2 3 2" xfId="16027" xr:uid="{00000000-0005-0000-0000-0000AC3E0000}"/>
    <cellStyle name="Normal 2 4 2 4 2 2 3 2 3" xfId="31121" xr:uid="{00000000-0005-0000-0000-0000A6790000}"/>
    <cellStyle name="Normal 2 4 2 4 2 2 3 3" xfId="11007" xr:uid="{00000000-0005-0000-0000-0000102B0000}"/>
    <cellStyle name="Normal 2 4 2 4 2 2 3 3 3" xfId="26104" xr:uid="{00000000-0005-0000-0000-00000D660000}"/>
    <cellStyle name="Normal 2 4 2 4 2 2 3 5" xfId="21091" xr:uid="{00000000-0005-0000-0000-000078520000}"/>
    <cellStyle name="Normal 2 4 2 4 2 2 4" xfId="12685" xr:uid="{00000000-0005-0000-0000-00009E310000}"/>
    <cellStyle name="Normal 2 4 2 4 2 2 4 3" xfId="27779" xr:uid="{00000000-0005-0000-0000-0000986C0000}"/>
    <cellStyle name="Normal 2 4 2 4 2 2 5" xfId="7664" xr:uid="{00000000-0005-0000-0000-0000011E0000}"/>
    <cellStyle name="Normal 2 4 2 4 2 2 5 3" xfId="22762" xr:uid="{00000000-0005-0000-0000-0000FF580000}"/>
    <cellStyle name="Normal 2 4 2 4 2 2 7" xfId="17749" xr:uid="{00000000-0005-0000-0000-00006A450000}"/>
    <cellStyle name="Normal 2 4 2 4 2 3" xfId="3446" xr:uid="{00000000-0005-0000-0000-0000870D0000}"/>
    <cellStyle name="Normal 2 4 2 4 2 3 2" xfId="13520" xr:uid="{00000000-0005-0000-0000-0000E1340000}"/>
    <cellStyle name="Normal 2 4 2 4 2 3 2 3" xfId="28614" xr:uid="{00000000-0005-0000-0000-0000DB6F0000}"/>
    <cellStyle name="Normal 2 4 2 4 2 3 3" xfId="8500" xr:uid="{00000000-0005-0000-0000-000045210000}"/>
    <cellStyle name="Normal 2 4 2 4 2 3 3 3" xfId="23597" xr:uid="{00000000-0005-0000-0000-0000425C0000}"/>
    <cellStyle name="Normal 2 4 2 4 2 3 5" xfId="18584" xr:uid="{00000000-0005-0000-0000-0000AD480000}"/>
    <cellStyle name="Normal 2 4 2 4 2 4" xfId="5139" xr:uid="{00000000-0005-0000-0000-000024140000}"/>
    <cellStyle name="Normal 2 4 2 4 2 4 2" xfId="15191" xr:uid="{00000000-0005-0000-0000-0000683B0000}"/>
    <cellStyle name="Normal 2 4 2 4 2 4 2 3" xfId="30285" xr:uid="{00000000-0005-0000-0000-000062760000}"/>
    <cellStyle name="Normal 2 4 2 4 2 4 3" xfId="10171" xr:uid="{00000000-0005-0000-0000-0000CC270000}"/>
    <cellStyle name="Normal 2 4 2 4 2 4 3 3" xfId="25268" xr:uid="{00000000-0005-0000-0000-0000C9620000}"/>
    <cellStyle name="Normal 2 4 2 4 2 4 5" xfId="20255" xr:uid="{00000000-0005-0000-0000-0000344F0000}"/>
    <cellStyle name="Normal 2 4 2 4 2 5" xfId="11849" xr:uid="{00000000-0005-0000-0000-00005A2E0000}"/>
    <cellStyle name="Normal 2 4 2 4 2 5 3" xfId="26943" xr:uid="{00000000-0005-0000-0000-000054690000}"/>
    <cellStyle name="Normal 2 4 2 4 2 6" xfId="6828" xr:uid="{00000000-0005-0000-0000-0000BD1A0000}"/>
    <cellStyle name="Normal 2 4 2 4 2 6 3" xfId="21926" xr:uid="{00000000-0005-0000-0000-0000BB550000}"/>
    <cellStyle name="Normal 2 4 2 4 2 8" xfId="16913"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2" xr:uid="{00000000-0005-0000-0000-00007D710000}"/>
    <cellStyle name="Normal 2 4 2 4 3 2 3" xfId="8918" xr:uid="{00000000-0005-0000-0000-0000E7220000}"/>
    <cellStyle name="Normal 2 4 2 4 3 2 3 3" xfId="24015" xr:uid="{00000000-0005-0000-0000-0000E45D0000}"/>
    <cellStyle name="Normal 2 4 2 4 3 2 5" xfId="19002" xr:uid="{00000000-0005-0000-0000-00004F4A0000}"/>
    <cellStyle name="Normal 2 4 2 4 3 3" xfId="5557" xr:uid="{00000000-0005-0000-0000-0000C6150000}"/>
    <cellStyle name="Normal 2 4 2 4 3 3 2" xfId="15609" xr:uid="{00000000-0005-0000-0000-00000A3D0000}"/>
    <cellStyle name="Normal 2 4 2 4 3 3 2 3" xfId="30703" xr:uid="{00000000-0005-0000-0000-000004780000}"/>
    <cellStyle name="Normal 2 4 2 4 3 3 3" xfId="10589" xr:uid="{00000000-0005-0000-0000-00006E290000}"/>
    <cellStyle name="Normal 2 4 2 4 3 3 3 3" xfId="25686" xr:uid="{00000000-0005-0000-0000-00006B640000}"/>
    <cellStyle name="Normal 2 4 2 4 3 3 5" xfId="20673" xr:uid="{00000000-0005-0000-0000-0000D6500000}"/>
    <cellStyle name="Normal 2 4 2 4 3 4" xfId="12267" xr:uid="{00000000-0005-0000-0000-0000FC2F0000}"/>
    <cellStyle name="Normal 2 4 2 4 3 4 3" xfId="27361" xr:uid="{00000000-0005-0000-0000-0000F66A0000}"/>
    <cellStyle name="Normal 2 4 2 4 3 5" xfId="7246" xr:uid="{00000000-0005-0000-0000-00005F1C0000}"/>
    <cellStyle name="Normal 2 4 2 4 3 5 3" xfId="22344" xr:uid="{00000000-0005-0000-0000-00005D570000}"/>
    <cellStyle name="Normal 2 4 2 4 3 7" xfId="17331" xr:uid="{00000000-0005-0000-0000-0000C8430000}"/>
    <cellStyle name="Normal 2 4 2 4 4" xfId="3028" xr:uid="{00000000-0005-0000-0000-0000E50B0000}"/>
    <cellStyle name="Normal 2 4 2 4 4 2" xfId="13102" xr:uid="{00000000-0005-0000-0000-00003F330000}"/>
    <cellStyle name="Normal 2 4 2 4 4 2 3" xfId="28196" xr:uid="{00000000-0005-0000-0000-0000396E0000}"/>
    <cellStyle name="Normal 2 4 2 4 4 3" xfId="8082" xr:uid="{00000000-0005-0000-0000-0000A31F0000}"/>
    <cellStyle name="Normal 2 4 2 4 4 3 3" xfId="23179" xr:uid="{00000000-0005-0000-0000-0000A05A0000}"/>
    <cellStyle name="Normal 2 4 2 4 4 5" xfId="18166" xr:uid="{00000000-0005-0000-0000-00000B470000}"/>
    <cellStyle name="Normal 2 4 2 4 5" xfId="4721" xr:uid="{00000000-0005-0000-0000-000082120000}"/>
    <cellStyle name="Normal 2 4 2 4 5 2" xfId="14773" xr:uid="{00000000-0005-0000-0000-0000C6390000}"/>
    <cellStyle name="Normal 2 4 2 4 5 2 3" xfId="29867" xr:uid="{00000000-0005-0000-0000-0000C0740000}"/>
    <cellStyle name="Normal 2 4 2 4 5 3" xfId="9753" xr:uid="{00000000-0005-0000-0000-00002A260000}"/>
    <cellStyle name="Normal 2 4 2 4 5 3 3" xfId="24850" xr:uid="{00000000-0005-0000-0000-000027610000}"/>
    <cellStyle name="Normal 2 4 2 4 5 5" xfId="19837" xr:uid="{00000000-0005-0000-0000-0000924D0000}"/>
    <cellStyle name="Normal 2 4 2 4 6" xfId="11431" xr:uid="{00000000-0005-0000-0000-0000B82C0000}"/>
    <cellStyle name="Normal 2 4 2 4 6 3" xfId="26525" xr:uid="{00000000-0005-0000-0000-0000B2670000}"/>
    <cellStyle name="Normal 2 4 2 4 7" xfId="6410" xr:uid="{00000000-0005-0000-0000-00001B190000}"/>
    <cellStyle name="Normal 2 4 2 4 7 3" xfId="21508" xr:uid="{00000000-0005-0000-0000-000019540000}"/>
    <cellStyle name="Normal 2 4 2 4 9" xfId="16495"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2" xr:uid="{00000000-0005-0000-0000-00004F720000}"/>
    <cellStyle name="Normal 2 4 2 5 2 2 3" xfId="9128" xr:uid="{00000000-0005-0000-0000-0000B9230000}"/>
    <cellStyle name="Normal 2 4 2 5 2 2 3 3" xfId="24225" xr:uid="{00000000-0005-0000-0000-0000B65E0000}"/>
    <cellStyle name="Normal 2 4 2 5 2 2 5" xfId="19212" xr:uid="{00000000-0005-0000-0000-0000214B0000}"/>
    <cellStyle name="Normal 2 4 2 5 2 3" xfId="5767" xr:uid="{00000000-0005-0000-0000-000098160000}"/>
    <cellStyle name="Normal 2 4 2 5 2 3 2" xfId="15819" xr:uid="{00000000-0005-0000-0000-0000DC3D0000}"/>
    <cellStyle name="Normal 2 4 2 5 2 3 2 3" xfId="30913" xr:uid="{00000000-0005-0000-0000-0000D6780000}"/>
    <cellStyle name="Normal 2 4 2 5 2 3 3" xfId="10799" xr:uid="{00000000-0005-0000-0000-0000402A0000}"/>
    <cellStyle name="Normal 2 4 2 5 2 3 3 3" xfId="25896" xr:uid="{00000000-0005-0000-0000-00003D650000}"/>
    <cellStyle name="Normal 2 4 2 5 2 3 5" xfId="20883" xr:uid="{00000000-0005-0000-0000-0000A8510000}"/>
    <cellStyle name="Normal 2 4 2 5 2 4" xfId="12477" xr:uid="{00000000-0005-0000-0000-0000CE300000}"/>
    <cellStyle name="Normal 2 4 2 5 2 4 3" xfId="27571" xr:uid="{00000000-0005-0000-0000-0000C86B0000}"/>
    <cellStyle name="Normal 2 4 2 5 2 5" xfId="7456" xr:uid="{00000000-0005-0000-0000-0000311D0000}"/>
    <cellStyle name="Normal 2 4 2 5 2 5 3" xfId="22554" xr:uid="{00000000-0005-0000-0000-00002F580000}"/>
    <cellStyle name="Normal 2 4 2 5 2 7" xfId="17541" xr:uid="{00000000-0005-0000-0000-00009A440000}"/>
    <cellStyle name="Normal 2 4 2 5 3" xfId="3238" xr:uid="{00000000-0005-0000-0000-0000B70C0000}"/>
    <cellStyle name="Normal 2 4 2 5 3 2" xfId="13312" xr:uid="{00000000-0005-0000-0000-000011340000}"/>
    <cellStyle name="Normal 2 4 2 5 3 2 3" xfId="28406" xr:uid="{00000000-0005-0000-0000-00000B6F0000}"/>
    <cellStyle name="Normal 2 4 2 5 3 3" xfId="8292" xr:uid="{00000000-0005-0000-0000-000075200000}"/>
    <cellStyle name="Normal 2 4 2 5 3 3 3" xfId="23389" xr:uid="{00000000-0005-0000-0000-0000725B0000}"/>
    <cellStyle name="Normal 2 4 2 5 3 5" xfId="18376" xr:uid="{00000000-0005-0000-0000-0000DD470000}"/>
    <cellStyle name="Normal 2 4 2 5 4" xfId="4931" xr:uid="{00000000-0005-0000-0000-000054130000}"/>
    <cellStyle name="Normal 2 4 2 5 4 2" xfId="14983" xr:uid="{00000000-0005-0000-0000-0000983A0000}"/>
    <cellStyle name="Normal 2 4 2 5 4 2 3" xfId="30077" xr:uid="{00000000-0005-0000-0000-000092750000}"/>
    <cellStyle name="Normal 2 4 2 5 4 3" xfId="9963" xr:uid="{00000000-0005-0000-0000-0000FC260000}"/>
    <cellStyle name="Normal 2 4 2 5 4 3 3" xfId="25060" xr:uid="{00000000-0005-0000-0000-0000F9610000}"/>
    <cellStyle name="Normal 2 4 2 5 4 5" xfId="20047" xr:uid="{00000000-0005-0000-0000-0000644E0000}"/>
    <cellStyle name="Normal 2 4 2 5 5" xfId="11641" xr:uid="{00000000-0005-0000-0000-00008A2D0000}"/>
    <cellStyle name="Normal 2 4 2 5 5 3" xfId="26735" xr:uid="{00000000-0005-0000-0000-000084680000}"/>
    <cellStyle name="Normal 2 4 2 5 6" xfId="6620" xr:uid="{00000000-0005-0000-0000-0000ED190000}"/>
    <cellStyle name="Normal 2 4 2 5 6 3" xfId="21718" xr:uid="{00000000-0005-0000-0000-0000EB540000}"/>
    <cellStyle name="Normal 2 4 2 5 8" xfId="16705"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4" xr:uid="{00000000-0005-0000-0000-0000AD700000}"/>
    <cellStyle name="Normal 2 4 2 6 2 3" xfId="8710" xr:uid="{00000000-0005-0000-0000-000017220000}"/>
    <cellStyle name="Normal 2 4 2 6 2 3 3" xfId="23807" xr:uid="{00000000-0005-0000-0000-0000145D0000}"/>
    <cellStyle name="Normal 2 4 2 6 2 5" xfId="18794" xr:uid="{00000000-0005-0000-0000-00007F490000}"/>
    <cellStyle name="Normal 2 4 2 6 3" xfId="5349" xr:uid="{00000000-0005-0000-0000-0000F6140000}"/>
    <cellStyle name="Normal 2 4 2 6 3 2" xfId="15401" xr:uid="{00000000-0005-0000-0000-00003A3C0000}"/>
    <cellStyle name="Normal 2 4 2 6 3 2 3" xfId="30495" xr:uid="{00000000-0005-0000-0000-000034770000}"/>
    <cellStyle name="Normal 2 4 2 6 3 3" xfId="10381" xr:uid="{00000000-0005-0000-0000-00009E280000}"/>
    <cellStyle name="Normal 2 4 2 6 3 3 3" xfId="25478" xr:uid="{00000000-0005-0000-0000-00009B630000}"/>
    <cellStyle name="Normal 2 4 2 6 3 5" xfId="20465" xr:uid="{00000000-0005-0000-0000-000006500000}"/>
    <cellStyle name="Normal 2 4 2 6 4" xfId="12059" xr:uid="{00000000-0005-0000-0000-00002C2F0000}"/>
    <cellStyle name="Normal 2 4 2 6 4 3" xfId="27153" xr:uid="{00000000-0005-0000-0000-0000266A0000}"/>
    <cellStyle name="Normal 2 4 2 6 5" xfId="7038" xr:uid="{00000000-0005-0000-0000-00008F1B0000}"/>
    <cellStyle name="Normal 2 4 2 6 5 3" xfId="22136" xr:uid="{00000000-0005-0000-0000-00008D560000}"/>
    <cellStyle name="Normal 2 4 2 6 7" xfId="17123" xr:uid="{00000000-0005-0000-0000-0000F8420000}"/>
    <cellStyle name="Normal 2 4 2 7" xfId="2816" xr:uid="{00000000-0005-0000-0000-0000110B0000}"/>
    <cellStyle name="Normal 2 4 2 7 2" xfId="12894" xr:uid="{00000000-0005-0000-0000-00006F320000}"/>
    <cellStyle name="Normal 2 4 2 7 2 3" xfId="27988" xr:uid="{00000000-0005-0000-0000-0000696D0000}"/>
    <cellStyle name="Normal 2 4 2 7 3" xfId="7874" xr:uid="{00000000-0005-0000-0000-0000D31E0000}"/>
    <cellStyle name="Normal 2 4 2 7 3 3" xfId="22971" xr:uid="{00000000-0005-0000-0000-0000D0590000}"/>
    <cellStyle name="Normal 2 4 2 7 5" xfId="17958" xr:uid="{00000000-0005-0000-0000-00003B460000}"/>
    <cellStyle name="Normal 2 4 2 8" xfId="4510" xr:uid="{00000000-0005-0000-0000-0000AF110000}"/>
    <cellStyle name="Normal 2 4 2 8 2" xfId="14565" xr:uid="{00000000-0005-0000-0000-0000F6380000}"/>
    <cellStyle name="Normal 2 4 2 8 2 3" xfId="29659" xr:uid="{00000000-0005-0000-0000-0000F0730000}"/>
    <cellStyle name="Normal 2 4 2 8 3" xfId="9545" xr:uid="{00000000-0005-0000-0000-00005A250000}"/>
    <cellStyle name="Normal 2 4 2 8 3 3" xfId="24642" xr:uid="{00000000-0005-0000-0000-000057600000}"/>
    <cellStyle name="Normal 2 4 2 8 5" xfId="19629" xr:uid="{00000000-0005-0000-0000-0000C24C0000}"/>
    <cellStyle name="Normal 2 4 2 9" xfId="11221" xr:uid="{00000000-0005-0000-0000-0000E62B0000}"/>
    <cellStyle name="Normal 2 4 2 9 3" xfId="26317" xr:uid="{00000000-0005-0000-0000-0000E2660000}"/>
    <cellStyle name="Normal 2 5" xfId="835" xr:uid="{00000000-0005-0000-0000-000052030000}"/>
    <cellStyle name="Normal 2 5 10" xfId="6201" xr:uid="{00000000-0005-0000-0000-00004A180000}"/>
    <cellStyle name="Normal 2 5 10 3" xfId="21301" xr:uid="{00000000-0005-0000-0000-00004A530000}"/>
    <cellStyle name="Normal 2 5 12" xfId="16286" xr:uid="{00000000-0005-0000-0000-0000B33F0000}"/>
    <cellStyle name="Normal 2 5 2" xfId="1166" xr:uid="{00000000-0005-0000-0000-00009E040000}"/>
    <cellStyle name="Normal 2 5 2 11" xfId="16340" xr:uid="{00000000-0005-0000-0000-0000E93F0000}"/>
    <cellStyle name="Normal 2 5 2 2" xfId="1274" xr:uid="{00000000-0005-0000-0000-00000A050000}"/>
    <cellStyle name="Normal 2 5 2 2 10" xfId="16444"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7" xr:uid="{00000000-0005-0000-0000-0000BC730000}"/>
    <cellStyle name="Normal 2 5 2 2 2 2 2 2 3" xfId="9493" xr:uid="{00000000-0005-0000-0000-000026250000}"/>
    <cellStyle name="Normal 2 5 2 2 2 2 2 2 3 3" xfId="24590" xr:uid="{00000000-0005-0000-0000-000023600000}"/>
    <cellStyle name="Normal 2 5 2 2 2 2 2 2 5" xfId="19577" xr:uid="{00000000-0005-0000-0000-00008E4C0000}"/>
    <cellStyle name="Normal 2 5 2 2 2 2 2 3" xfId="6132" xr:uid="{00000000-0005-0000-0000-000005180000}"/>
    <cellStyle name="Normal 2 5 2 2 2 2 2 3 2" xfId="16184" xr:uid="{00000000-0005-0000-0000-0000493F0000}"/>
    <cellStyle name="Normal 2 5 2 2 2 2 2 3 2 3" xfId="31278" xr:uid="{00000000-0005-0000-0000-0000437A0000}"/>
    <cellStyle name="Normal 2 5 2 2 2 2 2 3 3" xfId="11164" xr:uid="{00000000-0005-0000-0000-0000AD2B0000}"/>
    <cellStyle name="Normal 2 5 2 2 2 2 2 3 3 3" xfId="26261" xr:uid="{00000000-0005-0000-0000-0000AA660000}"/>
    <cellStyle name="Normal 2 5 2 2 2 2 2 3 5" xfId="21248" xr:uid="{00000000-0005-0000-0000-000015530000}"/>
    <cellStyle name="Normal 2 5 2 2 2 2 2 4" xfId="12842" xr:uid="{00000000-0005-0000-0000-00003B320000}"/>
    <cellStyle name="Normal 2 5 2 2 2 2 2 4 3" xfId="27936" xr:uid="{00000000-0005-0000-0000-0000356D0000}"/>
    <cellStyle name="Normal 2 5 2 2 2 2 2 5" xfId="7821" xr:uid="{00000000-0005-0000-0000-00009E1E0000}"/>
    <cellStyle name="Normal 2 5 2 2 2 2 2 5 3" xfId="22919" xr:uid="{00000000-0005-0000-0000-00009C590000}"/>
    <cellStyle name="Normal 2 5 2 2 2 2 2 7" xfId="17906" xr:uid="{00000000-0005-0000-0000-000007460000}"/>
    <cellStyle name="Normal 2 5 2 2 2 2 3" xfId="3603" xr:uid="{00000000-0005-0000-0000-0000240E0000}"/>
    <cellStyle name="Normal 2 5 2 2 2 2 3 2" xfId="13677" xr:uid="{00000000-0005-0000-0000-00007E350000}"/>
    <cellStyle name="Normal 2 5 2 2 2 2 3 2 3" xfId="28771" xr:uid="{00000000-0005-0000-0000-000078700000}"/>
    <cellStyle name="Normal 2 5 2 2 2 2 3 3" xfId="8657" xr:uid="{00000000-0005-0000-0000-0000E2210000}"/>
    <cellStyle name="Normal 2 5 2 2 2 2 3 3 3" xfId="23754" xr:uid="{00000000-0005-0000-0000-0000DF5C0000}"/>
    <cellStyle name="Normal 2 5 2 2 2 2 3 5" xfId="18741" xr:uid="{00000000-0005-0000-0000-00004A490000}"/>
    <cellStyle name="Normal 2 5 2 2 2 2 4" xfId="5296" xr:uid="{00000000-0005-0000-0000-0000C1140000}"/>
    <cellStyle name="Normal 2 5 2 2 2 2 4 2" xfId="15348" xr:uid="{00000000-0005-0000-0000-0000053C0000}"/>
    <cellStyle name="Normal 2 5 2 2 2 2 4 2 3" xfId="30442" xr:uid="{00000000-0005-0000-0000-0000FF760000}"/>
    <cellStyle name="Normal 2 5 2 2 2 2 4 3" xfId="10328" xr:uid="{00000000-0005-0000-0000-000069280000}"/>
    <cellStyle name="Normal 2 5 2 2 2 2 4 3 3" xfId="25425" xr:uid="{00000000-0005-0000-0000-000066630000}"/>
    <cellStyle name="Normal 2 5 2 2 2 2 4 5" xfId="20412" xr:uid="{00000000-0005-0000-0000-0000D14F0000}"/>
    <cellStyle name="Normal 2 5 2 2 2 2 5" xfId="12006" xr:uid="{00000000-0005-0000-0000-0000F72E0000}"/>
    <cellStyle name="Normal 2 5 2 2 2 2 5 3" xfId="27100" xr:uid="{00000000-0005-0000-0000-0000F1690000}"/>
    <cellStyle name="Normal 2 5 2 2 2 2 6" xfId="6985" xr:uid="{00000000-0005-0000-0000-00005A1B0000}"/>
    <cellStyle name="Normal 2 5 2 2 2 2 6 3" xfId="22083" xr:uid="{00000000-0005-0000-0000-000058560000}"/>
    <cellStyle name="Normal 2 5 2 2 2 2 8" xfId="17070"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89" xr:uid="{00000000-0005-0000-0000-00001A720000}"/>
    <cellStyle name="Normal 2 5 2 2 2 3 2 3" xfId="9075" xr:uid="{00000000-0005-0000-0000-000084230000}"/>
    <cellStyle name="Normal 2 5 2 2 2 3 2 3 3" xfId="24172" xr:uid="{00000000-0005-0000-0000-0000815E0000}"/>
    <cellStyle name="Normal 2 5 2 2 2 3 2 5" xfId="19159" xr:uid="{00000000-0005-0000-0000-0000EC4A0000}"/>
    <cellStyle name="Normal 2 5 2 2 2 3 3" xfId="5714" xr:uid="{00000000-0005-0000-0000-000063160000}"/>
    <cellStyle name="Normal 2 5 2 2 2 3 3 2" xfId="15766" xr:uid="{00000000-0005-0000-0000-0000A73D0000}"/>
    <cellStyle name="Normal 2 5 2 2 2 3 3 2 3" xfId="30860" xr:uid="{00000000-0005-0000-0000-0000A1780000}"/>
    <cellStyle name="Normal 2 5 2 2 2 3 3 3" xfId="10746" xr:uid="{00000000-0005-0000-0000-00000B2A0000}"/>
    <cellStyle name="Normal 2 5 2 2 2 3 3 3 3" xfId="25843" xr:uid="{00000000-0005-0000-0000-000008650000}"/>
    <cellStyle name="Normal 2 5 2 2 2 3 3 5" xfId="20830" xr:uid="{00000000-0005-0000-0000-000073510000}"/>
    <cellStyle name="Normal 2 5 2 2 2 3 4" xfId="12424" xr:uid="{00000000-0005-0000-0000-000099300000}"/>
    <cellStyle name="Normal 2 5 2 2 2 3 4 3" xfId="27518" xr:uid="{00000000-0005-0000-0000-0000936B0000}"/>
    <cellStyle name="Normal 2 5 2 2 2 3 5" xfId="7403" xr:uid="{00000000-0005-0000-0000-0000FC1C0000}"/>
    <cellStyle name="Normal 2 5 2 2 2 3 5 3" xfId="22501" xr:uid="{00000000-0005-0000-0000-0000FA570000}"/>
    <cellStyle name="Normal 2 5 2 2 2 3 7" xfId="17488" xr:uid="{00000000-0005-0000-0000-000065440000}"/>
    <cellStyle name="Normal 2 5 2 2 2 4" xfId="3185" xr:uid="{00000000-0005-0000-0000-0000820C0000}"/>
    <cellStyle name="Normal 2 5 2 2 2 4 2" xfId="13259" xr:uid="{00000000-0005-0000-0000-0000DC330000}"/>
    <cellStyle name="Normal 2 5 2 2 2 4 2 3" xfId="28353" xr:uid="{00000000-0005-0000-0000-0000D66E0000}"/>
    <cellStyle name="Normal 2 5 2 2 2 4 3" xfId="8239" xr:uid="{00000000-0005-0000-0000-000040200000}"/>
    <cellStyle name="Normal 2 5 2 2 2 4 3 3" xfId="23336" xr:uid="{00000000-0005-0000-0000-00003D5B0000}"/>
    <cellStyle name="Normal 2 5 2 2 2 4 5" xfId="18323" xr:uid="{00000000-0005-0000-0000-0000A8470000}"/>
    <cellStyle name="Normal 2 5 2 2 2 5" xfId="4878" xr:uid="{00000000-0005-0000-0000-00001F130000}"/>
    <cellStyle name="Normal 2 5 2 2 2 5 2" xfId="14930" xr:uid="{00000000-0005-0000-0000-0000633A0000}"/>
    <cellStyle name="Normal 2 5 2 2 2 5 2 3" xfId="30024" xr:uid="{00000000-0005-0000-0000-00005D750000}"/>
    <cellStyle name="Normal 2 5 2 2 2 5 3" xfId="9910" xr:uid="{00000000-0005-0000-0000-0000C7260000}"/>
    <cellStyle name="Normal 2 5 2 2 2 5 3 3" xfId="25007" xr:uid="{00000000-0005-0000-0000-0000C4610000}"/>
    <cellStyle name="Normal 2 5 2 2 2 5 5" xfId="19994" xr:uid="{00000000-0005-0000-0000-00002F4E0000}"/>
    <cellStyle name="Normal 2 5 2 2 2 6" xfId="11588" xr:uid="{00000000-0005-0000-0000-0000552D0000}"/>
    <cellStyle name="Normal 2 5 2 2 2 6 3" xfId="26682" xr:uid="{00000000-0005-0000-0000-00004F680000}"/>
    <cellStyle name="Normal 2 5 2 2 2 7" xfId="6567" xr:uid="{00000000-0005-0000-0000-0000B8190000}"/>
    <cellStyle name="Normal 2 5 2 2 2 7 3" xfId="21665" xr:uid="{00000000-0005-0000-0000-0000B6540000}"/>
    <cellStyle name="Normal 2 5 2 2 2 9" xfId="16652"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399" xr:uid="{00000000-0005-0000-0000-0000EC720000}"/>
    <cellStyle name="Normal 2 5 2 2 3 2 2 3" xfId="9285" xr:uid="{00000000-0005-0000-0000-000056240000}"/>
    <cellStyle name="Normal 2 5 2 2 3 2 2 3 3" xfId="24382" xr:uid="{00000000-0005-0000-0000-0000535F0000}"/>
    <cellStyle name="Normal 2 5 2 2 3 2 2 5" xfId="19369" xr:uid="{00000000-0005-0000-0000-0000BE4B0000}"/>
    <cellStyle name="Normal 2 5 2 2 3 2 3" xfId="5924" xr:uid="{00000000-0005-0000-0000-000035170000}"/>
    <cellStyle name="Normal 2 5 2 2 3 2 3 2" xfId="15976" xr:uid="{00000000-0005-0000-0000-0000793E0000}"/>
    <cellStyle name="Normal 2 5 2 2 3 2 3 2 3" xfId="31070" xr:uid="{00000000-0005-0000-0000-000073790000}"/>
    <cellStyle name="Normal 2 5 2 2 3 2 3 3" xfId="10956" xr:uid="{00000000-0005-0000-0000-0000DD2A0000}"/>
    <cellStyle name="Normal 2 5 2 2 3 2 3 3 3" xfId="26053" xr:uid="{00000000-0005-0000-0000-0000DA650000}"/>
    <cellStyle name="Normal 2 5 2 2 3 2 3 5" xfId="21040" xr:uid="{00000000-0005-0000-0000-000045520000}"/>
    <cellStyle name="Normal 2 5 2 2 3 2 4" xfId="12634" xr:uid="{00000000-0005-0000-0000-00006B310000}"/>
    <cellStyle name="Normal 2 5 2 2 3 2 4 3" xfId="27728" xr:uid="{00000000-0005-0000-0000-0000656C0000}"/>
    <cellStyle name="Normal 2 5 2 2 3 2 5" xfId="7613" xr:uid="{00000000-0005-0000-0000-0000CE1D0000}"/>
    <cellStyle name="Normal 2 5 2 2 3 2 5 3" xfId="22711" xr:uid="{00000000-0005-0000-0000-0000CC580000}"/>
    <cellStyle name="Normal 2 5 2 2 3 2 7" xfId="17698" xr:uid="{00000000-0005-0000-0000-000037450000}"/>
    <cellStyle name="Normal 2 5 2 2 3 3" xfId="3395" xr:uid="{00000000-0005-0000-0000-0000540D0000}"/>
    <cellStyle name="Normal 2 5 2 2 3 3 2" xfId="13469" xr:uid="{00000000-0005-0000-0000-0000AE340000}"/>
    <cellStyle name="Normal 2 5 2 2 3 3 2 3" xfId="28563" xr:uid="{00000000-0005-0000-0000-0000A86F0000}"/>
    <cellStyle name="Normal 2 5 2 2 3 3 3" xfId="8449" xr:uid="{00000000-0005-0000-0000-000012210000}"/>
    <cellStyle name="Normal 2 5 2 2 3 3 3 3" xfId="23546" xr:uid="{00000000-0005-0000-0000-00000F5C0000}"/>
    <cellStyle name="Normal 2 5 2 2 3 3 5" xfId="18533" xr:uid="{00000000-0005-0000-0000-00007A480000}"/>
    <cellStyle name="Normal 2 5 2 2 3 4" xfId="5088" xr:uid="{00000000-0005-0000-0000-0000F1130000}"/>
    <cellStyle name="Normal 2 5 2 2 3 4 2" xfId="15140" xr:uid="{00000000-0005-0000-0000-0000353B0000}"/>
    <cellStyle name="Normal 2 5 2 2 3 4 2 3" xfId="30234" xr:uid="{00000000-0005-0000-0000-00002F760000}"/>
    <cellStyle name="Normal 2 5 2 2 3 4 3" xfId="10120" xr:uid="{00000000-0005-0000-0000-000099270000}"/>
    <cellStyle name="Normal 2 5 2 2 3 4 3 3" xfId="25217" xr:uid="{00000000-0005-0000-0000-000096620000}"/>
    <cellStyle name="Normal 2 5 2 2 3 4 5" xfId="20204" xr:uid="{00000000-0005-0000-0000-0000014F0000}"/>
    <cellStyle name="Normal 2 5 2 2 3 5" xfId="11798" xr:uid="{00000000-0005-0000-0000-0000272E0000}"/>
    <cellStyle name="Normal 2 5 2 2 3 5 3" xfId="26892" xr:uid="{00000000-0005-0000-0000-000021690000}"/>
    <cellStyle name="Normal 2 5 2 2 3 6" xfId="6777" xr:uid="{00000000-0005-0000-0000-00008A1A0000}"/>
    <cellStyle name="Normal 2 5 2 2 3 6 3" xfId="21875" xr:uid="{00000000-0005-0000-0000-000088550000}"/>
    <cellStyle name="Normal 2 5 2 2 3 8" xfId="16862"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1" xr:uid="{00000000-0005-0000-0000-00004A710000}"/>
    <cellStyle name="Normal 2 5 2 2 4 2 3" xfId="8867" xr:uid="{00000000-0005-0000-0000-0000B4220000}"/>
    <cellStyle name="Normal 2 5 2 2 4 2 3 3" xfId="23964" xr:uid="{00000000-0005-0000-0000-0000B15D0000}"/>
    <cellStyle name="Normal 2 5 2 2 4 2 5" xfId="18951" xr:uid="{00000000-0005-0000-0000-00001C4A0000}"/>
    <cellStyle name="Normal 2 5 2 2 4 3" xfId="5506" xr:uid="{00000000-0005-0000-0000-000093150000}"/>
    <cellStyle name="Normal 2 5 2 2 4 3 2" xfId="15558" xr:uid="{00000000-0005-0000-0000-0000D73C0000}"/>
    <cellStyle name="Normal 2 5 2 2 4 3 2 3" xfId="30652" xr:uid="{00000000-0005-0000-0000-0000D1770000}"/>
    <cellStyle name="Normal 2 5 2 2 4 3 3" xfId="10538" xr:uid="{00000000-0005-0000-0000-00003B290000}"/>
    <cellStyle name="Normal 2 5 2 2 4 3 3 3" xfId="25635" xr:uid="{00000000-0005-0000-0000-000038640000}"/>
    <cellStyle name="Normal 2 5 2 2 4 3 5" xfId="20622" xr:uid="{00000000-0005-0000-0000-0000A3500000}"/>
    <cellStyle name="Normal 2 5 2 2 4 4" xfId="12216" xr:uid="{00000000-0005-0000-0000-0000C92F0000}"/>
    <cellStyle name="Normal 2 5 2 2 4 4 3" xfId="27310" xr:uid="{00000000-0005-0000-0000-0000C36A0000}"/>
    <cellStyle name="Normal 2 5 2 2 4 5" xfId="7195" xr:uid="{00000000-0005-0000-0000-00002C1C0000}"/>
    <cellStyle name="Normal 2 5 2 2 4 5 3" xfId="22293" xr:uid="{00000000-0005-0000-0000-00002A570000}"/>
    <cellStyle name="Normal 2 5 2 2 4 7" xfId="17280" xr:uid="{00000000-0005-0000-0000-000095430000}"/>
    <cellStyle name="Normal 2 5 2 2 5" xfId="2977" xr:uid="{00000000-0005-0000-0000-0000B20B0000}"/>
    <cellStyle name="Normal 2 5 2 2 5 2" xfId="13051" xr:uid="{00000000-0005-0000-0000-00000C330000}"/>
    <cellStyle name="Normal 2 5 2 2 5 2 3" xfId="28145" xr:uid="{00000000-0005-0000-0000-0000066E0000}"/>
    <cellStyle name="Normal 2 5 2 2 5 3" xfId="8031" xr:uid="{00000000-0005-0000-0000-0000701F0000}"/>
    <cellStyle name="Normal 2 5 2 2 5 3 3" xfId="23128" xr:uid="{00000000-0005-0000-0000-00006D5A0000}"/>
    <cellStyle name="Normal 2 5 2 2 5 5" xfId="18115" xr:uid="{00000000-0005-0000-0000-0000D8460000}"/>
    <cellStyle name="Normal 2 5 2 2 6" xfId="4670" xr:uid="{00000000-0005-0000-0000-00004F120000}"/>
    <cellStyle name="Normal 2 5 2 2 6 2" xfId="14722" xr:uid="{00000000-0005-0000-0000-000093390000}"/>
    <cellStyle name="Normal 2 5 2 2 6 2 3" xfId="29816" xr:uid="{00000000-0005-0000-0000-00008D740000}"/>
    <cellStyle name="Normal 2 5 2 2 6 3" xfId="9702" xr:uid="{00000000-0005-0000-0000-0000F7250000}"/>
    <cellStyle name="Normal 2 5 2 2 6 3 3" xfId="24799" xr:uid="{00000000-0005-0000-0000-0000F4600000}"/>
    <cellStyle name="Normal 2 5 2 2 6 5" xfId="19786" xr:uid="{00000000-0005-0000-0000-00005F4D0000}"/>
    <cellStyle name="Normal 2 5 2 2 7" xfId="11380" xr:uid="{00000000-0005-0000-0000-0000852C0000}"/>
    <cellStyle name="Normal 2 5 2 2 7 3" xfId="26474" xr:uid="{00000000-0005-0000-0000-00007F670000}"/>
    <cellStyle name="Normal 2 5 2 2 8" xfId="6359" xr:uid="{00000000-0005-0000-0000-0000E8180000}"/>
    <cellStyle name="Normal 2 5 2 2 8 3" xfId="21457"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3" xr:uid="{00000000-0005-0000-0000-000054730000}"/>
    <cellStyle name="Normal 2 5 2 3 2 2 2 3" xfId="9389" xr:uid="{00000000-0005-0000-0000-0000BE240000}"/>
    <cellStyle name="Normal 2 5 2 3 2 2 2 3 3" xfId="24486" xr:uid="{00000000-0005-0000-0000-0000BB5F0000}"/>
    <cellStyle name="Normal 2 5 2 3 2 2 2 5" xfId="19473" xr:uid="{00000000-0005-0000-0000-0000264C0000}"/>
    <cellStyle name="Normal 2 5 2 3 2 2 3" xfId="6028" xr:uid="{00000000-0005-0000-0000-00009D170000}"/>
    <cellStyle name="Normal 2 5 2 3 2 2 3 2" xfId="16080" xr:uid="{00000000-0005-0000-0000-0000E13E0000}"/>
    <cellStyle name="Normal 2 5 2 3 2 2 3 2 3" xfId="31174" xr:uid="{00000000-0005-0000-0000-0000DB790000}"/>
    <cellStyle name="Normal 2 5 2 3 2 2 3 3" xfId="11060" xr:uid="{00000000-0005-0000-0000-0000452B0000}"/>
    <cellStyle name="Normal 2 5 2 3 2 2 3 3 3" xfId="26157" xr:uid="{00000000-0005-0000-0000-000042660000}"/>
    <cellStyle name="Normal 2 5 2 3 2 2 3 5" xfId="21144" xr:uid="{00000000-0005-0000-0000-0000AD520000}"/>
    <cellStyle name="Normal 2 5 2 3 2 2 4" xfId="12738" xr:uid="{00000000-0005-0000-0000-0000D3310000}"/>
    <cellStyle name="Normal 2 5 2 3 2 2 4 3" xfId="27832" xr:uid="{00000000-0005-0000-0000-0000CD6C0000}"/>
    <cellStyle name="Normal 2 5 2 3 2 2 5" xfId="7717" xr:uid="{00000000-0005-0000-0000-0000361E0000}"/>
    <cellStyle name="Normal 2 5 2 3 2 2 5 3" xfId="22815" xr:uid="{00000000-0005-0000-0000-000034590000}"/>
    <cellStyle name="Normal 2 5 2 3 2 2 7" xfId="17802" xr:uid="{00000000-0005-0000-0000-00009F450000}"/>
    <cellStyle name="Normal 2 5 2 3 2 3" xfId="3499" xr:uid="{00000000-0005-0000-0000-0000BC0D0000}"/>
    <cellStyle name="Normal 2 5 2 3 2 3 2" xfId="13573" xr:uid="{00000000-0005-0000-0000-000016350000}"/>
    <cellStyle name="Normal 2 5 2 3 2 3 2 3" xfId="28667" xr:uid="{00000000-0005-0000-0000-000010700000}"/>
    <cellStyle name="Normal 2 5 2 3 2 3 3" xfId="8553" xr:uid="{00000000-0005-0000-0000-00007A210000}"/>
    <cellStyle name="Normal 2 5 2 3 2 3 3 3" xfId="23650" xr:uid="{00000000-0005-0000-0000-0000775C0000}"/>
    <cellStyle name="Normal 2 5 2 3 2 3 5" xfId="18637" xr:uid="{00000000-0005-0000-0000-0000E2480000}"/>
    <cellStyle name="Normal 2 5 2 3 2 4" xfId="5192" xr:uid="{00000000-0005-0000-0000-000059140000}"/>
    <cellStyle name="Normal 2 5 2 3 2 4 2" xfId="15244" xr:uid="{00000000-0005-0000-0000-00009D3B0000}"/>
    <cellStyle name="Normal 2 5 2 3 2 4 2 3" xfId="30338" xr:uid="{00000000-0005-0000-0000-000097760000}"/>
    <cellStyle name="Normal 2 5 2 3 2 4 3" xfId="10224" xr:uid="{00000000-0005-0000-0000-000001280000}"/>
    <cellStyle name="Normal 2 5 2 3 2 4 3 3" xfId="25321" xr:uid="{00000000-0005-0000-0000-0000FE620000}"/>
    <cellStyle name="Normal 2 5 2 3 2 4 5" xfId="20308" xr:uid="{00000000-0005-0000-0000-0000694F0000}"/>
    <cellStyle name="Normal 2 5 2 3 2 5" xfId="11902" xr:uid="{00000000-0005-0000-0000-00008F2E0000}"/>
    <cellStyle name="Normal 2 5 2 3 2 5 3" xfId="26996" xr:uid="{00000000-0005-0000-0000-000089690000}"/>
    <cellStyle name="Normal 2 5 2 3 2 6" xfId="6881" xr:uid="{00000000-0005-0000-0000-0000F21A0000}"/>
    <cellStyle name="Normal 2 5 2 3 2 6 3" xfId="21979" xr:uid="{00000000-0005-0000-0000-0000F0550000}"/>
    <cellStyle name="Normal 2 5 2 3 2 8" xfId="16966"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5" xr:uid="{00000000-0005-0000-0000-0000B2710000}"/>
    <cellStyle name="Normal 2 5 2 3 3 2 3" xfId="8971" xr:uid="{00000000-0005-0000-0000-00001C230000}"/>
    <cellStyle name="Normal 2 5 2 3 3 2 3 3" xfId="24068" xr:uid="{00000000-0005-0000-0000-0000195E0000}"/>
    <cellStyle name="Normal 2 5 2 3 3 2 5" xfId="19055" xr:uid="{00000000-0005-0000-0000-0000844A0000}"/>
    <cellStyle name="Normal 2 5 2 3 3 3" xfId="5610" xr:uid="{00000000-0005-0000-0000-0000FB150000}"/>
    <cellStyle name="Normal 2 5 2 3 3 3 2" xfId="15662" xr:uid="{00000000-0005-0000-0000-00003F3D0000}"/>
    <cellStyle name="Normal 2 5 2 3 3 3 2 3" xfId="30756" xr:uid="{00000000-0005-0000-0000-000039780000}"/>
    <cellStyle name="Normal 2 5 2 3 3 3 3" xfId="10642" xr:uid="{00000000-0005-0000-0000-0000A3290000}"/>
    <cellStyle name="Normal 2 5 2 3 3 3 3 3" xfId="25739" xr:uid="{00000000-0005-0000-0000-0000A0640000}"/>
    <cellStyle name="Normal 2 5 2 3 3 3 5" xfId="20726" xr:uid="{00000000-0005-0000-0000-00000B510000}"/>
    <cellStyle name="Normal 2 5 2 3 3 4" xfId="12320" xr:uid="{00000000-0005-0000-0000-000031300000}"/>
    <cellStyle name="Normal 2 5 2 3 3 4 3" xfId="27414" xr:uid="{00000000-0005-0000-0000-00002B6B0000}"/>
    <cellStyle name="Normal 2 5 2 3 3 5" xfId="7299" xr:uid="{00000000-0005-0000-0000-0000941C0000}"/>
    <cellStyle name="Normal 2 5 2 3 3 5 3" xfId="22397" xr:uid="{00000000-0005-0000-0000-000092570000}"/>
    <cellStyle name="Normal 2 5 2 3 3 7" xfId="17384" xr:uid="{00000000-0005-0000-0000-0000FD430000}"/>
    <cellStyle name="Normal 2 5 2 3 4" xfId="3081" xr:uid="{00000000-0005-0000-0000-00001A0C0000}"/>
    <cellStyle name="Normal 2 5 2 3 4 2" xfId="13155" xr:uid="{00000000-0005-0000-0000-000074330000}"/>
    <cellStyle name="Normal 2 5 2 3 4 2 3" xfId="28249" xr:uid="{00000000-0005-0000-0000-00006E6E0000}"/>
    <cellStyle name="Normal 2 5 2 3 4 3" xfId="8135" xr:uid="{00000000-0005-0000-0000-0000D81F0000}"/>
    <cellStyle name="Normal 2 5 2 3 4 3 3" xfId="23232" xr:uid="{00000000-0005-0000-0000-0000D55A0000}"/>
    <cellStyle name="Normal 2 5 2 3 4 5" xfId="18219" xr:uid="{00000000-0005-0000-0000-000040470000}"/>
    <cellStyle name="Normal 2 5 2 3 5" xfId="4774" xr:uid="{00000000-0005-0000-0000-0000B7120000}"/>
    <cellStyle name="Normal 2 5 2 3 5 2" xfId="14826" xr:uid="{00000000-0005-0000-0000-0000FB390000}"/>
    <cellStyle name="Normal 2 5 2 3 5 2 3" xfId="29920" xr:uid="{00000000-0005-0000-0000-0000F5740000}"/>
    <cellStyle name="Normal 2 5 2 3 5 3" xfId="9806" xr:uid="{00000000-0005-0000-0000-00005F260000}"/>
    <cellStyle name="Normal 2 5 2 3 5 3 3" xfId="24903" xr:uid="{00000000-0005-0000-0000-00005C610000}"/>
    <cellStyle name="Normal 2 5 2 3 5 5" xfId="19890" xr:uid="{00000000-0005-0000-0000-0000C74D0000}"/>
    <cellStyle name="Normal 2 5 2 3 6" xfId="11484" xr:uid="{00000000-0005-0000-0000-0000ED2C0000}"/>
    <cellStyle name="Normal 2 5 2 3 6 3" xfId="26578" xr:uid="{00000000-0005-0000-0000-0000E7670000}"/>
    <cellStyle name="Normal 2 5 2 3 7" xfId="6463" xr:uid="{00000000-0005-0000-0000-000050190000}"/>
    <cellStyle name="Normal 2 5 2 3 7 3" xfId="21561" xr:uid="{00000000-0005-0000-0000-00004E540000}"/>
    <cellStyle name="Normal 2 5 2 3 9" xfId="16548"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5" xr:uid="{00000000-0005-0000-0000-000084720000}"/>
    <cellStyle name="Normal 2 5 2 4 2 2 3" xfId="9181" xr:uid="{00000000-0005-0000-0000-0000EE230000}"/>
    <cellStyle name="Normal 2 5 2 4 2 2 3 3" xfId="24278" xr:uid="{00000000-0005-0000-0000-0000EB5E0000}"/>
    <cellStyle name="Normal 2 5 2 4 2 2 5" xfId="19265" xr:uid="{00000000-0005-0000-0000-0000564B0000}"/>
    <cellStyle name="Normal 2 5 2 4 2 3" xfId="5820" xr:uid="{00000000-0005-0000-0000-0000CD160000}"/>
    <cellStyle name="Normal 2 5 2 4 2 3 2" xfId="15872" xr:uid="{00000000-0005-0000-0000-0000113E0000}"/>
    <cellStyle name="Normal 2 5 2 4 2 3 2 3" xfId="30966" xr:uid="{00000000-0005-0000-0000-00000B790000}"/>
    <cellStyle name="Normal 2 5 2 4 2 3 3" xfId="10852" xr:uid="{00000000-0005-0000-0000-0000752A0000}"/>
    <cellStyle name="Normal 2 5 2 4 2 3 3 3" xfId="25949" xr:uid="{00000000-0005-0000-0000-000072650000}"/>
    <cellStyle name="Normal 2 5 2 4 2 3 5" xfId="20936" xr:uid="{00000000-0005-0000-0000-0000DD510000}"/>
    <cellStyle name="Normal 2 5 2 4 2 4" xfId="12530" xr:uid="{00000000-0005-0000-0000-000003310000}"/>
    <cellStyle name="Normal 2 5 2 4 2 4 3" xfId="27624" xr:uid="{00000000-0005-0000-0000-0000FD6B0000}"/>
    <cellStyle name="Normal 2 5 2 4 2 5" xfId="7509" xr:uid="{00000000-0005-0000-0000-0000661D0000}"/>
    <cellStyle name="Normal 2 5 2 4 2 5 3" xfId="22607" xr:uid="{00000000-0005-0000-0000-000064580000}"/>
    <cellStyle name="Normal 2 5 2 4 2 7" xfId="17594" xr:uid="{00000000-0005-0000-0000-0000CF440000}"/>
    <cellStyle name="Normal 2 5 2 4 3" xfId="3291" xr:uid="{00000000-0005-0000-0000-0000EC0C0000}"/>
    <cellStyle name="Normal 2 5 2 4 3 2" xfId="13365" xr:uid="{00000000-0005-0000-0000-000046340000}"/>
    <cellStyle name="Normal 2 5 2 4 3 2 3" xfId="28459" xr:uid="{00000000-0005-0000-0000-0000406F0000}"/>
    <cellStyle name="Normal 2 5 2 4 3 3" xfId="8345" xr:uid="{00000000-0005-0000-0000-0000AA200000}"/>
    <cellStyle name="Normal 2 5 2 4 3 3 3" xfId="23442" xr:uid="{00000000-0005-0000-0000-0000A75B0000}"/>
    <cellStyle name="Normal 2 5 2 4 3 5" xfId="18429" xr:uid="{00000000-0005-0000-0000-000012480000}"/>
    <cellStyle name="Normal 2 5 2 4 4" xfId="4984" xr:uid="{00000000-0005-0000-0000-000089130000}"/>
    <cellStyle name="Normal 2 5 2 4 4 2" xfId="15036" xr:uid="{00000000-0005-0000-0000-0000CD3A0000}"/>
    <cellStyle name="Normal 2 5 2 4 4 2 3" xfId="30130" xr:uid="{00000000-0005-0000-0000-0000C7750000}"/>
    <cellStyle name="Normal 2 5 2 4 4 3" xfId="10016" xr:uid="{00000000-0005-0000-0000-000031270000}"/>
    <cellStyle name="Normal 2 5 2 4 4 3 3" xfId="25113" xr:uid="{00000000-0005-0000-0000-00002E620000}"/>
    <cellStyle name="Normal 2 5 2 4 4 5" xfId="20100" xr:uid="{00000000-0005-0000-0000-0000994E0000}"/>
    <cellStyle name="Normal 2 5 2 4 5" xfId="11694" xr:uid="{00000000-0005-0000-0000-0000BF2D0000}"/>
    <cellStyle name="Normal 2 5 2 4 5 3" xfId="26788" xr:uid="{00000000-0005-0000-0000-0000B9680000}"/>
    <cellStyle name="Normal 2 5 2 4 6" xfId="6673" xr:uid="{00000000-0005-0000-0000-0000221A0000}"/>
    <cellStyle name="Normal 2 5 2 4 6 3" xfId="21771" xr:uid="{00000000-0005-0000-0000-000020550000}"/>
    <cellStyle name="Normal 2 5 2 4 8" xfId="16758"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7" xr:uid="{00000000-0005-0000-0000-0000E2700000}"/>
    <cellStyle name="Normal 2 5 2 5 2 3" xfId="8763" xr:uid="{00000000-0005-0000-0000-00004C220000}"/>
    <cellStyle name="Normal 2 5 2 5 2 3 3" xfId="23860" xr:uid="{00000000-0005-0000-0000-0000495D0000}"/>
    <cellStyle name="Normal 2 5 2 5 2 5" xfId="18847" xr:uid="{00000000-0005-0000-0000-0000B4490000}"/>
    <cellStyle name="Normal 2 5 2 5 3" xfId="5402" xr:uid="{00000000-0005-0000-0000-00002B150000}"/>
    <cellStyle name="Normal 2 5 2 5 3 2" xfId="15454" xr:uid="{00000000-0005-0000-0000-00006F3C0000}"/>
    <cellStyle name="Normal 2 5 2 5 3 2 3" xfId="30548" xr:uid="{00000000-0005-0000-0000-000069770000}"/>
    <cellStyle name="Normal 2 5 2 5 3 3" xfId="10434" xr:uid="{00000000-0005-0000-0000-0000D3280000}"/>
    <cellStyle name="Normal 2 5 2 5 3 3 3" xfId="25531" xr:uid="{00000000-0005-0000-0000-0000D0630000}"/>
    <cellStyle name="Normal 2 5 2 5 3 5" xfId="20518" xr:uid="{00000000-0005-0000-0000-00003B500000}"/>
    <cellStyle name="Normal 2 5 2 5 4" xfId="12112" xr:uid="{00000000-0005-0000-0000-0000612F0000}"/>
    <cellStyle name="Normal 2 5 2 5 4 3" xfId="27206" xr:uid="{00000000-0005-0000-0000-00005B6A0000}"/>
    <cellStyle name="Normal 2 5 2 5 5" xfId="7091" xr:uid="{00000000-0005-0000-0000-0000C41B0000}"/>
    <cellStyle name="Normal 2 5 2 5 5 3" xfId="22189" xr:uid="{00000000-0005-0000-0000-0000C2560000}"/>
    <cellStyle name="Normal 2 5 2 5 7" xfId="17176" xr:uid="{00000000-0005-0000-0000-00002D430000}"/>
    <cellStyle name="Normal 2 5 2 6" xfId="2873" xr:uid="{00000000-0005-0000-0000-00004A0B0000}"/>
    <cellStyle name="Normal 2 5 2 6 2" xfId="12947" xr:uid="{00000000-0005-0000-0000-0000A4320000}"/>
    <cellStyle name="Normal 2 5 2 6 2 3" xfId="28041" xr:uid="{00000000-0005-0000-0000-00009E6D0000}"/>
    <cellStyle name="Normal 2 5 2 6 3" xfId="7927" xr:uid="{00000000-0005-0000-0000-0000081F0000}"/>
    <cellStyle name="Normal 2 5 2 6 3 3" xfId="23024" xr:uid="{00000000-0005-0000-0000-0000055A0000}"/>
    <cellStyle name="Normal 2 5 2 6 5" xfId="18011" xr:uid="{00000000-0005-0000-0000-000070460000}"/>
    <cellStyle name="Normal 2 5 2 7" xfId="4566" xr:uid="{00000000-0005-0000-0000-0000E7110000}"/>
    <cellStyle name="Normal 2 5 2 7 2" xfId="14618" xr:uid="{00000000-0005-0000-0000-00002B390000}"/>
    <cellStyle name="Normal 2 5 2 7 2 3" xfId="29712" xr:uid="{00000000-0005-0000-0000-000025740000}"/>
    <cellStyle name="Normal 2 5 2 7 3" xfId="9598" xr:uid="{00000000-0005-0000-0000-00008F250000}"/>
    <cellStyle name="Normal 2 5 2 7 3 3" xfId="24695" xr:uid="{00000000-0005-0000-0000-00008C600000}"/>
    <cellStyle name="Normal 2 5 2 7 5" xfId="19682" xr:uid="{00000000-0005-0000-0000-0000F74C0000}"/>
    <cellStyle name="Normal 2 5 2 8" xfId="11276" xr:uid="{00000000-0005-0000-0000-00001D2C0000}"/>
    <cellStyle name="Normal 2 5 2 8 3" xfId="26370" xr:uid="{00000000-0005-0000-0000-000017670000}"/>
    <cellStyle name="Normal 2 5 2 9" xfId="6255" xr:uid="{00000000-0005-0000-0000-000080180000}"/>
    <cellStyle name="Normal 2 5 2 9 3" xfId="21353" xr:uid="{00000000-0005-0000-0000-00007E530000}"/>
    <cellStyle name="Normal 2 5 3" xfId="1220" xr:uid="{00000000-0005-0000-0000-0000D4040000}"/>
    <cellStyle name="Normal 2 5 3 10" xfId="16392"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5" xr:uid="{00000000-0005-0000-0000-000088730000}"/>
    <cellStyle name="Normal 2 5 3 2 2 2 2 3" xfId="9441" xr:uid="{00000000-0005-0000-0000-0000F2240000}"/>
    <cellStyle name="Normal 2 5 3 2 2 2 2 3 3" xfId="24538" xr:uid="{00000000-0005-0000-0000-0000EF5F0000}"/>
    <cellStyle name="Normal 2 5 3 2 2 2 2 5" xfId="19525" xr:uid="{00000000-0005-0000-0000-00005A4C0000}"/>
    <cellStyle name="Normal 2 5 3 2 2 2 3" xfId="6080" xr:uid="{00000000-0005-0000-0000-0000D1170000}"/>
    <cellStyle name="Normal 2 5 3 2 2 2 3 2" xfId="16132" xr:uid="{00000000-0005-0000-0000-0000153F0000}"/>
    <cellStyle name="Normal 2 5 3 2 2 2 3 2 3" xfId="31226" xr:uid="{00000000-0005-0000-0000-00000F7A0000}"/>
    <cellStyle name="Normal 2 5 3 2 2 2 3 3" xfId="11112" xr:uid="{00000000-0005-0000-0000-0000792B0000}"/>
    <cellStyle name="Normal 2 5 3 2 2 2 3 3 3" xfId="26209" xr:uid="{00000000-0005-0000-0000-000076660000}"/>
    <cellStyle name="Normal 2 5 3 2 2 2 3 5" xfId="21196" xr:uid="{00000000-0005-0000-0000-0000E1520000}"/>
    <cellStyle name="Normal 2 5 3 2 2 2 4" xfId="12790" xr:uid="{00000000-0005-0000-0000-000007320000}"/>
    <cellStyle name="Normal 2 5 3 2 2 2 4 3" xfId="27884" xr:uid="{00000000-0005-0000-0000-0000016D0000}"/>
    <cellStyle name="Normal 2 5 3 2 2 2 5" xfId="7769" xr:uid="{00000000-0005-0000-0000-00006A1E0000}"/>
    <cellStyle name="Normal 2 5 3 2 2 2 5 3" xfId="22867" xr:uid="{00000000-0005-0000-0000-000068590000}"/>
    <cellStyle name="Normal 2 5 3 2 2 2 7" xfId="17854" xr:uid="{00000000-0005-0000-0000-0000D3450000}"/>
    <cellStyle name="Normal 2 5 3 2 2 3" xfId="3551" xr:uid="{00000000-0005-0000-0000-0000F00D0000}"/>
    <cellStyle name="Normal 2 5 3 2 2 3 2" xfId="13625" xr:uid="{00000000-0005-0000-0000-00004A350000}"/>
    <cellStyle name="Normal 2 5 3 2 2 3 2 3" xfId="28719" xr:uid="{00000000-0005-0000-0000-000044700000}"/>
    <cellStyle name="Normal 2 5 3 2 2 3 3" xfId="8605" xr:uid="{00000000-0005-0000-0000-0000AE210000}"/>
    <cellStyle name="Normal 2 5 3 2 2 3 3 3" xfId="23702" xr:uid="{00000000-0005-0000-0000-0000AB5C0000}"/>
    <cellStyle name="Normal 2 5 3 2 2 3 5" xfId="18689" xr:uid="{00000000-0005-0000-0000-000016490000}"/>
    <cellStyle name="Normal 2 5 3 2 2 4" xfId="5244" xr:uid="{00000000-0005-0000-0000-00008D140000}"/>
    <cellStyle name="Normal 2 5 3 2 2 4 2" xfId="15296" xr:uid="{00000000-0005-0000-0000-0000D13B0000}"/>
    <cellStyle name="Normal 2 5 3 2 2 4 2 3" xfId="30390" xr:uid="{00000000-0005-0000-0000-0000CB760000}"/>
    <cellStyle name="Normal 2 5 3 2 2 4 3" xfId="10276" xr:uid="{00000000-0005-0000-0000-000035280000}"/>
    <cellStyle name="Normal 2 5 3 2 2 4 3 3" xfId="25373" xr:uid="{00000000-0005-0000-0000-000032630000}"/>
    <cellStyle name="Normal 2 5 3 2 2 4 5" xfId="20360" xr:uid="{00000000-0005-0000-0000-00009D4F0000}"/>
    <cellStyle name="Normal 2 5 3 2 2 5" xfId="11954" xr:uid="{00000000-0005-0000-0000-0000C32E0000}"/>
    <cellStyle name="Normal 2 5 3 2 2 5 3" xfId="27048" xr:uid="{00000000-0005-0000-0000-0000BD690000}"/>
    <cellStyle name="Normal 2 5 3 2 2 6" xfId="6933" xr:uid="{00000000-0005-0000-0000-0000261B0000}"/>
    <cellStyle name="Normal 2 5 3 2 2 6 3" xfId="22031" xr:uid="{00000000-0005-0000-0000-000024560000}"/>
    <cellStyle name="Normal 2 5 3 2 2 8" xfId="17018"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7" xr:uid="{00000000-0005-0000-0000-0000E6710000}"/>
    <cellStyle name="Normal 2 5 3 2 3 2 3" xfId="9023" xr:uid="{00000000-0005-0000-0000-000050230000}"/>
    <cellStyle name="Normal 2 5 3 2 3 2 3 3" xfId="24120" xr:uid="{00000000-0005-0000-0000-00004D5E0000}"/>
    <cellStyle name="Normal 2 5 3 2 3 2 5" xfId="19107" xr:uid="{00000000-0005-0000-0000-0000B84A0000}"/>
    <cellStyle name="Normal 2 5 3 2 3 3" xfId="5662" xr:uid="{00000000-0005-0000-0000-00002F160000}"/>
    <cellStyle name="Normal 2 5 3 2 3 3 2" xfId="15714" xr:uid="{00000000-0005-0000-0000-0000733D0000}"/>
    <cellStyle name="Normal 2 5 3 2 3 3 2 3" xfId="30808" xr:uid="{00000000-0005-0000-0000-00006D780000}"/>
    <cellStyle name="Normal 2 5 3 2 3 3 3" xfId="10694" xr:uid="{00000000-0005-0000-0000-0000D7290000}"/>
    <cellStyle name="Normal 2 5 3 2 3 3 3 3" xfId="25791" xr:uid="{00000000-0005-0000-0000-0000D4640000}"/>
    <cellStyle name="Normal 2 5 3 2 3 3 5" xfId="20778" xr:uid="{00000000-0005-0000-0000-00003F510000}"/>
    <cellStyle name="Normal 2 5 3 2 3 4" xfId="12372" xr:uid="{00000000-0005-0000-0000-000065300000}"/>
    <cellStyle name="Normal 2 5 3 2 3 4 3" xfId="27466" xr:uid="{00000000-0005-0000-0000-00005F6B0000}"/>
    <cellStyle name="Normal 2 5 3 2 3 5" xfId="7351" xr:uid="{00000000-0005-0000-0000-0000C81C0000}"/>
    <cellStyle name="Normal 2 5 3 2 3 5 3" xfId="22449" xr:uid="{00000000-0005-0000-0000-0000C6570000}"/>
    <cellStyle name="Normal 2 5 3 2 3 7" xfId="17436" xr:uid="{00000000-0005-0000-0000-000031440000}"/>
    <cellStyle name="Normal 2 5 3 2 4" xfId="3133" xr:uid="{00000000-0005-0000-0000-00004E0C0000}"/>
    <cellStyle name="Normal 2 5 3 2 4 2" xfId="13207" xr:uid="{00000000-0005-0000-0000-0000A8330000}"/>
    <cellStyle name="Normal 2 5 3 2 4 2 3" xfId="28301" xr:uid="{00000000-0005-0000-0000-0000A26E0000}"/>
    <cellStyle name="Normal 2 5 3 2 4 3" xfId="8187" xr:uid="{00000000-0005-0000-0000-00000C200000}"/>
    <cellStyle name="Normal 2 5 3 2 4 3 3" xfId="23284" xr:uid="{00000000-0005-0000-0000-0000095B0000}"/>
    <cellStyle name="Normal 2 5 3 2 4 5" xfId="18271" xr:uid="{00000000-0005-0000-0000-000074470000}"/>
    <cellStyle name="Normal 2 5 3 2 5" xfId="4826" xr:uid="{00000000-0005-0000-0000-0000EB120000}"/>
    <cellStyle name="Normal 2 5 3 2 5 2" xfId="14878" xr:uid="{00000000-0005-0000-0000-00002F3A0000}"/>
    <cellStyle name="Normal 2 5 3 2 5 2 3" xfId="29972" xr:uid="{00000000-0005-0000-0000-000029750000}"/>
    <cellStyle name="Normal 2 5 3 2 5 3" xfId="9858" xr:uid="{00000000-0005-0000-0000-000093260000}"/>
    <cellStyle name="Normal 2 5 3 2 5 3 3" xfId="24955" xr:uid="{00000000-0005-0000-0000-000090610000}"/>
    <cellStyle name="Normal 2 5 3 2 5 5" xfId="19942" xr:uid="{00000000-0005-0000-0000-0000FB4D0000}"/>
    <cellStyle name="Normal 2 5 3 2 6" xfId="11536" xr:uid="{00000000-0005-0000-0000-0000212D0000}"/>
    <cellStyle name="Normal 2 5 3 2 6 3" xfId="26630" xr:uid="{00000000-0005-0000-0000-00001B680000}"/>
    <cellStyle name="Normal 2 5 3 2 7" xfId="6515" xr:uid="{00000000-0005-0000-0000-000084190000}"/>
    <cellStyle name="Normal 2 5 3 2 7 3" xfId="21613" xr:uid="{00000000-0005-0000-0000-000082540000}"/>
    <cellStyle name="Normal 2 5 3 2 9" xfId="16600"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7" xr:uid="{00000000-0005-0000-0000-0000B8720000}"/>
    <cellStyle name="Normal 2 5 3 3 2 2 3" xfId="9233" xr:uid="{00000000-0005-0000-0000-000022240000}"/>
    <cellStyle name="Normal 2 5 3 3 2 2 3 3" xfId="24330" xr:uid="{00000000-0005-0000-0000-00001F5F0000}"/>
    <cellStyle name="Normal 2 5 3 3 2 2 5" xfId="19317" xr:uid="{00000000-0005-0000-0000-00008A4B0000}"/>
    <cellStyle name="Normal 2 5 3 3 2 3" xfId="5872" xr:uid="{00000000-0005-0000-0000-000001170000}"/>
    <cellStyle name="Normal 2 5 3 3 2 3 2" xfId="15924" xr:uid="{00000000-0005-0000-0000-0000453E0000}"/>
    <cellStyle name="Normal 2 5 3 3 2 3 2 3" xfId="31018" xr:uid="{00000000-0005-0000-0000-00003F790000}"/>
    <cellStyle name="Normal 2 5 3 3 2 3 3" xfId="10904" xr:uid="{00000000-0005-0000-0000-0000A92A0000}"/>
    <cellStyle name="Normal 2 5 3 3 2 3 3 3" xfId="26001" xr:uid="{00000000-0005-0000-0000-0000A6650000}"/>
    <cellStyle name="Normal 2 5 3 3 2 3 5" xfId="20988" xr:uid="{00000000-0005-0000-0000-000011520000}"/>
    <cellStyle name="Normal 2 5 3 3 2 4" xfId="12582" xr:uid="{00000000-0005-0000-0000-000037310000}"/>
    <cellStyle name="Normal 2 5 3 3 2 4 3" xfId="27676" xr:uid="{00000000-0005-0000-0000-0000316C0000}"/>
    <cellStyle name="Normal 2 5 3 3 2 5" xfId="7561" xr:uid="{00000000-0005-0000-0000-00009A1D0000}"/>
    <cellStyle name="Normal 2 5 3 3 2 5 3" xfId="22659" xr:uid="{00000000-0005-0000-0000-000098580000}"/>
    <cellStyle name="Normal 2 5 3 3 2 7" xfId="17646" xr:uid="{00000000-0005-0000-0000-000003450000}"/>
    <cellStyle name="Normal 2 5 3 3 3" xfId="3343" xr:uid="{00000000-0005-0000-0000-0000200D0000}"/>
    <cellStyle name="Normal 2 5 3 3 3 2" xfId="13417" xr:uid="{00000000-0005-0000-0000-00007A340000}"/>
    <cellStyle name="Normal 2 5 3 3 3 2 3" xfId="28511" xr:uid="{00000000-0005-0000-0000-0000746F0000}"/>
    <cellStyle name="Normal 2 5 3 3 3 3" xfId="8397" xr:uid="{00000000-0005-0000-0000-0000DE200000}"/>
    <cellStyle name="Normal 2 5 3 3 3 3 3" xfId="23494" xr:uid="{00000000-0005-0000-0000-0000DB5B0000}"/>
    <cellStyle name="Normal 2 5 3 3 3 5" xfId="18481" xr:uid="{00000000-0005-0000-0000-000046480000}"/>
    <cellStyle name="Normal 2 5 3 3 4" xfId="5036" xr:uid="{00000000-0005-0000-0000-0000BD130000}"/>
    <cellStyle name="Normal 2 5 3 3 4 2" xfId="15088" xr:uid="{00000000-0005-0000-0000-0000013B0000}"/>
    <cellStyle name="Normal 2 5 3 3 4 2 3" xfId="30182" xr:uid="{00000000-0005-0000-0000-0000FB750000}"/>
    <cellStyle name="Normal 2 5 3 3 4 3" xfId="10068" xr:uid="{00000000-0005-0000-0000-000065270000}"/>
    <cellStyle name="Normal 2 5 3 3 4 3 3" xfId="25165" xr:uid="{00000000-0005-0000-0000-000062620000}"/>
    <cellStyle name="Normal 2 5 3 3 4 5" xfId="20152" xr:uid="{00000000-0005-0000-0000-0000CD4E0000}"/>
    <cellStyle name="Normal 2 5 3 3 5" xfId="11746" xr:uid="{00000000-0005-0000-0000-0000F32D0000}"/>
    <cellStyle name="Normal 2 5 3 3 5 3" xfId="26840" xr:uid="{00000000-0005-0000-0000-0000ED680000}"/>
    <cellStyle name="Normal 2 5 3 3 6" xfId="6725" xr:uid="{00000000-0005-0000-0000-0000561A0000}"/>
    <cellStyle name="Normal 2 5 3 3 6 3" xfId="21823" xr:uid="{00000000-0005-0000-0000-000054550000}"/>
    <cellStyle name="Normal 2 5 3 3 8" xfId="16810"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29" xr:uid="{00000000-0005-0000-0000-000016710000}"/>
    <cellStyle name="Normal 2 5 3 4 2 3" xfId="8815" xr:uid="{00000000-0005-0000-0000-000080220000}"/>
    <cellStyle name="Normal 2 5 3 4 2 3 3" xfId="23912" xr:uid="{00000000-0005-0000-0000-00007D5D0000}"/>
    <cellStyle name="Normal 2 5 3 4 2 5" xfId="18899" xr:uid="{00000000-0005-0000-0000-0000E8490000}"/>
    <cellStyle name="Normal 2 5 3 4 3" xfId="5454" xr:uid="{00000000-0005-0000-0000-00005F150000}"/>
    <cellStyle name="Normal 2 5 3 4 3 2" xfId="15506" xr:uid="{00000000-0005-0000-0000-0000A33C0000}"/>
    <cellStyle name="Normal 2 5 3 4 3 2 3" xfId="30600" xr:uid="{00000000-0005-0000-0000-00009D770000}"/>
    <cellStyle name="Normal 2 5 3 4 3 3" xfId="10486" xr:uid="{00000000-0005-0000-0000-000007290000}"/>
    <cellStyle name="Normal 2 5 3 4 3 3 3" xfId="25583" xr:uid="{00000000-0005-0000-0000-000004640000}"/>
    <cellStyle name="Normal 2 5 3 4 3 5" xfId="20570" xr:uid="{00000000-0005-0000-0000-00006F500000}"/>
    <cellStyle name="Normal 2 5 3 4 4" xfId="12164" xr:uid="{00000000-0005-0000-0000-0000952F0000}"/>
    <cellStyle name="Normal 2 5 3 4 4 3" xfId="27258" xr:uid="{00000000-0005-0000-0000-00008F6A0000}"/>
    <cellStyle name="Normal 2 5 3 4 5" xfId="7143" xr:uid="{00000000-0005-0000-0000-0000F81B0000}"/>
    <cellStyle name="Normal 2 5 3 4 5 3" xfId="22241" xr:uid="{00000000-0005-0000-0000-0000F6560000}"/>
    <cellStyle name="Normal 2 5 3 4 7" xfId="17228" xr:uid="{00000000-0005-0000-0000-000061430000}"/>
    <cellStyle name="Normal 2 5 3 5" xfId="2925" xr:uid="{00000000-0005-0000-0000-00007E0B0000}"/>
    <cellStyle name="Normal 2 5 3 5 2" xfId="12999" xr:uid="{00000000-0005-0000-0000-0000D8320000}"/>
    <cellStyle name="Normal 2 5 3 5 2 3" xfId="28093" xr:uid="{00000000-0005-0000-0000-0000D26D0000}"/>
    <cellStyle name="Normal 2 5 3 5 3" xfId="7979" xr:uid="{00000000-0005-0000-0000-00003C1F0000}"/>
    <cellStyle name="Normal 2 5 3 5 3 3" xfId="23076" xr:uid="{00000000-0005-0000-0000-0000395A0000}"/>
    <cellStyle name="Normal 2 5 3 5 5" xfId="18063" xr:uid="{00000000-0005-0000-0000-0000A4460000}"/>
    <cellStyle name="Normal 2 5 3 6" xfId="4618" xr:uid="{00000000-0005-0000-0000-00001B120000}"/>
    <cellStyle name="Normal 2 5 3 6 2" xfId="14670" xr:uid="{00000000-0005-0000-0000-00005F390000}"/>
    <cellStyle name="Normal 2 5 3 6 2 3" xfId="29764" xr:uid="{00000000-0005-0000-0000-000059740000}"/>
    <cellStyle name="Normal 2 5 3 6 3" xfId="9650" xr:uid="{00000000-0005-0000-0000-0000C3250000}"/>
    <cellStyle name="Normal 2 5 3 6 3 3" xfId="24747" xr:uid="{00000000-0005-0000-0000-0000C0600000}"/>
    <cellStyle name="Normal 2 5 3 6 5" xfId="19734" xr:uid="{00000000-0005-0000-0000-00002B4D0000}"/>
    <cellStyle name="Normal 2 5 3 7" xfId="11328" xr:uid="{00000000-0005-0000-0000-0000512C0000}"/>
    <cellStyle name="Normal 2 5 3 7 3" xfId="26422" xr:uid="{00000000-0005-0000-0000-00004B670000}"/>
    <cellStyle name="Normal 2 5 3 8" xfId="6307" xr:uid="{00000000-0005-0000-0000-0000B4180000}"/>
    <cellStyle name="Normal 2 5 3 8 3" xfId="21405"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1" xr:uid="{00000000-0005-0000-0000-000020730000}"/>
    <cellStyle name="Normal 2 5 4 2 2 2 3" xfId="9337" xr:uid="{00000000-0005-0000-0000-00008A240000}"/>
    <cellStyle name="Normal 2 5 4 2 2 2 3 3" xfId="24434" xr:uid="{00000000-0005-0000-0000-0000875F0000}"/>
    <cellStyle name="Normal 2 5 4 2 2 2 5" xfId="19421" xr:uid="{00000000-0005-0000-0000-0000F24B0000}"/>
    <cellStyle name="Normal 2 5 4 2 2 3" xfId="5976" xr:uid="{00000000-0005-0000-0000-000069170000}"/>
    <cellStyle name="Normal 2 5 4 2 2 3 2" xfId="16028" xr:uid="{00000000-0005-0000-0000-0000AD3E0000}"/>
    <cellStyle name="Normal 2 5 4 2 2 3 2 3" xfId="31122" xr:uid="{00000000-0005-0000-0000-0000A7790000}"/>
    <cellStyle name="Normal 2 5 4 2 2 3 3" xfId="11008" xr:uid="{00000000-0005-0000-0000-0000112B0000}"/>
    <cellStyle name="Normal 2 5 4 2 2 3 3 3" xfId="26105" xr:uid="{00000000-0005-0000-0000-00000E660000}"/>
    <cellStyle name="Normal 2 5 4 2 2 3 5" xfId="21092" xr:uid="{00000000-0005-0000-0000-000079520000}"/>
    <cellStyle name="Normal 2 5 4 2 2 4" xfId="12686" xr:uid="{00000000-0005-0000-0000-00009F310000}"/>
    <cellStyle name="Normal 2 5 4 2 2 4 3" xfId="27780" xr:uid="{00000000-0005-0000-0000-0000996C0000}"/>
    <cellStyle name="Normal 2 5 4 2 2 5" xfId="7665" xr:uid="{00000000-0005-0000-0000-0000021E0000}"/>
    <cellStyle name="Normal 2 5 4 2 2 5 3" xfId="22763" xr:uid="{00000000-0005-0000-0000-000000590000}"/>
    <cellStyle name="Normal 2 5 4 2 2 7" xfId="17750" xr:uid="{00000000-0005-0000-0000-00006B450000}"/>
    <cellStyle name="Normal 2 5 4 2 3" xfId="3447" xr:uid="{00000000-0005-0000-0000-0000880D0000}"/>
    <cellStyle name="Normal 2 5 4 2 3 2" xfId="13521" xr:uid="{00000000-0005-0000-0000-0000E2340000}"/>
    <cellStyle name="Normal 2 5 4 2 3 2 3" xfId="28615" xr:uid="{00000000-0005-0000-0000-0000DC6F0000}"/>
    <cellStyle name="Normal 2 5 4 2 3 3" xfId="8501" xr:uid="{00000000-0005-0000-0000-000046210000}"/>
    <cellStyle name="Normal 2 5 4 2 3 3 3" xfId="23598" xr:uid="{00000000-0005-0000-0000-0000435C0000}"/>
    <cellStyle name="Normal 2 5 4 2 3 5" xfId="18585" xr:uid="{00000000-0005-0000-0000-0000AE480000}"/>
    <cellStyle name="Normal 2 5 4 2 4" xfId="5140" xr:uid="{00000000-0005-0000-0000-000025140000}"/>
    <cellStyle name="Normal 2 5 4 2 4 2" xfId="15192" xr:uid="{00000000-0005-0000-0000-0000693B0000}"/>
    <cellStyle name="Normal 2 5 4 2 4 2 3" xfId="30286" xr:uid="{00000000-0005-0000-0000-000063760000}"/>
    <cellStyle name="Normal 2 5 4 2 4 3" xfId="10172" xr:uid="{00000000-0005-0000-0000-0000CD270000}"/>
    <cellStyle name="Normal 2 5 4 2 4 3 3" xfId="25269" xr:uid="{00000000-0005-0000-0000-0000CA620000}"/>
    <cellStyle name="Normal 2 5 4 2 4 5" xfId="20256" xr:uid="{00000000-0005-0000-0000-0000354F0000}"/>
    <cellStyle name="Normal 2 5 4 2 5" xfId="11850" xr:uid="{00000000-0005-0000-0000-00005B2E0000}"/>
    <cellStyle name="Normal 2 5 4 2 5 3" xfId="26944" xr:uid="{00000000-0005-0000-0000-000055690000}"/>
    <cellStyle name="Normal 2 5 4 2 6" xfId="6829" xr:uid="{00000000-0005-0000-0000-0000BE1A0000}"/>
    <cellStyle name="Normal 2 5 4 2 6 3" xfId="21927" xr:uid="{00000000-0005-0000-0000-0000BC550000}"/>
    <cellStyle name="Normal 2 5 4 2 8" xfId="16914"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3" xr:uid="{00000000-0005-0000-0000-00007E710000}"/>
    <cellStyle name="Normal 2 5 4 3 2 3" xfId="8919" xr:uid="{00000000-0005-0000-0000-0000E8220000}"/>
    <cellStyle name="Normal 2 5 4 3 2 3 3" xfId="24016" xr:uid="{00000000-0005-0000-0000-0000E55D0000}"/>
    <cellStyle name="Normal 2 5 4 3 2 5" xfId="19003" xr:uid="{00000000-0005-0000-0000-0000504A0000}"/>
    <cellStyle name="Normal 2 5 4 3 3" xfId="5558" xr:uid="{00000000-0005-0000-0000-0000C7150000}"/>
    <cellStyle name="Normal 2 5 4 3 3 2" xfId="15610" xr:uid="{00000000-0005-0000-0000-00000B3D0000}"/>
    <cellStyle name="Normal 2 5 4 3 3 2 3" xfId="30704" xr:uid="{00000000-0005-0000-0000-000005780000}"/>
    <cellStyle name="Normal 2 5 4 3 3 3" xfId="10590" xr:uid="{00000000-0005-0000-0000-00006F290000}"/>
    <cellStyle name="Normal 2 5 4 3 3 3 3" xfId="25687" xr:uid="{00000000-0005-0000-0000-00006C640000}"/>
    <cellStyle name="Normal 2 5 4 3 3 5" xfId="20674" xr:uid="{00000000-0005-0000-0000-0000D7500000}"/>
    <cellStyle name="Normal 2 5 4 3 4" xfId="12268" xr:uid="{00000000-0005-0000-0000-0000FD2F0000}"/>
    <cellStyle name="Normal 2 5 4 3 4 3" xfId="27362" xr:uid="{00000000-0005-0000-0000-0000F76A0000}"/>
    <cellStyle name="Normal 2 5 4 3 5" xfId="7247" xr:uid="{00000000-0005-0000-0000-0000601C0000}"/>
    <cellStyle name="Normal 2 5 4 3 5 3" xfId="22345" xr:uid="{00000000-0005-0000-0000-00005E570000}"/>
    <cellStyle name="Normal 2 5 4 3 7" xfId="17332" xr:uid="{00000000-0005-0000-0000-0000C9430000}"/>
    <cellStyle name="Normal 2 5 4 4" xfId="3029" xr:uid="{00000000-0005-0000-0000-0000E60B0000}"/>
    <cellStyle name="Normal 2 5 4 4 2" xfId="13103" xr:uid="{00000000-0005-0000-0000-000040330000}"/>
    <cellStyle name="Normal 2 5 4 4 2 3" xfId="28197" xr:uid="{00000000-0005-0000-0000-00003A6E0000}"/>
    <cellStyle name="Normal 2 5 4 4 3" xfId="8083" xr:uid="{00000000-0005-0000-0000-0000A41F0000}"/>
    <cellStyle name="Normal 2 5 4 4 3 3" xfId="23180" xr:uid="{00000000-0005-0000-0000-0000A15A0000}"/>
    <cellStyle name="Normal 2 5 4 4 5" xfId="18167" xr:uid="{00000000-0005-0000-0000-00000C470000}"/>
    <cellStyle name="Normal 2 5 4 5" xfId="4722" xr:uid="{00000000-0005-0000-0000-000083120000}"/>
    <cellStyle name="Normal 2 5 4 5 2" xfId="14774" xr:uid="{00000000-0005-0000-0000-0000C7390000}"/>
    <cellStyle name="Normal 2 5 4 5 2 3" xfId="29868" xr:uid="{00000000-0005-0000-0000-0000C1740000}"/>
    <cellStyle name="Normal 2 5 4 5 3" xfId="9754" xr:uid="{00000000-0005-0000-0000-00002B260000}"/>
    <cellStyle name="Normal 2 5 4 5 3 3" xfId="24851" xr:uid="{00000000-0005-0000-0000-000028610000}"/>
    <cellStyle name="Normal 2 5 4 5 5" xfId="19838" xr:uid="{00000000-0005-0000-0000-0000934D0000}"/>
    <cellStyle name="Normal 2 5 4 6" xfId="11432" xr:uid="{00000000-0005-0000-0000-0000B92C0000}"/>
    <cellStyle name="Normal 2 5 4 6 3" xfId="26526" xr:uid="{00000000-0005-0000-0000-0000B3670000}"/>
    <cellStyle name="Normal 2 5 4 7" xfId="6411" xr:uid="{00000000-0005-0000-0000-00001C190000}"/>
    <cellStyle name="Normal 2 5 4 7 3" xfId="21509" xr:uid="{00000000-0005-0000-0000-00001A540000}"/>
    <cellStyle name="Normal 2 5 4 9" xfId="16496"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3" xr:uid="{00000000-0005-0000-0000-000050720000}"/>
    <cellStyle name="Normal 2 5 5 2 2 3" xfId="9129" xr:uid="{00000000-0005-0000-0000-0000BA230000}"/>
    <cellStyle name="Normal 2 5 5 2 2 3 3" xfId="24226" xr:uid="{00000000-0005-0000-0000-0000B75E0000}"/>
    <cellStyle name="Normal 2 5 5 2 2 5" xfId="19213" xr:uid="{00000000-0005-0000-0000-0000224B0000}"/>
    <cellStyle name="Normal 2 5 5 2 3" xfId="5768" xr:uid="{00000000-0005-0000-0000-000099160000}"/>
    <cellStyle name="Normal 2 5 5 2 3 2" xfId="15820" xr:uid="{00000000-0005-0000-0000-0000DD3D0000}"/>
    <cellStyle name="Normal 2 5 5 2 3 2 3" xfId="30914" xr:uid="{00000000-0005-0000-0000-0000D7780000}"/>
    <cellStyle name="Normal 2 5 5 2 3 3" xfId="10800" xr:uid="{00000000-0005-0000-0000-0000412A0000}"/>
    <cellStyle name="Normal 2 5 5 2 3 3 3" xfId="25897" xr:uid="{00000000-0005-0000-0000-00003E650000}"/>
    <cellStyle name="Normal 2 5 5 2 3 5" xfId="20884" xr:uid="{00000000-0005-0000-0000-0000A9510000}"/>
    <cellStyle name="Normal 2 5 5 2 4" xfId="12478" xr:uid="{00000000-0005-0000-0000-0000CF300000}"/>
    <cellStyle name="Normal 2 5 5 2 4 3" xfId="27572" xr:uid="{00000000-0005-0000-0000-0000C96B0000}"/>
    <cellStyle name="Normal 2 5 5 2 5" xfId="7457" xr:uid="{00000000-0005-0000-0000-0000321D0000}"/>
    <cellStyle name="Normal 2 5 5 2 5 3" xfId="22555" xr:uid="{00000000-0005-0000-0000-000030580000}"/>
    <cellStyle name="Normal 2 5 5 2 7" xfId="17542" xr:uid="{00000000-0005-0000-0000-00009B440000}"/>
    <cellStyle name="Normal 2 5 5 3" xfId="3239" xr:uid="{00000000-0005-0000-0000-0000B80C0000}"/>
    <cellStyle name="Normal 2 5 5 3 2" xfId="13313" xr:uid="{00000000-0005-0000-0000-000012340000}"/>
    <cellStyle name="Normal 2 5 5 3 2 3" xfId="28407" xr:uid="{00000000-0005-0000-0000-00000C6F0000}"/>
    <cellStyle name="Normal 2 5 5 3 3" xfId="8293" xr:uid="{00000000-0005-0000-0000-000076200000}"/>
    <cellStyle name="Normal 2 5 5 3 3 3" xfId="23390" xr:uid="{00000000-0005-0000-0000-0000735B0000}"/>
    <cellStyle name="Normal 2 5 5 3 5" xfId="18377" xr:uid="{00000000-0005-0000-0000-0000DE470000}"/>
    <cellStyle name="Normal 2 5 5 4" xfId="4932" xr:uid="{00000000-0005-0000-0000-000055130000}"/>
    <cellStyle name="Normal 2 5 5 4 2" xfId="14984" xr:uid="{00000000-0005-0000-0000-0000993A0000}"/>
    <cellStyle name="Normal 2 5 5 4 2 3" xfId="30078" xr:uid="{00000000-0005-0000-0000-000093750000}"/>
    <cellStyle name="Normal 2 5 5 4 3" xfId="9964" xr:uid="{00000000-0005-0000-0000-0000FD260000}"/>
    <cellStyle name="Normal 2 5 5 4 3 3" xfId="25061" xr:uid="{00000000-0005-0000-0000-0000FA610000}"/>
    <cellStyle name="Normal 2 5 5 4 5" xfId="20048" xr:uid="{00000000-0005-0000-0000-0000654E0000}"/>
    <cellStyle name="Normal 2 5 5 5" xfId="11642" xr:uid="{00000000-0005-0000-0000-00008B2D0000}"/>
    <cellStyle name="Normal 2 5 5 5 3" xfId="26736" xr:uid="{00000000-0005-0000-0000-000085680000}"/>
    <cellStyle name="Normal 2 5 5 6" xfId="6621" xr:uid="{00000000-0005-0000-0000-0000EE190000}"/>
    <cellStyle name="Normal 2 5 5 6 3" xfId="21719" xr:uid="{00000000-0005-0000-0000-0000EC540000}"/>
    <cellStyle name="Normal 2 5 5 8" xfId="16706"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5" xr:uid="{00000000-0005-0000-0000-0000AE700000}"/>
    <cellStyle name="Normal 2 5 6 2 3" xfId="8711" xr:uid="{00000000-0005-0000-0000-000018220000}"/>
    <cellStyle name="Normal 2 5 6 2 3 3" xfId="23808" xr:uid="{00000000-0005-0000-0000-0000155D0000}"/>
    <cellStyle name="Normal 2 5 6 2 5" xfId="18795" xr:uid="{00000000-0005-0000-0000-000080490000}"/>
    <cellStyle name="Normal 2 5 6 3" xfId="5350" xr:uid="{00000000-0005-0000-0000-0000F7140000}"/>
    <cellStyle name="Normal 2 5 6 3 2" xfId="15402" xr:uid="{00000000-0005-0000-0000-00003B3C0000}"/>
    <cellStyle name="Normal 2 5 6 3 2 3" xfId="30496" xr:uid="{00000000-0005-0000-0000-000035770000}"/>
    <cellStyle name="Normal 2 5 6 3 3" xfId="10382" xr:uid="{00000000-0005-0000-0000-00009F280000}"/>
    <cellStyle name="Normal 2 5 6 3 3 3" xfId="25479" xr:uid="{00000000-0005-0000-0000-00009C630000}"/>
    <cellStyle name="Normal 2 5 6 3 5" xfId="20466" xr:uid="{00000000-0005-0000-0000-000007500000}"/>
    <cellStyle name="Normal 2 5 6 4" xfId="12060" xr:uid="{00000000-0005-0000-0000-00002D2F0000}"/>
    <cellStyle name="Normal 2 5 6 4 3" xfId="27154" xr:uid="{00000000-0005-0000-0000-0000276A0000}"/>
    <cellStyle name="Normal 2 5 6 5" xfId="7039" xr:uid="{00000000-0005-0000-0000-0000901B0000}"/>
    <cellStyle name="Normal 2 5 6 5 3" xfId="22137" xr:uid="{00000000-0005-0000-0000-00008E560000}"/>
    <cellStyle name="Normal 2 5 6 7" xfId="17124" xr:uid="{00000000-0005-0000-0000-0000F9420000}"/>
    <cellStyle name="Normal 2 5 7" xfId="2817" xr:uid="{00000000-0005-0000-0000-0000120B0000}"/>
    <cellStyle name="Normal 2 5 7 2" xfId="12895" xr:uid="{00000000-0005-0000-0000-000070320000}"/>
    <cellStyle name="Normal 2 5 7 2 3" xfId="27989" xr:uid="{00000000-0005-0000-0000-00006A6D0000}"/>
    <cellStyle name="Normal 2 5 7 3" xfId="7875" xr:uid="{00000000-0005-0000-0000-0000D41E0000}"/>
    <cellStyle name="Normal 2 5 7 3 3" xfId="22972" xr:uid="{00000000-0005-0000-0000-0000D1590000}"/>
    <cellStyle name="Normal 2 5 7 5" xfId="17959" xr:uid="{00000000-0005-0000-0000-00003C460000}"/>
    <cellStyle name="Normal 2 5 8" xfId="4511" xr:uid="{00000000-0005-0000-0000-0000B0110000}"/>
    <cellStyle name="Normal 2 5 8 2" xfId="14566" xr:uid="{00000000-0005-0000-0000-0000F7380000}"/>
    <cellStyle name="Normal 2 5 8 2 3" xfId="29660" xr:uid="{00000000-0005-0000-0000-0000F1730000}"/>
    <cellStyle name="Normal 2 5 8 3" xfId="9546" xr:uid="{00000000-0005-0000-0000-00005B250000}"/>
    <cellStyle name="Normal 2 5 8 3 3" xfId="24643" xr:uid="{00000000-0005-0000-0000-000058600000}"/>
    <cellStyle name="Normal 2 5 8 5" xfId="19630" xr:uid="{00000000-0005-0000-0000-0000C34C0000}"/>
    <cellStyle name="Normal 2 5 9" xfId="11222" xr:uid="{00000000-0005-0000-0000-0000E72B0000}"/>
    <cellStyle name="Normal 2 5 9 3" xfId="26318" xr:uid="{00000000-0005-0000-0000-0000E3660000}"/>
    <cellStyle name="Normal 20" xfId="136" xr:uid="{00000000-0005-0000-0000-00008E000000}"/>
    <cellStyle name="Normal 21" xfId="137" xr:uid="{00000000-0005-0000-0000-00008F000000}"/>
    <cellStyle name="Normal 22" xfId="138" xr:uid="{00000000-0005-0000-0000-000090000000}"/>
    <cellStyle name="Normal 23" xfId="139" xr:uid="{00000000-0005-0000-0000-000091000000}"/>
    <cellStyle name="Normal 24" xfId="31337" xr:uid="{BD22E2E8-6540-4AF6-943E-2A403E796E0A}"/>
    <cellStyle name="Normal 25" xfId="140" xr:uid="{00000000-0005-0000-0000-000093000000}"/>
    <cellStyle name="Normal 26" xfId="141" xr:uid="{00000000-0005-0000-0000-000094000000}"/>
    <cellStyle name="Normal 26 2" xfId="142" xr:uid="{00000000-0005-0000-0000-000095000000}"/>
    <cellStyle name="Normal 26_Sheet2" xfId="356" xr:uid="{00000000-0005-0000-0000-00006E010000}"/>
    <cellStyle name="Normal 27" xfId="143" xr:uid="{00000000-0005-0000-0000-000096000000}"/>
    <cellStyle name="Normal 27 2" xfId="144" xr:uid="{00000000-0005-0000-0000-000097000000}"/>
    <cellStyle name="Normal 27_Sheet2" xfId="355" xr:uid="{00000000-0005-0000-0000-00006D010000}"/>
    <cellStyle name="Normal 28" xfId="145" xr:uid="{00000000-0005-0000-0000-000098000000}"/>
    <cellStyle name="Normal 28 2" xfId="146" xr:uid="{00000000-0005-0000-0000-000099000000}"/>
    <cellStyle name="Normal 28 3" xfId="836" xr:uid="{00000000-0005-0000-0000-000053030000}"/>
    <cellStyle name="Normal 28 3 10" xfId="6202" xr:uid="{00000000-0005-0000-0000-00004B180000}"/>
    <cellStyle name="Normal 28 3 10 3" xfId="21302" xr:uid="{00000000-0005-0000-0000-00004B530000}"/>
    <cellStyle name="Normal 28 3 12" xfId="16287" xr:uid="{00000000-0005-0000-0000-0000B43F0000}"/>
    <cellStyle name="Normal 28 3 2" xfId="1167" xr:uid="{00000000-0005-0000-0000-00009F040000}"/>
    <cellStyle name="Normal 28 3 2 11" xfId="16341" xr:uid="{00000000-0005-0000-0000-0000EA3F0000}"/>
    <cellStyle name="Normal 28 3 2 2" xfId="1275" xr:uid="{00000000-0005-0000-0000-00000B050000}"/>
    <cellStyle name="Normal 28 3 2 2 10" xfId="16445"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8" xr:uid="{00000000-0005-0000-0000-0000BD730000}"/>
    <cellStyle name="Normal 28 3 2 2 2 2 2 2 3" xfId="9494" xr:uid="{00000000-0005-0000-0000-000027250000}"/>
    <cellStyle name="Normal 28 3 2 2 2 2 2 2 3 3" xfId="24591" xr:uid="{00000000-0005-0000-0000-000024600000}"/>
    <cellStyle name="Normal 28 3 2 2 2 2 2 2 5" xfId="19578" xr:uid="{00000000-0005-0000-0000-00008F4C0000}"/>
    <cellStyle name="Normal 28 3 2 2 2 2 2 3" xfId="6133" xr:uid="{00000000-0005-0000-0000-000006180000}"/>
    <cellStyle name="Normal 28 3 2 2 2 2 2 3 2" xfId="16185" xr:uid="{00000000-0005-0000-0000-00004A3F0000}"/>
    <cellStyle name="Normal 28 3 2 2 2 2 2 3 2 3" xfId="31279" xr:uid="{00000000-0005-0000-0000-0000447A0000}"/>
    <cellStyle name="Normal 28 3 2 2 2 2 2 3 3" xfId="11165" xr:uid="{00000000-0005-0000-0000-0000AE2B0000}"/>
    <cellStyle name="Normal 28 3 2 2 2 2 2 3 3 3" xfId="26262" xr:uid="{00000000-0005-0000-0000-0000AB660000}"/>
    <cellStyle name="Normal 28 3 2 2 2 2 2 3 5" xfId="21249" xr:uid="{00000000-0005-0000-0000-000016530000}"/>
    <cellStyle name="Normal 28 3 2 2 2 2 2 4" xfId="12843" xr:uid="{00000000-0005-0000-0000-00003C320000}"/>
    <cellStyle name="Normal 28 3 2 2 2 2 2 4 3" xfId="27937" xr:uid="{00000000-0005-0000-0000-0000366D0000}"/>
    <cellStyle name="Normal 28 3 2 2 2 2 2 5" xfId="7822" xr:uid="{00000000-0005-0000-0000-00009F1E0000}"/>
    <cellStyle name="Normal 28 3 2 2 2 2 2 5 3" xfId="22920" xr:uid="{00000000-0005-0000-0000-00009D590000}"/>
    <cellStyle name="Normal 28 3 2 2 2 2 2 7" xfId="17907" xr:uid="{00000000-0005-0000-0000-000008460000}"/>
    <cellStyle name="Normal 28 3 2 2 2 2 3" xfId="3604" xr:uid="{00000000-0005-0000-0000-0000250E0000}"/>
    <cellStyle name="Normal 28 3 2 2 2 2 3 2" xfId="13678" xr:uid="{00000000-0005-0000-0000-00007F350000}"/>
    <cellStyle name="Normal 28 3 2 2 2 2 3 2 3" xfId="28772" xr:uid="{00000000-0005-0000-0000-000079700000}"/>
    <cellStyle name="Normal 28 3 2 2 2 2 3 3" xfId="8658" xr:uid="{00000000-0005-0000-0000-0000E3210000}"/>
    <cellStyle name="Normal 28 3 2 2 2 2 3 3 3" xfId="23755" xr:uid="{00000000-0005-0000-0000-0000E05C0000}"/>
    <cellStyle name="Normal 28 3 2 2 2 2 3 5" xfId="18742" xr:uid="{00000000-0005-0000-0000-00004B490000}"/>
    <cellStyle name="Normal 28 3 2 2 2 2 4" xfId="5297" xr:uid="{00000000-0005-0000-0000-0000C2140000}"/>
    <cellStyle name="Normal 28 3 2 2 2 2 4 2" xfId="15349" xr:uid="{00000000-0005-0000-0000-0000063C0000}"/>
    <cellStyle name="Normal 28 3 2 2 2 2 4 2 3" xfId="30443" xr:uid="{00000000-0005-0000-0000-000000770000}"/>
    <cellStyle name="Normal 28 3 2 2 2 2 4 3" xfId="10329" xr:uid="{00000000-0005-0000-0000-00006A280000}"/>
    <cellStyle name="Normal 28 3 2 2 2 2 4 3 3" xfId="25426" xr:uid="{00000000-0005-0000-0000-000067630000}"/>
    <cellStyle name="Normal 28 3 2 2 2 2 4 5" xfId="20413" xr:uid="{00000000-0005-0000-0000-0000D24F0000}"/>
    <cellStyle name="Normal 28 3 2 2 2 2 5" xfId="12007" xr:uid="{00000000-0005-0000-0000-0000F82E0000}"/>
    <cellStyle name="Normal 28 3 2 2 2 2 5 3" xfId="27101" xr:uid="{00000000-0005-0000-0000-0000F2690000}"/>
    <cellStyle name="Normal 28 3 2 2 2 2 6" xfId="6986" xr:uid="{00000000-0005-0000-0000-00005B1B0000}"/>
    <cellStyle name="Normal 28 3 2 2 2 2 6 3" xfId="22084" xr:uid="{00000000-0005-0000-0000-000059560000}"/>
    <cellStyle name="Normal 28 3 2 2 2 2 8" xfId="17071"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0" xr:uid="{00000000-0005-0000-0000-00001B720000}"/>
    <cellStyle name="Normal 28 3 2 2 2 3 2 3" xfId="9076" xr:uid="{00000000-0005-0000-0000-000085230000}"/>
    <cellStyle name="Normal 28 3 2 2 2 3 2 3 3" xfId="24173" xr:uid="{00000000-0005-0000-0000-0000825E0000}"/>
    <cellStyle name="Normal 28 3 2 2 2 3 2 5" xfId="19160" xr:uid="{00000000-0005-0000-0000-0000ED4A0000}"/>
    <cellStyle name="Normal 28 3 2 2 2 3 3" xfId="5715" xr:uid="{00000000-0005-0000-0000-000064160000}"/>
    <cellStyle name="Normal 28 3 2 2 2 3 3 2" xfId="15767" xr:uid="{00000000-0005-0000-0000-0000A83D0000}"/>
    <cellStyle name="Normal 28 3 2 2 2 3 3 2 3" xfId="30861" xr:uid="{00000000-0005-0000-0000-0000A2780000}"/>
    <cellStyle name="Normal 28 3 2 2 2 3 3 3" xfId="10747" xr:uid="{00000000-0005-0000-0000-00000C2A0000}"/>
    <cellStyle name="Normal 28 3 2 2 2 3 3 3 3" xfId="25844" xr:uid="{00000000-0005-0000-0000-000009650000}"/>
    <cellStyle name="Normal 28 3 2 2 2 3 3 5" xfId="20831" xr:uid="{00000000-0005-0000-0000-000074510000}"/>
    <cellStyle name="Normal 28 3 2 2 2 3 4" xfId="12425" xr:uid="{00000000-0005-0000-0000-00009A300000}"/>
    <cellStyle name="Normal 28 3 2 2 2 3 4 3" xfId="27519" xr:uid="{00000000-0005-0000-0000-0000946B0000}"/>
    <cellStyle name="Normal 28 3 2 2 2 3 5" xfId="7404" xr:uid="{00000000-0005-0000-0000-0000FD1C0000}"/>
    <cellStyle name="Normal 28 3 2 2 2 3 5 3" xfId="22502" xr:uid="{00000000-0005-0000-0000-0000FB570000}"/>
    <cellStyle name="Normal 28 3 2 2 2 3 7" xfId="17489" xr:uid="{00000000-0005-0000-0000-000066440000}"/>
    <cellStyle name="Normal 28 3 2 2 2 4" xfId="3186" xr:uid="{00000000-0005-0000-0000-0000830C0000}"/>
    <cellStyle name="Normal 28 3 2 2 2 4 2" xfId="13260" xr:uid="{00000000-0005-0000-0000-0000DD330000}"/>
    <cellStyle name="Normal 28 3 2 2 2 4 2 3" xfId="28354" xr:uid="{00000000-0005-0000-0000-0000D76E0000}"/>
    <cellStyle name="Normal 28 3 2 2 2 4 3" xfId="8240" xr:uid="{00000000-0005-0000-0000-000041200000}"/>
    <cellStyle name="Normal 28 3 2 2 2 4 3 3" xfId="23337" xr:uid="{00000000-0005-0000-0000-00003E5B0000}"/>
    <cellStyle name="Normal 28 3 2 2 2 4 5" xfId="18324" xr:uid="{00000000-0005-0000-0000-0000A9470000}"/>
    <cellStyle name="Normal 28 3 2 2 2 5" xfId="4879" xr:uid="{00000000-0005-0000-0000-000020130000}"/>
    <cellStyle name="Normal 28 3 2 2 2 5 2" xfId="14931" xr:uid="{00000000-0005-0000-0000-0000643A0000}"/>
    <cellStyle name="Normal 28 3 2 2 2 5 2 3" xfId="30025" xr:uid="{00000000-0005-0000-0000-00005E750000}"/>
    <cellStyle name="Normal 28 3 2 2 2 5 3" xfId="9911" xr:uid="{00000000-0005-0000-0000-0000C8260000}"/>
    <cellStyle name="Normal 28 3 2 2 2 5 3 3" xfId="25008" xr:uid="{00000000-0005-0000-0000-0000C5610000}"/>
    <cellStyle name="Normal 28 3 2 2 2 5 5" xfId="19995" xr:uid="{00000000-0005-0000-0000-0000304E0000}"/>
    <cellStyle name="Normal 28 3 2 2 2 6" xfId="11589" xr:uid="{00000000-0005-0000-0000-0000562D0000}"/>
    <cellStyle name="Normal 28 3 2 2 2 6 3" xfId="26683" xr:uid="{00000000-0005-0000-0000-000050680000}"/>
    <cellStyle name="Normal 28 3 2 2 2 7" xfId="6568" xr:uid="{00000000-0005-0000-0000-0000B9190000}"/>
    <cellStyle name="Normal 28 3 2 2 2 7 3" xfId="21666" xr:uid="{00000000-0005-0000-0000-0000B7540000}"/>
    <cellStyle name="Normal 28 3 2 2 2 9" xfId="16653"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0" xr:uid="{00000000-0005-0000-0000-0000ED720000}"/>
    <cellStyle name="Normal 28 3 2 2 3 2 2 3" xfId="9286" xr:uid="{00000000-0005-0000-0000-000057240000}"/>
    <cellStyle name="Normal 28 3 2 2 3 2 2 3 3" xfId="24383" xr:uid="{00000000-0005-0000-0000-0000545F0000}"/>
    <cellStyle name="Normal 28 3 2 2 3 2 2 5" xfId="19370" xr:uid="{00000000-0005-0000-0000-0000BF4B0000}"/>
    <cellStyle name="Normal 28 3 2 2 3 2 3" xfId="5925" xr:uid="{00000000-0005-0000-0000-000036170000}"/>
    <cellStyle name="Normal 28 3 2 2 3 2 3 2" xfId="15977" xr:uid="{00000000-0005-0000-0000-00007A3E0000}"/>
    <cellStyle name="Normal 28 3 2 2 3 2 3 2 3" xfId="31071" xr:uid="{00000000-0005-0000-0000-000074790000}"/>
    <cellStyle name="Normal 28 3 2 2 3 2 3 3" xfId="10957" xr:uid="{00000000-0005-0000-0000-0000DE2A0000}"/>
    <cellStyle name="Normal 28 3 2 2 3 2 3 3 3" xfId="26054" xr:uid="{00000000-0005-0000-0000-0000DB650000}"/>
    <cellStyle name="Normal 28 3 2 2 3 2 3 5" xfId="21041" xr:uid="{00000000-0005-0000-0000-000046520000}"/>
    <cellStyle name="Normal 28 3 2 2 3 2 4" xfId="12635" xr:uid="{00000000-0005-0000-0000-00006C310000}"/>
    <cellStyle name="Normal 28 3 2 2 3 2 4 3" xfId="27729" xr:uid="{00000000-0005-0000-0000-0000666C0000}"/>
    <cellStyle name="Normal 28 3 2 2 3 2 5" xfId="7614" xr:uid="{00000000-0005-0000-0000-0000CF1D0000}"/>
    <cellStyle name="Normal 28 3 2 2 3 2 5 3" xfId="22712" xr:uid="{00000000-0005-0000-0000-0000CD580000}"/>
    <cellStyle name="Normal 28 3 2 2 3 2 7" xfId="17699" xr:uid="{00000000-0005-0000-0000-000038450000}"/>
    <cellStyle name="Normal 28 3 2 2 3 3" xfId="3396" xr:uid="{00000000-0005-0000-0000-0000550D0000}"/>
    <cellStyle name="Normal 28 3 2 2 3 3 2" xfId="13470" xr:uid="{00000000-0005-0000-0000-0000AF340000}"/>
    <cellStyle name="Normal 28 3 2 2 3 3 2 3" xfId="28564" xr:uid="{00000000-0005-0000-0000-0000A96F0000}"/>
    <cellStyle name="Normal 28 3 2 2 3 3 3" xfId="8450" xr:uid="{00000000-0005-0000-0000-000013210000}"/>
    <cellStyle name="Normal 28 3 2 2 3 3 3 3" xfId="23547" xr:uid="{00000000-0005-0000-0000-0000105C0000}"/>
    <cellStyle name="Normal 28 3 2 2 3 3 5" xfId="18534" xr:uid="{00000000-0005-0000-0000-00007B480000}"/>
    <cellStyle name="Normal 28 3 2 2 3 4" xfId="5089" xr:uid="{00000000-0005-0000-0000-0000F2130000}"/>
    <cellStyle name="Normal 28 3 2 2 3 4 2" xfId="15141" xr:uid="{00000000-0005-0000-0000-0000363B0000}"/>
    <cellStyle name="Normal 28 3 2 2 3 4 2 3" xfId="30235" xr:uid="{00000000-0005-0000-0000-000030760000}"/>
    <cellStyle name="Normal 28 3 2 2 3 4 3" xfId="10121" xr:uid="{00000000-0005-0000-0000-00009A270000}"/>
    <cellStyle name="Normal 28 3 2 2 3 4 3 3" xfId="25218" xr:uid="{00000000-0005-0000-0000-000097620000}"/>
    <cellStyle name="Normal 28 3 2 2 3 4 5" xfId="20205" xr:uid="{00000000-0005-0000-0000-0000024F0000}"/>
    <cellStyle name="Normal 28 3 2 2 3 5" xfId="11799" xr:uid="{00000000-0005-0000-0000-0000282E0000}"/>
    <cellStyle name="Normal 28 3 2 2 3 5 3" xfId="26893" xr:uid="{00000000-0005-0000-0000-000022690000}"/>
    <cellStyle name="Normal 28 3 2 2 3 6" xfId="6778" xr:uid="{00000000-0005-0000-0000-00008B1A0000}"/>
    <cellStyle name="Normal 28 3 2 2 3 6 3" xfId="21876" xr:uid="{00000000-0005-0000-0000-000089550000}"/>
    <cellStyle name="Normal 28 3 2 2 3 8" xfId="16863"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2" xr:uid="{00000000-0005-0000-0000-00004B710000}"/>
    <cellStyle name="Normal 28 3 2 2 4 2 3" xfId="8868" xr:uid="{00000000-0005-0000-0000-0000B5220000}"/>
    <cellStyle name="Normal 28 3 2 2 4 2 3 3" xfId="23965" xr:uid="{00000000-0005-0000-0000-0000B25D0000}"/>
    <cellStyle name="Normal 28 3 2 2 4 2 5" xfId="18952" xr:uid="{00000000-0005-0000-0000-00001D4A0000}"/>
    <cellStyle name="Normal 28 3 2 2 4 3" xfId="5507" xr:uid="{00000000-0005-0000-0000-000094150000}"/>
    <cellStyle name="Normal 28 3 2 2 4 3 2" xfId="15559" xr:uid="{00000000-0005-0000-0000-0000D83C0000}"/>
    <cellStyle name="Normal 28 3 2 2 4 3 2 3" xfId="30653" xr:uid="{00000000-0005-0000-0000-0000D2770000}"/>
    <cellStyle name="Normal 28 3 2 2 4 3 3" xfId="10539" xr:uid="{00000000-0005-0000-0000-00003C290000}"/>
    <cellStyle name="Normal 28 3 2 2 4 3 3 3" xfId="25636" xr:uid="{00000000-0005-0000-0000-000039640000}"/>
    <cellStyle name="Normal 28 3 2 2 4 3 5" xfId="20623" xr:uid="{00000000-0005-0000-0000-0000A4500000}"/>
    <cellStyle name="Normal 28 3 2 2 4 4" xfId="12217" xr:uid="{00000000-0005-0000-0000-0000CA2F0000}"/>
    <cellStyle name="Normal 28 3 2 2 4 4 3" xfId="27311" xr:uid="{00000000-0005-0000-0000-0000C46A0000}"/>
    <cellStyle name="Normal 28 3 2 2 4 5" xfId="7196" xr:uid="{00000000-0005-0000-0000-00002D1C0000}"/>
    <cellStyle name="Normal 28 3 2 2 4 5 3" xfId="22294" xr:uid="{00000000-0005-0000-0000-00002B570000}"/>
    <cellStyle name="Normal 28 3 2 2 4 7" xfId="17281" xr:uid="{00000000-0005-0000-0000-000096430000}"/>
    <cellStyle name="Normal 28 3 2 2 5" xfId="2978" xr:uid="{00000000-0005-0000-0000-0000B30B0000}"/>
    <cellStyle name="Normal 28 3 2 2 5 2" xfId="13052" xr:uid="{00000000-0005-0000-0000-00000D330000}"/>
    <cellStyle name="Normal 28 3 2 2 5 2 3" xfId="28146" xr:uid="{00000000-0005-0000-0000-0000076E0000}"/>
    <cellStyle name="Normal 28 3 2 2 5 3" xfId="8032" xr:uid="{00000000-0005-0000-0000-0000711F0000}"/>
    <cellStyle name="Normal 28 3 2 2 5 3 3" xfId="23129" xr:uid="{00000000-0005-0000-0000-00006E5A0000}"/>
    <cellStyle name="Normal 28 3 2 2 5 5" xfId="18116" xr:uid="{00000000-0005-0000-0000-0000D9460000}"/>
    <cellStyle name="Normal 28 3 2 2 6" xfId="4671" xr:uid="{00000000-0005-0000-0000-000050120000}"/>
    <cellStyle name="Normal 28 3 2 2 6 2" xfId="14723" xr:uid="{00000000-0005-0000-0000-000094390000}"/>
    <cellStyle name="Normal 28 3 2 2 6 2 3" xfId="29817" xr:uid="{00000000-0005-0000-0000-00008E740000}"/>
    <cellStyle name="Normal 28 3 2 2 6 3" xfId="9703" xr:uid="{00000000-0005-0000-0000-0000F8250000}"/>
    <cellStyle name="Normal 28 3 2 2 6 3 3" xfId="24800" xr:uid="{00000000-0005-0000-0000-0000F5600000}"/>
    <cellStyle name="Normal 28 3 2 2 6 5" xfId="19787" xr:uid="{00000000-0005-0000-0000-0000604D0000}"/>
    <cellStyle name="Normal 28 3 2 2 7" xfId="11381" xr:uid="{00000000-0005-0000-0000-0000862C0000}"/>
    <cellStyle name="Normal 28 3 2 2 7 3" xfId="26475" xr:uid="{00000000-0005-0000-0000-000080670000}"/>
    <cellStyle name="Normal 28 3 2 2 8" xfId="6360" xr:uid="{00000000-0005-0000-0000-0000E9180000}"/>
    <cellStyle name="Normal 28 3 2 2 8 3" xfId="21458"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4" xr:uid="{00000000-0005-0000-0000-000055730000}"/>
    <cellStyle name="Normal 28 3 2 3 2 2 2 3" xfId="9390" xr:uid="{00000000-0005-0000-0000-0000BF240000}"/>
    <cellStyle name="Normal 28 3 2 3 2 2 2 3 3" xfId="24487" xr:uid="{00000000-0005-0000-0000-0000BC5F0000}"/>
    <cellStyle name="Normal 28 3 2 3 2 2 2 5" xfId="19474" xr:uid="{00000000-0005-0000-0000-0000274C0000}"/>
    <cellStyle name="Normal 28 3 2 3 2 2 3" xfId="6029" xr:uid="{00000000-0005-0000-0000-00009E170000}"/>
    <cellStyle name="Normal 28 3 2 3 2 2 3 2" xfId="16081" xr:uid="{00000000-0005-0000-0000-0000E23E0000}"/>
    <cellStyle name="Normal 28 3 2 3 2 2 3 2 3" xfId="31175" xr:uid="{00000000-0005-0000-0000-0000DC790000}"/>
    <cellStyle name="Normal 28 3 2 3 2 2 3 3" xfId="11061" xr:uid="{00000000-0005-0000-0000-0000462B0000}"/>
    <cellStyle name="Normal 28 3 2 3 2 2 3 3 3" xfId="26158" xr:uid="{00000000-0005-0000-0000-000043660000}"/>
    <cellStyle name="Normal 28 3 2 3 2 2 3 5" xfId="21145" xr:uid="{00000000-0005-0000-0000-0000AE520000}"/>
    <cellStyle name="Normal 28 3 2 3 2 2 4" xfId="12739" xr:uid="{00000000-0005-0000-0000-0000D4310000}"/>
    <cellStyle name="Normal 28 3 2 3 2 2 4 3" xfId="27833" xr:uid="{00000000-0005-0000-0000-0000CE6C0000}"/>
    <cellStyle name="Normal 28 3 2 3 2 2 5" xfId="7718" xr:uid="{00000000-0005-0000-0000-0000371E0000}"/>
    <cellStyle name="Normal 28 3 2 3 2 2 5 3" xfId="22816" xr:uid="{00000000-0005-0000-0000-000035590000}"/>
    <cellStyle name="Normal 28 3 2 3 2 2 7" xfId="17803" xr:uid="{00000000-0005-0000-0000-0000A0450000}"/>
    <cellStyle name="Normal 28 3 2 3 2 3" xfId="3500" xr:uid="{00000000-0005-0000-0000-0000BD0D0000}"/>
    <cellStyle name="Normal 28 3 2 3 2 3 2" xfId="13574" xr:uid="{00000000-0005-0000-0000-000017350000}"/>
    <cellStyle name="Normal 28 3 2 3 2 3 2 3" xfId="28668" xr:uid="{00000000-0005-0000-0000-000011700000}"/>
    <cellStyle name="Normal 28 3 2 3 2 3 3" xfId="8554" xr:uid="{00000000-0005-0000-0000-00007B210000}"/>
    <cellStyle name="Normal 28 3 2 3 2 3 3 3" xfId="23651" xr:uid="{00000000-0005-0000-0000-0000785C0000}"/>
    <cellStyle name="Normal 28 3 2 3 2 3 5" xfId="18638" xr:uid="{00000000-0005-0000-0000-0000E3480000}"/>
    <cellStyle name="Normal 28 3 2 3 2 4" xfId="5193" xr:uid="{00000000-0005-0000-0000-00005A140000}"/>
    <cellStyle name="Normal 28 3 2 3 2 4 2" xfId="15245" xr:uid="{00000000-0005-0000-0000-00009E3B0000}"/>
    <cellStyle name="Normal 28 3 2 3 2 4 2 3" xfId="30339" xr:uid="{00000000-0005-0000-0000-000098760000}"/>
    <cellStyle name="Normal 28 3 2 3 2 4 3" xfId="10225" xr:uid="{00000000-0005-0000-0000-000002280000}"/>
    <cellStyle name="Normal 28 3 2 3 2 4 3 3" xfId="25322" xr:uid="{00000000-0005-0000-0000-0000FF620000}"/>
    <cellStyle name="Normal 28 3 2 3 2 4 5" xfId="20309" xr:uid="{00000000-0005-0000-0000-00006A4F0000}"/>
    <cellStyle name="Normal 28 3 2 3 2 5" xfId="11903" xr:uid="{00000000-0005-0000-0000-0000902E0000}"/>
    <cellStyle name="Normal 28 3 2 3 2 5 3" xfId="26997" xr:uid="{00000000-0005-0000-0000-00008A690000}"/>
    <cellStyle name="Normal 28 3 2 3 2 6" xfId="6882" xr:uid="{00000000-0005-0000-0000-0000F31A0000}"/>
    <cellStyle name="Normal 28 3 2 3 2 6 3" xfId="21980" xr:uid="{00000000-0005-0000-0000-0000F1550000}"/>
    <cellStyle name="Normal 28 3 2 3 2 8" xfId="16967"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6" xr:uid="{00000000-0005-0000-0000-0000B3710000}"/>
    <cellStyle name="Normal 28 3 2 3 3 2 3" xfId="8972" xr:uid="{00000000-0005-0000-0000-00001D230000}"/>
    <cellStyle name="Normal 28 3 2 3 3 2 3 3" xfId="24069" xr:uid="{00000000-0005-0000-0000-00001A5E0000}"/>
    <cellStyle name="Normal 28 3 2 3 3 2 5" xfId="19056" xr:uid="{00000000-0005-0000-0000-0000854A0000}"/>
    <cellStyle name="Normal 28 3 2 3 3 3" xfId="5611" xr:uid="{00000000-0005-0000-0000-0000FC150000}"/>
    <cellStyle name="Normal 28 3 2 3 3 3 2" xfId="15663" xr:uid="{00000000-0005-0000-0000-0000403D0000}"/>
    <cellStyle name="Normal 28 3 2 3 3 3 2 3" xfId="30757" xr:uid="{00000000-0005-0000-0000-00003A780000}"/>
    <cellStyle name="Normal 28 3 2 3 3 3 3" xfId="10643" xr:uid="{00000000-0005-0000-0000-0000A4290000}"/>
    <cellStyle name="Normal 28 3 2 3 3 3 3 3" xfId="25740" xr:uid="{00000000-0005-0000-0000-0000A1640000}"/>
    <cellStyle name="Normal 28 3 2 3 3 3 5" xfId="20727" xr:uid="{00000000-0005-0000-0000-00000C510000}"/>
    <cellStyle name="Normal 28 3 2 3 3 4" xfId="12321" xr:uid="{00000000-0005-0000-0000-000032300000}"/>
    <cellStyle name="Normal 28 3 2 3 3 4 3" xfId="27415" xr:uid="{00000000-0005-0000-0000-00002C6B0000}"/>
    <cellStyle name="Normal 28 3 2 3 3 5" xfId="7300" xr:uid="{00000000-0005-0000-0000-0000951C0000}"/>
    <cellStyle name="Normal 28 3 2 3 3 5 3" xfId="22398" xr:uid="{00000000-0005-0000-0000-000093570000}"/>
    <cellStyle name="Normal 28 3 2 3 3 7" xfId="17385" xr:uid="{00000000-0005-0000-0000-0000FE430000}"/>
    <cellStyle name="Normal 28 3 2 3 4" xfId="3082" xr:uid="{00000000-0005-0000-0000-00001B0C0000}"/>
    <cellStyle name="Normal 28 3 2 3 4 2" xfId="13156" xr:uid="{00000000-0005-0000-0000-000075330000}"/>
    <cellStyle name="Normal 28 3 2 3 4 2 3" xfId="28250" xr:uid="{00000000-0005-0000-0000-00006F6E0000}"/>
    <cellStyle name="Normal 28 3 2 3 4 3" xfId="8136" xr:uid="{00000000-0005-0000-0000-0000D91F0000}"/>
    <cellStyle name="Normal 28 3 2 3 4 3 3" xfId="23233" xr:uid="{00000000-0005-0000-0000-0000D65A0000}"/>
    <cellStyle name="Normal 28 3 2 3 4 5" xfId="18220" xr:uid="{00000000-0005-0000-0000-000041470000}"/>
    <cellStyle name="Normal 28 3 2 3 5" xfId="4775" xr:uid="{00000000-0005-0000-0000-0000B8120000}"/>
    <cellStyle name="Normal 28 3 2 3 5 2" xfId="14827" xr:uid="{00000000-0005-0000-0000-0000FC390000}"/>
    <cellStyle name="Normal 28 3 2 3 5 2 3" xfId="29921" xr:uid="{00000000-0005-0000-0000-0000F6740000}"/>
    <cellStyle name="Normal 28 3 2 3 5 3" xfId="9807" xr:uid="{00000000-0005-0000-0000-000060260000}"/>
    <cellStyle name="Normal 28 3 2 3 5 3 3" xfId="24904" xr:uid="{00000000-0005-0000-0000-00005D610000}"/>
    <cellStyle name="Normal 28 3 2 3 5 5" xfId="19891" xr:uid="{00000000-0005-0000-0000-0000C84D0000}"/>
    <cellStyle name="Normal 28 3 2 3 6" xfId="11485" xr:uid="{00000000-0005-0000-0000-0000EE2C0000}"/>
    <cellStyle name="Normal 28 3 2 3 6 3" xfId="26579" xr:uid="{00000000-0005-0000-0000-0000E8670000}"/>
    <cellStyle name="Normal 28 3 2 3 7" xfId="6464" xr:uid="{00000000-0005-0000-0000-000051190000}"/>
    <cellStyle name="Normal 28 3 2 3 7 3" xfId="21562" xr:uid="{00000000-0005-0000-0000-00004F540000}"/>
    <cellStyle name="Normal 28 3 2 3 9" xfId="16549"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6" xr:uid="{00000000-0005-0000-0000-000085720000}"/>
    <cellStyle name="Normal 28 3 2 4 2 2 3" xfId="9182" xr:uid="{00000000-0005-0000-0000-0000EF230000}"/>
    <cellStyle name="Normal 28 3 2 4 2 2 3 3" xfId="24279" xr:uid="{00000000-0005-0000-0000-0000EC5E0000}"/>
    <cellStyle name="Normal 28 3 2 4 2 2 5" xfId="19266" xr:uid="{00000000-0005-0000-0000-0000574B0000}"/>
    <cellStyle name="Normal 28 3 2 4 2 3" xfId="5821" xr:uid="{00000000-0005-0000-0000-0000CE160000}"/>
    <cellStyle name="Normal 28 3 2 4 2 3 2" xfId="15873" xr:uid="{00000000-0005-0000-0000-0000123E0000}"/>
    <cellStyle name="Normal 28 3 2 4 2 3 2 3" xfId="30967" xr:uid="{00000000-0005-0000-0000-00000C790000}"/>
    <cellStyle name="Normal 28 3 2 4 2 3 3" xfId="10853" xr:uid="{00000000-0005-0000-0000-0000762A0000}"/>
    <cellStyle name="Normal 28 3 2 4 2 3 3 3" xfId="25950" xr:uid="{00000000-0005-0000-0000-000073650000}"/>
    <cellStyle name="Normal 28 3 2 4 2 3 5" xfId="20937" xr:uid="{00000000-0005-0000-0000-0000DE510000}"/>
    <cellStyle name="Normal 28 3 2 4 2 4" xfId="12531" xr:uid="{00000000-0005-0000-0000-000004310000}"/>
    <cellStyle name="Normal 28 3 2 4 2 4 3" xfId="27625" xr:uid="{00000000-0005-0000-0000-0000FE6B0000}"/>
    <cellStyle name="Normal 28 3 2 4 2 5" xfId="7510" xr:uid="{00000000-0005-0000-0000-0000671D0000}"/>
    <cellStyle name="Normal 28 3 2 4 2 5 3" xfId="22608" xr:uid="{00000000-0005-0000-0000-000065580000}"/>
    <cellStyle name="Normal 28 3 2 4 2 7" xfId="17595" xr:uid="{00000000-0005-0000-0000-0000D0440000}"/>
    <cellStyle name="Normal 28 3 2 4 3" xfId="3292" xr:uid="{00000000-0005-0000-0000-0000ED0C0000}"/>
    <cellStyle name="Normal 28 3 2 4 3 2" xfId="13366" xr:uid="{00000000-0005-0000-0000-000047340000}"/>
    <cellStyle name="Normal 28 3 2 4 3 2 3" xfId="28460" xr:uid="{00000000-0005-0000-0000-0000416F0000}"/>
    <cellStyle name="Normal 28 3 2 4 3 3" xfId="8346" xr:uid="{00000000-0005-0000-0000-0000AB200000}"/>
    <cellStyle name="Normal 28 3 2 4 3 3 3" xfId="23443" xr:uid="{00000000-0005-0000-0000-0000A85B0000}"/>
    <cellStyle name="Normal 28 3 2 4 3 5" xfId="18430" xr:uid="{00000000-0005-0000-0000-000013480000}"/>
    <cellStyle name="Normal 28 3 2 4 4" xfId="4985" xr:uid="{00000000-0005-0000-0000-00008A130000}"/>
    <cellStyle name="Normal 28 3 2 4 4 2" xfId="15037" xr:uid="{00000000-0005-0000-0000-0000CE3A0000}"/>
    <cellStyle name="Normal 28 3 2 4 4 2 3" xfId="30131" xr:uid="{00000000-0005-0000-0000-0000C8750000}"/>
    <cellStyle name="Normal 28 3 2 4 4 3" xfId="10017" xr:uid="{00000000-0005-0000-0000-000032270000}"/>
    <cellStyle name="Normal 28 3 2 4 4 3 3" xfId="25114" xr:uid="{00000000-0005-0000-0000-00002F620000}"/>
    <cellStyle name="Normal 28 3 2 4 4 5" xfId="20101" xr:uid="{00000000-0005-0000-0000-00009A4E0000}"/>
    <cellStyle name="Normal 28 3 2 4 5" xfId="11695" xr:uid="{00000000-0005-0000-0000-0000C02D0000}"/>
    <cellStyle name="Normal 28 3 2 4 5 3" xfId="26789" xr:uid="{00000000-0005-0000-0000-0000BA680000}"/>
    <cellStyle name="Normal 28 3 2 4 6" xfId="6674" xr:uid="{00000000-0005-0000-0000-0000231A0000}"/>
    <cellStyle name="Normal 28 3 2 4 6 3" xfId="21772" xr:uid="{00000000-0005-0000-0000-000021550000}"/>
    <cellStyle name="Normal 28 3 2 4 8" xfId="16759"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8" xr:uid="{00000000-0005-0000-0000-0000E3700000}"/>
    <cellStyle name="Normal 28 3 2 5 2 3" xfId="8764" xr:uid="{00000000-0005-0000-0000-00004D220000}"/>
    <cellStyle name="Normal 28 3 2 5 2 3 3" xfId="23861" xr:uid="{00000000-0005-0000-0000-00004A5D0000}"/>
    <cellStyle name="Normal 28 3 2 5 2 5" xfId="18848" xr:uid="{00000000-0005-0000-0000-0000B5490000}"/>
    <cellStyle name="Normal 28 3 2 5 3" xfId="5403" xr:uid="{00000000-0005-0000-0000-00002C150000}"/>
    <cellStyle name="Normal 28 3 2 5 3 2" xfId="15455" xr:uid="{00000000-0005-0000-0000-0000703C0000}"/>
    <cellStyle name="Normal 28 3 2 5 3 2 3" xfId="30549" xr:uid="{00000000-0005-0000-0000-00006A770000}"/>
    <cellStyle name="Normal 28 3 2 5 3 3" xfId="10435" xr:uid="{00000000-0005-0000-0000-0000D4280000}"/>
    <cellStyle name="Normal 28 3 2 5 3 3 3" xfId="25532" xr:uid="{00000000-0005-0000-0000-0000D1630000}"/>
    <cellStyle name="Normal 28 3 2 5 3 5" xfId="20519" xr:uid="{00000000-0005-0000-0000-00003C500000}"/>
    <cellStyle name="Normal 28 3 2 5 4" xfId="12113" xr:uid="{00000000-0005-0000-0000-0000622F0000}"/>
    <cellStyle name="Normal 28 3 2 5 4 3" xfId="27207" xr:uid="{00000000-0005-0000-0000-00005C6A0000}"/>
    <cellStyle name="Normal 28 3 2 5 5" xfId="7092" xr:uid="{00000000-0005-0000-0000-0000C51B0000}"/>
    <cellStyle name="Normal 28 3 2 5 5 3" xfId="22190" xr:uid="{00000000-0005-0000-0000-0000C3560000}"/>
    <cellStyle name="Normal 28 3 2 5 7" xfId="17177" xr:uid="{00000000-0005-0000-0000-00002E430000}"/>
    <cellStyle name="Normal 28 3 2 6" xfId="2874" xr:uid="{00000000-0005-0000-0000-00004B0B0000}"/>
    <cellStyle name="Normal 28 3 2 6 2" xfId="12948" xr:uid="{00000000-0005-0000-0000-0000A5320000}"/>
    <cellStyle name="Normal 28 3 2 6 2 3" xfId="28042" xr:uid="{00000000-0005-0000-0000-00009F6D0000}"/>
    <cellStyle name="Normal 28 3 2 6 3" xfId="7928" xr:uid="{00000000-0005-0000-0000-0000091F0000}"/>
    <cellStyle name="Normal 28 3 2 6 3 3" xfId="23025" xr:uid="{00000000-0005-0000-0000-0000065A0000}"/>
    <cellStyle name="Normal 28 3 2 6 5" xfId="18012" xr:uid="{00000000-0005-0000-0000-000071460000}"/>
    <cellStyle name="Normal 28 3 2 7" xfId="4567" xr:uid="{00000000-0005-0000-0000-0000E8110000}"/>
    <cellStyle name="Normal 28 3 2 7 2" xfId="14619" xr:uid="{00000000-0005-0000-0000-00002C390000}"/>
    <cellStyle name="Normal 28 3 2 7 2 3" xfId="29713" xr:uid="{00000000-0005-0000-0000-000026740000}"/>
    <cellStyle name="Normal 28 3 2 7 3" xfId="9599" xr:uid="{00000000-0005-0000-0000-000090250000}"/>
    <cellStyle name="Normal 28 3 2 7 3 3" xfId="24696" xr:uid="{00000000-0005-0000-0000-00008D600000}"/>
    <cellStyle name="Normal 28 3 2 7 5" xfId="19683" xr:uid="{00000000-0005-0000-0000-0000F84C0000}"/>
    <cellStyle name="Normal 28 3 2 8" xfId="11277" xr:uid="{00000000-0005-0000-0000-00001E2C0000}"/>
    <cellStyle name="Normal 28 3 2 8 3" xfId="26371" xr:uid="{00000000-0005-0000-0000-000018670000}"/>
    <cellStyle name="Normal 28 3 2 9" xfId="6256" xr:uid="{00000000-0005-0000-0000-000081180000}"/>
    <cellStyle name="Normal 28 3 2 9 3" xfId="21354" xr:uid="{00000000-0005-0000-0000-00007F530000}"/>
    <cellStyle name="Normal 28 3 3" xfId="1221" xr:uid="{00000000-0005-0000-0000-0000D5040000}"/>
    <cellStyle name="Normal 28 3 3 10" xfId="16393"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6" xr:uid="{00000000-0005-0000-0000-000089730000}"/>
    <cellStyle name="Normal 28 3 3 2 2 2 2 3" xfId="9442" xr:uid="{00000000-0005-0000-0000-0000F3240000}"/>
    <cellStyle name="Normal 28 3 3 2 2 2 2 3 3" xfId="24539" xr:uid="{00000000-0005-0000-0000-0000F05F0000}"/>
    <cellStyle name="Normal 28 3 3 2 2 2 2 5" xfId="19526" xr:uid="{00000000-0005-0000-0000-00005B4C0000}"/>
    <cellStyle name="Normal 28 3 3 2 2 2 3" xfId="6081" xr:uid="{00000000-0005-0000-0000-0000D2170000}"/>
    <cellStyle name="Normal 28 3 3 2 2 2 3 2" xfId="16133" xr:uid="{00000000-0005-0000-0000-0000163F0000}"/>
    <cellStyle name="Normal 28 3 3 2 2 2 3 2 3" xfId="31227" xr:uid="{00000000-0005-0000-0000-0000107A0000}"/>
    <cellStyle name="Normal 28 3 3 2 2 2 3 3" xfId="11113" xr:uid="{00000000-0005-0000-0000-00007A2B0000}"/>
    <cellStyle name="Normal 28 3 3 2 2 2 3 3 3" xfId="26210" xr:uid="{00000000-0005-0000-0000-000077660000}"/>
    <cellStyle name="Normal 28 3 3 2 2 2 3 5" xfId="21197" xr:uid="{00000000-0005-0000-0000-0000E2520000}"/>
    <cellStyle name="Normal 28 3 3 2 2 2 4" xfId="12791" xr:uid="{00000000-0005-0000-0000-000008320000}"/>
    <cellStyle name="Normal 28 3 3 2 2 2 4 3" xfId="27885" xr:uid="{00000000-0005-0000-0000-0000026D0000}"/>
    <cellStyle name="Normal 28 3 3 2 2 2 5" xfId="7770" xr:uid="{00000000-0005-0000-0000-00006B1E0000}"/>
    <cellStyle name="Normal 28 3 3 2 2 2 5 3" xfId="22868" xr:uid="{00000000-0005-0000-0000-000069590000}"/>
    <cellStyle name="Normal 28 3 3 2 2 2 7" xfId="17855" xr:uid="{00000000-0005-0000-0000-0000D4450000}"/>
    <cellStyle name="Normal 28 3 3 2 2 3" xfId="3552" xr:uid="{00000000-0005-0000-0000-0000F10D0000}"/>
    <cellStyle name="Normal 28 3 3 2 2 3 2" xfId="13626" xr:uid="{00000000-0005-0000-0000-00004B350000}"/>
    <cellStyle name="Normal 28 3 3 2 2 3 2 3" xfId="28720" xr:uid="{00000000-0005-0000-0000-000045700000}"/>
    <cellStyle name="Normal 28 3 3 2 2 3 3" xfId="8606" xr:uid="{00000000-0005-0000-0000-0000AF210000}"/>
    <cellStyle name="Normal 28 3 3 2 2 3 3 3" xfId="23703" xr:uid="{00000000-0005-0000-0000-0000AC5C0000}"/>
    <cellStyle name="Normal 28 3 3 2 2 3 5" xfId="18690" xr:uid="{00000000-0005-0000-0000-000017490000}"/>
    <cellStyle name="Normal 28 3 3 2 2 4" xfId="5245" xr:uid="{00000000-0005-0000-0000-00008E140000}"/>
    <cellStyle name="Normal 28 3 3 2 2 4 2" xfId="15297" xr:uid="{00000000-0005-0000-0000-0000D23B0000}"/>
    <cellStyle name="Normal 28 3 3 2 2 4 2 3" xfId="30391" xr:uid="{00000000-0005-0000-0000-0000CC760000}"/>
    <cellStyle name="Normal 28 3 3 2 2 4 3" xfId="10277" xr:uid="{00000000-0005-0000-0000-000036280000}"/>
    <cellStyle name="Normal 28 3 3 2 2 4 3 3" xfId="25374" xr:uid="{00000000-0005-0000-0000-000033630000}"/>
    <cellStyle name="Normal 28 3 3 2 2 4 5" xfId="20361" xr:uid="{00000000-0005-0000-0000-00009E4F0000}"/>
    <cellStyle name="Normal 28 3 3 2 2 5" xfId="11955" xr:uid="{00000000-0005-0000-0000-0000C42E0000}"/>
    <cellStyle name="Normal 28 3 3 2 2 5 3" xfId="27049" xr:uid="{00000000-0005-0000-0000-0000BE690000}"/>
    <cellStyle name="Normal 28 3 3 2 2 6" xfId="6934" xr:uid="{00000000-0005-0000-0000-0000271B0000}"/>
    <cellStyle name="Normal 28 3 3 2 2 6 3" xfId="22032" xr:uid="{00000000-0005-0000-0000-000025560000}"/>
    <cellStyle name="Normal 28 3 3 2 2 8" xfId="17019"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8" xr:uid="{00000000-0005-0000-0000-0000E7710000}"/>
    <cellStyle name="Normal 28 3 3 2 3 2 3" xfId="9024" xr:uid="{00000000-0005-0000-0000-000051230000}"/>
    <cellStyle name="Normal 28 3 3 2 3 2 3 3" xfId="24121" xr:uid="{00000000-0005-0000-0000-00004E5E0000}"/>
    <cellStyle name="Normal 28 3 3 2 3 2 5" xfId="19108" xr:uid="{00000000-0005-0000-0000-0000B94A0000}"/>
    <cellStyle name="Normal 28 3 3 2 3 3" xfId="5663" xr:uid="{00000000-0005-0000-0000-000030160000}"/>
    <cellStyle name="Normal 28 3 3 2 3 3 2" xfId="15715" xr:uid="{00000000-0005-0000-0000-0000743D0000}"/>
    <cellStyle name="Normal 28 3 3 2 3 3 2 3" xfId="30809" xr:uid="{00000000-0005-0000-0000-00006E780000}"/>
    <cellStyle name="Normal 28 3 3 2 3 3 3" xfId="10695" xr:uid="{00000000-0005-0000-0000-0000D8290000}"/>
    <cellStyle name="Normal 28 3 3 2 3 3 3 3" xfId="25792" xr:uid="{00000000-0005-0000-0000-0000D5640000}"/>
    <cellStyle name="Normal 28 3 3 2 3 3 5" xfId="20779" xr:uid="{00000000-0005-0000-0000-000040510000}"/>
    <cellStyle name="Normal 28 3 3 2 3 4" xfId="12373" xr:uid="{00000000-0005-0000-0000-000066300000}"/>
    <cellStyle name="Normal 28 3 3 2 3 4 3" xfId="27467" xr:uid="{00000000-0005-0000-0000-0000606B0000}"/>
    <cellStyle name="Normal 28 3 3 2 3 5" xfId="7352" xr:uid="{00000000-0005-0000-0000-0000C91C0000}"/>
    <cellStyle name="Normal 28 3 3 2 3 5 3" xfId="22450" xr:uid="{00000000-0005-0000-0000-0000C7570000}"/>
    <cellStyle name="Normal 28 3 3 2 3 7" xfId="17437" xr:uid="{00000000-0005-0000-0000-000032440000}"/>
    <cellStyle name="Normal 28 3 3 2 4" xfId="3134" xr:uid="{00000000-0005-0000-0000-00004F0C0000}"/>
    <cellStyle name="Normal 28 3 3 2 4 2" xfId="13208" xr:uid="{00000000-0005-0000-0000-0000A9330000}"/>
    <cellStyle name="Normal 28 3 3 2 4 2 3" xfId="28302" xr:uid="{00000000-0005-0000-0000-0000A36E0000}"/>
    <cellStyle name="Normal 28 3 3 2 4 3" xfId="8188" xr:uid="{00000000-0005-0000-0000-00000D200000}"/>
    <cellStyle name="Normal 28 3 3 2 4 3 3" xfId="23285" xr:uid="{00000000-0005-0000-0000-00000A5B0000}"/>
    <cellStyle name="Normal 28 3 3 2 4 5" xfId="18272" xr:uid="{00000000-0005-0000-0000-000075470000}"/>
    <cellStyle name="Normal 28 3 3 2 5" xfId="4827" xr:uid="{00000000-0005-0000-0000-0000EC120000}"/>
    <cellStyle name="Normal 28 3 3 2 5 2" xfId="14879" xr:uid="{00000000-0005-0000-0000-0000303A0000}"/>
    <cellStyle name="Normal 28 3 3 2 5 2 3" xfId="29973" xr:uid="{00000000-0005-0000-0000-00002A750000}"/>
    <cellStyle name="Normal 28 3 3 2 5 3" xfId="9859" xr:uid="{00000000-0005-0000-0000-000094260000}"/>
    <cellStyle name="Normal 28 3 3 2 5 3 3" xfId="24956" xr:uid="{00000000-0005-0000-0000-000091610000}"/>
    <cellStyle name="Normal 28 3 3 2 5 5" xfId="19943" xr:uid="{00000000-0005-0000-0000-0000FC4D0000}"/>
    <cellStyle name="Normal 28 3 3 2 6" xfId="11537" xr:uid="{00000000-0005-0000-0000-0000222D0000}"/>
    <cellStyle name="Normal 28 3 3 2 6 3" xfId="26631" xr:uid="{00000000-0005-0000-0000-00001C680000}"/>
    <cellStyle name="Normal 28 3 3 2 7" xfId="6516" xr:uid="{00000000-0005-0000-0000-000085190000}"/>
    <cellStyle name="Normal 28 3 3 2 7 3" xfId="21614" xr:uid="{00000000-0005-0000-0000-000083540000}"/>
    <cellStyle name="Normal 28 3 3 2 9" xfId="16601"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8" xr:uid="{00000000-0005-0000-0000-0000B9720000}"/>
    <cellStyle name="Normal 28 3 3 3 2 2 3" xfId="9234" xr:uid="{00000000-0005-0000-0000-000023240000}"/>
    <cellStyle name="Normal 28 3 3 3 2 2 3 3" xfId="24331" xr:uid="{00000000-0005-0000-0000-0000205F0000}"/>
    <cellStyle name="Normal 28 3 3 3 2 2 5" xfId="19318" xr:uid="{00000000-0005-0000-0000-00008B4B0000}"/>
    <cellStyle name="Normal 28 3 3 3 2 3" xfId="5873" xr:uid="{00000000-0005-0000-0000-000002170000}"/>
    <cellStyle name="Normal 28 3 3 3 2 3 2" xfId="15925" xr:uid="{00000000-0005-0000-0000-0000463E0000}"/>
    <cellStyle name="Normal 28 3 3 3 2 3 2 3" xfId="31019" xr:uid="{00000000-0005-0000-0000-000040790000}"/>
    <cellStyle name="Normal 28 3 3 3 2 3 3" xfId="10905" xr:uid="{00000000-0005-0000-0000-0000AA2A0000}"/>
    <cellStyle name="Normal 28 3 3 3 2 3 3 3" xfId="26002" xr:uid="{00000000-0005-0000-0000-0000A7650000}"/>
    <cellStyle name="Normal 28 3 3 3 2 3 5" xfId="20989" xr:uid="{00000000-0005-0000-0000-000012520000}"/>
    <cellStyle name="Normal 28 3 3 3 2 4" xfId="12583" xr:uid="{00000000-0005-0000-0000-000038310000}"/>
    <cellStyle name="Normal 28 3 3 3 2 4 3" xfId="27677" xr:uid="{00000000-0005-0000-0000-0000326C0000}"/>
    <cellStyle name="Normal 28 3 3 3 2 5" xfId="7562" xr:uid="{00000000-0005-0000-0000-00009B1D0000}"/>
    <cellStyle name="Normal 28 3 3 3 2 5 3" xfId="22660" xr:uid="{00000000-0005-0000-0000-000099580000}"/>
    <cellStyle name="Normal 28 3 3 3 2 7" xfId="17647" xr:uid="{00000000-0005-0000-0000-000004450000}"/>
    <cellStyle name="Normal 28 3 3 3 3" xfId="3344" xr:uid="{00000000-0005-0000-0000-0000210D0000}"/>
    <cellStyle name="Normal 28 3 3 3 3 2" xfId="13418" xr:uid="{00000000-0005-0000-0000-00007B340000}"/>
    <cellStyle name="Normal 28 3 3 3 3 2 3" xfId="28512" xr:uid="{00000000-0005-0000-0000-0000756F0000}"/>
    <cellStyle name="Normal 28 3 3 3 3 3" xfId="8398" xr:uid="{00000000-0005-0000-0000-0000DF200000}"/>
    <cellStyle name="Normal 28 3 3 3 3 3 3" xfId="23495" xr:uid="{00000000-0005-0000-0000-0000DC5B0000}"/>
    <cellStyle name="Normal 28 3 3 3 3 5" xfId="18482" xr:uid="{00000000-0005-0000-0000-000047480000}"/>
    <cellStyle name="Normal 28 3 3 3 4" xfId="5037" xr:uid="{00000000-0005-0000-0000-0000BE130000}"/>
    <cellStyle name="Normal 28 3 3 3 4 2" xfId="15089" xr:uid="{00000000-0005-0000-0000-0000023B0000}"/>
    <cellStyle name="Normal 28 3 3 3 4 2 3" xfId="30183" xr:uid="{00000000-0005-0000-0000-0000FC750000}"/>
    <cellStyle name="Normal 28 3 3 3 4 3" xfId="10069" xr:uid="{00000000-0005-0000-0000-000066270000}"/>
    <cellStyle name="Normal 28 3 3 3 4 3 3" xfId="25166" xr:uid="{00000000-0005-0000-0000-000063620000}"/>
    <cellStyle name="Normal 28 3 3 3 4 5" xfId="20153" xr:uid="{00000000-0005-0000-0000-0000CE4E0000}"/>
    <cellStyle name="Normal 28 3 3 3 5" xfId="11747" xr:uid="{00000000-0005-0000-0000-0000F42D0000}"/>
    <cellStyle name="Normal 28 3 3 3 5 3" xfId="26841" xr:uid="{00000000-0005-0000-0000-0000EE680000}"/>
    <cellStyle name="Normal 28 3 3 3 6" xfId="6726" xr:uid="{00000000-0005-0000-0000-0000571A0000}"/>
    <cellStyle name="Normal 28 3 3 3 6 3" xfId="21824" xr:uid="{00000000-0005-0000-0000-000055550000}"/>
    <cellStyle name="Normal 28 3 3 3 8" xfId="16811"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0" xr:uid="{00000000-0005-0000-0000-000017710000}"/>
    <cellStyle name="Normal 28 3 3 4 2 3" xfId="8816" xr:uid="{00000000-0005-0000-0000-000081220000}"/>
    <cellStyle name="Normal 28 3 3 4 2 3 3" xfId="23913" xr:uid="{00000000-0005-0000-0000-00007E5D0000}"/>
    <cellStyle name="Normal 28 3 3 4 2 5" xfId="18900" xr:uid="{00000000-0005-0000-0000-0000E9490000}"/>
    <cellStyle name="Normal 28 3 3 4 3" xfId="5455" xr:uid="{00000000-0005-0000-0000-000060150000}"/>
    <cellStyle name="Normal 28 3 3 4 3 2" xfId="15507" xr:uid="{00000000-0005-0000-0000-0000A43C0000}"/>
    <cellStyle name="Normal 28 3 3 4 3 2 3" xfId="30601" xr:uid="{00000000-0005-0000-0000-00009E770000}"/>
    <cellStyle name="Normal 28 3 3 4 3 3" xfId="10487" xr:uid="{00000000-0005-0000-0000-000008290000}"/>
    <cellStyle name="Normal 28 3 3 4 3 3 3" xfId="25584" xr:uid="{00000000-0005-0000-0000-000005640000}"/>
    <cellStyle name="Normal 28 3 3 4 3 5" xfId="20571" xr:uid="{00000000-0005-0000-0000-000070500000}"/>
    <cellStyle name="Normal 28 3 3 4 4" xfId="12165" xr:uid="{00000000-0005-0000-0000-0000962F0000}"/>
    <cellStyle name="Normal 28 3 3 4 4 3" xfId="27259" xr:uid="{00000000-0005-0000-0000-0000906A0000}"/>
    <cellStyle name="Normal 28 3 3 4 5" xfId="7144" xr:uid="{00000000-0005-0000-0000-0000F91B0000}"/>
    <cellStyle name="Normal 28 3 3 4 5 3" xfId="22242" xr:uid="{00000000-0005-0000-0000-0000F7560000}"/>
    <cellStyle name="Normal 28 3 3 4 7" xfId="17229" xr:uid="{00000000-0005-0000-0000-000062430000}"/>
    <cellStyle name="Normal 28 3 3 5" xfId="2926" xr:uid="{00000000-0005-0000-0000-00007F0B0000}"/>
    <cellStyle name="Normal 28 3 3 5 2" xfId="13000" xr:uid="{00000000-0005-0000-0000-0000D9320000}"/>
    <cellStyle name="Normal 28 3 3 5 2 3" xfId="28094" xr:uid="{00000000-0005-0000-0000-0000D36D0000}"/>
    <cellStyle name="Normal 28 3 3 5 3" xfId="7980" xr:uid="{00000000-0005-0000-0000-00003D1F0000}"/>
    <cellStyle name="Normal 28 3 3 5 3 3" xfId="23077" xr:uid="{00000000-0005-0000-0000-00003A5A0000}"/>
    <cellStyle name="Normal 28 3 3 5 5" xfId="18064" xr:uid="{00000000-0005-0000-0000-0000A5460000}"/>
    <cellStyle name="Normal 28 3 3 6" xfId="4619" xr:uid="{00000000-0005-0000-0000-00001C120000}"/>
    <cellStyle name="Normal 28 3 3 6 2" xfId="14671" xr:uid="{00000000-0005-0000-0000-000060390000}"/>
    <cellStyle name="Normal 28 3 3 6 2 3" xfId="29765" xr:uid="{00000000-0005-0000-0000-00005A740000}"/>
    <cellStyle name="Normal 28 3 3 6 3" xfId="9651" xr:uid="{00000000-0005-0000-0000-0000C4250000}"/>
    <cellStyle name="Normal 28 3 3 6 3 3" xfId="24748" xr:uid="{00000000-0005-0000-0000-0000C1600000}"/>
    <cellStyle name="Normal 28 3 3 6 5" xfId="19735" xr:uid="{00000000-0005-0000-0000-00002C4D0000}"/>
    <cellStyle name="Normal 28 3 3 7" xfId="11329" xr:uid="{00000000-0005-0000-0000-0000522C0000}"/>
    <cellStyle name="Normal 28 3 3 7 3" xfId="26423" xr:uid="{00000000-0005-0000-0000-00004C670000}"/>
    <cellStyle name="Normal 28 3 3 8" xfId="6308" xr:uid="{00000000-0005-0000-0000-0000B5180000}"/>
    <cellStyle name="Normal 28 3 3 8 3" xfId="21406"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2" xr:uid="{00000000-0005-0000-0000-000021730000}"/>
    <cellStyle name="Normal 28 3 4 2 2 2 3" xfId="9338" xr:uid="{00000000-0005-0000-0000-00008B240000}"/>
    <cellStyle name="Normal 28 3 4 2 2 2 3 3" xfId="24435" xr:uid="{00000000-0005-0000-0000-0000885F0000}"/>
    <cellStyle name="Normal 28 3 4 2 2 2 5" xfId="19422" xr:uid="{00000000-0005-0000-0000-0000F34B0000}"/>
    <cellStyle name="Normal 28 3 4 2 2 3" xfId="5977" xr:uid="{00000000-0005-0000-0000-00006A170000}"/>
    <cellStyle name="Normal 28 3 4 2 2 3 2" xfId="16029" xr:uid="{00000000-0005-0000-0000-0000AE3E0000}"/>
    <cellStyle name="Normal 28 3 4 2 2 3 2 3" xfId="31123" xr:uid="{00000000-0005-0000-0000-0000A8790000}"/>
    <cellStyle name="Normal 28 3 4 2 2 3 3" xfId="11009" xr:uid="{00000000-0005-0000-0000-0000122B0000}"/>
    <cellStyle name="Normal 28 3 4 2 2 3 3 3" xfId="26106" xr:uid="{00000000-0005-0000-0000-00000F660000}"/>
    <cellStyle name="Normal 28 3 4 2 2 3 5" xfId="21093" xr:uid="{00000000-0005-0000-0000-00007A520000}"/>
    <cellStyle name="Normal 28 3 4 2 2 4" xfId="12687" xr:uid="{00000000-0005-0000-0000-0000A0310000}"/>
    <cellStyle name="Normal 28 3 4 2 2 4 3" xfId="27781" xr:uid="{00000000-0005-0000-0000-00009A6C0000}"/>
    <cellStyle name="Normal 28 3 4 2 2 5" xfId="7666" xr:uid="{00000000-0005-0000-0000-0000031E0000}"/>
    <cellStyle name="Normal 28 3 4 2 2 5 3" xfId="22764" xr:uid="{00000000-0005-0000-0000-000001590000}"/>
    <cellStyle name="Normal 28 3 4 2 2 7" xfId="17751" xr:uid="{00000000-0005-0000-0000-00006C450000}"/>
    <cellStyle name="Normal 28 3 4 2 3" xfId="3448" xr:uid="{00000000-0005-0000-0000-0000890D0000}"/>
    <cellStyle name="Normal 28 3 4 2 3 2" xfId="13522" xr:uid="{00000000-0005-0000-0000-0000E3340000}"/>
    <cellStyle name="Normal 28 3 4 2 3 2 3" xfId="28616" xr:uid="{00000000-0005-0000-0000-0000DD6F0000}"/>
    <cellStyle name="Normal 28 3 4 2 3 3" xfId="8502" xr:uid="{00000000-0005-0000-0000-000047210000}"/>
    <cellStyle name="Normal 28 3 4 2 3 3 3" xfId="23599" xr:uid="{00000000-0005-0000-0000-0000445C0000}"/>
    <cellStyle name="Normal 28 3 4 2 3 5" xfId="18586" xr:uid="{00000000-0005-0000-0000-0000AF480000}"/>
    <cellStyle name="Normal 28 3 4 2 4" xfId="5141" xr:uid="{00000000-0005-0000-0000-000026140000}"/>
    <cellStyle name="Normal 28 3 4 2 4 2" xfId="15193" xr:uid="{00000000-0005-0000-0000-00006A3B0000}"/>
    <cellStyle name="Normal 28 3 4 2 4 2 3" xfId="30287" xr:uid="{00000000-0005-0000-0000-000064760000}"/>
    <cellStyle name="Normal 28 3 4 2 4 3" xfId="10173" xr:uid="{00000000-0005-0000-0000-0000CE270000}"/>
    <cellStyle name="Normal 28 3 4 2 4 3 3" xfId="25270" xr:uid="{00000000-0005-0000-0000-0000CB620000}"/>
    <cellStyle name="Normal 28 3 4 2 4 5" xfId="20257" xr:uid="{00000000-0005-0000-0000-0000364F0000}"/>
    <cellStyle name="Normal 28 3 4 2 5" xfId="11851" xr:uid="{00000000-0005-0000-0000-00005C2E0000}"/>
    <cellStyle name="Normal 28 3 4 2 5 3" xfId="26945" xr:uid="{00000000-0005-0000-0000-000056690000}"/>
    <cellStyle name="Normal 28 3 4 2 6" xfId="6830" xr:uid="{00000000-0005-0000-0000-0000BF1A0000}"/>
    <cellStyle name="Normal 28 3 4 2 6 3" xfId="21928" xr:uid="{00000000-0005-0000-0000-0000BD550000}"/>
    <cellStyle name="Normal 28 3 4 2 8" xfId="16915"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4" xr:uid="{00000000-0005-0000-0000-00007F710000}"/>
    <cellStyle name="Normal 28 3 4 3 2 3" xfId="8920" xr:uid="{00000000-0005-0000-0000-0000E9220000}"/>
    <cellStyle name="Normal 28 3 4 3 2 3 3" xfId="24017" xr:uid="{00000000-0005-0000-0000-0000E65D0000}"/>
    <cellStyle name="Normal 28 3 4 3 2 5" xfId="19004" xr:uid="{00000000-0005-0000-0000-0000514A0000}"/>
    <cellStyle name="Normal 28 3 4 3 3" xfId="5559" xr:uid="{00000000-0005-0000-0000-0000C8150000}"/>
    <cellStyle name="Normal 28 3 4 3 3 2" xfId="15611" xr:uid="{00000000-0005-0000-0000-00000C3D0000}"/>
    <cellStyle name="Normal 28 3 4 3 3 2 3" xfId="30705" xr:uid="{00000000-0005-0000-0000-000006780000}"/>
    <cellStyle name="Normal 28 3 4 3 3 3" xfId="10591" xr:uid="{00000000-0005-0000-0000-000070290000}"/>
    <cellStyle name="Normal 28 3 4 3 3 3 3" xfId="25688" xr:uid="{00000000-0005-0000-0000-00006D640000}"/>
    <cellStyle name="Normal 28 3 4 3 3 5" xfId="20675" xr:uid="{00000000-0005-0000-0000-0000D8500000}"/>
    <cellStyle name="Normal 28 3 4 3 4" xfId="12269" xr:uid="{00000000-0005-0000-0000-0000FE2F0000}"/>
    <cellStyle name="Normal 28 3 4 3 4 3" xfId="27363" xr:uid="{00000000-0005-0000-0000-0000F86A0000}"/>
    <cellStyle name="Normal 28 3 4 3 5" xfId="7248" xr:uid="{00000000-0005-0000-0000-0000611C0000}"/>
    <cellStyle name="Normal 28 3 4 3 5 3" xfId="22346" xr:uid="{00000000-0005-0000-0000-00005F570000}"/>
    <cellStyle name="Normal 28 3 4 3 7" xfId="17333" xr:uid="{00000000-0005-0000-0000-0000CA430000}"/>
    <cellStyle name="Normal 28 3 4 4" xfId="3030" xr:uid="{00000000-0005-0000-0000-0000E70B0000}"/>
    <cellStyle name="Normal 28 3 4 4 2" xfId="13104" xr:uid="{00000000-0005-0000-0000-000041330000}"/>
    <cellStyle name="Normal 28 3 4 4 2 3" xfId="28198" xr:uid="{00000000-0005-0000-0000-00003B6E0000}"/>
    <cellStyle name="Normal 28 3 4 4 3" xfId="8084" xr:uid="{00000000-0005-0000-0000-0000A51F0000}"/>
    <cellStyle name="Normal 28 3 4 4 3 3" xfId="23181" xr:uid="{00000000-0005-0000-0000-0000A25A0000}"/>
    <cellStyle name="Normal 28 3 4 4 5" xfId="18168" xr:uid="{00000000-0005-0000-0000-00000D470000}"/>
    <cellStyle name="Normal 28 3 4 5" xfId="4723" xr:uid="{00000000-0005-0000-0000-000084120000}"/>
    <cellStyle name="Normal 28 3 4 5 2" xfId="14775" xr:uid="{00000000-0005-0000-0000-0000C8390000}"/>
    <cellStyle name="Normal 28 3 4 5 2 3" xfId="29869" xr:uid="{00000000-0005-0000-0000-0000C2740000}"/>
    <cellStyle name="Normal 28 3 4 5 3" xfId="9755" xr:uid="{00000000-0005-0000-0000-00002C260000}"/>
    <cellStyle name="Normal 28 3 4 5 3 3" xfId="24852" xr:uid="{00000000-0005-0000-0000-000029610000}"/>
    <cellStyle name="Normal 28 3 4 5 5" xfId="19839" xr:uid="{00000000-0005-0000-0000-0000944D0000}"/>
    <cellStyle name="Normal 28 3 4 6" xfId="11433" xr:uid="{00000000-0005-0000-0000-0000BA2C0000}"/>
    <cellStyle name="Normal 28 3 4 6 3" xfId="26527" xr:uid="{00000000-0005-0000-0000-0000B4670000}"/>
    <cellStyle name="Normal 28 3 4 7" xfId="6412" xr:uid="{00000000-0005-0000-0000-00001D190000}"/>
    <cellStyle name="Normal 28 3 4 7 3" xfId="21510" xr:uid="{00000000-0005-0000-0000-00001B540000}"/>
    <cellStyle name="Normal 28 3 4 9" xfId="16497"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4" xr:uid="{00000000-0005-0000-0000-000051720000}"/>
    <cellStyle name="Normal 28 3 5 2 2 3" xfId="9130" xr:uid="{00000000-0005-0000-0000-0000BB230000}"/>
    <cellStyle name="Normal 28 3 5 2 2 3 3" xfId="24227" xr:uid="{00000000-0005-0000-0000-0000B85E0000}"/>
    <cellStyle name="Normal 28 3 5 2 2 5" xfId="19214" xr:uid="{00000000-0005-0000-0000-0000234B0000}"/>
    <cellStyle name="Normal 28 3 5 2 3" xfId="5769" xr:uid="{00000000-0005-0000-0000-00009A160000}"/>
    <cellStyle name="Normal 28 3 5 2 3 2" xfId="15821" xr:uid="{00000000-0005-0000-0000-0000DE3D0000}"/>
    <cellStyle name="Normal 28 3 5 2 3 2 3" xfId="30915" xr:uid="{00000000-0005-0000-0000-0000D8780000}"/>
    <cellStyle name="Normal 28 3 5 2 3 3" xfId="10801" xr:uid="{00000000-0005-0000-0000-0000422A0000}"/>
    <cellStyle name="Normal 28 3 5 2 3 3 3" xfId="25898" xr:uid="{00000000-0005-0000-0000-00003F650000}"/>
    <cellStyle name="Normal 28 3 5 2 3 5" xfId="20885" xr:uid="{00000000-0005-0000-0000-0000AA510000}"/>
    <cellStyle name="Normal 28 3 5 2 4" xfId="12479" xr:uid="{00000000-0005-0000-0000-0000D0300000}"/>
    <cellStyle name="Normal 28 3 5 2 4 3" xfId="27573" xr:uid="{00000000-0005-0000-0000-0000CA6B0000}"/>
    <cellStyle name="Normal 28 3 5 2 5" xfId="7458" xr:uid="{00000000-0005-0000-0000-0000331D0000}"/>
    <cellStyle name="Normal 28 3 5 2 5 3" xfId="22556" xr:uid="{00000000-0005-0000-0000-000031580000}"/>
    <cellStyle name="Normal 28 3 5 2 7" xfId="17543" xr:uid="{00000000-0005-0000-0000-00009C440000}"/>
    <cellStyle name="Normal 28 3 5 3" xfId="3240" xr:uid="{00000000-0005-0000-0000-0000B90C0000}"/>
    <cellStyle name="Normal 28 3 5 3 2" xfId="13314" xr:uid="{00000000-0005-0000-0000-000013340000}"/>
    <cellStyle name="Normal 28 3 5 3 2 3" xfId="28408" xr:uid="{00000000-0005-0000-0000-00000D6F0000}"/>
    <cellStyle name="Normal 28 3 5 3 3" xfId="8294" xr:uid="{00000000-0005-0000-0000-000077200000}"/>
    <cellStyle name="Normal 28 3 5 3 3 3" xfId="23391" xr:uid="{00000000-0005-0000-0000-0000745B0000}"/>
    <cellStyle name="Normal 28 3 5 3 5" xfId="18378" xr:uid="{00000000-0005-0000-0000-0000DF470000}"/>
    <cellStyle name="Normal 28 3 5 4" xfId="4933" xr:uid="{00000000-0005-0000-0000-000056130000}"/>
    <cellStyle name="Normal 28 3 5 4 2" xfId="14985" xr:uid="{00000000-0005-0000-0000-00009A3A0000}"/>
    <cellStyle name="Normal 28 3 5 4 2 3" xfId="30079" xr:uid="{00000000-0005-0000-0000-000094750000}"/>
    <cellStyle name="Normal 28 3 5 4 3" xfId="9965" xr:uid="{00000000-0005-0000-0000-0000FE260000}"/>
    <cellStyle name="Normal 28 3 5 4 3 3" xfId="25062" xr:uid="{00000000-0005-0000-0000-0000FB610000}"/>
    <cellStyle name="Normal 28 3 5 4 5" xfId="20049" xr:uid="{00000000-0005-0000-0000-0000664E0000}"/>
    <cellStyle name="Normal 28 3 5 5" xfId="11643" xr:uid="{00000000-0005-0000-0000-00008C2D0000}"/>
    <cellStyle name="Normal 28 3 5 5 3" xfId="26737" xr:uid="{00000000-0005-0000-0000-000086680000}"/>
    <cellStyle name="Normal 28 3 5 6" xfId="6622" xr:uid="{00000000-0005-0000-0000-0000EF190000}"/>
    <cellStyle name="Normal 28 3 5 6 3" xfId="21720" xr:uid="{00000000-0005-0000-0000-0000ED540000}"/>
    <cellStyle name="Normal 28 3 5 8" xfId="16707"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6" xr:uid="{00000000-0005-0000-0000-0000AF700000}"/>
    <cellStyle name="Normal 28 3 6 2 3" xfId="8712" xr:uid="{00000000-0005-0000-0000-000019220000}"/>
    <cellStyle name="Normal 28 3 6 2 3 3" xfId="23809" xr:uid="{00000000-0005-0000-0000-0000165D0000}"/>
    <cellStyle name="Normal 28 3 6 2 5" xfId="18796" xr:uid="{00000000-0005-0000-0000-000081490000}"/>
    <cellStyle name="Normal 28 3 6 3" xfId="5351" xr:uid="{00000000-0005-0000-0000-0000F8140000}"/>
    <cellStyle name="Normal 28 3 6 3 2" xfId="15403" xr:uid="{00000000-0005-0000-0000-00003C3C0000}"/>
    <cellStyle name="Normal 28 3 6 3 2 3" xfId="30497" xr:uid="{00000000-0005-0000-0000-000036770000}"/>
    <cellStyle name="Normal 28 3 6 3 3" xfId="10383" xr:uid="{00000000-0005-0000-0000-0000A0280000}"/>
    <cellStyle name="Normal 28 3 6 3 3 3" xfId="25480" xr:uid="{00000000-0005-0000-0000-00009D630000}"/>
    <cellStyle name="Normal 28 3 6 3 5" xfId="20467" xr:uid="{00000000-0005-0000-0000-000008500000}"/>
    <cellStyle name="Normal 28 3 6 4" xfId="12061" xr:uid="{00000000-0005-0000-0000-00002E2F0000}"/>
    <cellStyle name="Normal 28 3 6 4 3" xfId="27155" xr:uid="{00000000-0005-0000-0000-0000286A0000}"/>
    <cellStyle name="Normal 28 3 6 5" xfId="7040" xr:uid="{00000000-0005-0000-0000-0000911B0000}"/>
    <cellStyle name="Normal 28 3 6 5 3" xfId="22138" xr:uid="{00000000-0005-0000-0000-00008F560000}"/>
    <cellStyle name="Normal 28 3 6 7" xfId="17125" xr:uid="{00000000-0005-0000-0000-0000FA420000}"/>
    <cellStyle name="Normal 28 3 7" xfId="2818" xr:uid="{00000000-0005-0000-0000-0000130B0000}"/>
    <cellStyle name="Normal 28 3 7 2" xfId="12896" xr:uid="{00000000-0005-0000-0000-000071320000}"/>
    <cellStyle name="Normal 28 3 7 2 3" xfId="27990" xr:uid="{00000000-0005-0000-0000-00006B6D0000}"/>
    <cellStyle name="Normal 28 3 7 3" xfId="7876" xr:uid="{00000000-0005-0000-0000-0000D51E0000}"/>
    <cellStyle name="Normal 28 3 7 3 3" xfId="22973" xr:uid="{00000000-0005-0000-0000-0000D2590000}"/>
    <cellStyle name="Normal 28 3 7 5" xfId="17960" xr:uid="{00000000-0005-0000-0000-00003D460000}"/>
    <cellStyle name="Normal 28 3 8" xfId="4512" xr:uid="{00000000-0005-0000-0000-0000B1110000}"/>
    <cellStyle name="Normal 28 3 8 2" xfId="14567" xr:uid="{00000000-0005-0000-0000-0000F8380000}"/>
    <cellStyle name="Normal 28 3 8 2 3" xfId="29661" xr:uid="{00000000-0005-0000-0000-0000F2730000}"/>
    <cellStyle name="Normal 28 3 8 3" xfId="9547" xr:uid="{00000000-0005-0000-0000-00005C250000}"/>
    <cellStyle name="Normal 28 3 8 3 3" xfId="24644" xr:uid="{00000000-0005-0000-0000-000059600000}"/>
    <cellStyle name="Normal 28 3 8 5" xfId="19631" xr:uid="{00000000-0005-0000-0000-0000C44C0000}"/>
    <cellStyle name="Normal 28 3 9" xfId="11223" xr:uid="{00000000-0005-0000-0000-0000E82B0000}"/>
    <cellStyle name="Normal 28 3 9 3" xfId="26319" xr:uid="{00000000-0005-0000-0000-0000E4660000}"/>
    <cellStyle name="Normal 28_Sheet2" xfId="354" xr:uid="{00000000-0005-0000-0000-00006C010000}"/>
    <cellStyle name="Normal 29" xfId="147" xr:uid="{00000000-0005-0000-0000-00009A000000}"/>
    <cellStyle name="Normal 29 2" xfId="148" xr:uid="{00000000-0005-0000-0000-00009B000000}"/>
    <cellStyle name="Normal 29_Sheet2" xfId="353" xr:uid="{00000000-0005-0000-0000-00006B010000}"/>
    <cellStyle name="Normal 3" xfId="149" xr:uid="{00000000-0005-0000-0000-00009C000000}"/>
    <cellStyle name="Normal 3 2" xfId="150" xr:uid="{00000000-0005-0000-0000-00009D000000}"/>
    <cellStyle name="Normal 3 2 2" xfId="837" xr:uid="{00000000-0005-0000-0000-000054030000}"/>
    <cellStyle name="Normal 3 2 2 10" xfId="6203" xr:uid="{00000000-0005-0000-0000-00004C180000}"/>
    <cellStyle name="Normal 3 2 2 10 3" xfId="21303" xr:uid="{00000000-0005-0000-0000-00004C530000}"/>
    <cellStyle name="Normal 3 2 2 12" xfId="16288" xr:uid="{00000000-0005-0000-0000-0000B53F0000}"/>
    <cellStyle name="Normal 3 2 2 2" xfId="1168" xr:uid="{00000000-0005-0000-0000-0000A0040000}"/>
    <cellStyle name="Normal 3 2 2 2 11" xfId="16342" xr:uid="{00000000-0005-0000-0000-0000EB3F0000}"/>
    <cellStyle name="Normal 3 2 2 2 2" xfId="1276" xr:uid="{00000000-0005-0000-0000-00000C050000}"/>
    <cellStyle name="Normal 3 2 2 2 2 10" xfId="16446"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09" xr:uid="{00000000-0005-0000-0000-0000BE730000}"/>
    <cellStyle name="Normal 3 2 2 2 2 2 2 2 2 3" xfId="9495" xr:uid="{00000000-0005-0000-0000-000028250000}"/>
    <cellStyle name="Normal 3 2 2 2 2 2 2 2 2 3 3" xfId="24592" xr:uid="{00000000-0005-0000-0000-000025600000}"/>
    <cellStyle name="Normal 3 2 2 2 2 2 2 2 2 5" xfId="19579" xr:uid="{00000000-0005-0000-0000-0000904C0000}"/>
    <cellStyle name="Normal 3 2 2 2 2 2 2 2 3" xfId="6134" xr:uid="{00000000-0005-0000-0000-000007180000}"/>
    <cellStyle name="Normal 3 2 2 2 2 2 2 2 3 2" xfId="16186" xr:uid="{00000000-0005-0000-0000-00004B3F0000}"/>
    <cellStyle name="Normal 3 2 2 2 2 2 2 2 3 2 3" xfId="31280" xr:uid="{00000000-0005-0000-0000-0000457A0000}"/>
    <cellStyle name="Normal 3 2 2 2 2 2 2 2 3 3" xfId="11166" xr:uid="{00000000-0005-0000-0000-0000AF2B0000}"/>
    <cellStyle name="Normal 3 2 2 2 2 2 2 2 3 3 3" xfId="26263" xr:uid="{00000000-0005-0000-0000-0000AC660000}"/>
    <cellStyle name="Normal 3 2 2 2 2 2 2 2 3 5" xfId="21250" xr:uid="{00000000-0005-0000-0000-000017530000}"/>
    <cellStyle name="Normal 3 2 2 2 2 2 2 2 4" xfId="12844" xr:uid="{00000000-0005-0000-0000-00003D320000}"/>
    <cellStyle name="Normal 3 2 2 2 2 2 2 2 4 3" xfId="27938" xr:uid="{00000000-0005-0000-0000-0000376D0000}"/>
    <cellStyle name="Normal 3 2 2 2 2 2 2 2 5" xfId="7823" xr:uid="{00000000-0005-0000-0000-0000A01E0000}"/>
    <cellStyle name="Normal 3 2 2 2 2 2 2 2 5 3" xfId="22921" xr:uid="{00000000-0005-0000-0000-00009E590000}"/>
    <cellStyle name="Normal 3 2 2 2 2 2 2 2 7" xfId="17908" xr:uid="{00000000-0005-0000-0000-000009460000}"/>
    <cellStyle name="Normal 3 2 2 2 2 2 2 3" xfId="3605" xr:uid="{00000000-0005-0000-0000-0000260E0000}"/>
    <cellStyle name="Normal 3 2 2 2 2 2 2 3 2" xfId="13679" xr:uid="{00000000-0005-0000-0000-000080350000}"/>
    <cellStyle name="Normal 3 2 2 2 2 2 2 3 2 3" xfId="28773" xr:uid="{00000000-0005-0000-0000-00007A700000}"/>
    <cellStyle name="Normal 3 2 2 2 2 2 2 3 3" xfId="8659" xr:uid="{00000000-0005-0000-0000-0000E4210000}"/>
    <cellStyle name="Normal 3 2 2 2 2 2 2 3 3 3" xfId="23756" xr:uid="{00000000-0005-0000-0000-0000E15C0000}"/>
    <cellStyle name="Normal 3 2 2 2 2 2 2 3 5" xfId="18743" xr:uid="{00000000-0005-0000-0000-00004C490000}"/>
    <cellStyle name="Normal 3 2 2 2 2 2 2 4" xfId="5298" xr:uid="{00000000-0005-0000-0000-0000C3140000}"/>
    <cellStyle name="Normal 3 2 2 2 2 2 2 4 2" xfId="15350" xr:uid="{00000000-0005-0000-0000-0000073C0000}"/>
    <cellStyle name="Normal 3 2 2 2 2 2 2 4 2 3" xfId="30444" xr:uid="{00000000-0005-0000-0000-000001770000}"/>
    <cellStyle name="Normal 3 2 2 2 2 2 2 4 3" xfId="10330" xr:uid="{00000000-0005-0000-0000-00006B280000}"/>
    <cellStyle name="Normal 3 2 2 2 2 2 2 4 3 3" xfId="25427" xr:uid="{00000000-0005-0000-0000-000068630000}"/>
    <cellStyle name="Normal 3 2 2 2 2 2 2 4 5" xfId="20414" xr:uid="{00000000-0005-0000-0000-0000D34F0000}"/>
    <cellStyle name="Normal 3 2 2 2 2 2 2 5" xfId="12008" xr:uid="{00000000-0005-0000-0000-0000F92E0000}"/>
    <cellStyle name="Normal 3 2 2 2 2 2 2 5 3" xfId="27102" xr:uid="{00000000-0005-0000-0000-0000F3690000}"/>
    <cellStyle name="Normal 3 2 2 2 2 2 2 6" xfId="6987" xr:uid="{00000000-0005-0000-0000-00005C1B0000}"/>
    <cellStyle name="Normal 3 2 2 2 2 2 2 6 3" xfId="22085" xr:uid="{00000000-0005-0000-0000-00005A560000}"/>
    <cellStyle name="Normal 3 2 2 2 2 2 2 8" xfId="17072"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1" xr:uid="{00000000-0005-0000-0000-00001C720000}"/>
    <cellStyle name="Normal 3 2 2 2 2 2 3 2 3" xfId="9077" xr:uid="{00000000-0005-0000-0000-000086230000}"/>
    <cellStyle name="Normal 3 2 2 2 2 2 3 2 3 3" xfId="24174" xr:uid="{00000000-0005-0000-0000-0000835E0000}"/>
    <cellStyle name="Normal 3 2 2 2 2 2 3 2 5" xfId="19161" xr:uid="{00000000-0005-0000-0000-0000EE4A0000}"/>
    <cellStyle name="Normal 3 2 2 2 2 2 3 3" xfId="5716" xr:uid="{00000000-0005-0000-0000-000065160000}"/>
    <cellStyle name="Normal 3 2 2 2 2 2 3 3 2" xfId="15768" xr:uid="{00000000-0005-0000-0000-0000A93D0000}"/>
    <cellStyle name="Normal 3 2 2 2 2 2 3 3 2 3" xfId="30862" xr:uid="{00000000-0005-0000-0000-0000A3780000}"/>
    <cellStyle name="Normal 3 2 2 2 2 2 3 3 3" xfId="10748" xr:uid="{00000000-0005-0000-0000-00000D2A0000}"/>
    <cellStyle name="Normal 3 2 2 2 2 2 3 3 3 3" xfId="25845" xr:uid="{00000000-0005-0000-0000-00000A650000}"/>
    <cellStyle name="Normal 3 2 2 2 2 2 3 3 5" xfId="20832" xr:uid="{00000000-0005-0000-0000-000075510000}"/>
    <cellStyle name="Normal 3 2 2 2 2 2 3 4" xfId="12426" xr:uid="{00000000-0005-0000-0000-00009B300000}"/>
    <cellStyle name="Normal 3 2 2 2 2 2 3 4 3" xfId="27520" xr:uid="{00000000-0005-0000-0000-0000956B0000}"/>
    <cellStyle name="Normal 3 2 2 2 2 2 3 5" xfId="7405" xr:uid="{00000000-0005-0000-0000-0000FE1C0000}"/>
    <cellStyle name="Normal 3 2 2 2 2 2 3 5 3" xfId="22503" xr:uid="{00000000-0005-0000-0000-0000FC570000}"/>
    <cellStyle name="Normal 3 2 2 2 2 2 3 7" xfId="17490" xr:uid="{00000000-0005-0000-0000-000067440000}"/>
    <cellStyle name="Normal 3 2 2 2 2 2 4" xfId="3187" xr:uid="{00000000-0005-0000-0000-0000840C0000}"/>
    <cellStyle name="Normal 3 2 2 2 2 2 4 2" xfId="13261" xr:uid="{00000000-0005-0000-0000-0000DE330000}"/>
    <cellStyle name="Normal 3 2 2 2 2 2 4 2 3" xfId="28355" xr:uid="{00000000-0005-0000-0000-0000D86E0000}"/>
    <cellStyle name="Normal 3 2 2 2 2 2 4 3" xfId="8241" xr:uid="{00000000-0005-0000-0000-000042200000}"/>
    <cellStyle name="Normal 3 2 2 2 2 2 4 3 3" xfId="23338" xr:uid="{00000000-0005-0000-0000-00003F5B0000}"/>
    <cellStyle name="Normal 3 2 2 2 2 2 4 5" xfId="18325" xr:uid="{00000000-0005-0000-0000-0000AA470000}"/>
    <cellStyle name="Normal 3 2 2 2 2 2 5" xfId="4880" xr:uid="{00000000-0005-0000-0000-000021130000}"/>
    <cellStyle name="Normal 3 2 2 2 2 2 5 2" xfId="14932" xr:uid="{00000000-0005-0000-0000-0000653A0000}"/>
    <cellStyle name="Normal 3 2 2 2 2 2 5 2 3" xfId="30026" xr:uid="{00000000-0005-0000-0000-00005F750000}"/>
    <cellStyle name="Normal 3 2 2 2 2 2 5 3" xfId="9912" xr:uid="{00000000-0005-0000-0000-0000C9260000}"/>
    <cellStyle name="Normal 3 2 2 2 2 2 5 3 3" xfId="25009" xr:uid="{00000000-0005-0000-0000-0000C6610000}"/>
    <cellStyle name="Normal 3 2 2 2 2 2 5 5" xfId="19996" xr:uid="{00000000-0005-0000-0000-0000314E0000}"/>
    <cellStyle name="Normal 3 2 2 2 2 2 6" xfId="11590" xr:uid="{00000000-0005-0000-0000-0000572D0000}"/>
    <cellStyle name="Normal 3 2 2 2 2 2 6 3" xfId="26684" xr:uid="{00000000-0005-0000-0000-000051680000}"/>
    <cellStyle name="Normal 3 2 2 2 2 2 7" xfId="6569" xr:uid="{00000000-0005-0000-0000-0000BA190000}"/>
    <cellStyle name="Normal 3 2 2 2 2 2 7 3" xfId="21667" xr:uid="{00000000-0005-0000-0000-0000B8540000}"/>
    <cellStyle name="Normal 3 2 2 2 2 2 9" xfId="16654"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1" xr:uid="{00000000-0005-0000-0000-0000EE720000}"/>
    <cellStyle name="Normal 3 2 2 2 2 3 2 2 3" xfId="9287" xr:uid="{00000000-0005-0000-0000-000058240000}"/>
    <cellStyle name="Normal 3 2 2 2 2 3 2 2 3 3" xfId="24384" xr:uid="{00000000-0005-0000-0000-0000555F0000}"/>
    <cellStyle name="Normal 3 2 2 2 2 3 2 2 5" xfId="19371" xr:uid="{00000000-0005-0000-0000-0000C04B0000}"/>
    <cellStyle name="Normal 3 2 2 2 2 3 2 3" xfId="5926" xr:uid="{00000000-0005-0000-0000-000037170000}"/>
    <cellStyle name="Normal 3 2 2 2 2 3 2 3 2" xfId="15978" xr:uid="{00000000-0005-0000-0000-00007B3E0000}"/>
    <cellStyle name="Normal 3 2 2 2 2 3 2 3 2 3" xfId="31072" xr:uid="{00000000-0005-0000-0000-000075790000}"/>
    <cellStyle name="Normal 3 2 2 2 2 3 2 3 3" xfId="10958" xr:uid="{00000000-0005-0000-0000-0000DF2A0000}"/>
    <cellStyle name="Normal 3 2 2 2 2 3 2 3 3 3" xfId="26055" xr:uid="{00000000-0005-0000-0000-0000DC650000}"/>
    <cellStyle name="Normal 3 2 2 2 2 3 2 3 5" xfId="21042" xr:uid="{00000000-0005-0000-0000-000047520000}"/>
    <cellStyle name="Normal 3 2 2 2 2 3 2 4" xfId="12636" xr:uid="{00000000-0005-0000-0000-00006D310000}"/>
    <cellStyle name="Normal 3 2 2 2 2 3 2 4 3" xfId="27730" xr:uid="{00000000-0005-0000-0000-0000676C0000}"/>
    <cellStyle name="Normal 3 2 2 2 2 3 2 5" xfId="7615" xr:uid="{00000000-0005-0000-0000-0000D01D0000}"/>
    <cellStyle name="Normal 3 2 2 2 2 3 2 5 3" xfId="22713" xr:uid="{00000000-0005-0000-0000-0000CE580000}"/>
    <cellStyle name="Normal 3 2 2 2 2 3 2 7" xfId="17700" xr:uid="{00000000-0005-0000-0000-000039450000}"/>
    <cellStyle name="Normal 3 2 2 2 2 3 3" xfId="3397" xr:uid="{00000000-0005-0000-0000-0000560D0000}"/>
    <cellStyle name="Normal 3 2 2 2 2 3 3 2" xfId="13471" xr:uid="{00000000-0005-0000-0000-0000B0340000}"/>
    <cellStyle name="Normal 3 2 2 2 2 3 3 2 3" xfId="28565" xr:uid="{00000000-0005-0000-0000-0000AA6F0000}"/>
    <cellStyle name="Normal 3 2 2 2 2 3 3 3" xfId="8451" xr:uid="{00000000-0005-0000-0000-000014210000}"/>
    <cellStyle name="Normal 3 2 2 2 2 3 3 3 3" xfId="23548" xr:uid="{00000000-0005-0000-0000-0000115C0000}"/>
    <cellStyle name="Normal 3 2 2 2 2 3 3 5" xfId="18535" xr:uid="{00000000-0005-0000-0000-00007C480000}"/>
    <cellStyle name="Normal 3 2 2 2 2 3 4" xfId="5090" xr:uid="{00000000-0005-0000-0000-0000F3130000}"/>
    <cellStyle name="Normal 3 2 2 2 2 3 4 2" xfId="15142" xr:uid="{00000000-0005-0000-0000-0000373B0000}"/>
    <cellStyle name="Normal 3 2 2 2 2 3 4 2 3" xfId="30236" xr:uid="{00000000-0005-0000-0000-000031760000}"/>
    <cellStyle name="Normal 3 2 2 2 2 3 4 3" xfId="10122" xr:uid="{00000000-0005-0000-0000-00009B270000}"/>
    <cellStyle name="Normal 3 2 2 2 2 3 4 3 3" xfId="25219" xr:uid="{00000000-0005-0000-0000-000098620000}"/>
    <cellStyle name="Normal 3 2 2 2 2 3 4 5" xfId="20206" xr:uid="{00000000-0005-0000-0000-0000034F0000}"/>
    <cellStyle name="Normal 3 2 2 2 2 3 5" xfId="11800" xr:uid="{00000000-0005-0000-0000-0000292E0000}"/>
    <cellStyle name="Normal 3 2 2 2 2 3 5 3" xfId="26894" xr:uid="{00000000-0005-0000-0000-000023690000}"/>
    <cellStyle name="Normal 3 2 2 2 2 3 6" xfId="6779" xr:uid="{00000000-0005-0000-0000-00008C1A0000}"/>
    <cellStyle name="Normal 3 2 2 2 2 3 6 3" xfId="21877" xr:uid="{00000000-0005-0000-0000-00008A550000}"/>
    <cellStyle name="Normal 3 2 2 2 2 3 8" xfId="16864"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3" xr:uid="{00000000-0005-0000-0000-00004C710000}"/>
    <cellStyle name="Normal 3 2 2 2 2 4 2 3" xfId="8869" xr:uid="{00000000-0005-0000-0000-0000B6220000}"/>
    <cellStyle name="Normal 3 2 2 2 2 4 2 3 3" xfId="23966" xr:uid="{00000000-0005-0000-0000-0000B35D0000}"/>
    <cellStyle name="Normal 3 2 2 2 2 4 2 5" xfId="18953" xr:uid="{00000000-0005-0000-0000-00001E4A0000}"/>
    <cellStyle name="Normal 3 2 2 2 2 4 3" xfId="5508" xr:uid="{00000000-0005-0000-0000-000095150000}"/>
    <cellStyle name="Normal 3 2 2 2 2 4 3 2" xfId="15560" xr:uid="{00000000-0005-0000-0000-0000D93C0000}"/>
    <cellStyle name="Normal 3 2 2 2 2 4 3 2 3" xfId="30654" xr:uid="{00000000-0005-0000-0000-0000D3770000}"/>
    <cellStyle name="Normal 3 2 2 2 2 4 3 3" xfId="10540" xr:uid="{00000000-0005-0000-0000-00003D290000}"/>
    <cellStyle name="Normal 3 2 2 2 2 4 3 3 3" xfId="25637" xr:uid="{00000000-0005-0000-0000-00003A640000}"/>
    <cellStyle name="Normal 3 2 2 2 2 4 3 5" xfId="20624" xr:uid="{00000000-0005-0000-0000-0000A5500000}"/>
    <cellStyle name="Normal 3 2 2 2 2 4 4" xfId="12218" xr:uid="{00000000-0005-0000-0000-0000CB2F0000}"/>
    <cellStyle name="Normal 3 2 2 2 2 4 4 3" xfId="27312" xr:uid="{00000000-0005-0000-0000-0000C56A0000}"/>
    <cellStyle name="Normal 3 2 2 2 2 4 5" xfId="7197" xr:uid="{00000000-0005-0000-0000-00002E1C0000}"/>
    <cellStyle name="Normal 3 2 2 2 2 4 5 3" xfId="22295" xr:uid="{00000000-0005-0000-0000-00002C570000}"/>
    <cellStyle name="Normal 3 2 2 2 2 4 7" xfId="17282" xr:uid="{00000000-0005-0000-0000-000097430000}"/>
    <cellStyle name="Normal 3 2 2 2 2 5" xfId="2979" xr:uid="{00000000-0005-0000-0000-0000B40B0000}"/>
    <cellStyle name="Normal 3 2 2 2 2 5 2" xfId="13053" xr:uid="{00000000-0005-0000-0000-00000E330000}"/>
    <cellStyle name="Normal 3 2 2 2 2 5 2 3" xfId="28147" xr:uid="{00000000-0005-0000-0000-0000086E0000}"/>
    <cellStyle name="Normal 3 2 2 2 2 5 3" xfId="8033" xr:uid="{00000000-0005-0000-0000-0000721F0000}"/>
    <cellStyle name="Normal 3 2 2 2 2 5 3 3" xfId="23130" xr:uid="{00000000-0005-0000-0000-00006F5A0000}"/>
    <cellStyle name="Normal 3 2 2 2 2 5 5" xfId="18117" xr:uid="{00000000-0005-0000-0000-0000DA460000}"/>
    <cellStyle name="Normal 3 2 2 2 2 6" xfId="4672" xr:uid="{00000000-0005-0000-0000-000051120000}"/>
    <cellStyle name="Normal 3 2 2 2 2 6 2" xfId="14724" xr:uid="{00000000-0005-0000-0000-000095390000}"/>
    <cellStyle name="Normal 3 2 2 2 2 6 2 3" xfId="29818" xr:uid="{00000000-0005-0000-0000-00008F740000}"/>
    <cellStyle name="Normal 3 2 2 2 2 6 3" xfId="9704" xr:uid="{00000000-0005-0000-0000-0000F9250000}"/>
    <cellStyle name="Normal 3 2 2 2 2 6 3 3" xfId="24801" xr:uid="{00000000-0005-0000-0000-0000F6600000}"/>
    <cellStyle name="Normal 3 2 2 2 2 6 5" xfId="19788" xr:uid="{00000000-0005-0000-0000-0000614D0000}"/>
    <cellStyle name="Normal 3 2 2 2 2 7" xfId="11382" xr:uid="{00000000-0005-0000-0000-0000872C0000}"/>
    <cellStyle name="Normal 3 2 2 2 2 7 3" xfId="26476" xr:uid="{00000000-0005-0000-0000-000081670000}"/>
    <cellStyle name="Normal 3 2 2 2 2 8" xfId="6361" xr:uid="{00000000-0005-0000-0000-0000EA180000}"/>
    <cellStyle name="Normal 3 2 2 2 2 8 3" xfId="21459"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5" xr:uid="{00000000-0005-0000-0000-000056730000}"/>
    <cellStyle name="Normal 3 2 2 2 3 2 2 2 3" xfId="9391" xr:uid="{00000000-0005-0000-0000-0000C0240000}"/>
    <cellStyle name="Normal 3 2 2 2 3 2 2 2 3 3" xfId="24488" xr:uid="{00000000-0005-0000-0000-0000BD5F0000}"/>
    <cellStyle name="Normal 3 2 2 2 3 2 2 2 5" xfId="19475" xr:uid="{00000000-0005-0000-0000-0000284C0000}"/>
    <cellStyle name="Normal 3 2 2 2 3 2 2 3" xfId="6030" xr:uid="{00000000-0005-0000-0000-00009F170000}"/>
    <cellStyle name="Normal 3 2 2 2 3 2 2 3 2" xfId="16082" xr:uid="{00000000-0005-0000-0000-0000E33E0000}"/>
    <cellStyle name="Normal 3 2 2 2 3 2 2 3 2 3" xfId="31176" xr:uid="{00000000-0005-0000-0000-0000DD790000}"/>
    <cellStyle name="Normal 3 2 2 2 3 2 2 3 3" xfId="11062" xr:uid="{00000000-0005-0000-0000-0000472B0000}"/>
    <cellStyle name="Normal 3 2 2 2 3 2 2 3 3 3" xfId="26159" xr:uid="{00000000-0005-0000-0000-000044660000}"/>
    <cellStyle name="Normal 3 2 2 2 3 2 2 3 5" xfId="21146" xr:uid="{00000000-0005-0000-0000-0000AF520000}"/>
    <cellStyle name="Normal 3 2 2 2 3 2 2 4" xfId="12740" xr:uid="{00000000-0005-0000-0000-0000D5310000}"/>
    <cellStyle name="Normal 3 2 2 2 3 2 2 4 3" xfId="27834" xr:uid="{00000000-0005-0000-0000-0000CF6C0000}"/>
    <cellStyle name="Normal 3 2 2 2 3 2 2 5" xfId="7719" xr:uid="{00000000-0005-0000-0000-0000381E0000}"/>
    <cellStyle name="Normal 3 2 2 2 3 2 2 5 3" xfId="22817" xr:uid="{00000000-0005-0000-0000-000036590000}"/>
    <cellStyle name="Normal 3 2 2 2 3 2 2 7" xfId="17804" xr:uid="{00000000-0005-0000-0000-0000A1450000}"/>
    <cellStyle name="Normal 3 2 2 2 3 2 3" xfId="3501" xr:uid="{00000000-0005-0000-0000-0000BE0D0000}"/>
    <cellStyle name="Normal 3 2 2 2 3 2 3 2" xfId="13575" xr:uid="{00000000-0005-0000-0000-000018350000}"/>
    <cellStyle name="Normal 3 2 2 2 3 2 3 2 3" xfId="28669" xr:uid="{00000000-0005-0000-0000-000012700000}"/>
    <cellStyle name="Normal 3 2 2 2 3 2 3 3" xfId="8555" xr:uid="{00000000-0005-0000-0000-00007C210000}"/>
    <cellStyle name="Normal 3 2 2 2 3 2 3 3 3" xfId="23652" xr:uid="{00000000-0005-0000-0000-0000795C0000}"/>
    <cellStyle name="Normal 3 2 2 2 3 2 3 5" xfId="18639" xr:uid="{00000000-0005-0000-0000-0000E4480000}"/>
    <cellStyle name="Normal 3 2 2 2 3 2 4" xfId="5194" xr:uid="{00000000-0005-0000-0000-00005B140000}"/>
    <cellStyle name="Normal 3 2 2 2 3 2 4 2" xfId="15246" xr:uid="{00000000-0005-0000-0000-00009F3B0000}"/>
    <cellStyle name="Normal 3 2 2 2 3 2 4 2 3" xfId="30340" xr:uid="{00000000-0005-0000-0000-000099760000}"/>
    <cellStyle name="Normal 3 2 2 2 3 2 4 3" xfId="10226" xr:uid="{00000000-0005-0000-0000-000003280000}"/>
    <cellStyle name="Normal 3 2 2 2 3 2 4 3 3" xfId="25323" xr:uid="{00000000-0005-0000-0000-000000630000}"/>
    <cellStyle name="Normal 3 2 2 2 3 2 4 5" xfId="20310" xr:uid="{00000000-0005-0000-0000-00006B4F0000}"/>
    <cellStyle name="Normal 3 2 2 2 3 2 5" xfId="11904" xr:uid="{00000000-0005-0000-0000-0000912E0000}"/>
    <cellStyle name="Normal 3 2 2 2 3 2 5 3" xfId="26998" xr:uid="{00000000-0005-0000-0000-00008B690000}"/>
    <cellStyle name="Normal 3 2 2 2 3 2 6" xfId="6883" xr:uid="{00000000-0005-0000-0000-0000F41A0000}"/>
    <cellStyle name="Normal 3 2 2 2 3 2 6 3" xfId="21981" xr:uid="{00000000-0005-0000-0000-0000F2550000}"/>
    <cellStyle name="Normal 3 2 2 2 3 2 8" xfId="16968"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7" xr:uid="{00000000-0005-0000-0000-0000B4710000}"/>
    <cellStyle name="Normal 3 2 2 2 3 3 2 3" xfId="8973" xr:uid="{00000000-0005-0000-0000-00001E230000}"/>
    <cellStyle name="Normal 3 2 2 2 3 3 2 3 3" xfId="24070" xr:uid="{00000000-0005-0000-0000-00001B5E0000}"/>
    <cellStyle name="Normal 3 2 2 2 3 3 2 5" xfId="19057" xr:uid="{00000000-0005-0000-0000-0000864A0000}"/>
    <cellStyle name="Normal 3 2 2 2 3 3 3" xfId="5612" xr:uid="{00000000-0005-0000-0000-0000FD150000}"/>
    <cellStyle name="Normal 3 2 2 2 3 3 3 2" xfId="15664" xr:uid="{00000000-0005-0000-0000-0000413D0000}"/>
    <cellStyle name="Normal 3 2 2 2 3 3 3 2 3" xfId="30758" xr:uid="{00000000-0005-0000-0000-00003B780000}"/>
    <cellStyle name="Normal 3 2 2 2 3 3 3 3" xfId="10644" xr:uid="{00000000-0005-0000-0000-0000A5290000}"/>
    <cellStyle name="Normal 3 2 2 2 3 3 3 3 3" xfId="25741" xr:uid="{00000000-0005-0000-0000-0000A2640000}"/>
    <cellStyle name="Normal 3 2 2 2 3 3 3 5" xfId="20728" xr:uid="{00000000-0005-0000-0000-00000D510000}"/>
    <cellStyle name="Normal 3 2 2 2 3 3 4" xfId="12322" xr:uid="{00000000-0005-0000-0000-000033300000}"/>
    <cellStyle name="Normal 3 2 2 2 3 3 4 3" xfId="27416" xr:uid="{00000000-0005-0000-0000-00002D6B0000}"/>
    <cellStyle name="Normal 3 2 2 2 3 3 5" xfId="7301" xr:uid="{00000000-0005-0000-0000-0000961C0000}"/>
    <cellStyle name="Normal 3 2 2 2 3 3 5 3" xfId="22399" xr:uid="{00000000-0005-0000-0000-000094570000}"/>
    <cellStyle name="Normal 3 2 2 2 3 3 7" xfId="17386" xr:uid="{00000000-0005-0000-0000-0000FF430000}"/>
    <cellStyle name="Normal 3 2 2 2 3 4" xfId="3083" xr:uid="{00000000-0005-0000-0000-00001C0C0000}"/>
    <cellStyle name="Normal 3 2 2 2 3 4 2" xfId="13157" xr:uid="{00000000-0005-0000-0000-000076330000}"/>
    <cellStyle name="Normal 3 2 2 2 3 4 2 3" xfId="28251" xr:uid="{00000000-0005-0000-0000-0000706E0000}"/>
    <cellStyle name="Normal 3 2 2 2 3 4 3" xfId="8137" xr:uid="{00000000-0005-0000-0000-0000DA1F0000}"/>
    <cellStyle name="Normal 3 2 2 2 3 4 3 3" xfId="23234" xr:uid="{00000000-0005-0000-0000-0000D75A0000}"/>
    <cellStyle name="Normal 3 2 2 2 3 4 5" xfId="18221" xr:uid="{00000000-0005-0000-0000-000042470000}"/>
    <cellStyle name="Normal 3 2 2 2 3 5" xfId="4776" xr:uid="{00000000-0005-0000-0000-0000B9120000}"/>
    <cellStyle name="Normal 3 2 2 2 3 5 2" xfId="14828" xr:uid="{00000000-0005-0000-0000-0000FD390000}"/>
    <cellStyle name="Normal 3 2 2 2 3 5 2 3" xfId="29922" xr:uid="{00000000-0005-0000-0000-0000F7740000}"/>
    <cellStyle name="Normal 3 2 2 2 3 5 3" xfId="9808" xr:uid="{00000000-0005-0000-0000-000061260000}"/>
    <cellStyle name="Normal 3 2 2 2 3 5 3 3" xfId="24905" xr:uid="{00000000-0005-0000-0000-00005E610000}"/>
    <cellStyle name="Normal 3 2 2 2 3 5 5" xfId="19892" xr:uid="{00000000-0005-0000-0000-0000C94D0000}"/>
    <cellStyle name="Normal 3 2 2 2 3 6" xfId="11486" xr:uid="{00000000-0005-0000-0000-0000EF2C0000}"/>
    <cellStyle name="Normal 3 2 2 2 3 6 3" xfId="26580" xr:uid="{00000000-0005-0000-0000-0000E9670000}"/>
    <cellStyle name="Normal 3 2 2 2 3 7" xfId="6465" xr:uid="{00000000-0005-0000-0000-000052190000}"/>
    <cellStyle name="Normal 3 2 2 2 3 7 3" xfId="21563" xr:uid="{00000000-0005-0000-0000-000050540000}"/>
    <cellStyle name="Normal 3 2 2 2 3 9" xfId="16550"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7" xr:uid="{00000000-0005-0000-0000-000086720000}"/>
    <cellStyle name="Normal 3 2 2 2 4 2 2 3" xfId="9183" xr:uid="{00000000-0005-0000-0000-0000F0230000}"/>
    <cellStyle name="Normal 3 2 2 2 4 2 2 3 3" xfId="24280" xr:uid="{00000000-0005-0000-0000-0000ED5E0000}"/>
    <cellStyle name="Normal 3 2 2 2 4 2 2 5" xfId="19267" xr:uid="{00000000-0005-0000-0000-0000584B0000}"/>
    <cellStyle name="Normal 3 2 2 2 4 2 3" xfId="5822" xr:uid="{00000000-0005-0000-0000-0000CF160000}"/>
    <cellStyle name="Normal 3 2 2 2 4 2 3 2" xfId="15874" xr:uid="{00000000-0005-0000-0000-0000133E0000}"/>
    <cellStyle name="Normal 3 2 2 2 4 2 3 2 3" xfId="30968" xr:uid="{00000000-0005-0000-0000-00000D790000}"/>
    <cellStyle name="Normal 3 2 2 2 4 2 3 3" xfId="10854" xr:uid="{00000000-0005-0000-0000-0000772A0000}"/>
    <cellStyle name="Normal 3 2 2 2 4 2 3 3 3" xfId="25951" xr:uid="{00000000-0005-0000-0000-000074650000}"/>
    <cellStyle name="Normal 3 2 2 2 4 2 3 5" xfId="20938" xr:uid="{00000000-0005-0000-0000-0000DF510000}"/>
    <cellStyle name="Normal 3 2 2 2 4 2 4" xfId="12532" xr:uid="{00000000-0005-0000-0000-000005310000}"/>
    <cellStyle name="Normal 3 2 2 2 4 2 4 3" xfId="27626" xr:uid="{00000000-0005-0000-0000-0000FF6B0000}"/>
    <cellStyle name="Normal 3 2 2 2 4 2 5" xfId="7511" xr:uid="{00000000-0005-0000-0000-0000681D0000}"/>
    <cellStyle name="Normal 3 2 2 2 4 2 5 3" xfId="22609" xr:uid="{00000000-0005-0000-0000-000066580000}"/>
    <cellStyle name="Normal 3 2 2 2 4 2 7" xfId="17596" xr:uid="{00000000-0005-0000-0000-0000D1440000}"/>
    <cellStyle name="Normal 3 2 2 2 4 3" xfId="3293" xr:uid="{00000000-0005-0000-0000-0000EE0C0000}"/>
    <cellStyle name="Normal 3 2 2 2 4 3 2" xfId="13367" xr:uid="{00000000-0005-0000-0000-000048340000}"/>
    <cellStyle name="Normal 3 2 2 2 4 3 2 3" xfId="28461" xr:uid="{00000000-0005-0000-0000-0000426F0000}"/>
    <cellStyle name="Normal 3 2 2 2 4 3 3" xfId="8347" xr:uid="{00000000-0005-0000-0000-0000AC200000}"/>
    <cellStyle name="Normal 3 2 2 2 4 3 3 3" xfId="23444" xr:uid="{00000000-0005-0000-0000-0000A95B0000}"/>
    <cellStyle name="Normal 3 2 2 2 4 3 5" xfId="18431" xr:uid="{00000000-0005-0000-0000-000014480000}"/>
    <cellStyle name="Normal 3 2 2 2 4 4" xfId="4986" xr:uid="{00000000-0005-0000-0000-00008B130000}"/>
    <cellStyle name="Normal 3 2 2 2 4 4 2" xfId="15038" xr:uid="{00000000-0005-0000-0000-0000CF3A0000}"/>
    <cellStyle name="Normal 3 2 2 2 4 4 2 3" xfId="30132" xr:uid="{00000000-0005-0000-0000-0000C9750000}"/>
    <cellStyle name="Normal 3 2 2 2 4 4 3" xfId="10018" xr:uid="{00000000-0005-0000-0000-000033270000}"/>
    <cellStyle name="Normal 3 2 2 2 4 4 3 3" xfId="25115" xr:uid="{00000000-0005-0000-0000-000030620000}"/>
    <cellStyle name="Normal 3 2 2 2 4 4 5" xfId="20102" xr:uid="{00000000-0005-0000-0000-00009B4E0000}"/>
    <cellStyle name="Normal 3 2 2 2 4 5" xfId="11696" xr:uid="{00000000-0005-0000-0000-0000C12D0000}"/>
    <cellStyle name="Normal 3 2 2 2 4 5 3" xfId="26790" xr:uid="{00000000-0005-0000-0000-0000BB680000}"/>
    <cellStyle name="Normal 3 2 2 2 4 6" xfId="6675" xr:uid="{00000000-0005-0000-0000-0000241A0000}"/>
    <cellStyle name="Normal 3 2 2 2 4 6 3" xfId="21773" xr:uid="{00000000-0005-0000-0000-000022550000}"/>
    <cellStyle name="Normal 3 2 2 2 4 8" xfId="16760"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79" xr:uid="{00000000-0005-0000-0000-0000E4700000}"/>
    <cellStyle name="Normal 3 2 2 2 5 2 3" xfId="8765" xr:uid="{00000000-0005-0000-0000-00004E220000}"/>
    <cellStyle name="Normal 3 2 2 2 5 2 3 3" xfId="23862" xr:uid="{00000000-0005-0000-0000-00004B5D0000}"/>
    <cellStyle name="Normal 3 2 2 2 5 2 5" xfId="18849" xr:uid="{00000000-0005-0000-0000-0000B6490000}"/>
    <cellStyle name="Normal 3 2 2 2 5 3" xfId="5404" xr:uid="{00000000-0005-0000-0000-00002D150000}"/>
    <cellStyle name="Normal 3 2 2 2 5 3 2" xfId="15456" xr:uid="{00000000-0005-0000-0000-0000713C0000}"/>
    <cellStyle name="Normal 3 2 2 2 5 3 2 3" xfId="30550" xr:uid="{00000000-0005-0000-0000-00006B770000}"/>
    <cellStyle name="Normal 3 2 2 2 5 3 3" xfId="10436" xr:uid="{00000000-0005-0000-0000-0000D5280000}"/>
    <cellStyle name="Normal 3 2 2 2 5 3 3 3" xfId="25533" xr:uid="{00000000-0005-0000-0000-0000D2630000}"/>
    <cellStyle name="Normal 3 2 2 2 5 3 5" xfId="20520" xr:uid="{00000000-0005-0000-0000-00003D500000}"/>
    <cellStyle name="Normal 3 2 2 2 5 4" xfId="12114" xr:uid="{00000000-0005-0000-0000-0000632F0000}"/>
    <cellStyle name="Normal 3 2 2 2 5 4 3" xfId="27208" xr:uid="{00000000-0005-0000-0000-00005D6A0000}"/>
    <cellStyle name="Normal 3 2 2 2 5 5" xfId="7093" xr:uid="{00000000-0005-0000-0000-0000C61B0000}"/>
    <cellStyle name="Normal 3 2 2 2 5 5 3" xfId="22191" xr:uid="{00000000-0005-0000-0000-0000C4560000}"/>
    <cellStyle name="Normal 3 2 2 2 5 7" xfId="17178" xr:uid="{00000000-0005-0000-0000-00002F430000}"/>
    <cellStyle name="Normal 3 2 2 2 6" xfId="2875" xr:uid="{00000000-0005-0000-0000-00004C0B0000}"/>
    <cellStyle name="Normal 3 2 2 2 6 2" xfId="12949" xr:uid="{00000000-0005-0000-0000-0000A6320000}"/>
    <cellStyle name="Normal 3 2 2 2 6 2 3" xfId="28043" xr:uid="{00000000-0005-0000-0000-0000A06D0000}"/>
    <cellStyle name="Normal 3 2 2 2 6 3" xfId="7929" xr:uid="{00000000-0005-0000-0000-00000A1F0000}"/>
    <cellStyle name="Normal 3 2 2 2 6 3 3" xfId="23026" xr:uid="{00000000-0005-0000-0000-0000075A0000}"/>
    <cellStyle name="Normal 3 2 2 2 6 5" xfId="18013" xr:uid="{00000000-0005-0000-0000-000072460000}"/>
    <cellStyle name="Normal 3 2 2 2 7" xfId="4568" xr:uid="{00000000-0005-0000-0000-0000E9110000}"/>
    <cellStyle name="Normal 3 2 2 2 7 2" xfId="14620" xr:uid="{00000000-0005-0000-0000-00002D390000}"/>
    <cellStyle name="Normal 3 2 2 2 7 2 3" xfId="29714" xr:uid="{00000000-0005-0000-0000-000027740000}"/>
    <cellStyle name="Normal 3 2 2 2 7 3" xfId="9600" xr:uid="{00000000-0005-0000-0000-000091250000}"/>
    <cellStyle name="Normal 3 2 2 2 7 3 3" xfId="24697" xr:uid="{00000000-0005-0000-0000-00008E600000}"/>
    <cellStyle name="Normal 3 2 2 2 7 5" xfId="19684" xr:uid="{00000000-0005-0000-0000-0000F94C0000}"/>
    <cellStyle name="Normal 3 2 2 2 8" xfId="11278" xr:uid="{00000000-0005-0000-0000-00001F2C0000}"/>
    <cellStyle name="Normal 3 2 2 2 8 3" xfId="26372" xr:uid="{00000000-0005-0000-0000-000019670000}"/>
    <cellStyle name="Normal 3 2 2 2 9" xfId="6257" xr:uid="{00000000-0005-0000-0000-000082180000}"/>
    <cellStyle name="Normal 3 2 2 2 9 3" xfId="21355" xr:uid="{00000000-0005-0000-0000-000080530000}"/>
    <cellStyle name="Normal 3 2 2 3" xfId="1222" xr:uid="{00000000-0005-0000-0000-0000D6040000}"/>
    <cellStyle name="Normal 3 2 2 3 10" xfId="16394"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7" xr:uid="{00000000-0005-0000-0000-00008A730000}"/>
    <cellStyle name="Normal 3 2 2 3 2 2 2 2 3" xfId="9443" xr:uid="{00000000-0005-0000-0000-0000F4240000}"/>
    <cellStyle name="Normal 3 2 2 3 2 2 2 2 3 3" xfId="24540" xr:uid="{00000000-0005-0000-0000-0000F15F0000}"/>
    <cellStyle name="Normal 3 2 2 3 2 2 2 2 5" xfId="19527" xr:uid="{00000000-0005-0000-0000-00005C4C0000}"/>
    <cellStyle name="Normal 3 2 2 3 2 2 2 3" xfId="6082" xr:uid="{00000000-0005-0000-0000-0000D3170000}"/>
    <cellStyle name="Normal 3 2 2 3 2 2 2 3 2" xfId="16134" xr:uid="{00000000-0005-0000-0000-0000173F0000}"/>
    <cellStyle name="Normal 3 2 2 3 2 2 2 3 2 3" xfId="31228" xr:uid="{00000000-0005-0000-0000-0000117A0000}"/>
    <cellStyle name="Normal 3 2 2 3 2 2 2 3 3" xfId="11114" xr:uid="{00000000-0005-0000-0000-00007B2B0000}"/>
    <cellStyle name="Normal 3 2 2 3 2 2 2 3 3 3" xfId="26211" xr:uid="{00000000-0005-0000-0000-000078660000}"/>
    <cellStyle name="Normal 3 2 2 3 2 2 2 3 5" xfId="21198" xr:uid="{00000000-0005-0000-0000-0000E3520000}"/>
    <cellStyle name="Normal 3 2 2 3 2 2 2 4" xfId="12792" xr:uid="{00000000-0005-0000-0000-000009320000}"/>
    <cellStyle name="Normal 3 2 2 3 2 2 2 4 3" xfId="27886" xr:uid="{00000000-0005-0000-0000-0000036D0000}"/>
    <cellStyle name="Normal 3 2 2 3 2 2 2 5" xfId="7771" xr:uid="{00000000-0005-0000-0000-00006C1E0000}"/>
    <cellStyle name="Normal 3 2 2 3 2 2 2 5 3" xfId="22869" xr:uid="{00000000-0005-0000-0000-00006A590000}"/>
    <cellStyle name="Normal 3 2 2 3 2 2 2 7" xfId="17856" xr:uid="{00000000-0005-0000-0000-0000D5450000}"/>
    <cellStyle name="Normal 3 2 2 3 2 2 3" xfId="3553" xr:uid="{00000000-0005-0000-0000-0000F20D0000}"/>
    <cellStyle name="Normal 3 2 2 3 2 2 3 2" xfId="13627" xr:uid="{00000000-0005-0000-0000-00004C350000}"/>
    <cellStyle name="Normal 3 2 2 3 2 2 3 2 3" xfId="28721" xr:uid="{00000000-0005-0000-0000-000046700000}"/>
    <cellStyle name="Normal 3 2 2 3 2 2 3 3" xfId="8607" xr:uid="{00000000-0005-0000-0000-0000B0210000}"/>
    <cellStyle name="Normal 3 2 2 3 2 2 3 3 3" xfId="23704" xr:uid="{00000000-0005-0000-0000-0000AD5C0000}"/>
    <cellStyle name="Normal 3 2 2 3 2 2 3 5" xfId="18691" xr:uid="{00000000-0005-0000-0000-000018490000}"/>
    <cellStyle name="Normal 3 2 2 3 2 2 4" xfId="5246" xr:uid="{00000000-0005-0000-0000-00008F140000}"/>
    <cellStyle name="Normal 3 2 2 3 2 2 4 2" xfId="15298" xr:uid="{00000000-0005-0000-0000-0000D33B0000}"/>
    <cellStyle name="Normal 3 2 2 3 2 2 4 2 3" xfId="30392" xr:uid="{00000000-0005-0000-0000-0000CD760000}"/>
    <cellStyle name="Normal 3 2 2 3 2 2 4 3" xfId="10278" xr:uid="{00000000-0005-0000-0000-000037280000}"/>
    <cellStyle name="Normal 3 2 2 3 2 2 4 3 3" xfId="25375" xr:uid="{00000000-0005-0000-0000-000034630000}"/>
    <cellStyle name="Normal 3 2 2 3 2 2 4 5" xfId="20362" xr:uid="{00000000-0005-0000-0000-00009F4F0000}"/>
    <cellStyle name="Normal 3 2 2 3 2 2 5" xfId="11956" xr:uid="{00000000-0005-0000-0000-0000C52E0000}"/>
    <cellStyle name="Normal 3 2 2 3 2 2 5 3" xfId="27050" xr:uid="{00000000-0005-0000-0000-0000BF690000}"/>
    <cellStyle name="Normal 3 2 2 3 2 2 6" xfId="6935" xr:uid="{00000000-0005-0000-0000-0000281B0000}"/>
    <cellStyle name="Normal 3 2 2 3 2 2 6 3" xfId="22033" xr:uid="{00000000-0005-0000-0000-000026560000}"/>
    <cellStyle name="Normal 3 2 2 3 2 2 8" xfId="17020"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39" xr:uid="{00000000-0005-0000-0000-0000E8710000}"/>
    <cellStyle name="Normal 3 2 2 3 2 3 2 3" xfId="9025" xr:uid="{00000000-0005-0000-0000-000052230000}"/>
    <cellStyle name="Normal 3 2 2 3 2 3 2 3 3" xfId="24122" xr:uid="{00000000-0005-0000-0000-00004F5E0000}"/>
    <cellStyle name="Normal 3 2 2 3 2 3 2 5" xfId="19109" xr:uid="{00000000-0005-0000-0000-0000BA4A0000}"/>
    <cellStyle name="Normal 3 2 2 3 2 3 3" xfId="5664" xr:uid="{00000000-0005-0000-0000-000031160000}"/>
    <cellStyle name="Normal 3 2 2 3 2 3 3 2" xfId="15716" xr:uid="{00000000-0005-0000-0000-0000753D0000}"/>
    <cellStyle name="Normal 3 2 2 3 2 3 3 2 3" xfId="30810" xr:uid="{00000000-0005-0000-0000-00006F780000}"/>
    <cellStyle name="Normal 3 2 2 3 2 3 3 3" xfId="10696" xr:uid="{00000000-0005-0000-0000-0000D9290000}"/>
    <cellStyle name="Normal 3 2 2 3 2 3 3 3 3" xfId="25793" xr:uid="{00000000-0005-0000-0000-0000D6640000}"/>
    <cellStyle name="Normal 3 2 2 3 2 3 3 5" xfId="20780" xr:uid="{00000000-0005-0000-0000-000041510000}"/>
    <cellStyle name="Normal 3 2 2 3 2 3 4" xfId="12374" xr:uid="{00000000-0005-0000-0000-000067300000}"/>
    <cellStyle name="Normal 3 2 2 3 2 3 4 3" xfId="27468" xr:uid="{00000000-0005-0000-0000-0000616B0000}"/>
    <cellStyle name="Normal 3 2 2 3 2 3 5" xfId="7353" xr:uid="{00000000-0005-0000-0000-0000CA1C0000}"/>
    <cellStyle name="Normal 3 2 2 3 2 3 5 3" xfId="22451" xr:uid="{00000000-0005-0000-0000-0000C8570000}"/>
    <cellStyle name="Normal 3 2 2 3 2 3 7" xfId="17438" xr:uid="{00000000-0005-0000-0000-000033440000}"/>
    <cellStyle name="Normal 3 2 2 3 2 4" xfId="3135" xr:uid="{00000000-0005-0000-0000-0000500C0000}"/>
    <cellStyle name="Normal 3 2 2 3 2 4 2" xfId="13209" xr:uid="{00000000-0005-0000-0000-0000AA330000}"/>
    <cellStyle name="Normal 3 2 2 3 2 4 2 3" xfId="28303" xr:uid="{00000000-0005-0000-0000-0000A46E0000}"/>
    <cellStyle name="Normal 3 2 2 3 2 4 3" xfId="8189" xr:uid="{00000000-0005-0000-0000-00000E200000}"/>
    <cellStyle name="Normal 3 2 2 3 2 4 3 3" xfId="23286" xr:uid="{00000000-0005-0000-0000-00000B5B0000}"/>
    <cellStyle name="Normal 3 2 2 3 2 4 5" xfId="18273" xr:uid="{00000000-0005-0000-0000-000076470000}"/>
    <cellStyle name="Normal 3 2 2 3 2 5" xfId="4828" xr:uid="{00000000-0005-0000-0000-0000ED120000}"/>
    <cellStyle name="Normal 3 2 2 3 2 5 2" xfId="14880" xr:uid="{00000000-0005-0000-0000-0000313A0000}"/>
    <cellStyle name="Normal 3 2 2 3 2 5 2 3" xfId="29974" xr:uid="{00000000-0005-0000-0000-00002B750000}"/>
    <cellStyle name="Normal 3 2 2 3 2 5 3" xfId="9860" xr:uid="{00000000-0005-0000-0000-000095260000}"/>
    <cellStyle name="Normal 3 2 2 3 2 5 3 3" xfId="24957" xr:uid="{00000000-0005-0000-0000-000092610000}"/>
    <cellStyle name="Normal 3 2 2 3 2 5 5" xfId="19944" xr:uid="{00000000-0005-0000-0000-0000FD4D0000}"/>
    <cellStyle name="Normal 3 2 2 3 2 6" xfId="11538" xr:uid="{00000000-0005-0000-0000-0000232D0000}"/>
    <cellStyle name="Normal 3 2 2 3 2 6 3" xfId="26632" xr:uid="{00000000-0005-0000-0000-00001D680000}"/>
    <cellStyle name="Normal 3 2 2 3 2 7" xfId="6517" xr:uid="{00000000-0005-0000-0000-000086190000}"/>
    <cellStyle name="Normal 3 2 2 3 2 7 3" xfId="21615" xr:uid="{00000000-0005-0000-0000-000084540000}"/>
    <cellStyle name="Normal 3 2 2 3 2 9" xfId="16602"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49" xr:uid="{00000000-0005-0000-0000-0000BA720000}"/>
    <cellStyle name="Normal 3 2 2 3 3 2 2 3" xfId="9235" xr:uid="{00000000-0005-0000-0000-000024240000}"/>
    <cellStyle name="Normal 3 2 2 3 3 2 2 3 3" xfId="24332" xr:uid="{00000000-0005-0000-0000-0000215F0000}"/>
    <cellStyle name="Normal 3 2 2 3 3 2 2 5" xfId="19319" xr:uid="{00000000-0005-0000-0000-00008C4B0000}"/>
    <cellStyle name="Normal 3 2 2 3 3 2 3" xfId="5874" xr:uid="{00000000-0005-0000-0000-000003170000}"/>
    <cellStyle name="Normal 3 2 2 3 3 2 3 2" xfId="15926" xr:uid="{00000000-0005-0000-0000-0000473E0000}"/>
    <cellStyle name="Normal 3 2 2 3 3 2 3 2 3" xfId="31020" xr:uid="{00000000-0005-0000-0000-000041790000}"/>
    <cellStyle name="Normal 3 2 2 3 3 2 3 3" xfId="10906" xr:uid="{00000000-0005-0000-0000-0000AB2A0000}"/>
    <cellStyle name="Normal 3 2 2 3 3 2 3 3 3" xfId="26003" xr:uid="{00000000-0005-0000-0000-0000A8650000}"/>
    <cellStyle name="Normal 3 2 2 3 3 2 3 5" xfId="20990" xr:uid="{00000000-0005-0000-0000-000013520000}"/>
    <cellStyle name="Normal 3 2 2 3 3 2 4" xfId="12584" xr:uid="{00000000-0005-0000-0000-000039310000}"/>
    <cellStyle name="Normal 3 2 2 3 3 2 4 3" xfId="27678" xr:uid="{00000000-0005-0000-0000-0000336C0000}"/>
    <cellStyle name="Normal 3 2 2 3 3 2 5" xfId="7563" xr:uid="{00000000-0005-0000-0000-00009C1D0000}"/>
    <cellStyle name="Normal 3 2 2 3 3 2 5 3" xfId="22661" xr:uid="{00000000-0005-0000-0000-00009A580000}"/>
    <cellStyle name="Normal 3 2 2 3 3 2 7" xfId="17648" xr:uid="{00000000-0005-0000-0000-000005450000}"/>
    <cellStyle name="Normal 3 2 2 3 3 3" xfId="3345" xr:uid="{00000000-0005-0000-0000-0000220D0000}"/>
    <cellStyle name="Normal 3 2 2 3 3 3 2" xfId="13419" xr:uid="{00000000-0005-0000-0000-00007C340000}"/>
    <cellStyle name="Normal 3 2 2 3 3 3 2 3" xfId="28513" xr:uid="{00000000-0005-0000-0000-0000766F0000}"/>
    <cellStyle name="Normal 3 2 2 3 3 3 3" xfId="8399" xr:uid="{00000000-0005-0000-0000-0000E0200000}"/>
    <cellStyle name="Normal 3 2 2 3 3 3 3 3" xfId="23496" xr:uid="{00000000-0005-0000-0000-0000DD5B0000}"/>
    <cellStyle name="Normal 3 2 2 3 3 3 5" xfId="18483" xr:uid="{00000000-0005-0000-0000-000048480000}"/>
    <cellStyle name="Normal 3 2 2 3 3 4" xfId="5038" xr:uid="{00000000-0005-0000-0000-0000BF130000}"/>
    <cellStyle name="Normal 3 2 2 3 3 4 2" xfId="15090" xr:uid="{00000000-0005-0000-0000-0000033B0000}"/>
    <cellStyle name="Normal 3 2 2 3 3 4 2 3" xfId="30184" xr:uid="{00000000-0005-0000-0000-0000FD750000}"/>
    <cellStyle name="Normal 3 2 2 3 3 4 3" xfId="10070" xr:uid="{00000000-0005-0000-0000-000067270000}"/>
    <cellStyle name="Normal 3 2 2 3 3 4 3 3" xfId="25167" xr:uid="{00000000-0005-0000-0000-000064620000}"/>
    <cellStyle name="Normal 3 2 2 3 3 4 5" xfId="20154" xr:uid="{00000000-0005-0000-0000-0000CF4E0000}"/>
    <cellStyle name="Normal 3 2 2 3 3 5" xfId="11748" xr:uid="{00000000-0005-0000-0000-0000F52D0000}"/>
    <cellStyle name="Normal 3 2 2 3 3 5 3" xfId="26842" xr:uid="{00000000-0005-0000-0000-0000EF680000}"/>
    <cellStyle name="Normal 3 2 2 3 3 6" xfId="6727" xr:uid="{00000000-0005-0000-0000-0000581A0000}"/>
    <cellStyle name="Normal 3 2 2 3 3 6 3" xfId="21825" xr:uid="{00000000-0005-0000-0000-000056550000}"/>
    <cellStyle name="Normal 3 2 2 3 3 8" xfId="16812"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1" xr:uid="{00000000-0005-0000-0000-000018710000}"/>
    <cellStyle name="Normal 3 2 2 3 4 2 3" xfId="8817" xr:uid="{00000000-0005-0000-0000-000082220000}"/>
    <cellStyle name="Normal 3 2 2 3 4 2 3 3" xfId="23914" xr:uid="{00000000-0005-0000-0000-00007F5D0000}"/>
    <cellStyle name="Normal 3 2 2 3 4 2 5" xfId="18901" xr:uid="{00000000-0005-0000-0000-0000EA490000}"/>
    <cellStyle name="Normal 3 2 2 3 4 3" xfId="5456" xr:uid="{00000000-0005-0000-0000-000061150000}"/>
    <cellStyle name="Normal 3 2 2 3 4 3 2" xfId="15508" xr:uid="{00000000-0005-0000-0000-0000A53C0000}"/>
    <cellStyle name="Normal 3 2 2 3 4 3 2 3" xfId="30602" xr:uid="{00000000-0005-0000-0000-00009F770000}"/>
    <cellStyle name="Normal 3 2 2 3 4 3 3" xfId="10488" xr:uid="{00000000-0005-0000-0000-000009290000}"/>
    <cellStyle name="Normal 3 2 2 3 4 3 3 3" xfId="25585" xr:uid="{00000000-0005-0000-0000-000006640000}"/>
    <cellStyle name="Normal 3 2 2 3 4 3 5" xfId="20572" xr:uid="{00000000-0005-0000-0000-000071500000}"/>
    <cellStyle name="Normal 3 2 2 3 4 4" xfId="12166" xr:uid="{00000000-0005-0000-0000-0000972F0000}"/>
    <cellStyle name="Normal 3 2 2 3 4 4 3" xfId="27260" xr:uid="{00000000-0005-0000-0000-0000916A0000}"/>
    <cellStyle name="Normal 3 2 2 3 4 5" xfId="7145" xr:uid="{00000000-0005-0000-0000-0000FA1B0000}"/>
    <cellStyle name="Normal 3 2 2 3 4 5 3" xfId="22243" xr:uid="{00000000-0005-0000-0000-0000F8560000}"/>
    <cellStyle name="Normal 3 2 2 3 4 7" xfId="17230" xr:uid="{00000000-0005-0000-0000-000063430000}"/>
    <cellStyle name="Normal 3 2 2 3 5" xfId="2927" xr:uid="{00000000-0005-0000-0000-0000800B0000}"/>
    <cellStyle name="Normal 3 2 2 3 5 2" xfId="13001" xr:uid="{00000000-0005-0000-0000-0000DA320000}"/>
    <cellStyle name="Normal 3 2 2 3 5 2 3" xfId="28095" xr:uid="{00000000-0005-0000-0000-0000D46D0000}"/>
    <cellStyle name="Normal 3 2 2 3 5 3" xfId="7981" xr:uid="{00000000-0005-0000-0000-00003E1F0000}"/>
    <cellStyle name="Normal 3 2 2 3 5 3 3" xfId="23078" xr:uid="{00000000-0005-0000-0000-00003B5A0000}"/>
    <cellStyle name="Normal 3 2 2 3 5 5" xfId="18065" xr:uid="{00000000-0005-0000-0000-0000A6460000}"/>
    <cellStyle name="Normal 3 2 2 3 6" xfId="4620" xr:uid="{00000000-0005-0000-0000-00001D120000}"/>
    <cellStyle name="Normal 3 2 2 3 6 2" xfId="14672" xr:uid="{00000000-0005-0000-0000-000061390000}"/>
    <cellStyle name="Normal 3 2 2 3 6 2 3" xfId="29766" xr:uid="{00000000-0005-0000-0000-00005B740000}"/>
    <cellStyle name="Normal 3 2 2 3 6 3" xfId="9652" xr:uid="{00000000-0005-0000-0000-0000C5250000}"/>
    <cellStyle name="Normal 3 2 2 3 6 3 3" xfId="24749" xr:uid="{00000000-0005-0000-0000-0000C2600000}"/>
    <cellStyle name="Normal 3 2 2 3 6 5" xfId="19736" xr:uid="{00000000-0005-0000-0000-00002D4D0000}"/>
    <cellStyle name="Normal 3 2 2 3 7" xfId="11330" xr:uid="{00000000-0005-0000-0000-0000532C0000}"/>
    <cellStyle name="Normal 3 2 2 3 7 3" xfId="26424" xr:uid="{00000000-0005-0000-0000-00004D670000}"/>
    <cellStyle name="Normal 3 2 2 3 8" xfId="6309" xr:uid="{00000000-0005-0000-0000-0000B6180000}"/>
    <cellStyle name="Normal 3 2 2 3 8 3" xfId="21407"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3" xr:uid="{00000000-0005-0000-0000-000022730000}"/>
    <cellStyle name="Normal 3 2 2 4 2 2 2 3" xfId="9339" xr:uid="{00000000-0005-0000-0000-00008C240000}"/>
    <cellStyle name="Normal 3 2 2 4 2 2 2 3 3" xfId="24436" xr:uid="{00000000-0005-0000-0000-0000895F0000}"/>
    <cellStyle name="Normal 3 2 2 4 2 2 2 5" xfId="19423" xr:uid="{00000000-0005-0000-0000-0000F44B0000}"/>
    <cellStyle name="Normal 3 2 2 4 2 2 3" xfId="5978" xr:uid="{00000000-0005-0000-0000-00006B170000}"/>
    <cellStyle name="Normal 3 2 2 4 2 2 3 2" xfId="16030" xr:uid="{00000000-0005-0000-0000-0000AF3E0000}"/>
    <cellStyle name="Normal 3 2 2 4 2 2 3 2 3" xfId="31124" xr:uid="{00000000-0005-0000-0000-0000A9790000}"/>
    <cellStyle name="Normal 3 2 2 4 2 2 3 3" xfId="11010" xr:uid="{00000000-0005-0000-0000-0000132B0000}"/>
    <cellStyle name="Normal 3 2 2 4 2 2 3 3 3" xfId="26107" xr:uid="{00000000-0005-0000-0000-000010660000}"/>
    <cellStyle name="Normal 3 2 2 4 2 2 3 5" xfId="21094" xr:uid="{00000000-0005-0000-0000-00007B520000}"/>
    <cellStyle name="Normal 3 2 2 4 2 2 4" xfId="12688" xr:uid="{00000000-0005-0000-0000-0000A1310000}"/>
    <cellStyle name="Normal 3 2 2 4 2 2 4 3" xfId="27782" xr:uid="{00000000-0005-0000-0000-00009B6C0000}"/>
    <cellStyle name="Normal 3 2 2 4 2 2 5" xfId="7667" xr:uid="{00000000-0005-0000-0000-0000041E0000}"/>
    <cellStyle name="Normal 3 2 2 4 2 2 5 3" xfId="22765" xr:uid="{00000000-0005-0000-0000-000002590000}"/>
    <cellStyle name="Normal 3 2 2 4 2 2 7" xfId="17752" xr:uid="{00000000-0005-0000-0000-00006D450000}"/>
    <cellStyle name="Normal 3 2 2 4 2 3" xfId="3449" xr:uid="{00000000-0005-0000-0000-00008A0D0000}"/>
    <cellStyle name="Normal 3 2 2 4 2 3 2" xfId="13523" xr:uid="{00000000-0005-0000-0000-0000E4340000}"/>
    <cellStyle name="Normal 3 2 2 4 2 3 2 3" xfId="28617" xr:uid="{00000000-0005-0000-0000-0000DE6F0000}"/>
    <cellStyle name="Normal 3 2 2 4 2 3 3" xfId="8503" xr:uid="{00000000-0005-0000-0000-000048210000}"/>
    <cellStyle name="Normal 3 2 2 4 2 3 3 3" xfId="23600" xr:uid="{00000000-0005-0000-0000-0000455C0000}"/>
    <cellStyle name="Normal 3 2 2 4 2 3 5" xfId="18587" xr:uid="{00000000-0005-0000-0000-0000B0480000}"/>
    <cellStyle name="Normal 3 2 2 4 2 4" xfId="5142" xr:uid="{00000000-0005-0000-0000-000027140000}"/>
    <cellStyle name="Normal 3 2 2 4 2 4 2" xfId="15194" xr:uid="{00000000-0005-0000-0000-00006B3B0000}"/>
    <cellStyle name="Normal 3 2 2 4 2 4 2 3" xfId="30288" xr:uid="{00000000-0005-0000-0000-000065760000}"/>
    <cellStyle name="Normal 3 2 2 4 2 4 3" xfId="10174" xr:uid="{00000000-0005-0000-0000-0000CF270000}"/>
    <cellStyle name="Normal 3 2 2 4 2 4 3 3" xfId="25271" xr:uid="{00000000-0005-0000-0000-0000CC620000}"/>
    <cellStyle name="Normal 3 2 2 4 2 4 5" xfId="20258" xr:uid="{00000000-0005-0000-0000-0000374F0000}"/>
    <cellStyle name="Normal 3 2 2 4 2 5" xfId="11852" xr:uid="{00000000-0005-0000-0000-00005D2E0000}"/>
    <cellStyle name="Normal 3 2 2 4 2 5 3" xfId="26946" xr:uid="{00000000-0005-0000-0000-000057690000}"/>
    <cellStyle name="Normal 3 2 2 4 2 6" xfId="6831" xr:uid="{00000000-0005-0000-0000-0000C01A0000}"/>
    <cellStyle name="Normal 3 2 2 4 2 6 3" xfId="21929" xr:uid="{00000000-0005-0000-0000-0000BE550000}"/>
    <cellStyle name="Normal 3 2 2 4 2 8" xfId="16916"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5" xr:uid="{00000000-0005-0000-0000-000080710000}"/>
    <cellStyle name="Normal 3 2 2 4 3 2 3" xfId="8921" xr:uid="{00000000-0005-0000-0000-0000EA220000}"/>
    <cellStyle name="Normal 3 2 2 4 3 2 3 3" xfId="24018" xr:uid="{00000000-0005-0000-0000-0000E75D0000}"/>
    <cellStyle name="Normal 3 2 2 4 3 2 5" xfId="19005" xr:uid="{00000000-0005-0000-0000-0000524A0000}"/>
    <cellStyle name="Normal 3 2 2 4 3 3" xfId="5560" xr:uid="{00000000-0005-0000-0000-0000C9150000}"/>
    <cellStyle name="Normal 3 2 2 4 3 3 2" xfId="15612" xr:uid="{00000000-0005-0000-0000-00000D3D0000}"/>
    <cellStyle name="Normal 3 2 2 4 3 3 2 3" xfId="30706" xr:uid="{00000000-0005-0000-0000-000007780000}"/>
    <cellStyle name="Normal 3 2 2 4 3 3 3" xfId="10592" xr:uid="{00000000-0005-0000-0000-000071290000}"/>
    <cellStyle name="Normal 3 2 2 4 3 3 3 3" xfId="25689" xr:uid="{00000000-0005-0000-0000-00006E640000}"/>
    <cellStyle name="Normal 3 2 2 4 3 3 5" xfId="20676" xr:uid="{00000000-0005-0000-0000-0000D9500000}"/>
    <cellStyle name="Normal 3 2 2 4 3 4" xfId="12270" xr:uid="{00000000-0005-0000-0000-0000FF2F0000}"/>
    <cellStyle name="Normal 3 2 2 4 3 4 3" xfId="27364" xr:uid="{00000000-0005-0000-0000-0000F96A0000}"/>
    <cellStyle name="Normal 3 2 2 4 3 5" xfId="7249" xr:uid="{00000000-0005-0000-0000-0000621C0000}"/>
    <cellStyle name="Normal 3 2 2 4 3 5 3" xfId="22347" xr:uid="{00000000-0005-0000-0000-000060570000}"/>
    <cellStyle name="Normal 3 2 2 4 3 7" xfId="17334" xr:uid="{00000000-0005-0000-0000-0000CB430000}"/>
    <cellStyle name="Normal 3 2 2 4 4" xfId="3031" xr:uid="{00000000-0005-0000-0000-0000E80B0000}"/>
    <cellStyle name="Normal 3 2 2 4 4 2" xfId="13105" xr:uid="{00000000-0005-0000-0000-000042330000}"/>
    <cellStyle name="Normal 3 2 2 4 4 2 3" xfId="28199" xr:uid="{00000000-0005-0000-0000-00003C6E0000}"/>
    <cellStyle name="Normal 3 2 2 4 4 3" xfId="8085" xr:uid="{00000000-0005-0000-0000-0000A61F0000}"/>
    <cellStyle name="Normal 3 2 2 4 4 3 3" xfId="23182" xr:uid="{00000000-0005-0000-0000-0000A35A0000}"/>
    <cellStyle name="Normal 3 2 2 4 4 5" xfId="18169" xr:uid="{00000000-0005-0000-0000-00000E470000}"/>
    <cellStyle name="Normal 3 2 2 4 5" xfId="4724" xr:uid="{00000000-0005-0000-0000-000085120000}"/>
    <cellStyle name="Normal 3 2 2 4 5 2" xfId="14776" xr:uid="{00000000-0005-0000-0000-0000C9390000}"/>
    <cellStyle name="Normal 3 2 2 4 5 2 3" xfId="29870" xr:uid="{00000000-0005-0000-0000-0000C3740000}"/>
    <cellStyle name="Normal 3 2 2 4 5 3" xfId="9756" xr:uid="{00000000-0005-0000-0000-00002D260000}"/>
    <cellStyle name="Normal 3 2 2 4 5 3 3" xfId="24853" xr:uid="{00000000-0005-0000-0000-00002A610000}"/>
    <cellStyle name="Normal 3 2 2 4 5 5" xfId="19840" xr:uid="{00000000-0005-0000-0000-0000954D0000}"/>
    <cellStyle name="Normal 3 2 2 4 6" xfId="11434" xr:uid="{00000000-0005-0000-0000-0000BB2C0000}"/>
    <cellStyle name="Normal 3 2 2 4 6 3" xfId="26528" xr:uid="{00000000-0005-0000-0000-0000B5670000}"/>
    <cellStyle name="Normal 3 2 2 4 7" xfId="6413" xr:uid="{00000000-0005-0000-0000-00001E190000}"/>
    <cellStyle name="Normal 3 2 2 4 7 3" xfId="21511" xr:uid="{00000000-0005-0000-0000-00001C540000}"/>
    <cellStyle name="Normal 3 2 2 4 9" xfId="16498"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5" xr:uid="{00000000-0005-0000-0000-000052720000}"/>
    <cellStyle name="Normal 3 2 2 5 2 2 3" xfId="9131" xr:uid="{00000000-0005-0000-0000-0000BC230000}"/>
    <cellStyle name="Normal 3 2 2 5 2 2 3 3" xfId="24228" xr:uid="{00000000-0005-0000-0000-0000B95E0000}"/>
    <cellStyle name="Normal 3 2 2 5 2 2 5" xfId="19215" xr:uid="{00000000-0005-0000-0000-0000244B0000}"/>
    <cellStyle name="Normal 3 2 2 5 2 3" xfId="5770" xr:uid="{00000000-0005-0000-0000-00009B160000}"/>
    <cellStyle name="Normal 3 2 2 5 2 3 2" xfId="15822" xr:uid="{00000000-0005-0000-0000-0000DF3D0000}"/>
    <cellStyle name="Normal 3 2 2 5 2 3 2 3" xfId="30916" xr:uid="{00000000-0005-0000-0000-0000D9780000}"/>
    <cellStyle name="Normal 3 2 2 5 2 3 3" xfId="10802" xr:uid="{00000000-0005-0000-0000-0000432A0000}"/>
    <cellStyle name="Normal 3 2 2 5 2 3 3 3" xfId="25899" xr:uid="{00000000-0005-0000-0000-000040650000}"/>
    <cellStyle name="Normal 3 2 2 5 2 3 5" xfId="20886" xr:uid="{00000000-0005-0000-0000-0000AB510000}"/>
    <cellStyle name="Normal 3 2 2 5 2 4" xfId="12480" xr:uid="{00000000-0005-0000-0000-0000D1300000}"/>
    <cellStyle name="Normal 3 2 2 5 2 4 3" xfId="27574" xr:uid="{00000000-0005-0000-0000-0000CB6B0000}"/>
    <cellStyle name="Normal 3 2 2 5 2 5" xfId="7459" xr:uid="{00000000-0005-0000-0000-0000341D0000}"/>
    <cellStyle name="Normal 3 2 2 5 2 5 3" xfId="22557" xr:uid="{00000000-0005-0000-0000-000032580000}"/>
    <cellStyle name="Normal 3 2 2 5 2 7" xfId="17544" xr:uid="{00000000-0005-0000-0000-00009D440000}"/>
    <cellStyle name="Normal 3 2 2 5 3" xfId="3241" xr:uid="{00000000-0005-0000-0000-0000BA0C0000}"/>
    <cellStyle name="Normal 3 2 2 5 3 2" xfId="13315" xr:uid="{00000000-0005-0000-0000-000014340000}"/>
    <cellStyle name="Normal 3 2 2 5 3 2 3" xfId="28409" xr:uid="{00000000-0005-0000-0000-00000E6F0000}"/>
    <cellStyle name="Normal 3 2 2 5 3 3" xfId="8295" xr:uid="{00000000-0005-0000-0000-000078200000}"/>
    <cellStyle name="Normal 3 2 2 5 3 3 3" xfId="23392" xr:uid="{00000000-0005-0000-0000-0000755B0000}"/>
    <cellStyle name="Normal 3 2 2 5 3 5" xfId="18379" xr:uid="{00000000-0005-0000-0000-0000E0470000}"/>
    <cellStyle name="Normal 3 2 2 5 4" xfId="4934" xr:uid="{00000000-0005-0000-0000-000057130000}"/>
    <cellStyle name="Normal 3 2 2 5 4 2" xfId="14986" xr:uid="{00000000-0005-0000-0000-00009B3A0000}"/>
    <cellStyle name="Normal 3 2 2 5 4 2 3" xfId="30080" xr:uid="{00000000-0005-0000-0000-000095750000}"/>
    <cellStyle name="Normal 3 2 2 5 4 3" xfId="9966" xr:uid="{00000000-0005-0000-0000-0000FF260000}"/>
    <cellStyle name="Normal 3 2 2 5 4 3 3" xfId="25063" xr:uid="{00000000-0005-0000-0000-0000FC610000}"/>
    <cellStyle name="Normal 3 2 2 5 4 5" xfId="20050" xr:uid="{00000000-0005-0000-0000-0000674E0000}"/>
    <cellStyle name="Normal 3 2 2 5 5" xfId="11644" xr:uid="{00000000-0005-0000-0000-00008D2D0000}"/>
    <cellStyle name="Normal 3 2 2 5 5 3" xfId="26738" xr:uid="{00000000-0005-0000-0000-000087680000}"/>
    <cellStyle name="Normal 3 2 2 5 6" xfId="6623" xr:uid="{00000000-0005-0000-0000-0000F0190000}"/>
    <cellStyle name="Normal 3 2 2 5 6 3" xfId="21721" xr:uid="{00000000-0005-0000-0000-0000EE540000}"/>
    <cellStyle name="Normal 3 2 2 5 8" xfId="16708"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7" xr:uid="{00000000-0005-0000-0000-0000B0700000}"/>
    <cellStyle name="Normal 3 2 2 6 2 3" xfId="8713" xr:uid="{00000000-0005-0000-0000-00001A220000}"/>
    <cellStyle name="Normal 3 2 2 6 2 3 3" xfId="23810" xr:uid="{00000000-0005-0000-0000-0000175D0000}"/>
    <cellStyle name="Normal 3 2 2 6 2 5" xfId="18797" xr:uid="{00000000-0005-0000-0000-000082490000}"/>
    <cellStyle name="Normal 3 2 2 6 3" xfId="5352" xr:uid="{00000000-0005-0000-0000-0000F9140000}"/>
    <cellStyle name="Normal 3 2 2 6 3 2" xfId="15404" xr:uid="{00000000-0005-0000-0000-00003D3C0000}"/>
    <cellStyle name="Normal 3 2 2 6 3 2 3" xfId="30498" xr:uid="{00000000-0005-0000-0000-000037770000}"/>
    <cellStyle name="Normal 3 2 2 6 3 3" xfId="10384" xr:uid="{00000000-0005-0000-0000-0000A1280000}"/>
    <cellStyle name="Normal 3 2 2 6 3 3 3" xfId="25481" xr:uid="{00000000-0005-0000-0000-00009E630000}"/>
    <cellStyle name="Normal 3 2 2 6 3 5" xfId="20468" xr:uid="{00000000-0005-0000-0000-000009500000}"/>
    <cellStyle name="Normal 3 2 2 6 4" xfId="12062" xr:uid="{00000000-0005-0000-0000-00002F2F0000}"/>
    <cellStyle name="Normal 3 2 2 6 4 3" xfId="27156" xr:uid="{00000000-0005-0000-0000-0000296A0000}"/>
    <cellStyle name="Normal 3 2 2 6 5" xfId="7041" xr:uid="{00000000-0005-0000-0000-0000921B0000}"/>
    <cellStyle name="Normal 3 2 2 6 5 3" xfId="22139" xr:uid="{00000000-0005-0000-0000-000090560000}"/>
    <cellStyle name="Normal 3 2 2 6 7" xfId="17126" xr:uid="{00000000-0005-0000-0000-0000FB420000}"/>
    <cellStyle name="Normal 3 2 2 7" xfId="2819" xr:uid="{00000000-0005-0000-0000-0000140B0000}"/>
    <cellStyle name="Normal 3 2 2 7 2" xfId="12897" xr:uid="{00000000-0005-0000-0000-000072320000}"/>
    <cellStyle name="Normal 3 2 2 7 2 3" xfId="27991" xr:uid="{00000000-0005-0000-0000-00006C6D0000}"/>
    <cellStyle name="Normal 3 2 2 7 3" xfId="7877" xr:uid="{00000000-0005-0000-0000-0000D61E0000}"/>
    <cellStyle name="Normal 3 2 2 7 3 3" xfId="22974" xr:uid="{00000000-0005-0000-0000-0000D3590000}"/>
    <cellStyle name="Normal 3 2 2 7 5" xfId="17961" xr:uid="{00000000-0005-0000-0000-00003E460000}"/>
    <cellStyle name="Normal 3 2 2 8" xfId="4513" xr:uid="{00000000-0005-0000-0000-0000B2110000}"/>
    <cellStyle name="Normal 3 2 2 8 2" xfId="14568" xr:uid="{00000000-0005-0000-0000-0000F9380000}"/>
    <cellStyle name="Normal 3 2 2 8 2 3" xfId="29662" xr:uid="{00000000-0005-0000-0000-0000F3730000}"/>
    <cellStyle name="Normal 3 2 2 8 3" xfId="9548" xr:uid="{00000000-0005-0000-0000-00005D250000}"/>
    <cellStyle name="Normal 3 2 2 8 3 3" xfId="24645" xr:uid="{00000000-0005-0000-0000-00005A600000}"/>
    <cellStyle name="Normal 3 2 2 8 5" xfId="19632" xr:uid="{00000000-0005-0000-0000-0000C54C0000}"/>
    <cellStyle name="Normal 3 2 2 9" xfId="11224" xr:uid="{00000000-0005-0000-0000-0000E92B0000}"/>
    <cellStyle name="Normal 3 2 2 9 3" xfId="26320" xr:uid="{00000000-0005-0000-0000-0000E5660000}"/>
    <cellStyle name="Normal 3 2 3" xfId="518" xr:uid="{00000000-0005-0000-0000-000013020000}"/>
    <cellStyle name="Normal 3 3" xfId="838" xr:uid="{00000000-0005-0000-0000-000055030000}"/>
    <cellStyle name="Normal 3 3 10" xfId="6204" xr:uid="{00000000-0005-0000-0000-00004D180000}"/>
    <cellStyle name="Normal 3 3 10 3" xfId="21304" xr:uid="{00000000-0005-0000-0000-00004D530000}"/>
    <cellStyle name="Normal 3 3 12" xfId="16289" xr:uid="{00000000-0005-0000-0000-0000B63F0000}"/>
    <cellStyle name="Normal 3 3 2" xfId="1169" xr:uid="{00000000-0005-0000-0000-0000A1040000}"/>
    <cellStyle name="Normal 3 3 2 11" xfId="16343" xr:uid="{00000000-0005-0000-0000-0000EC3F0000}"/>
    <cellStyle name="Normal 3 3 2 2" xfId="1277" xr:uid="{00000000-0005-0000-0000-00000D050000}"/>
    <cellStyle name="Normal 3 3 2 2 10" xfId="16447"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0" xr:uid="{00000000-0005-0000-0000-0000BF730000}"/>
    <cellStyle name="Normal 3 3 2 2 2 2 2 2 3" xfId="9496" xr:uid="{00000000-0005-0000-0000-000029250000}"/>
    <cellStyle name="Normal 3 3 2 2 2 2 2 2 3 3" xfId="24593" xr:uid="{00000000-0005-0000-0000-000026600000}"/>
    <cellStyle name="Normal 3 3 2 2 2 2 2 2 5" xfId="19580" xr:uid="{00000000-0005-0000-0000-0000914C0000}"/>
    <cellStyle name="Normal 3 3 2 2 2 2 2 3" xfId="6135" xr:uid="{00000000-0005-0000-0000-000008180000}"/>
    <cellStyle name="Normal 3 3 2 2 2 2 2 3 2" xfId="16187" xr:uid="{00000000-0005-0000-0000-00004C3F0000}"/>
    <cellStyle name="Normal 3 3 2 2 2 2 2 3 2 3" xfId="31281" xr:uid="{00000000-0005-0000-0000-0000467A0000}"/>
    <cellStyle name="Normal 3 3 2 2 2 2 2 3 3" xfId="11167" xr:uid="{00000000-0005-0000-0000-0000B02B0000}"/>
    <cellStyle name="Normal 3 3 2 2 2 2 2 3 3 3" xfId="26264" xr:uid="{00000000-0005-0000-0000-0000AD660000}"/>
    <cellStyle name="Normal 3 3 2 2 2 2 2 3 5" xfId="21251" xr:uid="{00000000-0005-0000-0000-000018530000}"/>
    <cellStyle name="Normal 3 3 2 2 2 2 2 4" xfId="12845" xr:uid="{00000000-0005-0000-0000-00003E320000}"/>
    <cellStyle name="Normal 3 3 2 2 2 2 2 4 3" xfId="27939" xr:uid="{00000000-0005-0000-0000-0000386D0000}"/>
    <cellStyle name="Normal 3 3 2 2 2 2 2 5" xfId="7824" xr:uid="{00000000-0005-0000-0000-0000A11E0000}"/>
    <cellStyle name="Normal 3 3 2 2 2 2 2 5 3" xfId="22922" xr:uid="{00000000-0005-0000-0000-00009F590000}"/>
    <cellStyle name="Normal 3 3 2 2 2 2 2 7" xfId="17909" xr:uid="{00000000-0005-0000-0000-00000A460000}"/>
    <cellStyle name="Normal 3 3 2 2 2 2 3" xfId="3606" xr:uid="{00000000-0005-0000-0000-0000270E0000}"/>
    <cellStyle name="Normal 3 3 2 2 2 2 3 2" xfId="13680" xr:uid="{00000000-0005-0000-0000-000081350000}"/>
    <cellStyle name="Normal 3 3 2 2 2 2 3 2 3" xfId="28774" xr:uid="{00000000-0005-0000-0000-00007B700000}"/>
    <cellStyle name="Normal 3 3 2 2 2 2 3 3" xfId="8660" xr:uid="{00000000-0005-0000-0000-0000E5210000}"/>
    <cellStyle name="Normal 3 3 2 2 2 2 3 3 3" xfId="23757" xr:uid="{00000000-0005-0000-0000-0000E25C0000}"/>
    <cellStyle name="Normal 3 3 2 2 2 2 3 5" xfId="18744" xr:uid="{00000000-0005-0000-0000-00004D490000}"/>
    <cellStyle name="Normal 3 3 2 2 2 2 4" xfId="5299" xr:uid="{00000000-0005-0000-0000-0000C4140000}"/>
    <cellStyle name="Normal 3 3 2 2 2 2 4 2" xfId="15351" xr:uid="{00000000-0005-0000-0000-0000083C0000}"/>
    <cellStyle name="Normal 3 3 2 2 2 2 4 2 3" xfId="30445" xr:uid="{00000000-0005-0000-0000-000002770000}"/>
    <cellStyle name="Normal 3 3 2 2 2 2 4 3" xfId="10331" xr:uid="{00000000-0005-0000-0000-00006C280000}"/>
    <cellStyle name="Normal 3 3 2 2 2 2 4 3 3" xfId="25428" xr:uid="{00000000-0005-0000-0000-000069630000}"/>
    <cellStyle name="Normal 3 3 2 2 2 2 4 5" xfId="20415" xr:uid="{00000000-0005-0000-0000-0000D44F0000}"/>
    <cellStyle name="Normal 3 3 2 2 2 2 5" xfId="12009" xr:uid="{00000000-0005-0000-0000-0000FA2E0000}"/>
    <cellStyle name="Normal 3 3 2 2 2 2 5 3" xfId="27103" xr:uid="{00000000-0005-0000-0000-0000F4690000}"/>
    <cellStyle name="Normal 3 3 2 2 2 2 6" xfId="6988" xr:uid="{00000000-0005-0000-0000-00005D1B0000}"/>
    <cellStyle name="Normal 3 3 2 2 2 2 6 3" xfId="22086" xr:uid="{00000000-0005-0000-0000-00005B560000}"/>
    <cellStyle name="Normal 3 3 2 2 2 2 8" xfId="17073"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2" xr:uid="{00000000-0005-0000-0000-00001D720000}"/>
    <cellStyle name="Normal 3 3 2 2 2 3 2 3" xfId="9078" xr:uid="{00000000-0005-0000-0000-000087230000}"/>
    <cellStyle name="Normal 3 3 2 2 2 3 2 3 3" xfId="24175" xr:uid="{00000000-0005-0000-0000-0000845E0000}"/>
    <cellStyle name="Normal 3 3 2 2 2 3 2 5" xfId="19162" xr:uid="{00000000-0005-0000-0000-0000EF4A0000}"/>
    <cellStyle name="Normal 3 3 2 2 2 3 3" xfId="5717" xr:uid="{00000000-0005-0000-0000-000066160000}"/>
    <cellStyle name="Normal 3 3 2 2 2 3 3 2" xfId="15769" xr:uid="{00000000-0005-0000-0000-0000AA3D0000}"/>
    <cellStyle name="Normal 3 3 2 2 2 3 3 2 3" xfId="30863" xr:uid="{00000000-0005-0000-0000-0000A4780000}"/>
    <cellStyle name="Normal 3 3 2 2 2 3 3 3" xfId="10749" xr:uid="{00000000-0005-0000-0000-00000E2A0000}"/>
    <cellStyle name="Normal 3 3 2 2 2 3 3 3 3" xfId="25846" xr:uid="{00000000-0005-0000-0000-00000B650000}"/>
    <cellStyle name="Normal 3 3 2 2 2 3 3 5" xfId="20833" xr:uid="{00000000-0005-0000-0000-000076510000}"/>
    <cellStyle name="Normal 3 3 2 2 2 3 4" xfId="12427" xr:uid="{00000000-0005-0000-0000-00009C300000}"/>
    <cellStyle name="Normal 3 3 2 2 2 3 4 3" xfId="27521" xr:uid="{00000000-0005-0000-0000-0000966B0000}"/>
    <cellStyle name="Normal 3 3 2 2 2 3 5" xfId="7406" xr:uid="{00000000-0005-0000-0000-0000FF1C0000}"/>
    <cellStyle name="Normal 3 3 2 2 2 3 5 3" xfId="22504" xr:uid="{00000000-0005-0000-0000-0000FD570000}"/>
    <cellStyle name="Normal 3 3 2 2 2 3 7" xfId="17491" xr:uid="{00000000-0005-0000-0000-000068440000}"/>
    <cellStyle name="Normal 3 3 2 2 2 4" xfId="3188" xr:uid="{00000000-0005-0000-0000-0000850C0000}"/>
    <cellStyle name="Normal 3 3 2 2 2 4 2" xfId="13262" xr:uid="{00000000-0005-0000-0000-0000DF330000}"/>
    <cellStyle name="Normal 3 3 2 2 2 4 2 3" xfId="28356" xr:uid="{00000000-0005-0000-0000-0000D96E0000}"/>
    <cellStyle name="Normal 3 3 2 2 2 4 3" xfId="8242" xr:uid="{00000000-0005-0000-0000-000043200000}"/>
    <cellStyle name="Normal 3 3 2 2 2 4 3 3" xfId="23339" xr:uid="{00000000-0005-0000-0000-0000405B0000}"/>
    <cellStyle name="Normal 3 3 2 2 2 4 5" xfId="18326" xr:uid="{00000000-0005-0000-0000-0000AB470000}"/>
    <cellStyle name="Normal 3 3 2 2 2 5" xfId="4881" xr:uid="{00000000-0005-0000-0000-000022130000}"/>
    <cellStyle name="Normal 3 3 2 2 2 5 2" xfId="14933" xr:uid="{00000000-0005-0000-0000-0000663A0000}"/>
    <cellStyle name="Normal 3 3 2 2 2 5 2 3" xfId="30027" xr:uid="{00000000-0005-0000-0000-000060750000}"/>
    <cellStyle name="Normal 3 3 2 2 2 5 3" xfId="9913" xr:uid="{00000000-0005-0000-0000-0000CA260000}"/>
    <cellStyle name="Normal 3 3 2 2 2 5 3 3" xfId="25010" xr:uid="{00000000-0005-0000-0000-0000C7610000}"/>
    <cellStyle name="Normal 3 3 2 2 2 5 5" xfId="19997" xr:uid="{00000000-0005-0000-0000-0000324E0000}"/>
    <cellStyle name="Normal 3 3 2 2 2 6" xfId="11591" xr:uid="{00000000-0005-0000-0000-0000582D0000}"/>
    <cellStyle name="Normal 3 3 2 2 2 6 3" xfId="26685" xr:uid="{00000000-0005-0000-0000-000052680000}"/>
    <cellStyle name="Normal 3 3 2 2 2 7" xfId="6570" xr:uid="{00000000-0005-0000-0000-0000BB190000}"/>
    <cellStyle name="Normal 3 3 2 2 2 7 3" xfId="21668" xr:uid="{00000000-0005-0000-0000-0000B9540000}"/>
    <cellStyle name="Normal 3 3 2 2 2 9" xfId="16655"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2" xr:uid="{00000000-0005-0000-0000-0000EF720000}"/>
    <cellStyle name="Normal 3 3 2 2 3 2 2 3" xfId="9288" xr:uid="{00000000-0005-0000-0000-000059240000}"/>
    <cellStyle name="Normal 3 3 2 2 3 2 2 3 3" xfId="24385" xr:uid="{00000000-0005-0000-0000-0000565F0000}"/>
    <cellStyle name="Normal 3 3 2 2 3 2 2 5" xfId="19372" xr:uid="{00000000-0005-0000-0000-0000C14B0000}"/>
    <cellStyle name="Normal 3 3 2 2 3 2 3" xfId="5927" xr:uid="{00000000-0005-0000-0000-000038170000}"/>
    <cellStyle name="Normal 3 3 2 2 3 2 3 2" xfId="15979" xr:uid="{00000000-0005-0000-0000-00007C3E0000}"/>
    <cellStyle name="Normal 3 3 2 2 3 2 3 2 3" xfId="31073" xr:uid="{00000000-0005-0000-0000-000076790000}"/>
    <cellStyle name="Normal 3 3 2 2 3 2 3 3" xfId="10959" xr:uid="{00000000-0005-0000-0000-0000E02A0000}"/>
    <cellStyle name="Normal 3 3 2 2 3 2 3 3 3" xfId="26056" xr:uid="{00000000-0005-0000-0000-0000DD650000}"/>
    <cellStyle name="Normal 3 3 2 2 3 2 3 5" xfId="21043" xr:uid="{00000000-0005-0000-0000-000048520000}"/>
    <cellStyle name="Normal 3 3 2 2 3 2 4" xfId="12637" xr:uid="{00000000-0005-0000-0000-00006E310000}"/>
    <cellStyle name="Normal 3 3 2 2 3 2 4 3" xfId="27731" xr:uid="{00000000-0005-0000-0000-0000686C0000}"/>
    <cellStyle name="Normal 3 3 2 2 3 2 5" xfId="7616" xr:uid="{00000000-0005-0000-0000-0000D11D0000}"/>
    <cellStyle name="Normal 3 3 2 2 3 2 5 3" xfId="22714" xr:uid="{00000000-0005-0000-0000-0000CF580000}"/>
    <cellStyle name="Normal 3 3 2 2 3 2 7" xfId="17701" xr:uid="{00000000-0005-0000-0000-00003A450000}"/>
    <cellStyle name="Normal 3 3 2 2 3 3" xfId="3398" xr:uid="{00000000-0005-0000-0000-0000570D0000}"/>
    <cellStyle name="Normal 3 3 2 2 3 3 2" xfId="13472" xr:uid="{00000000-0005-0000-0000-0000B1340000}"/>
    <cellStyle name="Normal 3 3 2 2 3 3 2 3" xfId="28566" xr:uid="{00000000-0005-0000-0000-0000AB6F0000}"/>
    <cellStyle name="Normal 3 3 2 2 3 3 3" xfId="8452" xr:uid="{00000000-0005-0000-0000-000015210000}"/>
    <cellStyle name="Normal 3 3 2 2 3 3 3 3" xfId="23549" xr:uid="{00000000-0005-0000-0000-0000125C0000}"/>
    <cellStyle name="Normal 3 3 2 2 3 3 5" xfId="18536" xr:uid="{00000000-0005-0000-0000-00007D480000}"/>
    <cellStyle name="Normal 3 3 2 2 3 4" xfId="5091" xr:uid="{00000000-0005-0000-0000-0000F4130000}"/>
    <cellStyle name="Normal 3 3 2 2 3 4 2" xfId="15143" xr:uid="{00000000-0005-0000-0000-0000383B0000}"/>
    <cellStyle name="Normal 3 3 2 2 3 4 2 3" xfId="30237" xr:uid="{00000000-0005-0000-0000-000032760000}"/>
    <cellStyle name="Normal 3 3 2 2 3 4 3" xfId="10123" xr:uid="{00000000-0005-0000-0000-00009C270000}"/>
    <cellStyle name="Normal 3 3 2 2 3 4 3 3" xfId="25220" xr:uid="{00000000-0005-0000-0000-000099620000}"/>
    <cellStyle name="Normal 3 3 2 2 3 4 5" xfId="20207" xr:uid="{00000000-0005-0000-0000-0000044F0000}"/>
    <cellStyle name="Normal 3 3 2 2 3 5" xfId="11801" xr:uid="{00000000-0005-0000-0000-00002A2E0000}"/>
    <cellStyle name="Normal 3 3 2 2 3 5 3" xfId="26895" xr:uid="{00000000-0005-0000-0000-000024690000}"/>
    <cellStyle name="Normal 3 3 2 2 3 6" xfId="6780" xr:uid="{00000000-0005-0000-0000-00008D1A0000}"/>
    <cellStyle name="Normal 3 3 2 2 3 6 3" xfId="21878" xr:uid="{00000000-0005-0000-0000-00008B550000}"/>
    <cellStyle name="Normal 3 3 2 2 3 8" xfId="16865"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4" xr:uid="{00000000-0005-0000-0000-00004D710000}"/>
    <cellStyle name="Normal 3 3 2 2 4 2 3" xfId="8870" xr:uid="{00000000-0005-0000-0000-0000B7220000}"/>
    <cellStyle name="Normal 3 3 2 2 4 2 3 3" xfId="23967" xr:uid="{00000000-0005-0000-0000-0000B45D0000}"/>
    <cellStyle name="Normal 3 3 2 2 4 2 5" xfId="18954" xr:uid="{00000000-0005-0000-0000-00001F4A0000}"/>
    <cellStyle name="Normal 3 3 2 2 4 3" xfId="5509" xr:uid="{00000000-0005-0000-0000-000096150000}"/>
    <cellStyle name="Normal 3 3 2 2 4 3 2" xfId="15561" xr:uid="{00000000-0005-0000-0000-0000DA3C0000}"/>
    <cellStyle name="Normal 3 3 2 2 4 3 2 3" xfId="30655" xr:uid="{00000000-0005-0000-0000-0000D4770000}"/>
    <cellStyle name="Normal 3 3 2 2 4 3 3" xfId="10541" xr:uid="{00000000-0005-0000-0000-00003E290000}"/>
    <cellStyle name="Normal 3 3 2 2 4 3 3 3" xfId="25638" xr:uid="{00000000-0005-0000-0000-00003B640000}"/>
    <cellStyle name="Normal 3 3 2 2 4 3 5" xfId="20625" xr:uid="{00000000-0005-0000-0000-0000A6500000}"/>
    <cellStyle name="Normal 3 3 2 2 4 4" xfId="12219" xr:uid="{00000000-0005-0000-0000-0000CC2F0000}"/>
    <cellStyle name="Normal 3 3 2 2 4 4 3" xfId="27313" xr:uid="{00000000-0005-0000-0000-0000C66A0000}"/>
    <cellStyle name="Normal 3 3 2 2 4 5" xfId="7198" xr:uid="{00000000-0005-0000-0000-00002F1C0000}"/>
    <cellStyle name="Normal 3 3 2 2 4 5 3" xfId="22296" xr:uid="{00000000-0005-0000-0000-00002D570000}"/>
    <cellStyle name="Normal 3 3 2 2 4 7" xfId="17283" xr:uid="{00000000-0005-0000-0000-000098430000}"/>
    <cellStyle name="Normal 3 3 2 2 5" xfId="2980" xr:uid="{00000000-0005-0000-0000-0000B50B0000}"/>
    <cellStyle name="Normal 3 3 2 2 5 2" xfId="13054" xr:uid="{00000000-0005-0000-0000-00000F330000}"/>
    <cellStyle name="Normal 3 3 2 2 5 2 3" xfId="28148" xr:uid="{00000000-0005-0000-0000-0000096E0000}"/>
    <cellStyle name="Normal 3 3 2 2 5 3" xfId="8034" xr:uid="{00000000-0005-0000-0000-0000731F0000}"/>
    <cellStyle name="Normal 3 3 2 2 5 3 3" xfId="23131" xr:uid="{00000000-0005-0000-0000-0000705A0000}"/>
    <cellStyle name="Normal 3 3 2 2 5 5" xfId="18118" xr:uid="{00000000-0005-0000-0000-0000DB460000}"/>
    <cellStyle name="Normal 3 3 2 2 6" xfId="4673" xr:uid="{00000000-0005-0000-0000-000052120000}"/>
    <cellStyle name="Normal 3 3 2 2 6 2" xfId="14725" xr:uid="{00000000-0005-0000-0000-000096390000}"/>
    <cellStyle name="Normal 3 3 2 2 6 2 3" xfId="29819" xr:uid="{00000000-0005-0000-0000-000090740000}"/>
    <cellStyle name="Normal 3 3 2 2 6 3" xfId="9705" xr:uid="{00000000-0005-0000-0000-0000FA250000}"/>
    <cellStyle name="Normal 3 3 2 2 6 3 3" xfId="24802" xr:uid="{00000000-0005-0000-0000-0000F7600000}"/>
    <cellStyle name="Normal 3 3 2 2 6 5" xfId="19789" xr:uid="{00000000-0005-0000-0000-0000624D0000}"/>
    <cellStyle name="Normal 3 3 2 2 7" xfId="11383" xr:uid="{00000000-0005-0000-0000-0000882C0000}"/>
    <cellStyle name="Normal 3 3 2 2 7 3" xfId="26477" xr:uid="{00000000-0005-0000-0000-000082670000}"/>
    <cellStyle name="Normal 3 3 2 2 8" xfId="6362" xr:uid="{00000000-0005-0000-0000-0000EB180000}"/>
    <cellStyle name="Normal 3 3 2 2 8 3" xfId="21460"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6" xr:uid="{00000000-0005-0000-0000-000057730000}"/>
    <cellStyle name="Normal 3 3 2 3 2 2 2 3" xfId="9392" xr:uid="{00000000-0005-0000-0000-0000C1240000}"/>
    <cellStyle name="Normal 3 3 2 3 2 2 2 3 3" xfId="24489" xr:uid="{00000000-0005-0000-0000-0000BE5F0000}"/>
    <cellStyle name="Normal 3 3 2 3 2 2 2 5" xfId="19476" xr:uid="{00000000-0005-0000-0000-0000294C0000}"/>
    <cellStyle name="Normal 3 3 2 3 2 2 3" xfId="6031" xr:uid="{00000000-0005-0000-0000-0000A0170000}"/>
    <cellStyle name="Normal 3 3 2 3 2 2 3 2" xfId="16083" xr:uid="{00000000-0005-0000-0000-0000E43E0000}"/>
    <cellStyle name="Normal 3 3 2 3 2 2 3 2 3" xfId="31177" xr:uid="{00000000-0005-0000-0000-0000DE790000}"/>
    <cellStyle name="Normal 3 3 2 3 2 2 3 3" xfId="11063" xr:uid="{00000000-0005-0000-0000-0000482B0000}"/>
    <cellStyle name="Normal 3 3 2 3 2 2 3 3 3" xfId="26160" xr:uid="{00000000-0005-0000-0000-000045660000}"/>
    <cellStyle name="Normal 3 3 2 3 2 2 3 5" xfId="21147" xr:uid="{00000000-0005-0000-0000-0000B0520000}"/>
    <cellStyle name="Normal 3 3 2 3 2 2 4" xfId="12741" xr:uid="{00000000-0005-0000-0000-0000D6310000}"/>
    <cellStyle name="Normal 3 3 2 3 2 2 4 3" xfId="27835" xr:uid="{00000000-0005-0000-0000-0000D06C0000}"/>
    <cellStyle name="Normal 3 3 2 3 2 2 5" xfId="7720" xr:uid="{00000000-0005-0000-0000-0000391E0000}"/>
    <cellStyle name="Normal 3 3 2 3 2 2 5 3" xfId="22818" xr:uid="{00000000-0005-0000-0000-000037590000}"/>
    <cellStyle name="Normal 3 3 2 3 2 2 7" xfId="17805" xr:uid="{00000000-0005-0000-0000-0000A2450000}"/>
    <cellStyle name="Normal 3 3 2 3 2 3" xfId="3502" xr:uid="{00000000-0005-0000-0000-0000BF0D0000}"/>
    <cellStyle name="Normal 3 3 2 3 2 3 2" xfId="13576" xr:uid="{00000000-0005-0000-0000-000019350000}"/>
    <cellStyle name="Normal 3 3 2 3 2 3 2 3" xfId="28670" xr:uid="{00000000-0005-0000-0000-000013700000}"/>
    <cellStyle name="Normal 3 3 2 3 2 3 3" xfId="8556" xr:uid="{00000000-0005-0000-0000-00007D210000}"/>
    <cellStyle name="Normal 3 3 2 3 2 3 3 3" xfId="23653" xr:uid="{00000000-0005-0000-0000-00007A5C0000}"/>
    <cellStyle name="Normal 3 3 2 3 2 3 5" xfId="18640" xr:uid="{00000000-0005-0000-0000-0000E5480000}"/>
    <cellStyle name="Normal 3 3 2 3 2 4" xfId="5195" xr:uid="{00000000-0005-0000-0000-00005C140000}"/>
    <cellStyle name="Normal 3 3 2 3 2 4 2" xfId="15247" xr:uid="{00000000-0005-0000-0000-0000A03B0000}"/>
    <cellStyle name="Normal 3 3 2 3 2 4 2 3" xfId="30341" xr:uid="{00000000-0005-0000-0000-00009A760000}"/>
    <cellStyle name="Normal 3 3 2 3 2 4 3" xfId="10227" xr:uid="{00000000-0005-0000-0000-000004280000}"/>
    <cellStyle name="Normal 3 3 2 3 2 4 3 3" xfId="25324" xr:uid="{00000000-0005-0000-0000-000001630000}"/>
    <cellStyle name="Normal 3 3 2 3 2 4 5" xfId="20311" xr:uid="{00000000-0005-0000-0000-00006C4F0000}"/>
    <cellStyle name="Normal 3 3 2 3 2 5" xfId="11905" xr:uid="{00000000-0005-0000-0000-0000922E0000}"/>
    <cellStyle name="Normal 3 3 2 3 2 5 3" xfId="26999" xr:uid="{00000000-0005-0000-0000-00008C690000}"/>
    <cellStyle name="Normal 3 3 2 3 2 6" xfId="6884" xr:uid="{00000000-0005-0000-0000-0000F51A0000}"/>
    <cellStyle name="Normal 3 3 2 3 2 6 3" xfId="21982" xr:uid="{00000000-0005-0000-0000-0000F3550000}"/>
    <cellStyle name="Normal 3 3 2 3 2 8" xfId="16969"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8" xr:uid="{00000000-0005-0000-0000-0000B5710000}"/>
    <cellStyle name="Normal 3 3 2 3 3 2 3" xfId="8974" xr:uid="{00000000-0005-0000-0000-00001F230000}"/>
    <cellStyle name="Normal 3 3 2 3 3 2 3 3" xfId="24071" xr:uid="{00000000-0005-0000-0000-00001C5E0000}"/>
    <cellStyle name="Normal 3 3 2 3 3 2 5" xfId="19058" xr:uid="{00000000-0005-0000-0000-0000874A0000}"/>
    <cellStyle name="Normal 3 3 2 3 3 3" xfId="5613" xr:uid="{00000000-0005-0000-0000-0000FE150000}"/>
    <cellStyle name="Normal 3 3 2 3 3 3 2" xfId="15665" xr:uid="{00000000-0005-0000-0000-0000423D0000}"/>
    <cellStyle name="Normal 3 3 2 3 3 3 2 3" xfId="30759" xr:uid="{00000000-0005-0000-0000-00003C780000}"/>
    <cellStyle name="Normal 3 3 2 3 3 3 3" xfId="10645" xr:uid="{00000000-0005-0000-0000-0000A6290000}"/>
    <cellStyle name="Normal 3 3 2 3 3 3 3 3" xfId="25742" xr:uid="{00000000-0005-0000-0000-0000A3640000}"/>
    <cellStyle name="Normal 3 3 2 3 3 3 5" xfId="20729" xr:uid="{00000000-0005-0000-0000-00000E510000}"/>
    <cellStyle name="Normal 3 3 2 3 3 4" xfId="12323" xr:uid="{00000000-0005-0000-0000-000034300000}"/>
    <cellStyle name="Normal 3 3 2 3 3 4 3" xfId="27417" xr:uid="{00000000-0005-0000-0000-00002E6B0000}"/>
    <cellStyle name="Normal 3 3 2 3 3 5" xfId="7302" xr:uid="{00000000-0005-0000-0000-0000971C0000}"/>
    <cellStyle name="Normal 3 3 2 3 3 5 3" xfId="22400" xr:uid="{00000000-0005-0000-0000-000095570000}"/>
    <cellStyle name="Normal 3 3 2 3 3 7" xfId="17387" xr:uid="{00000000-0005-0000-0000-000000440000}"/>
    <cellStyle name="Normal 3 3 2 3 4" xfId="3084" xr:uid="{00000000-0005-0000-0000-00001D0C0000}"/>
    <cellStyle name="Normal 3 3 2 3 4 2" xfId="13158" xr:uid="{00000000-0005-0000-0000-000077330000}"/>
    <cellStyle name="Normal 3 3 2 3 4 2 3" xfId="28252" xr:uid="{00000000-0005-0000-0000-0000716E0000}"/>
    <cellStyle name="Normal 3 3 2 3 4 3" xfId="8138" xr:uid="{00000000-0005-0000-0000-0000DB1F0000}"/>
    <cellStyle name="Normal 3 3 2 3 4 3 3" xfId="23235" xr:uid="{00000000-0005-0000-0000-0000D85A0000}"/>
    <cellStyle name="Normal 3 3 2 3 4 5" xfId="18222" xr:uid="{00000000-0005-0000-0000-000043470000}"/>
    <cellStyle name="Normal 3 3 2 3 5" xfId="4777" xr:uid="{00000000-0005-0000-0000-0000BA120000}"/>
    <cellStyle name="Normal 3 3 2 3 5 2" xfId="14829" xr:uid="{00000000-0005-0000-0000-0000FE390000}"/>
    <cellStyle name="Normal 3 3 2 3 5 2 3" xfId="29923" xr:uid="{00000000-0005-0000-0000-0000F8740000}"/>
    <cellStyle name="Normal 3 3 2 3 5 3" xfId="9809" xr:uid="{00000000-0005-0000-0000-000062260000}"/>
    <cellStyle name="Normal 3 3 2 3 5 3 3" xfId="24906" xr:uid="{00000000-0005-0000-0000-00005F610000}"/>
    <cellStyle name="Normal 3 3 2 3 5 5" xfId="19893" xr:uid="{00000000-0005-0000-0000-0000CA4D0000}"/>
    <cellStyle name="Normal 3 3 2 3 6" xfId="11487" xr:uid="{00000000-0005-0000-0000-0000F02C0000}"/>
    <cellStyle name="Normal 3 3 2 3 6 3" xfId="26581" xr:uid="{00000000-0005-0000-0000-0000EA670000}"/>
    <cellStyle name="Normal 3 3 2 3 7" xfId="6466" xr:uid="{00000000-0005-0000-0000-000053190000}"/>
    <cellStyle name="Normal 3 3 2 3 7 3" xfId="21564" xr:uid="{00000000-0005-0000-0000-000051540000}"/>
    <cellStyle name="Normal 3 3 2 3 9" xfId="16551"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8" xr:uid="{00000000-0005-0000-0000-000087720000}"/>
    <cellStyle name="Normal 3 3 2 4 2 2 3" xfId="9184" xr:uid="{00000000-0005-0000-0000-0000F1230000}"/>
    <cellStyle name="Normal 3 3 2 4 2 2 3 3" xfId="24281" xr:uid="{00000000-0005-0000-0000-0000EE5E0000}"/>
    <cellStyle name="Normal 3 3 2 4 2 2 5" xfId="19268" xr:uid="{00000000-0005-0000-0000-0000594B0000}"/>
    <cellStyle name="Normal 3 3 2 4 2 3" xfId="5823" xr:uid="{00000000-0005-0000-0000-0000D0160000}"/>
    <cellStyle name="Normal 3 3 2 4 2 3 2" xfId="15875" xr:uid="{00000000-0005-0000-0000-0000143E0000}"/>
    <cellStyle name="Normal 3 3 2 4 2 3 2 3" xfId="30969" xr:uid="{00000000-0005-0000-0000-00000E790000}"/>
    <cellStyle name="Normal 3 3 2 4 2 3 3" xfId="10855" xr:uid="{00000000-0005-0000-0000-0000782A0000}"/>
    <cellStyle name="Normal 3 3 2 4 2 3 3 3" xfId="25952" xr:uid="{00000000-0005-0000-0000-000075650000}"/>
    <cellStyle name="Normal 3 3 2 4 2 3 5" xfId="20939" xr:uid="{00000000-0005-0000-0000-0000E0510000}"/>
    <cellStyle name="Normal 3 3 2 4 2 4" xfId="12533" xr:uid="{00000000-0005-0000-0000-000006310000}"/>
    <cellStyle name="Normal 3 3 2 4 2 4 3" xfId="27627" xr:uid="{00000000-0005-0000-0000-0000006C0000}"/>
    <cellStyle name="Normal 3 3 2 4 2 5" xfId="7512" xr:uid="{00000000-0005-0000-0000-0000691D0000}"/>
    <cellStyle name="Normal 3 3 2 4 2 5 3" xfId="22610" xr:uid="{00000000-0005-0000-0000-000067580000}"/>
    <cellStyle name="Normal 3 3 2 4 2 7" xfId="17597" xr:uid="{00000000-0005-0000-0000-0000D2440000}"/>
    <cellStyle name="Normal 3 3 2 4 3" xfId="3294" xr:uid="{00000000-0005-0000-0000-0000EF0C0000}"/>
    <cellStyle name="Normal 3 3 2 4 3 2" xfId="13368" xr:uid="{00000000-0005-0000-0000-000049340000}"/>
    <cellStyle name="Normal 3 3 2 4 3 2 3" xfId="28462" xr:uid="{00000000-0005-0000-0000-0000436F0000}"/>
    <cellStyle name="Normal 3 3 2 4 3 3" xfId="8348" xr:uid="{00000000-0005-0000-0000-0000AD200000}"/>
    <cellStyle name="Normal 3 3 2 4 3 3 3" xfId="23445" xr:uid="{00000000-0005-0000-0000-0000AA5B0000}"/>
    <cellStyle name="Normal 3 3 2 4 3 5" xfId="18432" xr:uid="{00000000-0005-0000-0000-000015480000}"/>
    <cellStyle name="Normal 3 3 2 4 4" xfId="4987" xr:uid="{00000000-0005-0000-0000-00008C130000}"/>
    <cellStyle name="Normal 3 3 2 4 4 2" xfId="15039" xr:uid="{00000000-0005-0000-0000-0000D03A0000}"/>
    <cellStyle name="Normal 3 3 2 4 4 2 3" xfId="30133" xr:uid="{00000000-0005-0000-0000-0000CA750000}"/>
    <cellStyle name="Normal 3 3 2 4 4 3" xfId="10019" xr:uid="{00000000-0005-0000-0000-000034270000}"/>
    <cellStyle name="Normal 3 3 2 4 4 3 3" xfId="25116" xr:uid="{00000000-0005-0000-0000-000031620000}"/>
    <cellStyle name="Normal 3 3 2 4 4 5" xfId="20103" xr:uid="{00000000-0005-0000-0000-00009C4E0000}"/>
    <cellStyle name="Normal 3 3 2 4 5" xfId="11697" xr:uid="{00000000-0005-0000-0000-0000C22D0000}"/>
    <cellStyle name="Normal 3 3 2 4 5 3" xfId="26791" xr:uid="{00000000-0005-0000-0000-0000BC680000}"/>
    <cellStyle name="Normal 3 3 2 4 6" xfId="6676" xr:uid="{00000000-0005-0000-0000-0000251A0000}"/>
    <cellStyle name="Normal 3 3 2 4 6 3" xfId="21774" xr:uid="{00000000-0005-0000-0000-000023550000}"/>
    <cellStyle name="Normal 3 3 2 4 8" xfId="16761"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0" xr:uid="{00000000-0005-0000-0000-0000E5700000}"/>
    <cellStyle name="Normal 3 3 2 5 2 3" xfId="8766" xr:uid="{00000000-0005-0000-0000-00004F220000}"/>
    <cellStyle name="Normal 3 3 2 5 2 3 3" xfId="23863" xr:uid="{00000000-0005-0000-0000-00004C5D0000}"/>
    <cellStyle name="Normal 3 3 2 5 2 5" xfId="18850" xr:uid="{00000000-0005-0000-0000-0000B7490000}"/>
    <cellStyle name="Normal 3 3 2 5 3" xfId="5405" xr:uid="{00000000-0005-0000-0000-00002E150000}"/>
    <cellStyle name="Normal 3 3 2 5 3 2" xfId="15457" xr:uid="{00000000-0005-0000-0000-0000723C0000}"/>
    <cellStyle name="Normal 3 3 2 5 3 2 3" xfId="30551" xr:uid="{00000000-0005-0000-0000-00006C770000}"/>
    <cellStyle name="Normal 3 3 2 5 3 3" xfId="10437" xr:uid="{00000000-0005-0000-0000-0000D6280000}"/>
    <cellStyle name="Normal 3 3 2 5 3 3 3" xfId="25534" xr:uid="{00000000-0005-0000-0000-0000D3630000}"/>
    <cellStyle name="Normal 3 3 2 5 3 5" xfId="20521" xr:uid="{00000000-0005-0000-0000-00003E500000}"/>
    <cellStyle name="Normal 3 3 2 5 4" xfId="12115" xr:uid="{00000000-0005-0000-0000-0000642F0000}"/>
    <cellStyle name="Normal 3 3 2 5 4 3" xfId="27209" xr:uid="{00000000-0005-0000-0000-00005E6A0000}"/>
    <cellStyle name="Normal 3 3 2 5 5" xfId="7094" xr:uid="{00000000-0005-0000-0000-0000C71B0000}"/>
    <cellStyle name="Normal 3 3 2 5 5 3" xfId="22192" xr:uid="{00000000-0005-0000-0000-0000C5560000}"/>
    <cellStyle name="Normal 3 3 2 5 7" xfId="17179" xr:uid="{00000000-0005-0000-0000-000030430000}"/>
    <cellStyle name="Normal 3 3 2 6" xfId="2876" xr:uid="{00000000-0005-0000-0000-00004D0B0000}"/>
    <cellStyle name="Normal 3 3 2 6 2" xfId="12950" xr:uid="{00000000-0005-0000-0000-0000A7320000}"/>
    <cellStyle name="Normal 3 3 2 6 2 3" xfId="28044" xr:uid="{00000000-0005-0000-0000-0000A16D0000}"/>
    <cellStyle name="Normal 3 3 2 6 3" xfId="7930" xr:uid="{00000000-0005-0000-0000-00000B1F0000}"/>
    <cellStyle name="Normal 3 3 2 6 3 3" xfId="23027" xr:uid="{00000000-0005-0000-0000-0000085A0000}"/>
    <cellStyle name="Normal 3 3 2 6 5" xfId="18014" xr:uid="{00000000-0005-0000-0000-000073460000}"/>
    <cellStyle name="Normal 3 3 2 7" xfId="4569" xr:uid="{00000000-0005-0000-0000-0000EA110000}"/>
    <cellStyle name="Normal 3 3 2 7 2" xfId="14621" xr:uid="{00000000-0005-0000-0000-00002E390000}"/>
    <cellStyle name="Normal 3 3 2 7 2 3" xfId="29715" xr:uid="{00000000-0005-0000-0000-000028740000}"/>
    <cellStyle name="Normal 3 3 2 7 3" xfId="9601" xr:uid="{00000000-0005-0000-0000-000092250000}"/>
    <cellStyle name="Normal 3 3 2 7 3 3" xfId="24698" xr:uid="{00000000-0005-0000-0000-00008F600000}"/>
    <cellStyle name="Normal 3 3 2 7 5" xfId="19685" xr:uid="{00000000-0005-0000-0000-0000FA4C0000}"/>
    <cellStyle name="Normal 3 3 2 8" xfId="11279" xr:uid="{00000000-0005-0000-0000-0000202C0000}"/>
    <cellStyle name="Normal 3 3 2 8 3" xfId="26373" xr:uid="{00000000-0005-0000-0000-00001A670000}"/>
    <cellStyle name="Normal 3 3 2 9" xfId="6258" xr:uid="{00000000-0005-0000-0000-000083180000}"/>
    <cellStyle name="Normal 3 3 2 9 3" xfId="21356" xr:uid="{00000000-0005-0000-0000-000081530000}"/>
    <cellStyle name="Normal 3 3 3" xfId="1223" xr:uid="{00000000-0005-0000-0000-0000D7040000}"/>
    <cellStyle name="Normal 3 3 3 10" xfId="16395"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8" xr:uid="{00000000-0005-0000-0000-00008B730000}"/>
    <cellStyle name="Normal 3 3 3 2 2 2 2 3" xfId="9444" xr:uid="{00000000-0005-0000-0000-0000F5240000}"/>
    <cellStyle name="Normal 3 3 3 2 2 2 2 3 3" xfId="24541" xr:uid="{00000000-0005-0000-0000-0000F25F0000}"/>
    <cellStyle name="Normal 3 3 3 2 2 2 2 5" xfId="19528" xr:uid="{00000000-0005-0000-0000-00005D4C0000}"/>
    <cellStyle name="Normal 3 3 3 2 2 2 3" xfId="6083" xr:uid="{00000000-0005-0000-0000-0000D4170000}"/>
    <cellStyle name="Normal 3 3 3 2 2 2 3 2" xfId="16135" xr:uid="{00000000-0005-0000-0000-0000183F0000}"/>
    <cellStyle name="Normal 3 3 3 2 2 2 3 2 3" xfId="31229" xr:uid="{00000000-0005-0000-0000-0000127A0000}"/>
    <cellStyle name="Normal 3 3 3 2 2 2 3 3" xfId="11115" xr:uid="{00000000-0005-0000-0000-00007C2B0000}"/>
    <cellStyle name="Normal 3 3 3 2 2 2 3 3 3" xfId="26212" xr:uid="{00000000-0005-0000-0000-000079660000}"/>
    <cellStyle name="Normal 3 3 3 2 2 2 3 5" xfId="21199" xr:uid="{00000000-0005-0000-0000-0000E4520000}"/>
    <cellStyle name="Normal 3 3 3 2 2 2 4" xfId="12793" xr:uid="{00000000-0005-0000-0000-00000A320000}"/>
    <cellStyle name="Normal 3 3 3 2 2 2 4 3" xfId="27887" xr:uid="{00000000-0005-0000-0000-0000046D0000}"/>
    <cellStyle name="Normal 3 3 3 2 2 2 5" xfId="7772" xr:uid="{00000000-0005-0000-0000-00006D1E0000}"/>
    <cellStyle name="Normal 3 3 3 2 2 2 5 3" xfId="22870" xr:uid="{00000000-0005-0000-0000-00006B590000}"/>
    <cellStyle name="Normal 3 3 3 2 2 2 7" xfId="17857" xr:uid="{00000000-0005-0000-0000-0000D6450000}"/>
    <cellStyle name="Normal 3 3 3 2 2 3" xfId="3554" xr:uid="{00000000-0005-0000-0000-0000F30D0000}"/>
    <cellStyle name="Normal 3 3 3 2 2 3 2" xfId="13628" xr:uid="{00000000-0005-0000-0000-00004D350000}"/>
    <cellStyle name="Normal 3 3 3 2 2 3 2 3" xfId="28722" xr:uid="{00000000-0005-0000-0000-000047700000}"/>
    <cellStyle name="Normal 3 3 3 2 2 3 3" xfId="8608" xr:uid="{00000000-0005-0000-0000-0000B1210000}"/>
    <cellStyle name="Normal 3 3 3 2 2 3 3 3" xfId="23705" xr:uid="{00000000-0005-0000-0000-0000AE5C0000}"/>
    <cellStyle name="Normal 3 3 3 2 2 3 5" xfId="18692" xr:uid="{00000000-0005-0000-0000-000019490000}"/>
    <cellStyle name="Normal 3 3 3 2 2 4" xfId="5247" xr:uid="{00000000-0005-0000-0000-000090140000}"/>
    <cellStyle name="Normal 3 3 3 2 2 4 2" xfId="15299" xr:uid="{00000000-0005-0000-0000-0000D43B0000}"/>
    <cellStyle name="Normal 3 3 3 2 2 4 2 3" xfId="30393" xr:uid="{00000000-0005-0000-0000-0000CE760000}"/>
    <cellStyle name="Normal 3 3 3 2 2 4 3" xfId="10279" xr:uid="{00000000-0005-0000-0000-000038280000}"/>
    <cellStyle name="Normal 3 3 3 2 2 4 3 3" xfId="25376" xr:uid="{00000000-0005-0000-0000-000035630000}"/>
    <cellStyle name="Normal 3 3 3 2 2 4 5" xfId="20363" xr:uid="{00000000-0005-0000-0000-0000A04F0000}"/>
    <cellStyle name="Normal 3 3 3 2 2 5" xfId="11957" xr:uid="{00000000-0005-0000-0000-0000C62E0000}"/>
    <cellStyle name="Normal 3 3 3 2 2 5 3" xfId="27051" xr:uid="{00000000-0005-0000-0000-0000C0690000}"/>
    <cellStyle name="Normal 3 3 3 2 2 6" xfId="6936" xr:uid="{00000000-0005-0000-0000-0000291B0000}"/>
    <cellStyle name="Normal 3 3 3 2 2 6 3" xfId="22034" xr:uid="{00000000-0005-0000-0000-000027560000}"/>
    <cellStyle name="Normal 3 3 3 2 2 8" xfId="17021"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0" xr:uid="{00000000-0005-0000-0000-0000E9710000}"/>
    <cellStyle name="Normal 3 3 3 2 3 2 3" xfId="9026" xr:uid="{00000000-0005-0000-0000-000053230000}"/>
    <cellStyle name="Normal 3 3 3 2 3 2 3 3" xfId="24123" xr:uid="{00000000-0005-0000-0000-0000505E0000}"/>
    <cellStyle name="Normal 3 3 3 2 3 2 5" xfId="19110" xr:uid="{00000000-0005-0000-0000-0000BB4A0000}"/>
    <cellStyle name="Normal 3 3 3 2 3 3" xfId="5665" xr:uid="{00000000-0005-0000-0000-000032160000}"/>
    <cellStyle name="Normal 3 3 3 2 3 3 2" xfId="15717" xr:uid="{00000000-0005-0000-0000-0000763D0000}"/>
    <cellStyle name="Normal 3 3 3 2 3 3 2 3" xfId="30811" xr:uid="{00000000-0005-0000-0000-000070780000}"/>
    <cellStyle name="Normal 3 3 3 2 3 3 3" xfId="10697" xr:uid="{00000000-0005-0000-0000-0000DA290000}"/>
    <cellStyle name="Normal 3 3 3 2 3 3 3 3" xfId="25794" xr:uid="{00000000-0005-0000-0000-0000D7640000}"/>
    <cellStyle name="Normal 3 3 3 2 3 3 5" xfId="20781" xr:uid="{00000000-0005-0000-0000-000042510000}"/>
    <cellStyle name="Normal 3 3 3 2 3 4" xfId="12375" xr:uid="{00000000-0005-0000-0000-000068300000}"/>
    <cellStyle name="Normal 3 3 3 2 3 4 3" xfId="27469" xr:uid="{00000000-0005-0000-0000-0000626B0000}"/>
    <cellStyle name="Normal 3 3 3 2 3 5" xfId="7354" xr:uid="{00000000-0005-0000-0000-0000CB1C0000}"/>
    <cellStyle name="Normal 3 3 3 2 3 5 3" xfId="22452" xr:uid="{00000000-0005-0000-0000-0000C9570000}"/>
    <cellStyle name="Normal 3 3 3 2 3 7" xfId="17439" xr:uid="{00000000-0005-0000-0000-000034440000}"/>
    <cellStyle name="Normal 3 3 3 2 4" xfId="3136" xr:uid="{00000000-0005-0000-0000-0000510C0000}"/>
    <cellStyle name="Normal 3 3 3 2 4 2" xfId="13210" xr:uid="{00000000-0005-0000-0000-0000AB330000}"/>
    <cellStyle name="Normal 3 3 3 2 4 2 3" xfId="28304" xr:uid="{00000000-0005-0000-0000-0000A56E0000}"/>
    <cellStyle name="Normal 3 3 3 2 4 3" xfId="8190" xr:uid="{00000000-0005-0000-0000-00000F200000}"/>
    <cellStyle name="Normal 3 3 3 2 4 3 3" xfId="23287" xr:uid="{00000000-0005-0000-0000-00000C5B0000}"/>
    <cellStyle name="Normal 3 3 3 2 4 5" xfId="18274" xr:uid="{00000000-0005-0000-0000-000077470000}"/>
    <cellStyle name="Normal 3 3 3 2 5" xfId="4829" xr:uid="{00000000-0005-0000-0000-0000EE120000}"/>
    <cellStyle name="Normal 3 3 3 2 5 2" xfId="14881" xr:uid="{00000000-0005-0000-0000-0000323A0000}"/>
    <cellStyle name="Normal 3 3 3 2 5 2 3" xfId="29975" xr:uid="{00000000-0005-0000-0000-00002C750000}"/>
    <cellStyle name="Normal 3 3 3 2 5 3" xfId="9861" xr:uid="{00000000-0005-0000-0000-000096260000}"/>
    <cellStyle name="Normal 3 3 3 2 5 3 3" xfId="24958" xr:uid="{00000000-0005-0000-0000-000093610000}"/>
    <cellStyle name="Normal 3 3 3 2 5 5" xfId="19945" xr:uid="{00000000-0005-0000-0000-0000FE4D0000}"/>
    <cellStyle name="Normal 3 3 3 2 6" xfId="11539" xr:uid="{00000000-0005-0000-0000-0000242D0000}"/>
    <cellStyle name="Normal 3 3 3 2 6 3" xfId="26633" xr:uid="{00000000-0005-0000-0000-00001E680000}"/>
    <cellStyle name="Normal 3 3 3 2 7" xfId="6518" xr:uid="{00000000-0005-0000-0000-000087190000}"/>
    <cellStyle name="Normal 3 3 3 2 7 3" xfId="21616" xr:uid="{00000000-0005-0000-0000-000085540000}"/>
    <cellStyle name="Normal 3 3 3 2 9" xfId="16603"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0" xr:uid="{00000000-0005-0000-0000-0000BB720000}"/>
    <cellStyle name="Normal 3 3 3 3 2 2 3" xfId="9236" xr:uid="{00000000-0005-0000-0000-000025240000}"/>
    <cellStyle name="Normal 3 3 3 3 2 2 3 3" xfId="24333" xr:uid="{00000000-0005-0000-0000-0000225F0000}"/>
    <cellStyle name="Normal 3 3 3 3 2 2 5" xfId="19320" xr:uid="{00000000-0005-0000-0000-00008D4B0000}"/>
    <cellStyle name="Normal 3 3 3 3 2 3" xfId="5875" xr:uid="{00000000-0005-0000-0000-000004170000}"/>
    <cellStyle name="Normal 3 3 3 3 2 3 2" xfId="15927" xr:uid="{00000000-0005-0000-0000-0000483E0000}"/>
    <cellStyle name="Normal 3 3 3 3 2 3 2 3" xfId="31021" xr:uid="{00000000-0005-0000-0000-000042790000}"/>
    <cellStyle name="Normal 3 3 3 3 2 3 3" xfId="10907" xr:uid="{00000000-0005-0000-0000-0000AC2A0000}"/>
    <cellStyle name="Normal 3 3 3 3 2 3 3 3" xfId="26004" xr:uid="{00000000-0005-0000-0000-0000A9650000}"/>
    <cellStyle name="Normal 3 3 3 3 2 3 5" xfId="20991" xr:uid="{00000000-0005-0000-0000-000014520000}"/>
    <cellStyle name="Normal 3 3 3 3 2 4" xfId="12585" xr:uid="{00000000-0005-0000-0000-00003A310000}"/>
    <cellStyle name="Normal 3 3 3 3 2 4 3" xfId="27679" xr:uid="{00000000-0005-0000-0000-0000346C0000}"/>
    <cellStyle name="Normal 3 3 3 3 2 5" xfId="7564" xr:uid="{00000000-0005-0000-0000-00009D1D0000}"/>
    <cellStyle name="Normal 3 3 3 3 2 5 3" xfId="22662" xr:uid="{00000000-0005-0000-0000-00009B580000}"/>
    <cellStyle name="Normal 3 3 3 3 2 7" xfId="17649" xr:uid="{00000000-0005-0000-0000-000006450000}"/>
    <cellStyle name="Normal 3 3 3 3 3" xfId="3346" xr:uid="{00000000-0005-0000-0000-0000230D0000}"/>
    <cellStyle name="Normal 3 3 3 3 3 2" xfId="13420" xr:uid="{00000000-0005-0000-0000-00007D340000}"/>
    <cellStyle name="Normal 3 3 3 3 3 2 3" xfId="28514" xr:uid="{00000000-0005-0000-0000-0000776F0000}"/>
    <cellStyle name="Normal 3 3 3 3 3 3" xfId="8400" xr:uid="{00000000-0005-0000-0000-0000E1200000}"/>
    <cellStyle name="Normal 3 3 3 3 3 3 3" xfId="23497" xr:uid="{00000000-0005-0000-0000-0000DE5B0000}"/>
    <cellStyle name="Normal 3 3 3 3 3 5" xfId="18484" xr:uid="{00000000-0005-0000-0000-000049480000}"/>
    <cellStyle name="Normal 3 3 3 3 4" xfId="5039" xr:uid="{00000000-0005-0000-0000-0000C0130000}"/>
    <cellStyle name="Normal 3 3 3 3 4 2" xfId="15091" xr:uid="{00000000-0005-0000-0000-0000043B0000}"/>
    <cellStyle name="Normal 3 3 3 3 4 2 3" xfId="30185" xr:uid="{00000000-0005-0000-0000-0000FE750000}"/>
    <cellStyle name="Normal 3 3 3 3 4 3" xfId="10071" xr:uid="{00000000-0005-0000-0000-000068270000}"/>
    <cellStyle name="Normal 3 3 3 3 4 3 3" xfId="25168" xr:uid="{00000000-0005-0000-0000-000065620000}"/>
    <cellStyle name="Normal 3 3 3 3 4 5" xfId="20155" xr:uid="{00000000-0005-0000-0000-0000D04E0000}"/>
    <cellStyle name="Normal 3 3 3 3 5" xfId="11749" xr:uid="{00000000-0005-0000-0000-0000F62D0000}"/>
    <cellStyle name="Normal 3 3 3 3 5 3" xfId="26843" xr:uid="{00000000-0005-0000-0000-0000F0680000}"/>
    <cellStyle name="Normal 3 3 3 3 6" xfId="6728" xr:uid="{00000000-0005-0000-0000-0000591A0000}"/>
    <cellStyle name="Normal 3 3 3 3 6 3" xfId="21826" xr:uid="{00000000-0005-0000-0000-000057550000}"/>
    <cellStyle name="Normal 3 3 3 3 8" xfId="16813"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2" xr:uid="{00000000-0005-0000-0000-000019710000}"/>
    <cellStyle name="Normal 3 3 3 4 2 3" xfId="8818" xr:uid="{00000000-0005-0000-0000-000083220000}"/>
    <cellStyle name="Normal 3 3 3 4 2 3 3" xfId="23915" xr:uid="{00000000-0005-0000-0000-0000805D0000}"/>
    <cellStyle name="Normal 3 3 3 4 2 5" xfId="18902" xr:uid="{00000000-0005-0000-0000-0000EB490000}"/>
    <cellStyle name="Normal 3 3 3 4 3" xfId="5457" xr:uid="{00000000-0005-0000-0000-000062150000}"/>
    <cellStyle name="Normal 3 3 3 4 3 2" xfId="15509" xr:uid="{00000000-0005-0000-0000-0000A63C0000}"/>
    <cellStyle name="Normal 3 3 3 4 3 2 3" xfId="30603" xr:uid="{00000000-0005-0000-0000-0000A0770000}"/>
    <cellStyle name="Normal 3 3 3 4 3 3" xfId="10489" xr:uid="{00000000-0005-0000-0000-00000A290000}"/>
    <cellStyle name="Normal 3 3 3 4 3 3 3" xfId="25586" xr:uid="{00000000-0005-0000-0000-000007640000}"/>
    <cellStyle name="Normal 3 3 3 4 3 5" xfId="20573" xr:uid="{00000000-0005-0000-0000-000072500000}"/>
    <cellStyle name="Normal 3 3 3 4 4" xfId="12167" xr:uid="{00000000-0005-0000-0000-0000982F0000}"/>
    <cellStyle name="Normal 3 3 3 4 4 3" xfId="27261" xr:uid="{00000000-0005-0000-0000-0000926A0000}"/>
    <cellStyle name="Normal 3 3 3 4 5" xfId="7146" xr:uid="{00000000-0005-0000-0000-0000FB1B0000}"/>
    <cellStyle name="Normal 3 3 3 4 5 3" xfId="22244" xr:uid="{00000000-0005-0000-0000-0000F9560000}"/>
    <cellStyle name="Normal 3 3 3 4 7" xfId="17231" xr:uid="{00000000-0005-0000-0000-000064430000}"/>
    <cellStyle name="Normal 3 3 3 5" xfId="2928" xr:uid="{00000000-0005-0000-0000-0000810B0000}"/>
    <cellStyle name="Normal 3 3 3 5 2" xfId="13002" xr:uid="{00000000-0005-0000-0000-0000DB320000}"/>
    <cellStyle name="Normal 3 3 3 5 2 3" xfId="28096" xr:uid="{00000000-0005-0000-0000-0000D56D0000}"/>
    <cellStyle name="Normal 3 3 3 5 3" xfId="7982" xr:uid="{00000000-0005-0000-0000-00003F1F0000}"/>
    <cellStyle name="Normal 3 3 3 5 3 3" xfId="23079" xr:uid="{00000000-0005-0000-0000-00003C5A0000}"/>
    <cellStyle name="Normal 3 3 3 5 5" xfId="18066" xr:uid="{00000000-0005-0000-0000-0000A7460000}"/>
    <cellStyle name="Normal 3 3 3 6" xfId="4621" xr:uid="{00000000-0005-0000-0000-00001E120000}"/>
    <cellStyle name="Normal 3 3 3 6 2" xfId="14673" xr:uid="{00000000-0005-0000-0000-000062390000}"/>
    <cellStyle name="Normal 3 3 3 6 2 3" xfId="29767" xr:uid="{00000000-0005-0000-0000-00005C740000}"/>
    <cellStyle name="Normal 3 3 3 6 3" xfId="9653" xr:uid="{00000000-0005-0000-0000-0000C6250000}"/>
    <cellStyle name="Normal 3 3 3 6 3 3" xfId="24750" xr:uid="{00000000-0005-0000-0000-0000C3600000}"/>
    <cellStyle name="Normal 3 3 3 6 5" xfId="19737" xr:uid="{00000000-0005-0000-0000-00002E4D0000}"/>
    <cellStyle name="Normal 3 3 3 7" xfId="11331" xr:uid="{00000000-0005-0000-0000-0000542C0000}"/>
    <cellStyle name="Normal 3 3 3 7 3" xfId="26425" xr:uid="{00000000-0005-0000-0000-00004E670000}"/>
    <cellStyle name="Normal 3 3 3 8" xfId="6310" xr:uid="{00000000-0005-0000-0000-0000B7180000}"/>
    <cellStyle name="Normal 3 3 3 8 3" xfId="21408"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4" xr:uid="{00000000-0005-0000-0000-000023730000}"/>
    <cellStyle name="Normal 3 3 4 2 2 2 3" xfId="9340" xr:uid="{00000000-0005-0000-0000-00008D240000}"/>
    <cellStyle name="Normal 3 3 4 2 2 2 3 3" xfId="24437" xr:uid="{00000000-0005-0000-0000-00008A5F0000}"/>
    <cellStyle name="Normal 3 3 4 2 2 2 5" xfId="19424" xr:uid="{00000000-0005-0000-0000-0000F54B0000}"/>
    <cellStyle name="Normal 3 3 4 2 2 3" xfId="5979" xr:uid="{00000000-0005-0000-0000-00006C170000}"/>
    <cellStyle name="Normal 3 3 4 2 2 3 2" xfId="16031" xr:uid="{00000000-0005-0000-0000-0000B03E0000}"/>
    <cellStyle name="Normal 3 3 4 2 2 3 2 3" xfId="31125" xr:uid="{00000000-0005-0000-0000-0000AA790000}"/>
    <cellStyle name="Normal 3 3 4 2 2 3 3" xfId="11011" xr:uid="{00000000-0005-0000-0000-0000142B0000}"/>
    <cellStyle name="Normal 3 3 4 2 2 3 3 3" xfId="26108" xr:uid="{00000000-0005-0000-0000-000011660000}"/>
    <cellStyle name="Normal 3 3 4 2 2 3 5" xfId="21095" xr:uid="{00000000-0005-0000-0000-00007C520000}"/>
    <cellStyle name="Normal 3 3 4 2 2 4" xfId="12689" xr:uid="{00000000-0005-0000-0000-0000A2310000}"/>
    <cellStyle name="Normal 3 3 4 2 2 4 3" xfId="27783" xr:uid="{00000000-0005-0000-0000-00009C6C0000}"/>
    <cellStyle name="Normal 3 3 4 2 2 5" xfId="7668" xr:uid="{00000000-0005-0000-0000-0000051E0000}"/>
    <cellStyle name="Normal 3 3 4 2 2 5 3" xfId="22766" xr:uid="{00000000-0005-0000-0000-000003590000}"/>
    <cellStyle name="Normal 3 3 4 2 2 7" xfId="17753" xr:uid="{00000000-0005-0000-0000-00006E450000}"/>
    <cellStyle name="Normal 3 3 4 2 3" xfId="3450" xr:uid="{00000000-0005-0000-0000-00008B0D0000}"/>
    <cellStyle name="Normal 3 3 4 2 3 2" xfId="13524" xr:uid="{00000000-0005-0000-0000-0000E5340000}"/>
    <cellStyle name="Normal 3 3 4 2 3 2 3" xfId="28618" xr:uid="{00000000-0005-0000-0000-0000DF6F0000}"/>
    <cellStyle name="Normal 3 3 4 2 3 3" xfId="8504" xr:uid="{00000000-0005-0000-0000-000049210000}"/>
    <cellStyle name="Normal 3 3 4 2 3 3 3" xfId="23601" xr:uid="{00000000-0005-0000-0000-0000465C0000}"/>
    <cellStyle name="Normal 3 3 4 2 3 5" xfId="18588" xr:uid="{00000000-0005-0000-0000-0000B1480000}"/>
    <cellStyle name="Normal 3 3 4 2 4" xfId="5143" xr:uid="{00000000-0005-0000-0000-000028140000}"/>
    <cellStyle name="Normal 3 3 4 2 4 2" xfId="15195" xr:uid="{00000000-0005-0000-0000-00006C3B0000}"/>
    <cellStyle name="Normal 3 3 4 2 4 2 3" xfId="30289" xr:uid="{00000000-0005-0000-0000-000066760000}"/>
    <cellStyle name="Normal 3 3 4 2 4 3" xfId="10175" xr:uid="{00000000-0005-0000-0000-0000D0270000}"/>
    <cellStyle name="Normal 3 3 4 2 4 3 3" xfId="25272" xr:uid="{00000000-0005-0000-0000-0000CD620000}"/>
    <cellStyle name="Normal 3 3 4 2 4 5" xfId="20259" xr:uid="{00000000-0005-0000-0000-0000384F0000}"/>
    <cellStyle name="Normal 3 3 4 2 5" xfId="11853" xr:uid="{00000000-0005-0000-0000-00005E2E0000}"/>
    <cellStyle name="Normal 3 3 4 2 5 3" xfId="26947" xr:uid="{00000000-0005-0000-0000-000058690000}"/>
    <cellStyle name="Normal 3 3 4 2 6" xfId="6832" xr:uid="{00000000-0005-0000-0000-0000C11A0000}"/>
    <cellStyle name="Normal 3 3 4 2 6 3" xfId="21930" xr:uid="{00000000-0005-0000-0000-0000BF550000}"/>
    <cellStyle name="Normal 3 3 4 2 8" xfId="16917"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6" xr:uid="{00000000-0005-0000-0000-000081710000}"/>
    <cellStyle name="Normal 3 3 4 3 2 3" xfId="8922" xr:uid="{00000000-0005-0000-0000-0000EB220000}"/>
    <cellStyle name="Normal 3 3 4 3 2 3 3" xfId="24019" xr:uid="{00000000-0005-0000-0000-0000E85D0000}"/>
    <cellStyle name="Normal 3 3 4 3 2 5" xfId="19006" xr:uid="{00000000-0005-0000-0000-0000534A0000}"/>
    <cellStyle name="Normal 3 3 4 3 3" xfId="5561" xr:uid="{00000000-0005-0000-0000-0000CA150000}"/>
    <cellStyle name="Normal 3 3 4 3 3 2" xfId="15613" xr:uid="{00000000-0005-0000-0000-00000E3D0000}"/>
    <cellStyle name="Normal 3 3 4 3 3 2 3" xfId="30707" xr:uid="{00000000-0005-0000-0000-000008780000}"/>
    <cellStyle name="Normal 3 3 4 3 3 3" xfId="10593" xr:uid="{00000000-0005-0000-0000-000072290000}"/>
    <cellStyle name="Normal 3 3 4 3 3 3 3" xfId="25690" xr:uid="{00000000-0005-0000-0000-00006F640000}"/>
    <cellStyle name="Normal 3 3 4 3 3 5" xfId="20677" xr:uid="{00000000-0005-0000-0000-0000DA500000}"/>
    <cellStyle name="Normal 3 3 4 3 4" xfId="12271" xr:uid="{00000000-0005-0000-0000-000000300000}"/>
    <cellStyle name="Normal 3 3 4 3 4 3" xfId="27365" xr:uid="{00000000-0005-0000-0000-0000FA6A0000}"/>
    <cellStyle name="Normal 3 3 4 3 5" xfId="7250" xr:uid="{00000000-0005-0000-0000-0000631C0000}"/>
    <cellStyle name="Normal 3 3 4 3 5 3" xfId="22348" xr:uid="{00000000-0005-0000-0000-000061570000}"/>
    <cellStyle name="Normal 3 3 4 3 7" xfId="17335" xr:uid="{00000000-0005-0000-0000-0000CC430000}"/>
    <cellStyle name="Normal 3 3 4 4" xfId="3032" xr:uid="{00000000-0005-0000-0000-0000E90B0000}"/>
    <cellStyle name="Normal 3 3 4 4 2" xfId="13106" xr:uid="{00000000-0005-0000-0000-000043330000}"/>
    <cellStyle name="Normal 3 3 4 4 2 3" xfId="28200" xr:uid="{00000000-0005-0000-0000-00003D6E0000}"/>
    <cellStyle name="Normal 3 3 4 4 3" xfId="8086" xr:uid="{00000000-0005-0000-0000-0000A71F0000}"/>
    <cellStyle name="Normal 3 3 4 4 3 3" xfId="23183" xr:uid="{00000000-0005-0000-0000-0000A45A0000}"/>
    <cellStyle name="Normal 3 3 4 4 5" xfId="18170" xr:uid="{00000000-0005-0000-0000-00000F470000}"/>
    <cellStyle name="Normal 3 3 4 5" xfId="4725" xr:uid="{00000000-0005-0000-0000-000086120000}"/>
    <cellStyle name="Normal 3 3 4 5 2" xfId="14777" xr:uid="{00000000-0005-0000-0000-0000CA390000}"/>
    <cellStyle name="Normal 3 3 4 5 2 3" xfId="29871" xr:uid="{00000000-0005-0000-0000-0000C4740000}"/>
    <cellStyle name="Normal 3 3 4 5 3" xfId="9757" xr:uid="{00000000-0005-0000-0000-00002E260000}"/>
    <cellStyle name="Normal 3 3 4 5 3 3" xfId="24854" xr:uid="{00000000-0005-0000-0000-00002B610000}"/>
    <cellStyle name="Normal 3 3 4 5 5" xfId="19841" xr:uid="{00000000-0005-0000-0000-0000964D0000}"/>
    <cellStyle name="Normal 3 3 4 6" xfId="11435" xr:uid="{00000000-0005-0000-0000-0000BC2C0000}"/>
    <cellStyle name="Normal 3 3 4 6 3" xfId="26529" xr:uid="{00000000-0005-0000-0000-0000B6670000}"/>
    <cellStyle name="Normal 3 3 4 7" xfId="6414" xr:uid="{00000000-0005-0000-0000-00001F190000}"/>
    <cellStyle name="Normal 3 3 4 7 3" xfId="21512" xr:uid="{00000000-0005-0000-0000-00001D540000}"/>
    <cellStyle name="Normal 3 3 4 9" xfId="16499"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6" xr:uid="{00000000-0005-0000-0000-000053720000}"/>
    <cellStyle name="Normal 3 3 5 2 2 3" xfId="9132" xr:uid="{00000000-0005-0000-0000-0000BD230000}"/>
    <cellStyle name="Normal 3 3 5 2 2 3 3" xfId="24229" xr:uid="{00000000-0005-0000-0000-0000BA5E0000}"/>
    <cellStyle name="Normal 3 3 5 2 2 5" xfId="19216" xr:uid="{00000000-0005-0000-0000-0000254B0000}"/>
    <cellStyle name="Normal 3 3 5 2 3" xfId="5771" xr:uid="{00000000-0005-0000-0000-00009C160000}"/>
    <cellStyle name="Normal 3 3 5 2 3 2" xfId="15823" xr:uid="{00000000-0005-0000-0000-0000E03D0000}"/>
    <cellStyle name="Normal 3 3 5 2 3 2 3" xfId="30917" xr:uid="{00000000-0005-0000-0000-0000DA780000}"/>
    <cellStyle name="Normal 3 3 5 2 3 3" xfId="10803" xr:uid="{00000000-0005-0000-0000-0000442A0000}"/>
    <cellStyle name="Normal 3 3 5 2 3 3 3" xfId="25900" xr:uid="{00000000-0005-0000-0000-000041650000}"/>
    <cellStyle name="Normal 3 3 5 2 3 5" xfId="20887" xr:uid="{00000000-0005-0000-0000-0000AC510000}"/>
    <cellStyle name="Normal 3 3 5 2 4" xfId="12481" xr:uid="{00000000-0005-0000-0000-0000D2300000}"/>
    <cellStyle name="Normal 3 3 5 2 4 3" xfId="27575" xr:uid="{00000000-0005-0000-0000-0000CC6B0000}"/>
    <cellStyle name="Normal 3 3 5 2 5" xfId="7460" xr:uid="{00000000-0005-0000-0000-0000351D0000}"/>
    <cellStyle name="Normal 3 3 5 2 5 3" xfId="22558" xr:uid="{00000000-0005-0000-0000-000033580000}"/>
    <cellStyle name="Normal 3 3 5 2 7" xfId="17545" xr:uid="{00000000-0005-0000-0000-00009E440000}"/>
    <cellStyle name="Normal 3 3 5 3" xfId="3242" xr:uid="{00000000-0005-0000-0000-0000BB0C0000}"/>
    <cellStyle name="Normal 3 3 5 3 2" xfId="13316" xr:uid="{00000000-0005-0000-0000-000015340000}"/>
    <cellStyle name="Normal 3 3 5 3 2 3" xfId="28410" xr:uid="{00000000-0005-0000-0000-00000F6F0000}"/>
    <cellStyle name="Normal 3 3 5 3 3" xfId="8296" xr:uid="{00000000-0005-0000-0000-000079200000}"/>
    <cellStyle name="Normal 3 3 5 3 3 3" xfId="23393" xr:uid="{00000000-0005-0000-0000-0000765B0000}"/>
    <cellStyle name="Normal 3 3 5 3 5" xfId="18380" xr:uid="{00000000-0005-0000-0000-0000E1470000}"/>
    <cellStyle name="Normal 3 3 5 4" xfId="4935" xr:uid="{00000000-0005-0000-0000-000058130000}"/>
    <cellStyle name="Normal 3 3 5 4 2" xfId="14987" xr:uid="{00000000-0005-0000-0000-00009C3A0000}"/>
    <cellStyle name="Normal 3 3 5 4 2 3" xfId="30081" xr:uid="{00000000-0005-0000-0000-000096750000}"/>
    <cellStyle name="Normal 3 3 5 4 3" xfId="9967" xr:uid="{00000000-0005-0000-0000-000000270000}"/>
    <cellStyle name="Normal 3 3 5 4 3 3" xfId="25064" xr:uid="{00000000-0005-0000-0000-0000FD610000}"/>
    <cellStyle name="Normal 3 3 5 4 5" xfId="20051" xr:uid="{00000000-0005-0000-0000-0000684E0000}"/>
    <cellStyle name="Normal 3 3 5 5" xfId="11645" xr:uid="{00000000-0005-0000-0000-00008E2D0000}"/>
    <cellStyle name="Normal 3 3 5 5 3" xfId="26739" xr:uid="{00000000-0005-0000-0000-000088680000}"/>
    <cellStyle name="Normal 3 3 5 6" xfId="6624" xr:uid="{00000000-0005-0000-0000-0000F1190000}"/>
    <cellStyle name="Normal 3 3 5 6 3" xfId="21722" xr:uid="{00000000-0005-0000-0000-0000EF540000}"/>
    <cellStyle name="Normal 3 3 5 8" xfId="16709"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8" xr:uid="{00000000-0005-0000-0000-0000B1700000}"/>
    <cellStyle name="Normal 3 3 6 2 3" xfId="8714" xr:uid="{00000000-0005-0000-0000-00001B220000}"/>
    <cellStyle name="Normal 3 3 6 2 3 3" xfId="23811" xr:uid="{00000000-0005-0000-0000-0000185D0000}"/>
    <cellStyle name="Normal 3 3 6 2 5" xfId="18798" xr:uid="{00000000-0005-0000-0000-000083490000}"/>
    <cellStyle name="Normal 3 3 6 3" xfId="5353" xr:uid="{00000000-0005-0000-0000-0000FA140000}"/>
    <cellStyle name="Normal 3 3 6 3 2" xfId="15405" xr:uid="{00000000-0005-0000-0000-00003E3C0000}"/>
    <cellStyle name="Normal 3 3 6 3 2 3" xfId="30499" xr:uid="{00000000-0005-0000-0000-000038770000}"/>
    <cellStyle name="Normal 3 3 6 3 3" xfId="10385" xr:uid="{00000000-0005-0000-0000-0000A2280000}"/>
    <cellStyle name="Normal 3 3 6 3 3 3" xfId="25482" xr:uid="{00000000-0005-0000-0000-00009F630000}"/>
    <cellStyle name="Normal 3 3 6 3 5" xfId="20469" xr:uid="{00000000-0005-0000-0000-00000A500000}"/>
    <cellStyle name="Normal 3 3 6 4" xfId="12063" xr:uid="{00000000-0005-0000-0000-0000302F0000}"/>
    <cellStyle name="Normal 3 3 6 4 3" xfId="27157" xr:uid="{00000000-0005-0000-0000-00002A6A0000}"/>
    <cellStyle name="Normal 3 3 6 5" xfId="7042" xr:uid="{00000000-0005-0000-0000-0000931B0000}"/>
    <cellStyle name="Normal 3 3 6 5 3" xfId="22140" xr:uid="{00000000-0005-0000-0000-000091560000}"/>
    <cellStyle name="Normal 3 3 6 7" xfId="17127" xr:uid="{00000000-0005-0000-0000-0000FC420000}"/>
    <cellStyle name="Normal 3 3 7" xfId="2820" xr:uid="{00000000-0005-0000-0000-0000150B0000}"/>
    <cellStyle name="Normal 3 3 7 2" xfId="12898" xr:uid="{00000000-0005-0000-0000-000073320000}"/>
    <cellStyle name="Normal 3 3 7 2 3" xfId="27992" xr:uid="{00000000-0005-0000-0000-00006D6D0000}"/>
    <cellStyle name="Normal 3 3 7 3" xfId="7878" xr:uid="{00000000-0005-0000-0000-0000D71E0000}"/>
    <cellStyle name="Normal 3 3 7 3 3" xfId="22975" xr:uid="{00000000-0005-0000-0000-0000D4590000}"/>
    <cellStyle name="Normal 3 3 7 5" xfId="17962" xr:uid="{00000000-0005-0000-0000-00003F460000}"/>
    <cellStyle name="Normal 3 3 8" xfId="4514" xr:uid="{00000000-0005-0000-0000-0000B3110000}"/>
    <cellStyle name="Normal 3 3 8 2" xfId="14569" xr:uid="{00000000-0005-0000-0000-0000FA380000}"/>
    <cellStyle name="Normal 3 3 8 2 3" xfId="29663" xr:uid="{00000000-0005-0000-0000-0000F4730000}"/>
    <cellStyle name="Normal 3 3 8 3" xfId="9549" xr:uid="{00000000-0005-0000-0000-00005E250000}"/>
    <cellStyle name="Normal 3 3 8 3 3" xfId="24646" xr:uid="{00000000-0005-0000-0000-00005B600000}"/>
    <cellStyle name="Normal 3 3 8 5" xfId="19633" xr:uid="{00000000-0005-0000-0000-0000C64C0000}"/>
    <cellStyle name="Normal 3 3 9" xfId="11225" xr:uid="{00000000-0005-0000-0000-0000EA2B0000}"/>
    <cellStyle name="Normal 3 3 9 3" xfId="26321" xr:uid="{00000000-0005-0000-0000-0000E6660000}"/>
    <cellStyle name="Normal 3 4" xfId="421" xr:uid="{00000000-0005-0000-0000-0000B0010000}"/>
    <cellStyle name="Normal 30" xfId="151" xr:uid="{00000000-0005-0000-0000-00009E000000}"/>
    <cellStyle name="Normal 30 2" xfId="152" xr:uid="{00000000-0005-0000-0000-00009F000000}"/>
    <cellStyle name="Normal 30 3" xfId="839" xr:uid="{00000000-0005-0000-0000-000056030000}"/>
    <cellStyle name="Normal 30 3 10" xfId="6205" xr:uid="{00000000-0005-0000-0000-00004E180000}"/>
    <cellStyle name="Normal 30 3 10 3" xfId="21305" xr:uid="{00000000-0005-0000-0000-00004E530000}"/>
    <cellStyle name="Normal 30 3 12" xfId="16290" xr:uid="{00000000-0005-0000-0000-0000B73F0000}"/>
    <cellStyle name="Normal 30 3 2" xfId="1170" xr:uid="{00000000-0005-0000-0000-0000A2040000}"/>
    <cellStyle name="Normal 30 3 2 11" xfId="16344" xr:uid="{00000000-0005-0000-0000-0000ED3F0000}"/>
    <cellStyle name="Normal 30 3 2 2" xfId="1278" xr:uid="{00000000-0005-0000-0000-00000E050000}"/>
    <cellStyle name="Normal 30 3 2 2 10" xfId="16448"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1" xr:uid="{00000000-0005-0000-0000-0000C0730000}"/>
    <cellStyle name="Normal 30 3 2 2 2 2 2 2 3" xfId="9497" xr:uid="{00000000-0005-0000-0000-00002A250000}"/>
    <cellStyle name="Normal 30 3 2 2 2 2 2 2 3 3" xfId="24594" xr:uid="{00000000-0005-0000-0000-000027600000}"/>
    <cellStyle name="Normal 30 3 2 2 2 2 2 2 5" xfId="19581" xr:uid="{00000000-0005-0000-0000-0000924C0000}"/>
    <cellStyle name="Normal 30 3 2 2 2 2 2 3" xfId="6136" xr:uid="{00000000-0005-0000-0000-000009180000}"/>
    <cellStyle name="Normal 30 3 2 2 2 2 2 3 2" xfId="16188" xr:uid="{00000000-0005-0000-0000-00004D3F0000}"/>
    <cellStyle name="Normal 30 3 2 2 2 2 2 3 2 3" xfId="31282" xr:uid="{00000000-0005-0000-0000-0000477A0000}"/>
    <cellStyle name="Normal 30 3 2 2 2 2 2 3 3" xfId="11168" xr:uid="{00000000-0005-0000-0000-0000B12B0000}"/>
    <cellStyle name="Normal 30 3 2 2 2 2 2 3 3 3" xfId="26265" xr:uid="{00000000-0005-0000-0000-0000AE660000}"/>
    <cellStyle name="Normal 30 3 2 2 2 2 2 3 5" xfId="21252" xr:uid="{00000000-0005-0000-0000-000019530000}"/>
    <cellStyle name="Normal 30 3 2 2 2 2 2 4" xfId="12846" xr:uid="{00000000-0005-0000-0000-00003F320000}"/>
    <cellStyle name="Normal 30 3 2 2 2 2 2 4 3" xfId="27940" xr:uid="{00000000-0005-0000-0000-0000396D0000}"/>
    <cellStyle name="Normal 30 3 2 2 2 2 2 5" xfId="7825" xr:uid="{00000000-0005-0000-0000-0000A21E0000}"/>
    <cellStyle name="Normal 30 3 2 2 2 2 2 5 3" xfId="22923" xr:uid="{00000000-0005-0000-0000-0000A0590000}"/>
    <cellStyle name="Normal 30 3 2 2 2 2 2 7" xfId="17910" xr:uid="{00000000-0005-0000-0000-00000B460000}"/>
    <cellStyle name="Normal 30 3 2 2 2 2 3" xfId="3607" xr:uid="{00000000-0005-0000-0000-0000280E0000}"/>
    <cellStyle name="Normal 30 3 2 2 2 2 3 2" xfId="13681" xr:uid="{00000000-0005-0000-0000-000082350000}"/>
    <cellStyle name="Normal 30 3 2 2 2 2 3 2 3" xfId="28775" xr:uid="{00000000-0005-0000-0000-00007C700000}"/>
    <cellStyle name="Normal 30 3 2 2 2 2 3 3" xfId="8661" xr:uid="{00000000-0005-0000-0000-0000E6210000}"/>
    <cellStyle name="Normal 30 3 2 2 2 2 3 3 3" xfId="23758" xr:uid="{00000000-0005-0000-0000-0000E35C0000}"/>
    <cellStyle name="Normal 30 3 2 2 2 2 3 5" xfId="18745" xr:uid="{00000000-0005-0000-0000-00004E490000}"/>
    <cellStyle name="Normal 30 3 2 2 2 2 4" xfId="5300" xr:uid="{00000000-0005-0000-0000-0000C5140000}"/>
    <cellStyle name="Normal 30 3 2 2 2 2 4 2" xfId="15352" xr:uid="{00000000-0005-0000-0000-0000093C0000}"/>
    <cellStyle name="Normal 30 3 2 2 2 2 4 2 3" xfId="30446" xr:uid="{00000000-0005-0000-0000-000003770000}"/>
    <cellStyle name="Normal 30 3 2 2 2 2 4 3" xfId="10332" xr:uid="{00000000-0005-0000-0000-00006D280000}"/>
    <cellStyle name="Normal 30 3 2 2 2 2 4 3 3" xfId="25429" xr:uid="{00000000-0005-0000-0000-00006A630000}"/>
    <cellStyle name="Normal 30 3 2 2 2 2 4 5" xfId="20416" xr:uid="{00000000-0005-0000-0000-0000D54F0000}"/>
    <cellStyle name="Normal 30 3 2 2 2 2 5" xfId="12010" xr:uid="{00000000-0005-0000-0000-0000FB2E0000}"/>
    <cellStyle name="Normal 30 3 2 2 2 2 5 3" xfId="27104" xr:uid="{00000000-0005-0000-0000-0000F5690000}"/>
    <cellStyle name="Normal 30 3 2 2 2 2 6" xfId="6989" xr:uid="{00000000-0005-0000-0000-00005E1B0000}"/>
    <cellStyle name="Normal 30 3 2 2 2 2 6 3" xfId="22087" xr:uid="{00000000-0005-0000-0000-00005C560000}"/>
    <cellStyle name="Normal 30 3 2 2 2 2 8" xfId="17074"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3" xr:uid="{00000000-0005-0000-0000-00001E720000}"/>
    <cellStyle name="Normal 30 3 2 2 2 3 2 3" xfId="9079" xr:uid="{00000000-0005-0000-0000-000088230000}"/>
    <cellStyle name="Normal 30 3 2 2 2 3 2 3 3" xfId="24176" xr:uid="{00000000-0005-0000-0000-0000855E0000}"/>
    <cellStyle name="Normal 30 3 2 2 2 3 2 5" xfId="19163" xr:uid="{00000000-0005-0000-0000-0000F04A0000}"/>
    <cellStyle name="Normal 30 3 2 2 2 3 3" xfId="5718" xr:uid="{00000000-0005-0000-0000-000067160000}"/>
    <cellStyle name="Normal 30 3 2 2 2 3 3 2" xfId="15770" xr:uid="{00000000-0005-0000-0000-0000AB3D0000}"/>
    <cellStyle name="Normal 30 3 2 2 2 3 3 2 3" xfId="30864" xr:uid="{00000000-0005-0000-0000-0000A5780000}"/>
    <cellStyle name="Normal 30 3 2 2 2 3 3 3" xfId="10750" xr:uid="{00000000-0005-0000-0000-00000F2A0000}"/>
    <cellStyle name="Normal 30 3 2 2 2 3 3 3 3" xfId="25847" xr:uid="{00000000-0005-0000-0000-00000C650000}"/>
    <cellStyle name="Normal 30 3 2 2 2 3 3 5" xfId="20834" xr:uid="{00000000-0005-0000-0000-000077510000}"/>
    <cellStyle name="Normal 30 3 2 2 2 3 4" xfId="12428" xr:uid="{00000000-0005-0000-0000-00009D300000}"/>
    <cellStyle name="Normal 30 3 2 2 2 3 4 3" xfId="27522" xr:uid="{00000000-0005-0000-0000-0000976B0000}"/>
    <cellStyle name="Normal 30 3 2 2 2 3 5" xfId="7407" xr:uid="{00000000-0005-0000-0000-0000001D0000}"/>
    <cellStyle name="Normal 30 3 2 2 2 3 5 3" xfId="22505" xr:uid="{00000000-0005-0000-0000-0000FE570000}"/>
    <cellStyle name="Normal 30 3 2 2 2 3 7" xfId="17492" xr:uid="{00000000-0005-0000-0000-000069440000}"/>
    <cellStyle name="Normal 30 3 2 2 2 4" xfId="3189" xr:uid="{00000000-0005-0000-0000-0000860C0000}"/>
    <cellStyle name="Normal 30 3 2 2 2 4 2" xfId="13263" xr:uid="{00000000-0005-0000-0000-0000E0330000}"/>
    <cellStyle name="Normal 30 3 2 2 2 4 2 3" xfId="28357" xr:uid="{00000000-0005-0000-0000-0000DA6E0000}"/>
    <cellStyle name="Normal 30 3 2 2 2 4 3" xfId="8243" xr:uid="{00000000-0005-0000-0000-000044200000}"/>
    <cellStyle name="Normal 30 3 2 2 2 4 3 3" xfId="23340" xr:uid="{00000000-0005-0000-0000-0000415B0000}"/>
    <cellStyle name="Normal 30 3 2 2 2 4 5" xfId="18327" xr:uid="{00000000-0005-0000-0000-0000AC470000}"/>
    <cellStyle name="Normal 30 3 2 2 2 5" xfId="4882" xr:uid="{00000000-0005-0000-0000-000023130000}"/>
    <cellStyle name="Normal 30 3 2 2 2 5 2" xfId="14934" xr:uid="{00000000-0005-0000-0000-0000673A0000}"/>
    <cellStyle name="Normal 30 3 2 2 2 5 2 3" xfId="30028" xr:uid="{00000000-0005-0000-0000-000061750000}"/>
    <cellStyle name="Normal 30 3 2 2 2 5 3" xfId="9914" xr:uid="{00000000-0005-0000-0000-0000CB260000}"/>
    <cellStyle name="Normal 30 3 2 2 2 5 3 3" xfId="25011" xr:uid="{00000000-0005-0000-0000-0000C8610000}"/>
    <cellStyle name="Normal 30 3 2 2 2 5 5" xfId="19998" xr:uid="{00000000-0005-0000-0000-0000334E0000}"/>
    <cellStyle name="Normal 30 3 2 2 2 6" xfId="11592" xr:uid="{00000000-0005-0000-0000-0000592D0000}"/>
    <cellStyle name="Normal 30 3 2 2 2 6 3" xfId="26686" xr:uid="{00000000-0005-0000-0000-000053680000}"/>
    <cellStyle name="Normal 30 3 2 2 2 7" xfId="6571" xr:uid="{00000000-0005-0000-0000-0000BC190000}"/>
    <cellStyle name="Normal 30 3 2 2 2 7 3" xfId="21669" xr:uid="{00000000-0005-0000-0000-0000BA540000}"/>
    <cellStyle name="Normal 30 3 2 2 2 9" xfId="16656"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3" xr:uid="{00000000-0005-0000-0000-0000F0720000}"/>
    <cellStyle name="Normal 30 3 2 2 3 2 2 3" xfId="9289" xr:uid="{00000000-0005-0000-0000-00005A240000}"/>
    <cellStyle name="Normal 30 3 2 2 3 2 2 3 3" xfId="24386" xr:uid="{00000000-0005-0000-0000-0000575F0000}"/>
    <cellStyle name="Normal 30 3 2 2 3 2 2 5" xfId="19373" xr:uid="{00000000-0005-0000-0000-0000C24B0000}"/>
    <cellStyle name="Normal 30 3 2 2 3 2 3" xfId="5928" xr:uid="{00000000-0005-0000-0000-000039170000}"/>
    <cellStyle name="Normal 30 3 2 2 3 2 3 2" xfId="15980" xr:uid="{00000000-0005-0000-0000-00007D3E0000}"/>
    <cellStyle name="Normal 30 3 2 2 3 2 3 2 3" xfId="31074" xr:uid="{00000000-0005-0000-0000-000077790000}"/>
    <cellStyle name="Normal 30 3 2 2 3 2 3 3" xfId="10960" xr:uid="{00000000-0005-0000-0000-0000E12A0000}"/>
    <cellStyle name="Normal 30 3 2 2 3 2 3 3 3" xfId="26057" xr:uid="{00000000-0005-0000-0000-0000DE650000}"/>
    <cellStyle name="Normal 30 3 2 2 3 2 3 5" xfId="21044" xr:uid="{00000000-0005-0000-0000-000049520000}"/>
    <cellStyle name="Normal 30 3 2 2 3 2 4" xfId="12638" xr:uid="{00000000-0005-0000-0000-00006F310000}"/>
    <cellStyle name="Normal 30 3 2 2 3 2 4 3" xfId="27732" xr:uid="{00000000-0005-0000-0000-0000696C0000}"/>
    <cellStyle name="Normal 30 3 2 2 3 2 5" xfId="7617" xr:uid="{00000000-0005-0000-0000-0000D21D0000}"/>
    <cellStyle name="Normal 30 3 2 2 3 2 5 3" xfId="22715" xr:uid="{00000000-0005-0000-0000-0000D0580000}"/>
    <cellStyle name="Normal 30 3 2 2 3 2 7" xfId="17702" xr:uid="{00000000-0005-0000-0000-00003B450000}"/>
    <cellStyle name="Normal 30 3 2 2 3 3" xfId="3399" xr:uid="{00000000-0005-0000-0000-0000580D0000}"/>
    <cellStyle name="Normal 30 3 2 2 3 3 2" xfId="13473" xr:uid="{00000000-0005-0000-0000-0000B2340000}"/>
    <cellStyle name="Normal 30 3 2 2 3 3 2 3" xfId="28567" xr:uid="{00000000-0005-0000-0000-0000AC6F0000}"/>
    <cellStyle name="Normal 30 3 2 2 3 3 3" xfId="8453" xr:uid="{00000000-0005-0000-0000-000016210000}"/>
    <cellStyle name="Normal 30 3 2 2 3 3 3 3" xfId="23550" xr:uid="{00000000-0005-0000-0000-0000135C0000}"/>
    <cellStyle name="Normal 30 3 2 2 3 3 5" xfId="18537" xr:uid="{00000000-0005-0000-0000-00007E480000}"/>
    <cellStyle name="Normal 30 3 2 2 3 4" xfId="5092" xr:uid="{00000000-0005-0000-0000-0000F5130000}"/>
    <cellStyle name="Normal 30 3 2 2 3 4 2" xfId="15144" xr:uid="{00000000-0005-0000-0000-0000393B0000}"/>
    <cellStyle name="Normal 30 3 2 2 3 4 2 3" xfId="30238" xr:uid="{00000000-0005-0000-0000-000033760000}"/>
    <cellStyle name="Normal 30 3 2 2 3 4 3" xfId="10124" xr:uid="{00000000-0005-0000-0000-00009D270000}"/>
    <cellStyle name="Normal 30 3 2 2 3 4 3 3" xfId="25221" xr:uid="{00000000-0005-0000-0000-00009A620000}"/>
    <cellStyle name="Normal 30 3 2 2 3 4 5" xfId="20208" xr:uid="{00000000-0005-0000-0000-0000054F0000}"/>
    <cellStyle name="Normal 30 3 2 2 3 5" xfId="11802" xr:uid="{00000000-0005-0000-0000-00002B2E0000}"/>
    <cellStyle name="Normal 30 3 2 2 3 5 3" xfId="26896" xr:uid="{00000000-0005-0000-0000-000025690000}"/>
    <cellStyle name="Normal 30 3 2 2 3 6" xfId="6781" xr:uid="{00000000-0005-0000-0000-00008E1A0000}"/>
    <cellStyle name="Normal 30 3 2 2 3 6 3" xfId="21879" xr:uid="{00000000-0005-0000-0000-00008C550000}"/>
    <cellStyle name="Normal 30 3 2 2 3 8" xfId="16866"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5" xr:uid="{00000000-0005-0000-0000-00004E710000}"/>
    <cellStyle name="Normal 30 3 2 2 4 2 3" xfId="8871" xr:uid="{00000000-0005-0000-0000-0000B8220000}"/>
    <cellStyle name="Normal 30 3 2 2 4 2 3 3" xfId="23968" xr:uid="{00000000-0005-0000-0000-0000B55D0000}"/>
    <cellStyle name="Normal 30 3 2 2 4 2 5" xfId="18955" xr:uid="{00000000-0005-0000-0000-0000204A0000}"/>
    <cellStyle name="Normal 30 3 2 2 4 3" xfId="5510" xr:uid="{00000000-0005-0000-0000-000097150000}"/>
    <cellStyle name="Normal 30 3 2 2 4 3 2" xfId="15562" xr:uid="{00000000-0005-0000-0000-0000DB3C0000}"/>
    <cellStyle name="Normal 30 3 2 2 4 3 2 3" xfId="30656" xr:uid="{00000000-0005-0000-0000-0000D5770000}"/>
    <cellStyle name="Normal 30 3 2 2 4 3 3" xfId="10542" xr:uid="{00000000-0005-0000-0000-00003F290000}"/>
    <cellStyle name="Normal 30 3 2 2 4 3 3 3" xfId="25639" xr:uid="{00000000-0005-0000-0000-00003C640000}"/>
    <cellStyle name="Normal 30 3 2 2 4 3 5" xfId="20626" xr:uid="{00000000-0005-0000-0000-0000A7500000}"/>
    <cellStyle name="Normal 30 3 2 2 4 4" xfId="12220" xr:uid="{00000000-0005-0000-0000-0000CD2F0000}"/>
    <cellStyle name="Normal 30 3 2 2 4 4 3" xfId="27314" xr:uid="{00000000-0005-0000-0000-0000C76A0000}"/>
    <cellStyle name="Normal 30 3 2 2 4 5" xfId="7199" xr:uid="{00000000-0005-0000-0000-0000301C0000}"/>
    <cellStyle name="Normal 30 3 2 2 4 5 3" xfId="22297" xr:uid="{00000000-0005-0000-0000-00002E570000}"/>
    <cellStyle name="Normal 30 3 2 2 4 7" xfId="17284" xr:uid="{00000000-0005-0000-0000-000099430000}"/>
    <cellStyle name="Normal 30 3 2 2 5" xfId="2981" xr:uid="{00000000-0005-0000-0000-0000B60B0000}"/>
    <cellStyle name="Normal 30 3 2 2 5 2" xfId="13055" xr:uid="{00000000-0005-0000-0000-000010330000}"/>
    <cellStyle name="Normal 30 3 2 2 5 2 3" xfId="28149" xr:uid="{00000000-0005-0000-0000-00000A6E0000}"/>
    <cellStyle name="Normal 30 3 2 2 5 3" xfId="8035" xr:uid="{00000000-0005-0000-0000-0000741F0000}"/>
    <cellStyle name="Normal 30 3 2 2 5 3 3" xfId="23132" xr:uid="{00000000-0005-0000-0000-0000715A0000}"/>
    <cellStyle name="Normal 30 3 2 2 5 5" xfId="18119" xr:uid="{00000000-0005-0000-0000-0000DC460000}"/>
    <cellStyle name="Normal 30 3 2 2 6" xfId="4674" xr:uid="{00000000-0005-0000-0000-000053120000}"/>
    <cellStyle name="Normal 30 3 2 2 6 2" xfId="14726" xr:uid="{00000000-0005-0000-0000-000097390000}"/>
    <cellStyle name="Normal 30 3 2 2 6 2 3" xfId="29820" xr:uid="{00000000-0005-0000-0000-000091740000}"/>
    <cellStyle name="Normal 30 3 2 2 6 3" xfId="9706" xr:uid="{00000000-0005-0000-0000-0000FB250000}"/>
    <cellStyle name="Normal 30 3 2 2 6 3 3" xfId="24803" xr:uid="{00000000-0005-0000-0000-0000F8600000}"/>
    <cellStyle name="Normal 30 3 2 2 6 5" xfId="19790" xr:uid="{00000000-0005-0000-0000-0000634D0000}"/>
    <cellStyle name="Normal 30 3 2 2 7" xfId="11384" xr:uid="{00000000-0005-0000-0000-0000892C0000}"/>
    <cellStyle name="Normal 30 3 2 2 7 3" xfId="26478" xr:uid="{00000000-0005-0000-0000-000083670000}"/>
    <cellStyle name="Normal 30 3 2 2 8" xfId="6363" xr:uid="{00000000-0005-0000-0000-0000EC180000}"/>
    <cellStyle name="Normal 30 3 2 2 8 3" xfId="21461"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7" xr:uid="{00000000-0005-0000-0000-000058730000}"/>
    <cellStyle name="Normal 30 3 2 3 2 2 2 3" xfId="9393" xr:uid="{00000000-0005-0000-0000-0000C2240000}"/>
    <cellStyle name="Normal 30 3 2 3 2 2 2 3 3" xfId="24490" xr:uid="{00000000-0005-0000-0000-0000BF5F0000}"/>
    <cellStyle name="Normal 30 3 2 3 2 2 2 5" xfId="19477" xr:uid="{00000000-0005-0000-0000-00002A4C0000}"/>
    <cellStyle name="Normal 30 3 2 3 2 2 3" xfId="6032" xr:uid="{00000000-0005-0000-0000-0000A1170000}"/>
    <cellStyle name="Normal 30 3 2 3 2 2 3 2" xfId="16084" xr:uid="{00000000-0005-0000-0000-0000E53E0000}"/>
    <cellStyle name="Normal 30 3 2 3 2 2 3 2 3" xfId="31178" xr:uid="{00000000-0005-0000-0000-0000DF790000}"/>
    <cellStyle name="Normal 30 3 2 3 2 2 3 3" xfId="11064" xr:uid="{00000000-0005-0000-0000-0000492B0000}"/>
    <cellStyle name="Normal 30 3 2 3 2 2 3 3 3" xfId="26161" xr:uid="{00000000-0005-0000-0000-000046660000}"/>
    <cellStyle name="Normal 30 3 2 3 2 2 3 5" xfId="21148" xr:uid="{00000000-0005-0000-0000-0000B1520000}"/>
    <cellStyle name="Normal 30 3 2 3 2 2 4" xfId="12742" xr:uid="{00000000-0005-0000-0000-0000D7310000}"/>
    <cellStyle name="Normal 30 3 2 3 2 2 4 3" xfId="27836" xr:uid="{00000000-0005-0000-0000-0000D16C0000}"/>
    <cellStyle name="Normal 30 3 2 3 2 2 5" xfId="7721" xr:uid="{00000000-0005-0000-0000-00003A1E0000}"/>
    <cellStyle name="Normal 30 3 2 3 2 2 5 3" xfId="22819" xr:uid="{00000000-0005-0000-0000-000038590000}"/>
    <cellStyle name="Normal 30 3 2 3 2 2 7" xfId="17806" xr:uid="{00000000-0005-0000-0000-0000A3450000}"/>
    <cellStyle name="Normal 30 3 2 3 2 3" xfId="3503" xr:uid="{00000000-0005-0000-0000-0000C00D0000}"/>
    <cellStyle name="Normal 30 3 2 3 2 3 2" xfId="13577" xr:uid="{00000000-0005-0000-0000-00001A350000}"/>
    <cellStyle name="Normal 30 3 2 3 2 3 2 3" xfId="28671" xr:uid="{00000000-0005-0000-0000-000014700000}"/>
    <cellStyle name="Normal 30 3 2 3 2 3 3" xfId="8557" xr:uid="{00000000-0005-0000-0000-00007E210000}"/>
    <cellStyle name="Normal 30 3 2 3 2 3 3 3" xfId="23654" xr:uid="{00000000-0005-0000-0000-00007B5C0000}"/>
    <cellStyle name="Normal 30 3 2 3 2 3 5" xfId="18641" xr:uid="{00000000-0005-0000-0000-0000E6480000}"/>
    <cellStyle name="Normal 30 3 2 3 2 4" xfId="5196" xr:uid="{00000000-0005-0000-0000-00005D140000}"/>
    <cellStyle name="Normal 30 3 2 3 2 4 2" xfId="15248" xr:uid="{00000000-0005-0000-0000-0000A13B0000}"/>
    <cellStyle name="Normal 30 3 2 3 2 4 2 3" xfId="30342" xr:uid="{00000000-0005-0000-0000-00009B760000}"/>
    <cellStyle name="Normal 30 3 2 3 2 4 3" xfId="10228" xr:uid="{00000000-0005-0000-0000-000005280000}"/>
    <cellStyle name="Normal 30 3 2 3 2 4 3 3" xfId="25325" xr:uid="{00000000-0005-0000-0000-000002630000}"/>
    <cellStyle name="Normal 30 3 2 3 2 4 5" xfId="20312" xr:uid="{00000000-0005-0000-0000-00006D4F0000}"/>
    <cellStyle name="Normal 30 3 2 3 2 5" xfId="11906" xr:uid="{00000000-0005-0000-0000-0000932E0000}"/>
    <cellStyle name="Normal 30 3 2 3 2 5 3" xfId="27000" xr:uid="{00000000-0005-0000-0000-00008D690000}"/>
    <cellStyle name="Normal 30 3 2 3 2 6" xfId="6885" xr:uid="{00000000-0005-0000-0000-0000F61A0000}"/>
    <cellStyle name="Normal 30 3 2 3 2 6 3" xfId="21983" xr:uid="{00000000-0005-0000-0000-0000F4550000}"/>
    <cellStyle name="Normal 30 3 2 3 2 8" xfId="16970"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89" xr:uid="{00000000-0005-0000-0000-0000B6710000}"/>
    <cellStyle name="Normal 30 3 2 3 3 2 3" xfId="8975" xr:uid="{00000000-0005-0000-0000-000020230000}"/>
    <cellStyle name="Normal 30 3 2 3 3 2 3 3" xfId="24072" xr:uid="{00000000-0005-0000-0000-00001D5E0000}"/>
    <cellStyle name="Normal 30 3 2 3 3 2 5" xfId="19059" xr:uid="{00000000-0005-0000-0000-0000884A0000}"/>
    <cellStyle name="Normal 30 3 2 3 3 3" xfId="5614" xr:uid="{00000000-0005-0000-0000-0000FF150000}"/>
    <cellStyle name="Normal 30 3 2 3 3 3 2" xfId="15666" xr:uid="{00000000-0005-0000-0000-0000433D0000}"/>
    <cellStyle name="Normal 30 3 2 3 3 3 2 3" xfId="30760" xr:uid="{00000000-0005-0000-0000-00003D780000}"/>
    <cellStyle name="Normal 30 3 2 3 3 3 3" xfId="10646" xr:uid="{00000000-0005-0000-0000-0000A7290000}"/>
    <cellStyle name="Normal 30 3 2 3 3 3 3 3" xfId="25743" xr:uid="{00000000-0005-0000-0000-0000A4640000}"/>
    <cellStyle name="Normal 30 3 2 3 3 3 5" xfId="20730" xr:uid="{00000000-0005-0000-0000-00000F510000}"/>
    <cellStyle name="Normal 30 3 2 3 3 4" xfId="12324" xr:uid="{00000000-0005-0000-0000-000035300000}"/>
    <cellStyle name="Normal 30 3 2 3 3 4 3" xfId="27418" xr:uid="{00000000-0005-0000-0000-00002F6B0000}"/>
    <cellStyle name="Normal 30 3 2 3 3 5" xfId="7303" xr:uid="{00000000-0005-0000-0000-0000981C0000}"/>
    <cellStyle name="Normal 30 3 2 3 3 5 3" xfId="22401" xr:uid="{00000000-0005-0000-0000-000096570000}"/>
    <cellStyle name="Normal 30 3 2 3 3 7" xfId="17388" xr:uid="{00000000-0005-0000-0000-000001440000}"/>
    <cellStyle name="Normal 30 3 2 3 4" xfId="3085" xr:uid="{00000000-0005-0000-0000-00001E0C0000}"/>
    <cellStyle name="Normal 30 3 2 3 4 2" xfId="13159" xr:uid="{00000000-0005-0000-0000-000078330000}"/>
    <cellStyle name="Normal 30 3 2 3 4 2 3" xfId="28253" xr:uid="{00000000-0005-0000-0000-0000726E0000}"/>
    <cellStyle name="Normal 30 3 2 3 4 3" xfId="8139" xr:uid="{00000000-0005-0000-0000-0000DC1F0000}"/>
    <cellStyle name="Normal 30 3 2 3 4 3 3" xfId="23236" xr:uid="{00000000-0005-0000-0000-0000D95A0000}"/>
    <cellStyle name="Normal 30 3 2 3 4 5" xfId="18223" xr:uid="{00000000-0005-0000-0000-000044470000}"/>
    <cellStyle name="Normal 30 3 2 3 5" xfId="4778" xr:uid="{00000000-0005-0000-0000-0000BB120000}"/>
    <cellStyle name="Normal 30 3 2 3 5 2" xfId="14830" xr:uid="{00000000-0005-0000-0000-0000FF390000}"/>
    <cellStyle name="Normal 30 3 2 3 5 2 3" xfId="29924" xr:uid="{00000000-0005-0000-0000-0000F9740000}"/>
    <cellStyle name="Normal 30 3 2 3 5 3" xfId="9810" xr:uid="{00000000-0005-0000-0000-000063260000}"/>
    <cellStyle name="Normal 30 3 2 3 5 3 3" xfId="24907" xr:uid="{00000000-0005-0000-0000-000060610000}"/>
    <cellStyle name="Normal 30 3 2 3 5 5" xfId="19894" xr:uid="{00000000-0005-0000-0000-0000CB4D0000}"/>
    <cellStyle name="Normal 30 3 2 3 6" xfId="11488" xr:uid="{00000000-0005-0000-0000-0000F12C0000}"/>
    <cellStyle name="Normal 30 3 2 3 6 3" xfId="26582" xr:uid="{00000000-0005-0000-0000-0000EB670000}"/>
    <cellStyle name="Normal 30 3 2 3 7" xfId="6467" xr:uid="{00000000-0005-0000-0000-000054190000}"/>
    <cellStyle name="Normal 30 3 2 3 7 3" xfId="21565" xr:uid="{00000000-0005-0000-0000-000052540000}"/>
    <cellStyle name="Normal 30 3 2 3 9" xfId="16552"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299" xr:uid="{00000000-0005-0000-0000-000088720000}"/>
    <cellStyle name="Normal 30 3 2 4 2 2 3" xfId="9185" xr:uid="{00000000-0005-0000-0000-0000F2230000}"/>
    <cellStyle name="Normal 30 3 2 4 2 2 3 3" xfId="24282" xr:uid="{00000000-0005-0000-0000-0000EF5E0000}"/>
    <cellStyle name="Normal 30 3 2 4 2 2 5" xfId="19269" xr:uid="{00000000-0005-0000-0000-00005A4B0000}"/>
    <cellStyle name="Normal 30 3 2 4 2 3" xfId="5824" xr:uid="{00000000-0005-0000-0000-0000D1160000}"/>
    <cellStyle name="Normal 30 3 2 4 2 3 2" xfId="15876" xr:uid="{00000000-0005-0000-0000-0000153E0000}"/>
    <cellStyle name="Normal 30 3 2 4 2 3 2 3" xfId="30970" xr:uid="{00000000-0005-0000-0000-00000F790000}"/>
    <cellStyle name="Normal 30 3 2 4 2 3 3" xfId="10856" xr:uid="{00000000-0005-0000-0000-0000792A0000}"/>
    <cellStyle name="Normal 30 3 2 4 2 3 3 3" xfId="25953" xr:uid="{00000000-0005-0000-0000-000076650000}"/>
    <cellStyle name="Normal 30 3 2 4 2 3 5" xfId="20940" xr:uid="{00000000-0005-0000-0000-0000E1510000}"/>
    <cellStyle name="Normal 30 3 2 4 2 4" xfId="12534" xr:uid="{00000000-0005-0000-0000-000007310000}"/>
    <cellStyle name="Normal 30 3 2 4 2 4 3" xfId="27628" xr:uid="{00000000-0005-0000-0000-0000016C0000}"/>
    <cellStyle name="Normal 30 3 2 4 2 5" xfId="7513" xr:uid="{00000000-0005-0000-0000-00006A1D0000}"/>
    <cellStyle name="Normal 30 3 2 4 2 5 3" xfId="22611" xr:uid="{00000000-0005-0000-0000-000068580000}"/>
    <cellStyle name="Normal 30 3 2 4 2 7" xfId="17598" xr:uid="{00000000-0005-0000-0000-0000D3440000}"/>
    <cellStyle name="Normal 30 3 2 4 3" xfId="3295" xr:uid="{00000000-0005-0000-0000-0000F00C0000}"/>
    <cellStyle name="Normal 30 3 2 4 3 2" xfId="13369" xr:uid="{00000000-0005-0000-0000-00004A340000}"/>
    <cellStyle name="Normal 30 3 2 4 3 2 3" xfId="28463" xr:uid="{00000000-0005-0000-0000-0000446F0000}"/>
    <cellStyle name="Normal 30 3 2 4 3 3" xfId="8349" xr:uid="{00000000-0005-0000-0000-0000AE200000}"/>
    <cellStyle name="Normal 30 3 2 4 3 3 3" xfId="23446" xr:uid="{00000000-0005-0000-0000-0000AB5B0000}"/>
    <cellStyle name="Normal 30 3 2 4 3 5" xfId="18433" xr:uid="{00000000-0005-0000-0000-000016480000}"/>
    <cellStyle name="Normal 30 3 2 4 4" xfId="4988" xr:uid="{00000000-0005-0000-0000-00008D130000}"/>
    <cellStyle name="Normal 30 3 2 4 4 2" xfId="15040" xr:uid="{00000000-0005-0000-0000-0000D13A0000}"/>
    <cellStyle name="Normal 30 3 2 4 4 2 3" xfId="30134" xr:uid="{00000000-0005-0000-0000-0000CB750000}"/>
    <cellStyle name="Normal 30 3 2 4 4 3" xfId="10020" xr:uid="{00000000-0005-0000-0000-000035270000}"/>
    <cellStyle name="Normal 30 3 2 4 4 3 3" xfId="25117" xr:uid="{00000000-0005-0000-0000-000032620000}"/>
    <cellStyle name="Normal 30 3 2 4 4 5" xfId="20104" xr:uid="{00000000-0005-0000-0000-00009D4E0000}"/>
    <cellStyle name="Normal 30 3 2 4 5" xfId="11698" xr:uid="{00000000-0005-0000-0000-0000C32D0000}"/>
    <cellStyle name="Normal 30 3 2 4 5 3" xfId="26792" xr:uid="{00000000-0005-0000-0000-0000BD680000}"/>
    <cellStyle name="Normal 30 3 2 4 6" xfId="6677" xr:uid="{00000000-0005-0000-0000-0000261A0000}"/>
    <cellStyle name="Normal 30 3 2 4 6 3" xfId="21775" xr:uid="{00000000-0005-0000-0000-000024550000}"/>
    <cellStyle name="Normal 30 3 2 4 8" xfId="16762"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1" xr:uid="{00000000-0005-0000-0000-0000E6700000}"/>
    <cellStyle name="Normal 30 3 2 5 2 3" xfId="8767" xr:uid="{00000000-0005-0000-0000-000050220000}"/>
    <cellStyle name="Normal 30 3 2 5 2 3 3" xfId="23864" xr:uid="{00000000-0005-0000-0000-00004D5D0000}"/>
    <cellStyle name="Normal 30 3 2 5 2 5" xfId="18851" xr:uid="{00000000-0005-0000-0000-0000B8490000}"/>
    <cellStyle name="Normal 30 3 2 5 3" xfId="5406" xr:uid="{00000000-0005-0000-0000-00002F150000}"/>
    <cellStyle name="Normal 30 3 2 5 3 2" xfId="15458" xr:uid="{00000000-0005-0000-0000-0000733C0000}"/>
    <cellStyle name="Normal 30 3 2 5 3 2 3" xfId="30552" xr:uid="{00000000-0005-0000-0000-00006D770000}"/>
    <cellStyle name="Normal 30 3 2 5 3 3" xfId="10438" xr:uid="{00000000-0005-0000-0000-0000D7280000}"/>
    <cellStyle name="Normal 30 3 2 5 3 3 3" xfId="25535" xr:uid="{00000000-0005-0000-0000-0000D4630000}"/>
    <cellStyle name="Normal 30 3 2 5 3 5" xfId="20522" xr:uid="{00000000-0005-0000-0000-00003F500000}"/>
    <cellStyle name="Normal 30 3 2 5 4" xfId="12116" xr:uid="{00000000-0005-0000-0000-0000652F0000}"/>
    <cellStyle name="Normal 30 3 2 5 4 3" xfId="27210" xr:uid="{00000000-0005-0000-0000-00005F6A0000}"/>
    <cellStyle name="Normal 30 3 2 5 5" xfId="7095" xr:uid="{00000000-0005-0000-0000-0000C81B0000}"/>
    <cellStyle name="Normal 30 3 2 5 5 3" xfId="22193" xr:uid="{00000000-0005-0000-0000-0000C6560000}"/>
    <cellStyle name="Normal 30 3 2 5 7" xfId="17180" xr:uid="{00000000-0005-0000-0000-000031430000}"/>
    <cellStyle name="Normal 30 3 2 6" xfId="2877" xr:uid="{00000000-0005-0000-0000-00004E0B0000}"/>
    <cellStyle name="Normal 30 3 2 6 2" xfId="12951" xr:uid="{00000000-0005-0000-0000-0000A8320000}"/>
    <cellStyle name="Normal 30 3 2 6 2 3" xfId="28045" xr:uid="{00000000-0005-0000-0000-0000A26D0000}"/>
    <cellStyle name="Normal 30 3 2 6 3" xfId="7931" xr:uid="{00000000-0005-0000-0000-00000C1F0000}"/>
    <cellStyle name="Normal 30 3 2 6 3 3" xfId="23028" xr:uid="{00000000-0005-0000-0000-0000095A0000}"/>
    <cellStyle name="Normal 30 3 2 6 5" xfId="18015" xr:uid="{00000000-0005-0000-0000-000074460000}"/>
    <cellStyle name="Normal 30 3 2 7" xfId="4570" xr:uid="{00000000-0005-0000-0000-0000EB110000}"/>
    <cellStyle name="Normal 30 3 2 7 2" xfId="14622" xr:uid="{00000000-0005-0000-0000-00002F390000}"/>
    <cellStyle name="Normal 30 3 2 7 2 3" xfId="29716" xr:uid="{00000000-0005-0000-0000-000029740000}"/>
    <cellStyle name="Normal 30 3 2 7 3" xfId="9602" xr:uid="{00000000-0005-0000-0000-000093250000}"/>
    <cellStyle name="Normal 30 3 2 7 3 3" xfId="24699" xr:uid="{00000000-0005-0000-0000-000090600000}"/>
    <cellStyle name="Normal 30 3 2 7 5" xfId="19686" xr:uid="{00000000-0005-0000-0000-0000FB4C0000}"/>
    <cellStyle name="Normal 30 3 2 8" xfId="11280" xr:uid="{00000000-0005-0000-0000-0000212C0000}"/>
    <cellStyle name="Normal 30 3 2 8 3" xfId="26374" xr:uid="{00000000-0005-0000-0000-00001B670000}"/>
    <cellStyle name="Normal 30 3 2 9" xfId="6259" xr:uid="{00000000-0005-0000-0000-000084180000}"/>
    <cellStyle name="Normal 30 3 2 9 3" xfId="21357" xr:uid="{00000000-0005-0000-0000-000082530000}"/>
    <cellStyle name="Normal 30 3 3" xfId="1224" xr:uid="{00000000-0005-0000-0000-0000D8040000}"/>
    <cellStyle name="Normal 30 3 3 10" xfId="16396"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59" xr:uid="{00000000-0005-0000-0000-00008C730000}"/>
    <cellStyle name="Normal 30 3 3 2 2 2 2 3" xfId="9445" xr:uid="{00000000-0005-0000-0000-0000F6240000}"/>
    <cellStyle name="Normal 30 3 3 2 2 2 2 3 3" xfId="24542" xr:uid="{00000000-0005-0000-0000-0000F35F0000}"/>
    <cellStyle name="Normal 30 3 3 2 2 2 2 5" xfId="19529" xr:uid="{00000000-0005-0000-0000-00005E4C0000}"/>
    <cellStyle name="Normal 30 3 3 2 2 2 3" xfId="6084" xr:uid="{00000000-0005-0000-0000-0000D5170000}"/>
    <cellStyle name="Normal 30 3 3 2 2 2 3 2" xfId="16136" xr:uid="{00000000-0005-0000-0000-0000193F0000}"/>
    <cellStyle name="Normal 30 3 3 2 2 2 3 2 3" xfId="31230" xr:uid="{00000000-0005-0000-0000-0000137A0000}"/>
    <cellStyle name="Normal 30 3 3 2 2 2 3 3" xfId="11116" xr:uid="{00000000-0005-0000-0000-00007D2B0000}"/>
    <cellStyle name="Normal 30 3 3 2 2 2 3 3 3" xfId="26213" xr:uid="{00000000-0005-0000-0000-00007A660000}"/>
    <cellStyle name="Normal 30 3 3 2 2 2 3 5" xfId="21200" xr:uid="{00000000-0005-0000-0000-0000E5520000}"/>
    <cellStyle name="Normal 30 3 3 2 2 2 4" xfId="12794" xr:uid="{00000000-0005-0000-0000-00000B320000}"/>
    <cellStyle name="Normal 30 3 3 2 2 2 4 3" xfId="27888" xr:uid="{00000000-0005-0000-0000-0000056D0000}"/>
    <cellStyle name="Normal 30 3 3 2 2 2 5" xfId="7773" xr:uid="{00000000-0005-0000-0000-00006E1E0000}"/>
    <cellStyle name="Normal 30 3 3 2 2 2 5 3" xfId="22871" xr:uid="{00000000-0005-0000-0000-00006C590000}"/>
    <cellStyle name="Normal 30 3 3 2 2 2 7" xfId="17858" xr:uid="{00000000-0005-0000-0000-0000D7450000}"/>
    <cellStyle name="Normal 30 3 3 2 2 3" xfId="3555" xr:uid="{00000000-0005-0000-0000-0000F40D0000}"/>
    <cellStyle name="Normal 30 3 3 2 2 3 2" xfId="13629" xr:uid="{00000000-0005-0000-0000-00004E350000}"/>
    <cellStyle name="Normal 30 3 3 2 2 3 2 3" xfId="28723" xr:uid="{00000000-0005-0000-0000-000048700000}"/>
    <cellStyle name="Normal 30 3 3 2 2 3 3" xfId="8609" xr:uid="{00000000-0005-0000-0000-0000B2210000}"/>
    <cellStyle name="Normal 30 3 3 2 2 3 3 3" xfId="23706" xr:uid="{00000000-0005-0000-0000-0000AF5C0000}"/>
    <cellStyle name="Normal 30 3 3 2 2 3 5" xfId="18693" xr:uid="{00000000-0005-0000-0000-00001A490000}"/>
    <cellStyle name="Normal 30 3 3 2 2 4" xfId="5248" xr:uid="{00000000-0005-0000-0000-000091140000}"/>
    <cellStyle name="Normal 30 3 3 2 2 4 2" xfId="15300" xr:uid="{00000000-0005-0000-0000-0000D53B0000}"/>
    <cellStyle name="Normal 30 3 3 2 2 4 2 3" xfId="30394" xr:uid="{00000000-0005-0000-0000-0000CF760000}"/>
    <cellStyle name="Normal 30 3 3 2 2 4 3" xfId="10280" xr:uid="{00000000-0005-0000-0000-000039280000}"/>
    <cellStyle name="Normal 30 3 3 2 2 4 3 3" xfId="25377" xr:uid="{00000000-0005-0000-0000-000036630000}"/>
    <cellStyle name="Normal 30 3 3 2 2 4 5" xfId="20364" xr:uid="{00000000-0005-0000-0000-0000A14F0000}"/>
    <cellStyle name="Normal 30 3 3 2 2 5" xfId="11958" xr:uid="{00000000-0005-0000-0000-0000C72E0000}"/>
    <cellStyle name="Normal 30 3 3 2 2 5 3" xfId="27052" xr:uid="{00000000-0005-0000-0000-0000C1690000}"/>
    <cellStyle name="Normal 30 3 3 2 2 6" xfId="6937" xr:uid="{00000000-0005-0000-0000-00002A1B0000}"/>
    <cellStyle name="Normal 30 3 3 2 2 6 3" xfId="22035" xr:uid="{00000000-0005-0000-0000-000028560000}"/>
    <cellStyle name="Normal 30 3 3 2 2 8" xfId="17022"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1" xr:uid="{00000000-0005-0000-0000-0000EA710000}"/>
    <cellStyle name="Normal 30 3 3 2 3 2 3" xfId="9027" xr:uid="{00000000-0005-0000-0000-000054230000}"/>
    <cellStyle name="Normal 30 3 3 2 3 2 3 3" xfId="24124" xr:uid="{00000000-0005-0000-0000-0000515E0000}"/>
    <cellStyle name="Normal 30 3 3 2 3 2 5" xfId="19111" xr:uid="{00000000-0005-0000-0000-0000BC4A0000}"/>
    <cellStyle name="Normal 30 3 3 2 3 3" xfId="5666" xr:uid="{00000000-0005-0000-0000-000033160000}"/>
    <cellStyle name="Normal 30 3 3 2 3 3 2" xfId="15718" xr:uid="{00000000-0005-0000-0000-0000773D0000}"/>
    <cellStyle name="Normal 30 3 3 2 3 3 2 3" xfId="30812" xr:uid="{00000000-0005-0000-0000-000071780000}"/>
    <cellStyle name="Normal 30 3 3 2 3 3 3" xfId="10698" xr:uid="{00000000-0005-0000-0000-0000DB290000}"/>
    <cellStyle name="Normal 30 3 3 2 3 3 3 3" xfId="25795" xr:uid="{00000000-0005-0000-0000-0000D8640000}"/>
    <cellStyle name="Normal 30 3 3 2 3 3 5" xfId="20782" xr:uid="{00000000-0005-0000-0000-000043510000}"/>
    <cellStyle name="Normal 30 3 3 2 3 4" xfId="12376" xr:uid="{00000000-0005-0000-0000-000069300000}"/>
    <cellStyle name="Normal 30 3 3 2 3 4 3" xfId="27470" xr:uid="{00000000-0005-0000-0000-0000636B0000}"/>
    <cellStyle name="Normal 30 3 3 2 3 5" xfId="7355" xr:uid="{00000000-0005-0000-0000-0000CC1C0000}"/>
    <cellStyle name="Normal 30 3 3 2 3 5 3" xfId="22453" xr:uid="{00000000-0005-0000-0000-0000CA570000}"/>
    <cellStyle name="Normal 30 3 3 2 3 7" xfId="17440" xr:uid="{00000000-0005-0000-0000-000035440000}"/>
    <cellStyle name="Normal 30 3 3 2 4" xfId="3137" xr:uid="{00000000-0005-0000-0000-0000520C0000}"/>
    <cellStyle name="Normal 30 3 3 2 4 2" xfId="13211" xr:uid="{00000000-0005-0000-0000-0000AC330000}"/>
    <cellStyle name="Normal 30 3 3 2 4 2 3" xfId="28305" xr:uid="{00000000-0005-0000-0000-0000A66E0000}"/>
    <cellStyle name="Normal 30 3 3 2 4 3" xfId="8191" xr:uid="{00000000-0005-0000-0000-000010200000}"/>
    <cellStyle name="Normal 30 3 3 2 4 3 3" xfId="23288" xr:uid="{00000000-0005-0000-0000-00000D5B0000}"/>
    <cellStyle name="Normal 30 3 3 2 4 5" xfId="18275" xr:uid="{00000000-0005-0000-0000-000078470000}"/>
    <cellStyle name="Normal 30 3 3 2 5" xfId="4830" xr:uid="{00000000-0005-0000-0000-0000EF120000}"/>
    <cellStyle name="Normal 30 3 3 2 5 2" xfId="14882" xr:uid="{00000000-0005-0000-0000-0000333A0000}"/>
    <cellStyle name="Normal 30 3 3 2 5 2 3" xfId="29976" xr:uid="{00000000-0005-0000-0000-00002D750000}"/>
    <cellStyle name="Normal 30 3 3 2 5 3" xfId="9862" xr:uid="{00000000-0005-0000-0000-000097260000}"/>
    <cellStyle name="Normal 30 3 3 2 5 3 3" xfId="24959" xr:uid="{00000000-0005-0000-0000-000094610000}"/>
    <cellStyle name="Normal 30 3 3 2 5 5" xfId="19946" xr:uid="{00000000-0005-0000-0000-0000FF4D0000}"/>
    <cellStyle name="Normal 30 3 3 2 6" xfId="11540" xr:uid="{00000000-0005-0000-0000-0000252D0000}"/>
    <cellStyle name="Normal 30 3 3 2 6 3" xfId="26634" xr:uid="{00000000-0005-0000-0000-00001F680000}"/>
    <cellStyle name="Normal 30 3 3 2 7" xfId="6519" xr:uid="{00000000-0005-0000-0000-000088190000}"/>
    <cellStyle name="Normal 30 3 3 2 7 3" xfId="21617" xr:uid="{00000000-0005-0000-0000-000086540000}"/>
    <cellStyle name="Normal 30 3 3 2 9" xfId="16604"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1" xr:uid="{00000000-0005-0000-0000-0000BC720000}"/>
    <cellStyle name="Normal 30 3 3 3 2 2 3" xfId="9237" xr:uid="{00000000-0005-0000-0000-000026240000}"/>
    <cellStyle name="Normal 30 3 3 3 2 2 3 3" xfId="24334" xr:uid="{00000000-0005-0000-0000-0000235F0000}"/>
    <cellStyle name="Normal 30 3 3 3 2 2 5" xfId="19321" xr:uid="{00000000-0005-0000-0000-00008E4B0000}"/>
    <cellStyle name="Normal 30 3 3 3 2 3" xfId="5876" xr:uid="{00000000-0005-0000-0000-000005170000}"/>
    <cellStyle name="Normal 30 3 3 3 2 3 2" xfId="15928" xr:uid="{00000000-0005-0000-0000-0000493E0000}"/>
    <cellStyle name="Normal 30 3 3 3 2 3 2 3" xfId="31022" xr:uid="{00000000-0005-0000-0000-000043790000}"/>
    <cellStyle name="Normal 30 3 3 3 2 3 3" xfId="10908" xr:uid="{00000000-0005-0000-0000-0000AD2A0000}"/>
    <cellStyle name="Normal 30 3 3 3 2 3 3 3" xfId="26005" xr:uid="{00000000-0005-0000-0000-0000AA650000}"/>
    <cellStyle name="Normal 30 3 3 3 2 3 5" xfId="20992" xr:uid="{00000000-0005-0000-0000-000015520000}"/>
    <cellStyle name="Normal 30 3 3 3 2 4" xfId="12586" xr:uid="{00000000-0005-0000-0000-00003B310000}"/>
    <cellStyle name="Normal 30 3 3 3 2 4 3" xfId="27680" xr:uid="{00000000-0005-0000-0000-0000356C0000}"/>
    <cellStyle name="Normal 30 3 3 3 2 5" xfId="7565" xr:uid="{00000000-0005-0000-0000-00009E1D0000}"/>
    <cellStyle name="Normal 30 3 3 3 2 5 3" xfId="22663" xr:uid="{00000000-0005-0000-0000-00009C580000}"/>
    <cellStyle name="Normal 30 3 3 3 2 7" xfId="17650" xr:uid="{00000000-0005-0000-0000-000007450000}"/>
    <cellStyle name="Normal 30 3 3 3 3" xfId="3347" xr:uid="{00000000-0005-0000-0000-0000240D0000}"/>
    <cellStyle name="Normal 30 3 3 3 3 2" xfId="13421" xr:uid="{00000000-0005-0000-0000-00007E340000}"/>
    <cellStyle name="Normal 30 3 3 3 3 2 3" xfId="28515" xr:uid="{00000000-0005-0000-0000-0000786F0000}"/>
    <cellStyle name="Normal 30 3 3 3 3 3" xfId="8401" xr:uid="{00000000-0005-0000-0000-0000E2200000}"/>
    <cellStyle name="Normal 30 3 3 3 3 3 3" xfId="23498" xr:uid="{00000000-0005-0000-0000-0000DF5B0000}"/>
    <cellStyle name="Normal 30 3 3 3 3 5" xfId="18485" xr:uid="{00000000-0005-0000-0000-00004A480000}"/>
    <cellStyle name="Normal 30 3 3 3 4" xfId="5040" xr:uid="{00000000-0005-0000-0000-0000C1130000}"/>
    <cellStyle name="Normal 30 3 3 3 4 2" xfId="15092" xr:uid="{00000000-0005-0000-0000-0000053B0000}"/>
    <cellStyle name="Normal 30 3 3 3 4 2 3" xfId="30186" xr:uid="{00000000-0005-0000-0000-0000FF750000}"/>
    <cellStyle name="Normal 30 3 3 3 4 3" xfId="10072" xr:uid="{00000000-0005-0000-0000-000069270000}"/>
    <cellStyle name="Normal 30 3 3 3 4 3 3" xfId="25169" xr:uid="{00000000-0005-0000-0000-000066620000}"/>
    <cellStyle name="Normal 30 3 3 3 4 5" xfId="20156" xr:uid="{00000000-0005-0000-0000-0000D14E0000}"/>
    <cellStyle name="Normal 30 3 3 3 5" xfId="11750" xr:uid="{00000000-0005-0000-0000-0000F72D0000}"/>
    <cellStyle name="Normal 30 3 3 3 5 3" xfId="26844" xr:uid="{00000000-0005-0000-0000-0000F1680000}"/>
    <cellStyle name="Normal 30 3 3 3 6" xfId="6729" xr:uid="{00000000-0005-0000-0000-00005A1A0000}"/>
    <cellStyle name="Normal 30 3 3 3 6 3" xfId="21827" xr:uid="{00000000-0005-0000-0000-000058550000}"/>
    <cellStyle name="Normal 30 3 3 3 8" xfId="16814"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3" xr:uid="{00000000-0005-0000-0000-00001A710000}"/>
    <cellStyle name="Normal 30 3 3 4 2 3" xfId="8819" xr:uid="{00000000-0005-0000-0000-000084220000}"/>
    <cellStyle name="Normal 30 3 3 4 2 3 3" xfId="23916" xr:uid="{00000000-0005-0000-0000-0000815D0000}"/>
    <cellStyle name="Normal 30 3 3 4 2 5" xfId="18903" xr:uid="{00000000-0005-0000-0000-0000EC490000}"/>
    <cellStyle name="Normal 30 3 3 4 3" xfId="5458" xr:uid="{00000000-0005-0000-0000-000063150000}"/>
    <cellStyle name="Normal 30 3 3 4 3 2" xfId="15510" xr:uid="{00000000-0005-0000-0000-0000A73C0000}"/>
    <cellStyle name="Normal 30 3 3 4 3 2 3" xfId="30604" xr:uid="{00000000-0005-0000-0000-0000A1770000}"/>
    <cellStyle name="Normal 30 3 3 4 3 3" xfId="10490" xr:uid="{00000000-0005-0000-0000-00000B290000}"/>
    <cellStyle name="Normal 30 3 3 4 3 3 3" xfId="25587" xr:uid="{00000000-0005-0000-0000-000008640000}"/>
    <cellStyle name="Normal 30 3 3 4 3 5" xfId="20574" xr:uid="{00000000-0005-0000-0000-000073500000}"/>
    <cellStyle name="Normal 30 3 3 4 4" xfId="12168" xr:uid="{00000000-0005-0000-0000-0000992F0000}"/>
    <cellStyle name="Normal 30 3 3 4 4 3" xfId="27262" xr:uid="{00000000-0005-0000-0000-0000936A0000}"/>
    <cellStyle name="Normal 30 3 3 4 5" xfId="7147" xr:uid="{00000000-0005-0000-0000-0000FC1B0000}"/>
    <cellStyle name="Normal 30 3 3 4 5 3" xfId="22245" xr:uid="{00000000-0005-0000-0000-0000FA560000}"/>
    <cellStyle name="Normal 30 3 3 4 7" xfId="17232" xr:uid="{00000000-0005-0000-0000-000065430000}"/>
    <cellStyle name="Normal 30 3 3 5" xfId="2929" xr:uid="{00000000-0005-0000-0000-0000820B0000}"/>
    <cellStyle name="Normal 30 3 3 5 2" xfId="13003" xr:uid="{00000000-0005-0000-0000-0000DC320000}"/>
    <cellStyle name="Normal 30 3 3 5 2 3" xfId="28097" xr:uid="{00000000-0005-0000-0000-0000D66D0000}"/>
    <cellStyle name="Normal 30 3 3 5 3" xfId="7983" xr:uid="{00000000-0005-0000-0000-0000401F0000}"/>
    <cellStyle name="Normal 30 3 3 5 3 3" xfId="23080" xr:uid="{00000000-0005-0000-0000-00003D5A0000}"/>
    <cellStyle name="Normal 30 3 3 5 5" xfId="18067" xr:uid="{00000000-0005-0000-0000-0000A8460000}"/>
    <cellStyle name="Normal 30 3 3 6" xfId="4622" xr:uid="{00000000-0005-0000-0000-00001F120000}"/>
    <cellStyle name="Normal 30 3 3 6 2" xfId="14674" xr:uid="{00000000-0005-0000-0000-000063390000}"/>
    <cellStyle name="Normal 30 3 3 6 2 3" xfId="29768" xr:uid="{00000000-0005-0000-0000-00005D740000}"/>
    <cellStyle name="Normal 30 3 3 6 3" xfId="9654" xr:uid="{00000000-0005-0000-0000-0000C7250000}"/>
    <cellStyle name="Normal 30 3 3 6 3 3" xfId="24751" xr:uid="{00000000-0005-0000-0000-0000C4600000}"/>
    <cellStyle name="Normal 30 3 3 6 5" xfId="19738" xr:uid="{00000000-0005-0000-0000-00002F4D0000}"/>
    <cellStyle name="Normal 30 3 3 7" xfId="11332" xr:uid="{00000000-0005-0000-0000-0000552C0000}"/>
    <cellStyle name="Normal 30 3 3 7 3" xfId="26426" xr:uid="{00000000-0005-0000-0000-00004F670000}"/>
    <cellStyle name="Normal 30 3 3 8" xfId="6311" xr:uid="{00000000-0005-0000-0000-0000B8180000}"/>
    <cellStyle name="Normal 30 3 3 8 3" xfId="21409"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5" xr:uid="{00000000-0005-0000-0000-000024730000}"/>
    <cellStyle name="Normal 30 3 4 2 2 2 3" xfId="9341" xr:uid="{00000000-0005-0000-0000-00008E240000}"/>
    <cellStyle name="Normal 30 3 4 2 2 2 3 3" xfId="24438" xr:uid="{00000000-0005-0000-0000-00008B5F0000}"/>
    <cellStyle name="Normal 30 3 4 2 2 2 5" xfId="19425" xr:uid="{00000000-0005-0000-0000-0000F64B0000}"/>
    <cellStyle name="Normal 30 3 4 2 2 3" xfId="5980" xr:uid="{00000000-0005-0000-0000-00006D170000}"/>
    <cellStyle name="Normal 30 3 4 2 2 3 2" xfId="16032" xr:uid="{00000000-0005-0000-0000-0000B13E0000}"/>
    <cellStyle name="Normal 30 3 4 2 2 3 2 3" xfId="31126" xr:uid="{00000000-0005-0000-0000-0000AB790000}"/>
    <cellStyle name="Normal 30 3 4 2 2 3 3" xfId="11012" xr:uid="{00000000-0005-0000-0000-0000152B0000}"/>
    <cellStyle name="Normal 30 3 4 2 2 3 3 3" xfId="26109" xr:uid="{00000000-0005-0000-0000-000012660000}"/>
    <cellStyle name="Normal 30 3 4 2 2 3 5" xfId="21096" xr:uid="{00000000-0005-0000-0000-00007D520000}"/>
    <cellStyle name="Normal 30 3 4 2 2 4" xfId="12690" xr:uid="{00000000-0005-0000-0000-0000A3310000}"/>
    <cellStyle name="Normal 30 3 4 2 2 4 3" xfId="27784" xr:uid="{00000000-0005-0000-0000-00009D6C0000}"/>
    <cellStyle name="Normal 30 3 4 2 2 5" xfId="7669" xr:uid="{00000000-0005-0000-0000-0000061E0000}"/>
    <cellStyle name="Normal 30 3 4 2 2 5 3" xfId="22767" xr:uid="{00000000-0005-0000-0000-000004590000}"/>
    <cellStyle name="Normal 30 3 4 2 2 7" xfId="17754" xr:uid="{00000000-0005-0000-0000-00006F450000}"/>
    <cellStyle name="Normal 30 3 4 2 3" xfId="3451" xr:uid="{00000000-0005-0000-0000-00008C0D0000}"/>
    <cellStyle name="Normal 30 3 4 2 3 2" xfId="13525" xr:uid="{00000000-0005-0000-0000-0000E6340000}"/>
    <cellStyle name="Normal 30 3 4 2 3 2 3" xfId="28619" xr:uid="{00000000-0005-0000-0000-0000E06F0000}"/>
    <cellStyle name="Normal 30 3 4 2 3 3" xfId="8505" xr:uid="{00000000-0005-0000-0000-00004A210000}"/>
    <cellStyle name="Normal 30 3 4 2 3 3 3" xfId="23602" xr:uid="{00000000-0005-0000-0000-0000475C0000}"/>
    <cellStyle name="Normal 30 3 4 2 3 5" xfId="18589" xr:uid="{00000000-0005-0000-0000-0000B2480000}"/>
    <cellStyle name="Normal 30 3 4 2 4" xfId="5144" xr:uid="{00000000-0005-0000-0000-000029140000}"/>
    <cellStyle name="Normal 30 3 4 2 4 2" xfId="15196" xr:uid="{00000000-0005-0000-0000-00006D3B0000}"/>
    <cellStyle name="Normal 30 3 4 2 4 2 3" xfId="30290" xr:uid="{00000000-0005-0000-0000-000067760000}"/>
    <cellStyle name="Normal 30 3 4 2 4 3" xfId="10176" xr:uid="{00000000-0005-0000-0000-0000D1270000}"/>
    <cellStyle name="Normal 30 3 4 2 4 3 3" xfId="25273" xr:uid="{00000000-0005-0000-0000-0000CE620000}"/>
    <cellStyle name="Normal 30 3 4 2 4 5" xfId="20260" xr:uid="{00000000-0005-0000-0000-0000394F0000}"/>
    <cellStyle name="Normal 30 3 4 2 5" xfId="11854" xr:uid="{00000000-0005-0000-0000-00005F2E0000}"/>
    <cellStyle name="Normal 30 3 4 2 5 3" xfId="26948" xr:uid="{00000000-0005-0000-0000-000059690000}"/>
    <cellStyle name="Normal 30 3 4 2 6" xfId="6833" xr:uid="{00000000-0005-0000-0000-0000C21A0000}"/>
    <cellStyle name="Normal 30 3 4 2 6 3" xfId="21931" xr:uid="{00000000-0005-0000-0000-0000C0550000}"/>
    <cellStyle name="Normal 30 3 4 2 8" xfId="16918"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7" xr:uid="{00000000-0005-0000-0000-000082710000}"/>
    <cellStyle name="Normal 30 3 4 3 2 3" xfId="8923" xr:uid="{00000000-0005-0000-0000-0000EC220000}"/>
    <cellStyle name="Normal 30 3 4 3 2 3 3" xfId="24020" xr:uid="{00000000-0005-0000-0000-0000E95D0000}"/>
    <cellStyle name="Normal 30 3 4 3 2 5" xfId="19007" xr:uid="{00000000-0005-0000-0000-0000544A0000}"/>
    <cellStyle name="Normal 30 3 4 3 3" xfId="5562" xr:uid="{00000000-0005-0000-0000-0000CB150000}"/>
    <cellStyle name="Normal 30 3 4 3 3 2" xfId="15614" xr:uid="{00000000-0005-0000-0000-00000F3D0000}"/>
    <cellStyle name="Normal 30 3 4 3 3 2 3" xfId="30708" xr:uid="{00000000-0005-0000-0000-000009780000}"/>
    <cellStyle name="Normal 30 3 4 3 3 3" xfId="10594" xr:uid="{00000000-0005-0000-0000-000073290000}"/>
    <cellStyle name="Normal 30 3 4 3 3 3 3" xfId="25691" xr:uid="{00000000-0005-0000-0000-000070640000}"/>
    <cellStyle name="Normal 30 3 4 3 3 5" xfId="20678" xr:uid="{00000000-0005-0000-0000-0000DB500000}"/>
    <cellStyle name="Normal 30 3 4 3 4" xfId="12272" xr:uid="{00000000-0005-0000-0000-000001300000}"/>
    <cellStyle name="Normal 30 3 4 3 4 3" xfId="27366" xr:uid="{00000000-0005-0000-0000-0000FB6A0000}"/>
    <cellStyle name="Normal 30 3 4 3 5" xfId="7251" xr:uid="{00000000-0005-0000-0000-0000641C0000}"/>
    <cellStyle name="Normal 30 3 4 3 5 3" xfId="22349" xr:uid="{00000000-0005-0000-0000-000062570000}"/>
    <cellStyle name="Normal 30 3 4 3 7" xfId="17336" xr:uid="{00000000-0005-0000-0000-0000CD430000}"/>
    <cellStyle name="Normal 30 3 4 4" xfId="3033" xr:uid="{00000000-0005-0000-0000-0000EA0B0000}"/>
    <cellStyle name="Normal 30 3 4 4 2" xfId="13107" xr:uid="{00000000-0005-0000-0000-000044330000}"/>
    <cellStyle name="Normal 30 3 4 4 2 3" xfId="28201" xr:uid="{00000000-0005-0000-0000-00003E6E0000}"/>
    <cellStyle name="Normal 30 3 4 4 3" xfId="8087" xr:uid="{00000000-0005-0000-0000-0000A81F0000}"/>
    <cellStyle name="Normal 30 3 4 4 3 3" xfId="23184" xr:uid="{00000000-0005-0000-0000-0000A55A0000}"/>
    <cellStyle name="Normal 30 3 4 4 5" xfId="18171" xr:uid="{00000000-0005-0000-0000-000010470000}"/>
    <cellStyle name="Normal 30 3 4 5" xfId="4726" xr:uid="{00000000-0005-0000-0000-000087120000}"/>
    <cellStyle name="Normal 30 3 4 5 2" xfId="14778" xr:uid="{00000000-0005-0000-0000-0000CB390000}"/>
    <cellStyle name="Normal 30 3 4 5 2 3" xfId="29872" xr:uid="{00000000-0005-0000-0000-0000C5740000}"/>
    <cellStyle name="Normal 30 3 4 5 3" xfId="9758" xr:uid="{00000000-0005-0000-0000-00002F260000}"/>
    <cellStyle name="Normal 30 3 4 5 3 3" xfId="24855" xr:uid="{00000000-0005-0000-0000-00002C610000}"/>
    <cellStyle name="Normal 30 3 4 5 5" xfId="19842" xr:uid="{00000000-0005-0000-0000-0000974D0000}"/>
    <cellStyle name="Normal 30 3 4 6" xfId="11436" xr:uid="{00000000-0005-0000-0000-0000BD2C0000}"/>
    <cellStyle name="Normal 30 3 4 6 3" xfId="26530" xr:uid="{00000000-0005-0000-0000-0000B7670000}"/>
    <cellStyle name="Normal 30 3 4 7" xfId="6415" xr:uid="{00000000-0005-0000-0000-000020190000}"/>
    <cellStyle name="Normal 30 3 4 7 3" xfId="21513" xr:uid="{00000000-0005-0000-0000-00001E540000}"/>
    <cellStyle name="Normal 30 3 4 9" xfId="16500"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7" xr:uid="{00000000-0005-0000-0000-000054720000}"/>
    <cellStyle name="Normal 30 3 5 2 2 3" xfId="9133" xr:uid="{00000000-0005-0000-0000-0000BE230000}"/>
    <cellStyle name="Normal 30 3 5 2 2 3 3" xfId="24230" xr:uid="{00000000-0005-0000-0000-0000BB5E0000}"/>
    <cellStyle name="Normal 30 3 5 2 2 5" xfId="19217" xr:uid="{00000000-0005-0000-0000-0000264B0000}"/>
    <cellStyle name="Normal 30 3 5 2 3" xfId="5772" xr:uid="{00000000-0005-0000-0000-00009D160000}"/>
    <cellStyle name="Normal 30 3 5 2 3 2" xfId="15824" xr:uid="{00000000-0005-0000-0000-0000E13D0000}"/>
    <cellStyle name="Normal 30 3 5 2 3 2 3" xfId="30918" xr:uid="{00000000-0005-0000-0000-0000DB780000}"/>
    <cellStyle name="Normal 30 3 5 2 3 3" xfId="10804" xr:uid="{00000000-0005-0000-0000-0000452A0000}"/>
    <cellStyle name="Normal 30 3 5 2 3 3 3" xfId="25901" xr:uid="{00000000-0005-0000-0000-000042650000}"/>
    <cellStyle name="Normal 30 3 5 2 3 5" xfId="20888" xr:uid="{00000000-0005-0000-0000-0000AD510000}"/>
    <cellStyle name="Normal 30 3 5 2 4" xfId="12482" xr:uid="{00000000-0005-0000-0000-0000D3300000}"/>
    <cellStyle name="Normal 30 3 5 2 4 3" xfId="27576" xr:uid="{00000000-0005-0000-0000-0000CD6B0000}"/>
    <cellStyle name="Normal 30 3 5 2 5" xfId="7461" xr:uid="{00000000-0005-0000-0000-0000361D0000}"/>
    <cellStyle name="Normal 30 3 5 2 5 3" xfId="22559" xr:uid="{00000000-0005-0000-0000-000034580000}"/>
    <cellStyle name="Normal 30 3 5 2 7" xfId="17546" xr:uid="{00000000-0005-0000-0000-00009F440000}"/>
    <cellStyle name="Normal 30 3 5 3" xfId="3243" xr:uid="{00000000-0005-0000-0000-0000BC0C0000}"/>
    <cellStyle name="Normal 30 3 5 3 2" xfId="13317" xr:uid="{00000000-0005-0000-0000-000016340000}"/>
    <cellStyle name="Normal 30 3 5 3 2 3" xfId="28411" xr:uid="{00000000-0005-0000-0000-0000106F0000}"/>
    <cellStyle name="Normal 30 3 5 3 3" xfId="8297" xr:uid="{00000000-0005-0000-0000-00007A200000}"/>
    <cellStyle name="Normal 30 3 5 3 3 3" xfId="23394" xr:uid="{00000000-0005-0000-0000-0000775B0000}"/>
    <cellStyle name="Normal 30 3 5 3 5" xfId="18381" xr:uid="{00000000-0005-0000-0000-0000E2470000}"/>
    <cellStyle name="Normal 30 3 5 4" xfId="4936" xr:uid="{00000000-0005-0000-0000-000059130000}"/>
    <cellStyle name="Normal 30 3 5 4 2" xfId="14988" xr:uid="{00000000-0005-0000-0000-00009D3A0000}"/>
    <cellStyle name="Normal 30 3 5 4 2 3" xfId="30082" xr:uid="{00000000-0005-0000-0000-000097750000}"/>
    <cellStyle name="Normal 30 3 5 4 3" xfId="9968" xr:uid="{00000000-0005-0000-0000-000001270000}"/>
    <cellStyle name="Normal 30 3 5 4 3 3" xfId="25065" xr:uid="{00000000-0005-0000-0000-0000FE610000}"/>
    <cellStyle name="Normal 30 3 5 4 5" xfId="20052" xr:uid="{00000000-0005-0000-0000-0000694E0000}"/>
    <cellStyle name="Normal 30 3 5 5" xfId="11646" xr:uid="{00000000-0005-0000-0000-00008F2D0000}"/>
    <cellStyle name="Normal 30 3 5 5 3" xfId="26740" xr:uid="{00000000-0005-0000-0000-000089680000}"/>
    <cellStyle name="Normal 30 3 5 6" xfId="6625" xr:uid="{00000000-0005-0000-0000-0000F2190000}"/>
    <cellStyle name="Normal 30 3 5 6 3" xfId="21723" xr:uid="{00000000-0005-0000-0000-0000F0540000}"/>
    <cellStyle name="Normal 30 3 5 8" xfId="16710"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29" xr:uid="{00000000-0005-0000-0000-0000B2700000}"/>
    <cellStyle name="Normal 30 3 6 2 3" xfId="8715" xr:uid="{00000000-0005-0000-0000-00001C220000}"/>
    <cellStyle name="Normal 30 3 6 2 3 3" xfId="23812" xr:uid="{00000000-0005-0000-0000-0000195D0000}"/>
    <cellStyle name="Normal 30 3 6 2 5" xfId="18799" xr:uid="{00000000-0005-0000-0000-000084490000}"/>
    <cellStyle name="Normal 30 3 6 3" xfId="5354" xr:uid="{00000000-0005-0000-0000-0000FB140000}"/>
    <cellStyle name="Normal 30 3 6 3 2" xfId="15406" xr:uid="{00000000-0005-0000-0000-00003F3C0000}"/>
    <cellStyle name="Normal 30 3 6 3 2 3" xfId="30500" xr:uid="{00000000-0005-0000-0000-000039770000}"/>
    <cellStyle name="Normal 30 3 6 3 3" xfId="10386" xr:uid="{00000000-0005-0000-0000-0000A3280000}"/>
    <cellStyle name="Normal 30 3 6 3 3 3" xfId="25483" xr:uid="{00000000-0005-0000-0000-0000A0630000}"/>
    <cellStyle name="Normal 30 3 6 3 5" xfId="20470" xr:uid="{00000000-0005-0000-0000-00000B500000}"/>
    <cellStyle name="Normal 30 3 6 4" xfId="12064" xr:uid="{00000000-0005-0000-0000-0000312F0000}"/>
    <cellStyle name="Normal 30 3 6 4 3" xfId="27158" xr:uid="{00000000-0005-0000-0000-00002B6A0000}"/>
    <cellStyle name="Normal 30 3 6 5" xfId="7043" xr:uid="{00000000-0005-0000-0000-0000941B0000}"/>
    <cellStyle name="Normal 30 3 6 5 3" xfId="22141" xr:uid="{00000000-0005-0000-0000-000092560000}"/>
    <cellStyle name="Normal 30 3 6 7" xfId="17128" xr:uid="{00000000-0005-0000-0000-0000FD420000}"/>
    <cellStyle name="Normal 30 3 7" xfId="2821" xr:uid="{00000000-0005-0000-0000-0000160B0000}"/>
    <cellStyle name="Normal 30 3 7 2" xfId="12899" xr:uid="{00000000-0005-0000-0000-000074320000}"/>
    <cellStyle name="Normal 30 3 7 2 3" xfId="27993" xr:uid="{00000000-0005-0000-0000-00006E6D0000}"/>
    <cellStyle name="Normal 30 3 7 3" xfId="7879" xr:uid="{00000000-0005-0000-0000-0000D81E0000}"/>
    <cellStyle name="Normal 30 3 7 3 3" xfId="22976" xr:uid="{00000000-0005-0000-0000-0000D5590000}"/>
    <cellStyle name="Normal 30 3 7 5" xfId="17963" xr:uid="{00000000-0005-0000-0000-000040460000}"/>
    <cellStyle name="Normal 30 3 8" xfId="4515" xr:uid="{00000000-0005-0000-0000-0000B4110000}"/>
    <cellStyle name="Normal 30 3 8 2" xfId="14570" xr:uid="{00000000-0005-0000-0000-0000FB380000}"/>
    <cellStyle name="Normal 30 3 8 2 3" xfId="29664" xr:uid="{00000000-0005-0000-0000-0000F5730000}"/>
    <cellStyle name="Normal 30 3 8 3" xfId="9550" xr:uid="{00000000-0005-0000-0000-00005F250000}"/>
    <cellStyle name="Normal 30 3 8 3 3" xfId="24647" xr:uid="{00000000-0005-0000-0000-00005C600000}"/>
    <cellStyle name="Normal 30 3 8 5" xfId="19634" xr:uid="{00000000-0005-0000-0000-0000C74C0000}"/>
    <cellStyle name="Normal 30 3 9" xfId="11226" xr:uid="{00000000-0005-0000-0000-0000EB2B0000}"/>
    <cellStyle name="Normal 30 3 9 3" xfId="26322" xr:uid="{00000000-0005-0000-0000-0000E7660000}"/>
    <cellStyle name="Normal 30_Sheet2" xfId="352" xr:uid="{00000000-0005-0000-0000-00006A010000}"/>
    <cellStyle name="Normal 31" xfId="153" xr:uid="{00000000-0005-0000-0000-0000A0000000}"/>
    <cellStyle name="Normal 32" xfId="154" xr:uid="{00000000-0005-0000-0000-0000A1000000}"/>
    <cellStyle name="Normal 33" xfId="155" xr:uid="{00000000-0005-0000-0000-0000A2000000}"/>
    <cellStyle name="Normal 34" xfId="156" xr:uid="{00000000-0005-0000-0000-0000A3000000}"/>
    <cellStyle name="Normal 35" xfId="157" xr:uid="{00000000-0005-0000-0000-0000A4000000}"/>
    <cellStyle name="Normal 35 2" xfId="840" xr:uid="{00000000-0005-0000-0000-000057030000}"/>
    <cellStyle name="Normal 36" xfId="158" xr:uid="{00000000-0005-0000-0000-0000A5000000}"/>
    <cellStyle name="Normal 36 2" xfId="841" xr:uid="{00000000-0005-0000-0000-000058030000}"/>
    <cellStyle name="Normal 37" xfId="159" xr:uid="{00000000-0005-0000-0000-0000A6000000}"/>
    <cellStyle name="Normal 37 2" xfId="842" xr:uid="{00000000-0005-0000-0000-000059030000}"/>
    <cellStyle name="Normal 38" xfId="160" xr:uid="{00000000-0005-0000-0000-0000A7000000}"/>
    <cellStyle name="Normal 38 2" xfId="843" xr:uid="{00000000-0005-0000-0000-00005A030000}"/>
    <cellStyle name="Normal 39" xfId="161" xr:uid="{00000000-0005-0000-0000-0000A8000000}"/>
    <cellStyle name="Normal 39 2" xfId="844" xr:uid="{00000000-0005-0000-0000-00005B030000}"/>
    <cellStyle name="Normal 4" xfId="162" xr:uid="{00000000-0005-0000-0000-0000A9000000}"/>
    <cellStyle name="Normal 4 2" xfId="845" xr:uid="{00000000-0005-0000-0000-00005C030000}"/>
    <cellStyle name="Normal 4 2 10" xfId="6206" xr:uid="{00000000-0005-0000-0000-00004F180000}"/>
    <cellStyle name="Normal 4 2 10 3" xfId="21306" xr:uid="{00000000-0005-0000-0000-00004F530000}"/>
    <cellStyle name="Normal 4 2 12" xfId="16291" xr:uid="{00000000-0005-0000-0000-0000B83F0000}"/>
    <cellStyle name="Normal 4 2 2" xfId="1171" xr:uid="{00000000-0005-0000-0000-0000A3040000}"/>
    <cellStyle name="Normal 4 2 2 11" xfId="16345" xr:uid="{00000000-0005-0000-0000-0000EE3F0000}"/>
    <cellStyle name="Normal 4 2 2 2" xfId="1279" xr:uid="{00000000-0005-0000-0000-00000F050000}"/>
    <cellStyle name="Normal 4 2 2 2 10" xfId="16449"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2" xr:uid="{00000000-0005-0000-0000-0000C1730000}"/>
    <cellStyle name="Normal 4 2 2 2 2 2 2 2 3" xfId="9498" xr:uid="{00000000-0005-0000-0000-00002B250000}"/>
    <cellStyle name="Normal 4 2 2 2 2 2 2 2 3 3" xfId="24595" xr:uid="{00000000-0005-0000-0000-000028600000}"/>
    <cellStyle name="Normal 4 2 2 2 2 2 2 2 5" xfId="19582" xr:uid="{00000000-0005-0000-0000-0000934C0000}"/>
    <cellStyle name="Normal 4 2 2 2 2 2 2 3" xfId="6137" xr:uid="{00000000-0005-0000-0000-00000A180000}"/>
    <cellStyle name="Normal 4 2 2 2 2 2 2 3 2" xfId="16189" xr:uid="{00000000-0005-0000-0000-00004E3F0000}"/>
    <cellStyle name="Normal 4 2 2 2 2 2 2 3 2 3" xfId="31283" xr:uid="{00000000-0005-0000-0000-0000487A0000}"/>
    <cellStyle name="Normal 4 2 2 2 2 2 2 3 3" xfId="11169" xr:uid="{00000000-0005-0000-0000-0000B22B0000}"/>
    <cellStyle name="Normal 4 2 2 2 2 2 2 3 3 3" xfId="26266" xr:uid="{00000000-0005-0000-0000-0000AF660000}"/>
    <cellStyle name="Normal 4 2 2 2 2 2 2 3 5" xfId="21253" xr:uid="{00000000-0005-0000-0000-00001A530000}"/>
    <cellStyle name="Normal 4 2 2 2 2 2 2 4" xfId="12847" xr:uid="{00000000-0005-0000-0000-000040320000}"/>
    <cellStyle name="Normal 4 2 2 2 2 2 2 4 3" xfId="27941" xr:uid="{00000000-0005-0000-0000-00003A6D0000}"/>
    <cellStyle name="Normal 4 2 2 2 2 2 2 5" xfId="7826" xr:uid="{00000000-0005-0000-0000-0000A31E0000}"/>
    <cellStyle name="Normal 4 2 2 2 2 2 2 5 3" xfId="22924" xr:uid="{00000000-0005-0000-0000-0000A1590000}"/>
    <cellStyle name="Normal 4 2 2 2 2 2 2 7" xfId="17911" xr:uid="{00000000-0005-0000-0000-00000C460000}"/>
    <cellStyle name="Normal 4 2 2 2 2 2 3" xfId="3608" xr:uid="{00000000-0005-0000-0000-0000290E0000}"/>
    <cellStyle name="Normal 4 2 2 2 2 2 3 2" xfId="13682" xr:uid="{00000000-0005-0000-0000-000083350000}"/>
    <cellStyle name="Normal 4 2 2 2 2 2 3 2 3" xfId="28776" xr:uid="{00000000-0005-0000-0000-00007D700000}"/>
    <cellStyle name="Normal 4 2 2 2 2 2 3 3" xfId="8662" xr:uid="{00000000-0005-0000-0000-0000E7210000}"/>
    <cellStyle name="Normal 4 2 2 2 2 2 3 3 3" xfId="23759" xr:uid="{00000000-0005-0000-0000-0000E45C0000}"/>
    <cellStyle name="Normal 4 2 2 2 2 2 3 5" xfId="18746" xr:uid="{00000000-0005-0000-0000-00004F490000}"/>
    <cellStyle name="Normal 4 2 2 2 2 2 4" xfId="5301" xr:uid="{00000000-0005-0000-0000-0000C6140000}"/>
    <cellStyle name="Normal 4 2 2 2 2 2 4 2" xfId="15353" xr:uid="{00000000-0005-0000-0000-00000A3C0000}"/>
    <cellStyle name="Normal 4 2 2 2 2 2 4 2 3" xfId="30447" xr:uid="{00000000-0005-0000-0000-000004770000}"/>
    <cellStyle name="Normal 4 2 2 2 2 2 4 3" xfId="10333" xr:uid="{00000000-0005-0000-0000-00006E280000}"/>
    <cellStyle name="Normal 4 2 2 2 2 2 4 3 3" xfId="25430" xr:uid="{00000000-0005-0000-0000-00006B630000}"/>
    <cellStyle name="Normal 4 2 2 2 2 2 4 5" xfId="20417" xr:uid="{00000000-0005-0000-0000-0000D64F0000}"/>
    <cellStyle name="Normal 4 2 2 2 2 2 5" xfId="12011" xr:uid="{00000000-0005-0000-0000-0000FC2E0000}"/>
    <cellStyle name="Normal 4 2 2 2 2 2 5 3" xfId="27105" xr:uid="{00000000-0005-0000-0000-0000F6690000}"/>
    <cellStyle name="Normal 4 2 2 2 2 2 6" xfId="6990" xr:uid="{00000000-0005-0000-0000-00005F1B0000}"/>
    <cellStyle name="Normal 4 2 2 2 2 2 6 3" xfId="22088" xr:uid="{00000000-0005-0000-0000-00005D560000}"/>
    <cellStyle name="Normal 4 2 2 2 2 2 8" xfId="17075"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4" xr:uid="{00000000-0005-0000-0000-00001F720000}"/>
    <cellStyle name="Normal 4 2 2 2 2 3 2 3" xfId="9080" xr:uid="{00000000-0005-0000-0000-000089230000}"/>
    <cellStyle name="Normal 4 2 2 2 2 3 2 3 3" xfId="24177" xr:uid="{00000000-0005-0000-0000-0000865E0000}"/>
    <cellStyle name="Normal 4 2 2 2 2 3 2 5" xfId="19164" xr:uid="{00000000-0005-0000-0000-0000F14A0000}"/>
    <cellStyle name="Normal 4 2 2 2 2 3 3" xfId="5719" xr:uid="{00000000-0005-0000-0000-000068160000}"/>
    <cellStyle name="Normal 4 2 2 2 2 3 3 2" xfId="15771" xr:uid="{00000000-0005-0000-0000-0000AC3D0000}"/>
    <cellStyle name="Normal 4 2 2 2 2 3 3 2 3" xfId="30865" xr:uid="{00000000-0005-0000-0000-0000A6780000}"/>
    <cellStyle name="Normal 4 2 2 2 2 3 3 3" xfId="10751" xr:uid="{00000000-0005-0000-0000-0000102A0000}"/>
    <cellStyle name="Normal 4 2 2 2 2 3 3 3 3" xfId="25848" xr:uid="{00000000-0005-0000-0000-00000D650000}"/>
    <cellStyle name="Normal 4 2 2 2 2 3 3 5" xfId="20835" xr:uid="{00000000-0005-0000-0000-000078510000}"/>
    <cellStyle name="Normal 4 2 2 2 2 3 4" xfId="12429" xr:uid="{00000000-0005-0000-0000-00009E300000}"/>
    <cellStyle name="Normal 4 2 2 2 2 3 4 3" xfId="27523" xr:uid="{00000000-0005-0000-0000-0000986B0000}"/>
    <cellStyle name="Normal 4 2 2 2 2 3 5" xfId="7408" xr:uid="{00000000-0005-0000-0000-0000011D0000}"/>
    <cellStyle name="Normal 4 2 2 2 2 3 5 3" xfId="22506" xr:uid="{00000000-0005-0000-0000-0000FF570000}"/>
    <cellStyle name="Normal 4 2 2 2 2 3 7" xfId="17493" xr:uid="{00000000-0005-0000-0000-00006A440000}"/>
    <cellStyle name="Normal 4 2 2 2 2 4" xfId="3190" xr:uid="{00000000-0005-0000-0000-0000870C0000}"/>
    <cellStyle name="Normal 4 2 2 2 2 4 2" xfId="13264" xr:uid="{00000000-0005-0000-0000-0000E1330000}"/>
    <cellStyle name="Normal 4 2 2 2 2 4 2 3" xfId="28358" xr:uid="{00000000-0005-0000-0000-0000DB6E0000}"/>
    <cellStyle name="Normal 4 2 2 2 2 4 3" xfId="8244" xr:uid="{00000000-0005-0000-0000-000045200000}"/>
    <cellStyle name="Normal 4 2 2 2 2 4 3 3" xfId="23341" xr:uid="{00000000-0005-0000-0000-0000425B0000}"/>
    <cellStyle name="Normal 4 2 2 2 2 4 5" xfId="18328" xr:uid="{00000000-0005-0000-0000-0000AD470000}"/>
    <cellStyle name="Normal 4 2 2 2 2 5" xfId="4883" xr:uid="{00000000-0005-0000-0000-000024130000}"/>
    <cellStyle name="Normal 4 2 2 2 2 5 2" xfId="14935" xr:uid="{00000000-0005-0000-0000-0000683A0000}"/>
    <cellStyle name="Normal 4 2 2 2 2 5 2 3" xfId="30029" xr:uid="{00000000-0005-0000-0000-000062750000}"/>
    <cellStyle name="Normal 4 2 2 2 2 5 3" xfId="9915" xr:uid="{00000000-0005-0000-0000-0000CC260000}"/>
    <cellStyle name="Normal 4 2 2 2 2 5 3 3" xfId="25012" xr:uid="{00000000-0005-0000-0000-0000C9610000}"/>
    <cellStyle name="Normal 4 2 2 2 2 5 5" xfId="19999" xr:uid="{00000000-0005-0000-0000-0000344E0000}"/>
    <cellStyle name="Normal 4 2 2 2 2 6" xfId="11593" xr:uid="{00000000-0005-0000-0000-00005A2D0000}"/>
    <cellStyle name="Normal 4 2 2 2 2 6 3" xfId="26687" xr:uid="{00000000-0005-0000-0000-000054680000}"/>
    <cellStyle name="Normal 4 2 2 2 2 7" xfId="6572" xr:uid="{00000000-0005-0000-0000-0000BD190000}"/>
    <cellStyle name="Normal 4 2 2 2 2 7 3" xfId="21670" xr:uid="{00000000-0005-0000-0000-0000BB540000}"/>
    <cellStyle name="Normal 4 2 2 2 2 9" xfId="16657"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4" xr:uid="{00000000-0005-0000-0000-0000F1720000}"/>
    <cellStyle name="Normal 4 2 2 2 3 2 2 3" xfId="9290" xr:uid="{00000000-0005-0000-0000-00005B240000}"/>
    <cellStyle name="Normal 4 2 2 2 3 2 2 3 3" xfId="24387" xr:uid="{00000000-0005-0000-0000-0000585F0000}"/>
    <cellStyle name="Normal 4 2 2 2 3 2 2 5" xfId="19374" xr:uid="{00000000-0005-0000-0000-0000C34B0000}"/>
    <cellStyle name="Normal 4 2 2 2 3 2 3" xfId="5929" xr:uid="{00000000-0005-0000-0000-00003A170000}"/>
    <cellStyle name="Normal 4 2 2 2 3 2 3 2" xfId="15981" xr:uid="{00000000-0005-0000-0000-00007E3E0000}"/>
    <cellStyle name="Normal 4 2 2 2 3 2 3 2 3" xfId="31075" xr:uid="{00000000-0005-0000-0000-000078790000}"/>
    <cellStyle name="Normal 4 2 2 2 3 2 3 3" xfId="10961" xr:uid="{00000000-0005-0000-0000-0000E22A0000}"/>
    <cellStyle name="Normal 4 2 2 2 3 2 3 3 3" xfId="26058" xr:uid="{00000000-0005-0000-0000-0000DF650000}"/>
    <cellStyle name="Normal 4 2 2 2 3 2 3 5" xfId="21045" xr:uid="{00000000-0005-0000-0000-00004A520000}"/>
    <cellStyle name="Normal 4 2 2 2 3 2 4" xfId="12639" xr:uid="{00000000-0005-0000-0000-000070310000}"/>
    <cellStyle name="Normal 4 2 2 2 3 2 4 3" xfId="27733" xr:uid="{00000000-0005-0000-0000-00006A6C0000}"/>
    <cellStyle name="Normal 4 2 2 2 3 2 5" xfId="7618" xr:uid="{00000000-0005-0000-0000-0000D31D0000}"/>
    <cellStyle name="Normal 4 2 2 2 3 2 5 3" xfId="22716" xr:uid="{00000000-0005-0000-0000-0000D1580000}"/>
    <cellStyle name="Normal 4 2 2 2 3 2 7" xfId="17703" xr:uid="{00000000-0005-0000-0000-00003C450000}"/>
    <cellStyle name="Normal 4 2 2 2 3 3" xfId="3400" xr:uid="{00000000-0005-0000-0000-0000590D0000}"/>
    <cellStyle name="Normal 4 2 2 2 3 3 2" xfId="13474" xr:uid="{00000000-0005-0000-0000-0000B3340000}"/>
    <cellStyle name="Normal 4 2 2 2 3 3 2 3" xfId="28568" xr:uid="{00000000-0005-0000-0000-0000AD6F0000}"/>
    <cellStyle name="Normal 4 2 2 2 3 3 3" xfId="8454" xr:uid="{00000000-0005-0000-0000-000017210000}"/>
    <cellStyle name="Normal 4 2 2 2 3 3 3 3" xfId="23551" xr:uid="{00000000-0005-0000-0000-0000145C0000}"/>
    <cellStyle name="Normal 4 2 2 2 3 3 5" xfId="18538" xr:uid="{00000000-0005-0000-0000-00007F480000}"/>
    <cellStyle name="Normal 4 2 2 2 3 4" xfId="5093" xr:uid="{00000000-0005-0000-0000-0000F6130000}"/>
    <cellStyle name="Normal 4 2 2 2 3 4 2" xfId="15145" xr:uid="{00000000-0005-0000-0000-00003A3B0000}"/>
    <cellStyle name="Normal 4 2 2 2 3 4 2 3" xfId="30239" xr:uid="{00000000-0005-0000-0000-000034760000}"/>
    <cellStyle name="Normal 4 2 2 2 3 4 3" xfId="10125" xr:uid="{00000000-0005-0000-0000-00009E270000}"/>
    <cellStyle name="Normal 4 2 2 2 3 4 3 3" xfId="25222" xr:uid="{00000000-0005-0000-0000-00009B620000}"/>
    <cellStyle name="Normal 4 2 2 2 3 4 5" xfId="20209" xr:uid="{00000000-0005-0000-0000-0000064F0000}"/>
    <cellStyle name="Normal 4 2 2 2 3 5" xfId="11803" xr:uid="{00000000-0005-0000-0000-00002C2E0000}"/>
    <cellStyle name="Normal 4 2 2 2 3 5 3" xfId="26897" xr:uid="{00000000-0005-0000-0000-000026690000}"/>
    <cellStyle name="Normal 4 2 2 2 3 6" xfId="6782" xr:uid="{00000000-0005-0000-0000-00008F1A0000}"/>
    <cellStyle name="Normal 4 2 2 2 3 6 3" xfId="21880" xr:uid="{00000000-0005-0000-0000-00008D550000}"/>
    <cellStyle name="Normal 4 2 2 2 3 8" xfId="16867"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6" xr:uid="{00000000-0005-0000-0000-00004F710000}"/>
    <cellStyle name="Normal 4 2 2 2 4 2 3" xfId="8872" xr:uid="{00000000-0005-0000-0000-0000B9220000}"/>
    <cellStyle name="Normal 4 2 2 2 4 2 3 3" xfId="23969" xr:uid="{00000000-0005-0000-0000-0000B65D0000}"/>
    <cellStyle name="Normal 4 2 2 2 4 2 5" xfId="18956" xr:uid="{00000000-0005-0000-0000-0000214A0000}"/>
    <cellStyle name="Normal 4 2 2 2 4 3" xfId="5511" xr:uid="{00000000-0005-0000-0000-000098150000}"/>
    <cellStyle name="Normal 4 2 2 2 4 3 2" xfId="15563" xr:uid="{00000000-0005-0000-0000-0000DC3C0000}"/>
    <cellStyle name="Normal 4 2 2 2 4 3 2 3" xfId="30657" xr:uid="{00000000-0005-0000-0000-0000D6770000}"/>
    <cellStyle name="Normal 4 2 2 2 4 3 3" xfId="10543" xr:uid="{00000000-0005-0000-0000-000040290000}"/>
    <cellStyle name="Normal 4 2 2 2 4 3 3 3" xfId="25640" xr:uid="{00000000-0005-0000-0000-00003D640000}"/>
    <cellStyle name="Normal 4 2 2 2 4 3 5" xfId="20627" xr:uid="{00000000-0005-0000-0000-0000A8500000}"/>
    <cellStyle name="Normal 4 2 2 2 4 4" xfId="12221" xr:uid="{00000000-0005-0000-0000-0000CE2F0000}"/>
    <cellStyle name="Normal 4 2 2 2 4 4 3" xfId="27315" xr:uid="{00000000-0005-0000-0000-0000C86A0000}"/>
    <cellStyle name="Normal 4 2 2 2 4 5" xfId="7200" xr:uid="{00000000-0005-0000-0000-0000311C0000}"/>
    <cellStyle name="Normal 4 2 2 2 4 5 3" xfId="22298" xr:uid="{00000000-0005-0000-0000-00002F570000}"/>
    <cellStyle name="Normal 4 2 2 2 4 7" xfId="17285" xr:uid="{00000000-0005-0000-0000-00009A430000}"/>
    <cellStyle name="Normal 4 2 2 2 5" xfId="2982" xr:uid="{00000000-0005-0000-0000-0000B70B0000}"/>
    <cellStyle name="Normal 4 2 2 2 5 2" xfId="13056" xr:uid="{00000000-0005-0000-0000-000011330000}"/>
    <cellStyle name="Normal 4 2 2 2 5 2 3" xfId="28150" xr:uid="{00000000-0005-0000-0000-00000B6E0000}"/>
    <cellStyle name="Normal 4 2 2 2 5 3" xfId="8036" xr:uid="{00000000-0005-0000-0000-0000751F0000}"/>
    <cellStyle name="Normal 4 2 2 2 5 3 3" xfId="23133" xr:uid="{00000000-0005-0000-0000-0000725A0000}"/>
    <cellStyle name="Normal 4 2 2 2 5 5" xfId="18120" xr:uid="{00000000-0005-0000-0000-0000DD460000}"/>
    <cellStyle name="Normal 4 2 2 2 6" xfId="4675" xr:uid="{00000000-0005-0000-0000-000054120000}"/>
    <cellStyle name="Normal 4 2 2 2 6 2" xfId="14727" xr:uid="{00000000-0005-0000-0000-000098390000}"/>
    <cellStyle name="Normal 4 2 2 2 6 2 3" xfId="29821" xr:uid="{00000000-0005-0000-0000-000092740000}"/>
    <cellStyle name="Normal 4 2 2 2 6 3" xfId="9707" xr:uid="{00000000-0005-0000-0000-0000FC250000}"/>
    <cellStyle name="Normal 4 2 2 2 6 3 3" xfId="24804" xr:uid="{00000000-0005-0000-0000-0000F9600000}"/>
    <cellStyle name="Normal 4 2 2 2 6 5" xfId="19791" xr:uid="{00000000-0005-0000-0000-0000644D0000}"/>
    <cellStyle name="Normal 4 2 2 2 7" xfId="11385" xr:uid="{00000000-0005-0000-0000-00008A2C0000}"/>
    <cellStyle name="Normal 4 2 2 2 7 3" xfId="26479" xr:uid="{00000000-0005-0000-0000-000084670000}"/>
    <cellStyle name="Normal 4 2 2 2 8" xfId="6364" xr:uid="{00000000-0005-0000-0000-0000ED180000}"/>
    <cellStyle name="Normal 4 2 2 2 8 3" xfId="21462"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8" xr:uid="{00000000-0005-0000-0000-000059730000}"/>
    <cellStyle name="Normal 4 2 2 3 2 2 2 3" xfId="9394" xr:uid="{00000000-0005-0000-0000-0000C3240000}"/>
    <cellStyle name="Normal 4 2 2 3 2 2 2 3 3" xfId="24491" xr:uid="{00000000-0005-0000-0000-0000C05F0000}"/>
    <cellStyle name="Normal 4 2 2 3 2 2 2 5" xfId="19478" xr:uid="{00000000-0005-0000-0000-00002B4C0000}"/>
    <cellStyle name="Normal 4 2 2 3 2 2 3" xfId="6033" xr:uid="{00000000-0005-0000-0000-0000A2170000}"/>
    <cellStyle name="Normal 4 2 2 3 2 2 3 2" xfId="16085" xr:uid="{00000000-0005-0000-0000-0000E63E0000}"/>
    <cellStyle name="Normal 4 2 2 3 2 2 3 2 3" xfId="31179" xr:uid="{00000000-0005-0000-0000-0000E0790000}"/>
    <cellStyle name="Normal 4 2 2 3 2 2 3 3" xfId="11065" xr:uid="{00000000-0005-0000-0000-00004A2B0000}"/>
    <cellStyle name="Normal 4 2 2 3 2 2 3 3 3" xfId="26162" xr:uid="{00000000-0005-0000-0000-000047660000}"/>
    <cellStyle name="Normal 4 2 2 3 2 2 3 5" xfId="21149" xr:uid="{00000000-0005-0000-0000-0000B2520000}"/>
    <cellStyle name="Normal 4 2 2 3 2 2 4" xfId="12743" xr:uid="{00000000-0005-0000-0000-0000D8310000}"/>
    <cellStyle name="Normal 4 2 2 3 2 2 4 3" xfId="27837" xr:uid="{00000000-0005-0000-0000-0000D26C0000}"/>
    <cellStyle name="Normal 4 2 2 3 2 2 5" xfId="7722" xr:uid="{00000000-0005-0000-0000-00003B1E0000}"/>
    <cellStyle name="Normal 4 2 2 3 2 2 5 3" xfId="22820" xr:uid="{00000000-0005-0000-0000-000039590000}"/>
    <cellStyle name="Normal 4 2 2 3 2 2 7" xfId="17807" xr:uid="{00000000-0005-0000-0000-0000A4450000}"/>
    <cellStyle name="Normal 4 2 2 3 2 3" xfId="3504" xr:uid="{00000000-0005-0000-0000-0000C10D0000}"/>
    <cellStyle name="Normal 4 2 2 3 2 3 2" xfId="13578" xr:uid="{00000000-0005-0000-0000-00001B350000}"/>
    <cellStyle name="Normal 4 2 2 3 2 3 2 3" xfId="28672" xr:uid="{00000000-0005-0000-0000-000015700000}"/>
    <cellStyle name="Normal 4 2 2 3 2 3 3" xfId="8558" xr:uid="{00000000-0005-0000-0000-00007F210000}"/>
    <cellStyle name="Normal 4 2 2 3 2 3 3 3" xfId="23655" xr:uid="{00000000-0005-0000-0000-00007C5C0000}"/>
    <cellStyle name="Normal 4 2 2 3 2 3 5" xfId="18642" xr:uid="{00000000-0005-0000-0000-0000E7480000}"/>
    <cellStyle name="Normal 4 2 2 3 2 4" xfId="5197" xr:uid="{00000000-0005-0000-0000-00005E140000}"/>
    <cellStyle name="Normal 4 2 2 3 2 4 2" xfId="15249" xr:uid="{00000000-0005-0000-0000-0000A23B0000}"/>
    <cellStyle name="Normal 4 2 2 3 2 4 2 3" xfId="30343" xr:uid="{00000000-0005-0000-0000-00009C760000}"/>
    <cellStyle name="Normal 4 2 2 3 2 4 3" xfId="10229" xr:uid="{00000000-0005-0000-0000-000006280000}"/>
    <cellStyle name="Normal 4 2 2 3 2 4 3 3" xfId="25326" xr:uid="{00000000-0005-0000-0000-000003630000}"/>
    <cellStyle name="Normal 4 2 2 3 2 4 5" xfId="20313" xr:uid="{00000000-0005-0000-0000-00006E4F0000}"/>
    <cellStyle name="Normal 4 2 2 3 2 5" xfId="11907" xr:uid="{00000000-0005-0000-0000-0000942E0000}"/>
    <cellStyle name="Normal 4 2 2 3 2 5 3" xfId="27001" xr:uid="{00000000-0005-0000-0000-00008E690000}"/>
    <cellStyle name="Normal 4 2 2 3 2 6" xfId="6886" xr:uid="{00000000-0005-0000-0000-0000F71A0000}"/>
    <cellStyle name="Normal 4 2 2 3 2 6 3" xfId="21984" xr:uid="{00000000-0005-0000-0000-0000F5550000}"/>
    <cellStyle name="Normal 4 2 2 3 2 8" xfId="16971"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0" xr:uid="{00000000-0005-0000-0000-0000B7710000}"/>
    <cellStyle name="Normal 4 2 2 3 3 2 3" xfId="8976" xr:uid="{00000000-0005-0000-0000-000021230000}"/>
    <cellStyle name="Normal 4 2 2 3 3 2 3 3" xfId="24073" xr:uid="{00000000-0005-0000-0000-00001E5E0000}"/>
    <cellStyle name="Normal 4 2 2 3 3 2 5" xfId="19060" xr:uid="{00000000-0005-0000-0000-0000894A0000}"/>
    <cellStyle name="Normal 4 2 2 3 3 3" xfId="5615" xr:uid="{00000000-0005-0000-0000-000000160000}"/>
    <cellStyle name="Normal 4 2 2 3 3 3 2" xfId="15667" xr:uid="{00000000-0005-0000-0000-0000443D0000}"/>
    <cellStyle name="Normal 4 2 2 3 3 3 2 3" xfId="30761" xr:uid="{00000000-0005-0000-0000-00003E780000}"/>
    <cellStyle name="Normal 4 2 2 3 3 3 3" xfId="10647" xr:uid="{00000000-0005-0000-0000-0000A8290000}"/>
    <cellStyle name="Normal 4 2 2 3 3 3 3 3" xfId="25744" xr:uid="{00000000-0005-0000-0000-0000A5640000}"/>
    <cellStyle name="Normal 4 2 2 3 3 3 5" xfId="20731" xr:uid="{00000000-0005-0000-0000-000010510000}"/>
    <cellStyle name="Normal 4 2 2 3 3 4" xfId="12325" xr:uid="{00000000-0005-0000-0000-000036300000}"/>
    <cellStyle name="Normal 4 2 2 3 3 4 3" xfId="27419" xr:uid="{00000000-0005-0000-0000-0000306B0000}"/>
    <cellStyle name="Normal 4 2 2 3 3 5" xfId="7304" xr:uid="{00000000-0005-0000-0000-0000991C0000}"/>
    <cellStyle name="Normal 4 2 2 3 3 5 3" xfId="22402" xr:uid="{00000000-0005-0000-0000-000097570000}"/>
    <cellStyle name="Normal 4 2 2 3 3 7" xfId="17389" xr:uid="{00000000-0005-0000-0000-000002440000}"/>
    <cellStyle name="Normal 4 2 2 3 4" xfId="3086" xr:uid="{00000000-0005-0000-0000-00001F0C0000}"/>
    <cellStyle name="Normal 4 2 2 3 4 2" xfId="13160" xr:uid="{00000000-0005-0000-0000-000079330000}"/>
    <cellStyle name="Normal 4 2 2 3 4 2 3" xfId="28254" xr:uid="{00000000-0005-0000-0000-0000736E0000}"/>
    <cellStyle name="Normal 4 2 2 3 4 3" xfId="8140" xr:uid="{00000000-0005-0000-0000-0000DD1F0000}"/>
    <cellStyle name="Normal 4 2 2 3 4 3 3" xfId="23237" xr:uid="{00000000-0005-0000-0000-0000DA5A0000}"/>
    <cellStyle name="Normal 4 2 2 3 4 5" xfId="18224" xr:uid="{00000000-0005-0000-0000-000045470000}"/>
    <cellStyle name="Normal 4 2 2 3 5" xfId="4779" xr:uid="{00000000-0005-0000-0000-0000BC120000}"/>
    <cellStyle name="Normal 4 2 2 3 5 2" xfId="14831" xr:uid="{00000000-0005-0000-0000-0000003A0000}"/>
    <cellStyle name="Normal 4 2 2 3 5 2 3" xfId="29925" xr:uid="{00000000-0005-0000-0000-0000FA740000}"/>
    <cellStyle name="Normal 4 2 2 3 5 3" xfId="9811" xr:uid="{00000000-0005-0000-0000-000064260000}"/>
    <cellStyle name="Normal 4 2 2 3 5 3 3" xfId="24908" xr:uid="{00000000-0005-0000-0000-000061610000}"/>
    <cellStyle name="Normal 4 2 2 3 5 5" xfId="19895" xr:uid="{00000000-0005-0000-0000-0000CC4D0000}"/>
    <cellStyle name="Normal 4 2 2 3 6" xfId="11489" xr:uid="{00000000-0005-0000-0000-0000F22C0000}"/>
    <cellStyle name="Normal 4 2 2 3 6 3" xfId="26583" xr:uid="{00000000-0005-0000-0000-0000EC670000}"/>
    <cellStyle name="Normal 4 2 2 3 7" xfId="6468" xr:uid="{00000000-0005-0000-0000-000055190000}"/>
    <cellStyle name="Normal 4 2 2 3 7 3" xfId="21566" xr:uid="{00000000-0005-0000-0000-000053540000}"/>
    <cellStyle name="Normal 4 2 2 3 9" xfId="16553"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0" xr:uid="{00000000-0005-0000-0000-000089720000}"/>
    <cellStyle name="Normal 4 2 2 4 2 2 3" xfId="9186" xr:uid="{00000000-0005-0000-0000-0000F3230000}"/>
    <cellStyle name="Normal 4 2 2 4 2 2 3 3" xfId="24283" xr:uid="{00000000-0005-0000-0000-0000F05E0000}"/>
    <cellStyle name="Normal 4 2 2 4 2 2 5" xfId="19270" xr:uid="{00000000-0005-0000-0000-00005B4B0000}"/>
    <cellStyle name="Normal 4 2 2 4 2 3" xfId="5825" xr:uid="{00000000-0005-0000-0000-0000D2160000}"/>
    <cellStyle name="Normal 4 2 2 4 2 3 2" xfId="15877" xr:uid="{00000000-0005-0000-0000-0000163E0000}"/>
    <cellStyle name="Normal 4 2 2 4 2 3 2 3" xfId="30971" xr:uid="{00000000-0005-0000-0000-000010790000}"/>
    <cellStyle name="Normal 4 2 2 4 2 3 3" xfId="10857" xr:uid="{00000000-0005-0000-0000-00007A2A0000}"/>
    <cellStyle name="Normal 4 2 2 4 2 3 3 3" xfId="25954" xr:uid="{00000000-0005-0000-0000-000077650000}"/>
    <cellStyle name="Normal 4 2 2 4 2 3 5" xfId="20941" xr:uid="{00000000-0005-0000-0000-0000E2510000}"/>
    <cellStyle name="Normal 4 2 2 4 2 4" xfId="12535" xr:uid="{00000000-0005-0000-0000-000008310000}"/>
    <cellStyle name="Normal 4 2 2 4 2 4 3" xfId="27629" xr:uid="{00000000-0005-0000-0000-0000026C0000}"/>
    <cellStyle name="Normal 4 2 2 4 2 5" xfId="7514" xr:uid="{00000000-0005-0000-0000-00006B1D0000}"/>
    <cellStyle name="Normal 4 2 2 4 2 5 3" xfId="22612" xr:uid="{00000000-0005-0000-0000-000069580000}"/>
    <cellStyle name="Normal 4 2 2 4 2 7" xfId="17599" xr:uid="{00000000-0005-0000-0000-0000D4440000}"/>
    <cellStyle name="Normal 4 2 2 4 3" xfId="3296" xr:uid="{00000000-0005-0000-0000-0000F10C0000}"/>
    <cellStyle name="Normal 4 2 2 4 3 2" xfId="13370" xr:uid="{00000000-0005-0000-0000-00004B340000}"/>
    <cellStyle name="Normal 4 2 2 4 3 2 3" xfId="28464" xr:uid="{00000000-0005-0000-0000-0000456F0000}"/>
    <cellStyle name="Normal 4 2 2 4 3 3" xfId="8350" xr:uid="{00000000-0005-0000-0000-0000AF200000}"/>
    <cellStyle name="Normal 4 2 2 4 3 3 3" xfId="23447" xr:uid="{00000000-0005-0000-0000-0000AC5B0000}"/>
    <cellStyle name="Normal 4 2 2 4 3 5" xfId="18434" xr:uid="{00000000-0005-0000-0000-000017480000}"/>
    <cellStyle name="Normal 4 2 2 4 4" xfId="4989" xr:uid="{00000000-0005-0000-0000-00008E130000}"/>
    <cellStyle name="Normal 4 2 2 4 4 2" xfId="15041" xr:uid="{00000000-0005-0000-0000-0000D23A0000}"/>
    <cellStyle name="Normal 4 2 2 4 4 2 3" xfId="30135" xr:uid="{00000000-0005-0000-0000-0000CC750000}"/>
    <cellStyle name="Normal 4 2 2 4 4 3" xfId="10021" xr:uid="{00000000-0005-0000-0000-000036270000}"/>
    <cellStyle name="Normal 4 2 2 4 4 3 3" xfId="25118" xr:uid="{00000000-0005-0000-0000-000033620000}"/>
    <cellStyle name="Normal 4 2 2 4 4 5" xfId="20105" xr:uid="{00000000-0005-0000-0000-00009E4E0000}"/>
    <cellStyle name="Normal 4 2 2 4 5" xfId="11699" xr:uid="{00000000-0005-0000-0000-0000C42D0000}"/>
    <cellStyle name="Normal 4 2 2 4 5 3" xfId="26793" xr:uid="{00000000-0005-0000-0000-0000BE680000}"/>
    <cellStyle name="Normal 4 2 2 4 6" xfId="6678" xr:uid="{00000000-0005-0000-0000-0000271A0000}"/>
    <cellStyle name="Normal 4 2 2 4 6 3" xfId="21776" xr:uid="{00000000-0005-0000-0000-000025550000}"/>
    <cellStyle name="Normal 4 2 2 4 8" xfId="16763"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2" xr:uid="{00000000-0005-0000-0000-0000E7700000}"/>
    <cellStyle name="Normal 4 2 2 5 2 3" xfId="8768" xr:uid="{00000000-0005-0000-0000-000051220000}"/>
    <cellStyle name="Normal 4 2 2 5 2 3 3" xfId="23865" xr:uid="{00000000-0005-0000-0000-00004E5D0000}"/>
    <cellStyle name="Normal 4 2 2 5 2 5" xfId="18852" xr:uid="{00000000-0005-0000-0000-0000B9490000}"/>
    <cellStyle name="Normal 4 2 2 5 3" xfId="5407" xr:uid="{00000000-0005-0000-0000-000030150000}"/>
    <cellStyle name="Normal 4 2 2 5 3 2" xfId="15459" xr:uid="{00000000-0005-0000-0000-0000743C0000}"/>
    <cellStyle name="Normal 4 2 2 5 3 2 3" xfId="30553" xr:uid="{00000000-0005-0000-0000-00006E770000}"/>
    <cellStyle name="Normal 4 2 2 5 3 3" xfId="10439" xr:uid="{00000000-0005-0000-0000-0000D8280000}"/>
    <cellStyle name="Normal 4 2 2 5 3 3 3" xfId="25536" xr:uid="{00000000-0005-0000-0000-0000D5630000}"/>
    <cellStyle name="Normal 4 2 2 5 3 5" xfId="20523" xr:uid="{00000000-0005-0000-0000-000040500000}"/>
    <cellStyle name="Normal 4 2 2 5 4" xfId="12117" xr:uid="{00000000-0005-0000-0000-0000662F0000}"/>
    <cellStyle name="Normal 4 2 2 5 4 3" xfId="27211" xr:uid="{00000000-0005-0000-0000-0000606A0000}"/>
    <cellStyle name="Normal 4 2 2 5 5" xfId="7096" xr:uid="{00000000-0005-0000-0000-0000C91B0000}"/>
    <cellStyle name="Normal 4 2 2 5 5 3" xfId="22194" xr:uid="{00000000-0005-0000-0000-0000C7560000}"/>
    <cellStyle name="Normal 4 2 2 5 7" xfId="17181" xr:uid="{00000000-0005-0000-0000-000032430000}"/>
    <cellStyle name="Normal 4 2 2 6" xfId="2878" xr:uid="{00000000-0005-0000-0000-00004F0B0000}"/>
    <cellStyle name="Normal 4 2 2 6 2" xfId="12952" xr:uid="{00000000-0005-0000-0000-0000A9320000}"/>
    <cellStyle name="Normal 4 2 2 6 2 3" xfId="28046" xr:uid="{00000000-0005-0000-0000-0000A36D0000}"/>
    <cellStyle name="Normal 4 2 2 6 3" xfId="7932" xr:uid="{00000000-0005-0000-0000-00000D1F0000}"/>
    <cellStyle name="Normal 4 2 2 6 3 3" xfId="23029" xr:uid="{00000000-0005-0000-0000-00000A5A0000}"/>
    <cellStyle name="Normal 4 2 2 6 5" xfId="18016" xr:uid="{00000000-0005-0000-0000-000075460000}"/>
    <cellStyle name="Normal 4 2 2 7" xfId="4571" xr:uid="{00000000-0005-0000-0000-0000EC110000}"/>
    <cellStyle name="Normal 4 2 2 7 2" xfId="14623" xr:uid="{00000000-0005-0000-0000-000030390000}"/>
    <cellStyle name="Normal 4 2 2 7 2 3" xfId="29717" xr:uid="{00000000-0005-0000-0000-00002A740000}"/>
    <cellStyle name="Normal 4 2 2 7 3" xfId="9603" xr:uid="{00000000-0005-0000-0000-000094250000}"/>
    <cellStyle name="Normal 4 2 2 7 3 3" xfId="24700" xr:uid="{00000000-0005-0000-0000-000091600000}"/>
    <cellStyle name="Normal 4 2 2 7 5" xfId="19687" xr:uid="{00000000-0005-0000-0000-0000FC4C0000}"/>
    <cellStyle name="Normal 4 2 2 8" xfId="11281" xr:uid="{00000000-0005-0000-0000-0000222C0000}"/>
    <cellStyle name="Normal 4 2 2 8 3" xfId="26375" xr:uid="{00000000-0005-0000-0000-00001C670000}"/>
    <cellStyle name="Normal 4 2 2 9" xfId="6260" xr:uid="{00000000-0005-0000-0000-000085180000}"/>
    <cellStyle name="Normal 4 2 2 9 3" xfId="21358" xr:uid="{00000000-0005-0000-0000-000083530000}"/>
    <cellStyle name="Normal 4 2 3" xfId="1225" xr:uid="{00000000-0005-0000-0000-0000D9040000}"/>
    <cellStyle name="Normal 4 2 3 10" xfId="16397"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0" xr:uid="{00000000-0005-0000-0000-00008D730000}"/>
    <cellStyle name="Normal 4 2 3 2 2 2 2 3" xfId="9446" xr:uid="{00000000-0005-0000-0000-0000F7240000}"/>
    <cellStyle name="Normal 4 2 3 2 2 2 2 3 3" xfId="24543" xr:uid="{00000000-0005-0000-0000-0000F45F0000}"/>
    <cellStyle name="Normal 4 2 3 2 2 2 2 5" xfId="19530" xr:uid="{00000000-0005-0000-0000-00005F4C0000}"/>
    <cellStyle name="Normal 4 2 3 2 2 2 3" xfId="6085" xr:uid="{00000000-0005-0000-0000-0000D6170000}"/>
    <cellStyle name="Normal 4 2 3 2 2 2 3 2" xfId="16137" xr:uid="{00000000-0005-0000-0000-00001A3F0000}"/>
    <cellStyle name="Normal 4 2 3 2 2 2 3 2 3" xfId="31231" xr:uid="{00000000-0005-0000-0000-0000147A0000}"/>
    <cellStyle name="Normal 4 2 3 2 2 2 3 3" xfId="11117" xr:uid="{00000000-0005-0000-0000-00007E2B0000}"/>
    <cellStyle name="Normal 4 2 3 2 2 2 3 3 3" xfId="26214" xr:uid="{00000000-0005-0000-0000-00007B660000}"/>
    <cellStyle name="Normal 4 2 3 2 2 2 3 5" xfId="21201" xr:uid="{00000000-0005-0000-0000-0000E6520000}"/>
    <cellStyle name="Normal 4 2 3 2 2 2 4" xfId="12795" xr:uid="{00000000-0005-0000-0000-00000C320000}"/>
    <cellStyle name="Normal 4 2 3 2 2 2 4 3" xfId="27889" xr:uid="{00000000-0005-0000-0000-0000066D0000}"/>
    <cellStyle name="Normal 4 2 3 2 2 2 5" xfId="7774" xr:uid="{00000000-0005-0000-0000-00006F1E0000}"/>
    <cellStyle name="Normal 4 2 3 2 2 2 5 3" xfId="22872" xr:uid="{00000000-0005-0000-0000-00006D590000}"/>
    <cellStyle name="Normal 4 2 3 2 2 2 7" xfId="17859" xr:uid="{00000000-0005-0000-0000-0000D8450000}"/>
    <cellStyle name="Normal 4 2 3 2 2 3" xfId="3556" xr:uid="{00000000-0005-0000-0000-0000F50D0000}"/>
    <cellStyle name="Normal 4 2 3 2 2 3 2" xfId="13630" xr:uid="{00000000-0005-0000-0000-00004F350000}"/>
    <cellStyle name="Normal 4 2 3 2 2 3 2 3" xfId="28724" xr:uid="{00000000-0005-0000-0000-000049700000}"/>
    <cellStyle name="Normal 4 2 3 2 2 3 3" xfId="8610" xr:uid="{00000000-0005-0000-0000-0000B3210000}"/>
    <cellStyle name="Normal 4 2 3 2 2 3 3 3" xfId="23707" xr:uid="{00000000-0005-0000-0000-0000B05C0000}"/>
    <cellStyle name="Normal 4 2 3 2 2 3 5" xfId="18694" xr:uid="{00000000-0005-0000-0000-00001B490000}"/>
    <cellStyle name="Normal 4 2 3 2 2 4" xfId="5249" xr:uid="{00000000-0005-0000-0000-000092140000}"/>
    <cellStyle name="Normal 4 2 3 2 2 4 2" xfId="15301" xr:uid="{00000000-0005-0000-0000-0000D63B0000}"/>
    <cellStyle name="Normal 4 2 3 2 2 4 2 3" xfId="30395" xr:uid="{00000000-0005-0000-0000-0000D0760000}"/>
    <cellStyle name="Normal 4 2 3 2 2 4 3" xfId="10281" xr:uid="{00000000-0005-0000-0000-00003A280000}"/>
    <cellStyle name="Normal 4 2 3 2 2 4 3 3" xfId="25378" xr:uid="{00000000-0005-0000-0000-000037630000}"/>
    <cellStyle name="Normal 4 2 3 2 2 4 5" xfId="20365" xr:uid="{00000000-0005-0000-0000-0000A24F0000}"/>
    <cellStyle name="Normal 4 2 3 2 2 5" xfId="11959" xr:uid="{00000000-0005-0000-0000-0000C82E0000}"/>
    <cellStyle name="Normal 4 2 3 2 2 5 3" xfId="27053" xr:uid="{00000000-0005-0000-0000-0000C2690000}"/>
    <cellStyle name="Normal 4 2 3 2 2 6" xfId="6938" xr:uid="{00000000-0005-0000-0000-00002B1B0000}"/>
    <cellStyle name="Normal 4 2 3 2 2 6 3" xfId="22036" xr:uid="{00000000-0005-0000-0000-000029560000}"/>
    <cellStyle name="Normal 4 2 3 2 2 8" xfId="17023"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2" xr:uid="{00000000-0005-0000-0000-0000EB710000}"/>
    <cellStyle name="Normal 4 2 3 2 3 2 3" xfId="9028" xr:uid="{00000000-0005-0000-0000-000055230000}"/>
    <cellStyle name="Normal 4 2 3 2 3 2 3 3" xfId="24125" xr:uid="{00000000-0005-0000-0000-0000525E0000}"/>
    <cellStyle name="Normal 4 2 3 2 3 2 5" xfId="19112" xr:uid="{00000000-0005-0000-0000-0000BD4A0000}"/>
    <cellStyle name="Normal 4 2 3 2 3 3" xfId="5667" xr:uid="{00000000-0005-0000-0000-000034160000}"/>
    <cellStyle name="Normal 4 2 3 2 3 3 2" xfId="15719" xr:uid="{00000000-0005-0000-0000-0000783D0000}"/>
    <cellStyle name="Normal 4 2 3 2 3 3 2 3" xfId="30813" xr:uid="{00000000-0005-0000-0000-000072780000}"/>
    <cellStyle name="Normal 4 2 3 2 3 3 3" xfId="10699" xr:uid="{00000000-0005-0000-0000-0000DC290000}"/>
    <cellStyle name="Normal 4 2 3 2 3 3 3 3" xfId="25796" xr:uid="{00000000-0005-0000-0000-0000D9640000}"/>
    <cellStyle name="Normal 4 2 3 2 3 3 5" xfId="20783" xr:uid="{00000000-0005-0000-0000-000044510000}"/>
    <cellStyle name="Normal 4 2 3 2 3 4" xfId="12377" xr:uid="{00000000-0005-0000-0000-00006A300000}"/>
    <cellStyle name="Normal 4 2 3 2 3 4 3" xfId="27471" xr:uid="{00000000-0005-0000-0000-0000646B0000}"/>
    <cellStyle name="Normal 4 2 3 2 3 5" xfId="7356" xr:uid="{00000000-0005-0000-0000-0000CD1C0000}"/>
    <cellStyle name="Normal 4 2 3 2 3 5 3" xfId="22454" xr:uid="{00000000-0005-0000-0000-0000CB570000}"/>
    <cellStyle name="Normal 4 2 3 2 3 7" xfId="17441" xr:uid="{00000000-0005-0000-0000-000036440000}"/>
    <cellStyle name="Normal 4 2 3 2 4" xfId="3138" xr:uid="{00000000-0005-0000-0000-0000530C0000}"/>
    <cellStyle name="Normal 4 2 3 2 4 2" xfId="13212" xr:uid="{00000000-0005-0000-0000-0000AD330000}"/>
    <cellStyle name="Normal 4 2 3 2 4 2 3" xfId="28306" xr:uid="{00000000-0005-0000-0000-0000A76E0000}"/>
    <cellStyle name="Normal 4 2 3 2 4 3" xfId="8192" xr:uid="{00000000-0005-0000-0000-000011200000}"/>
    <cellStyle name="Normal 4 2 3 2 4 3 3" xfId="23289" xr:uid="{00000000-0005-0000-0000-00000E5B0000}"/>
    <cellStyle name="Normal 4 2 3 2 4 5" xfId="18276" xr:uid="{00000000-0005-0000-0000-000079470000}"/>
    <cellStyle name="Normal 4 2 3 2 5" xfId="4831" xr:uid="{00000000-0005-0000-0000-0000F0120000}"/>
    <cellStyle name="Normal 4 2 3 2 5 2" xfId="14883" xr:uid="{00000000-0005-0000-0000-0000343A0000}"/>
    <cellStyle name="Normal 4 2 3 2 5 2 3" xfId="29977" xr:uid="{00000000-0005-0000-0000-00002E750000}"/>
    <cellStyle name="Normal 4 2 3 2 5 3" xfId="9863" xr:uid="{00000000-0005-0000-0000-000098260000}"/>
    <cellStyle name="Normal 4 2 3 2 5 3 3" xfId="24960" xr:uid="{00000000-0005-0000-0000-000095610000}"/>
    <cellStyle name="Normal 4 2 3 2 5 5" xfId="19947" xr:uid="{00000000-0005-0000-0000-0000004E0000}"/>
    <cellStyle name="Normal 4 2 3 2 6" xfId="11541" xr:uid="{00000000-0005-0000-0000-0000262D0000}"/>
    <cellStyle name="Normal 4 2 3 2 6 3" xfId="26635" xr:uid="{00000000-0005-0000-0000-000020680000}"/>
    <cellStyle name="Normal 4 2 3 2 7" xfId="6520" xr:uid="{00000000-0005-0000-0000-000089190000}"/>
    <cellStyle name="Normal 4 2 3 2 7 3" xfId="21618" xr:uid="{00000000-0005-0000-0000-000087540000}"/>
    <cellStyle name="Normal 4 2 3 2 9" xfId="16605"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2" xr:uid="{00000000-0005-0000-0000-0000BD720000}"/>
    <cellStyle name="Normal 4 2 3 3 2 2 3" xfId="9238" xr:uid="{00000000-0005-0000-0000-000027240000}"/>
    <cellStyle name="Normal 4 2 3 3 2 2 3 3" xfId="24335" xr:uid="{00000000-0005-0000-0000-0000245F0000}"/>
    <cellStyle name="Normal 4 2 3 3 2 2 5" xfId="19322" xr:uid="{00000000-0005-0000-0000-00008F4B0000}"/>
    <cellStyle name="Normal 4 2 3 3 2 3" xfId="5877" xr:uid="{00000000-0005-0000-0000-000006170000}"/>
    <cellStyle name="Normal 4 2 3 3 2 3 2" xfId="15929" xr:uid="{00000000-0005-0000-0000-00004A3E0000}"/>
    <cellStyle name="Normal 4 2 3 3 2 3 2 3" xfId="31023" xr:uid="{00000000-0005-0000-0000-000044790000}"/>
    <cellStyle name="Normal 4 2 3 3 2 3 3" xfId="10909" xr:uid="{00000000-0005-0000-0000-0000AE2A0000}"/>
    <cellStyle name="Normal 4 2 3 3 2 3 3 3" xfId="26006" xr:uid="{00000000-0005-0000-0000-0000AB650000}"/>
    <cellStyle name="Normal 4 2 3 3 2 3 5" xfId="20993" xr:uid="{00000000-0005-0000-0000-000016520000}"/>
    <cellStyle name="Normal 4 2 3 3 2 4" xfId="12587" xr:uid="{00000000-0005-0000-0000-00003C310000}"/>
    <cellStyle name="Normal 4 2 3 3 2 4 3" xfId="27681" xr:uid="{00000000-0005-0000-0000-0000366C0000}"/>
    <cellStyle name="Normal 4 2 3 3 2 5" xfId="7566" xr:uid="{00000000-0005-0000-0000-00009F1D0000}"/>
    <cellStyle name="Normal 4 2 3 3 2 5 3" xfId="22664" xr:uid="{00000000-0005-0000-0000-00009D580000}"/>
    <cellStyle name="Normal 4 2 3 3 2 7" xfId="17651" xr:uid="{00000000-0005-0000-0000-000008450000}"/>
    <cellStyle name="Normal 4 2 3 3 3" xfId="3348" xr:uid="{00000000-0005-0000-0000-0000250D0000}"/>
    <cellStyle name="Normal 4 2 3 3 3 2" xfId="13422" xr:uid="{00000000-0005-0000-0000-00007F340000}"/>
    <cellStyle name="Normal 4 2 3 3 3 2 3" xfId="28516" xr:uid="{00000000-0005-0000-0000-0000796F0000}"/>
    <cellStyle name="Normal 4 2 3 3 3 3" xfId="8402" xr:uid="{00000000-0005-0000-0000-0000E3200000}"/>
    <cellStyle name="Normal 4 2 3 3 3 3 3" xfId="23499" xr:uid="{00000000-0005-0000-0000-0000E05B0000}"/>
    <cellStyle name="Normal 4 2 3 3 3 5" xfId="18486" xr:uid="{00000000-0005-0000-0000-00004B480000}"/>
    <cellStyle name="Normal 4 2 3 3 4" xfId="5041" xr:uid="{00000000-0005-0000-0000-0000C2130000}"/>
    <cellStyle name="Normal 4 2 3 3 4 2" xfId="15093" xr:uid="{00000000-0005-0000-0000-0000063B0000}"/>
    <cellStyle name="Normal 4 2 3 3 4 2 3" xfId="30187" xr:uid="{00000000-0005-0000-0000-000000760000}"/>
    <cellStyle name="Normal 4 2 3 3 4 3" xfId="10073" xr:uid="{00000000-0005-0000-0000-00006A270000}"/>
    <cellStyle name="Normal 4 2 3 3 4 3 3" xfId="25170" xr:uid="{00000000-0005-0000-0000-000067620000}"/>
    <cellStyle name="Normal 4 2 3 3 4 5" xfId="20157" xr:uid="{00000000-0005-0000-0000-0000D24E0000}"/>
    <cellStyle name="Normal 4 2 3 3 5" xfId="11751" xr:uid="{00000000-0005-0000-0000-0000F82D0000}"/>
    <cellStyle name="Normal 4 2 3 3 5 3" xfId="26845" xr:uid="{00000000-0005-0000-0000-0000F2680000}"/>
    <cellStyle name="Normal 4 2 3 3 6" xfId="6730" xr:uid="{00000000-0005-0000-0000-00005B1A0000}"/>
    <cellStyle name="Normal 4 2 3 3 6 3" xfId="21828" xr:uid="{00000000-0005-0000-0000-000059550000}"/>
    <cellStyle name="Normal 4 2 3 3 8" xfId="16815"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4" xr:uid="{00000000-0005-0000-0000-00001B710000}"/>
    <cellStyle name="Normal 4 2 3 4 2 3" xfId="8820" xr:uid="{00000000-0005-0000-0000-000085220000}"/>
    <cellStyle name="Normal 4 2 3 4 2 3 3" xfId="23917" xr:uid="{00000000-0005-0000-0000-0000825D0000}"/>
    <cellStyle name="Normal 4 2 3 4 2 5" xfId="18904" xr:uid="{00000000-0005-0000-0000-0000ED490000}"/>
    <cellStyle name="Normal 4 2 3 4 3" xfId="5459" xr:uid="{00000000-0005-0000-0000-000064150000}"/>
    <cellStyle name="Normal 4 2 3 4 3 2" xfId="15511" xr:uid="{00000000-0005-0000-0000-0000A83C0000}"/>
    <cellStyle name="Normal 4 2 3 4 3 2 3" xfId="30605" xr:uid="{00000000-0005-0000-0000-0000A2770000}"/>
    <cellStyle name="Normal 4 2 3 4 3 3" xfId="10491" xr:uid="{00000000-0005-0000-0000-00000C290000}"/>
    <cellStyle name="Normal 4 2 3 4 3 3 3" xfId="25588" xr:uid="{00000000-0005-0000-0000-000009640000}"/>
    <cellStyle name="Normal 4 2 3 4 3 5" xfId="20575" xr:uid="{00000000-0005-0000-0000-000074500000}"/>
    <cellStyle name="Normal 4 2 3 4 4" xfId="12169" xr:uid="{00000000-0005-0000-0000-00009A2F0000}"/>
    <cellStyle name="Normal 4 2 3 4 4 3" xfId="27263" xr:uid="{00000000-0005-0000-0000-0000946A0000}"/>
    <cellStyle name="Normal 4 2 3 4 5" xfId="7148" xr:uid="{00000000-0005-0000-0000-0000FD1B0000}"/>
    <cellStyle name="Normal 4 2 3 4 5 3" xfId="22246" xr:uid="{00000000-0005-0000-0000-0000FB560000}"/>
    <cellStyle name="Normal 4 2 3 4 7" xfId="17233" xr:uid="{00000000-0005-0000-0000-000066430000}"/>
    <cellStyle name="Normal 4 2 3 5" xfId="2930" xr:uid="{00000000-0005-0000-0000-0000830B0000}"/>
    <cellStyle name="Normal 4 2 3 5 2" xfId="13004" xr:uid="{00000000-0005-0000-0000-0000DD320000}"/>
    <cellStyle name="Normal 4 2 3 5 2 3" xfId="28098" xr:uid="{00000000-0005-0000-0000-0000D76D0000}"/>
    <cellStyle name="Normal 4 2 3 5 3" xfId="7984" xr:uid="{00000000-0005-0000-0000-0000411F0000}"/>
    <cellStyle name="Normal 4 2 3 5 3 3" xfId="23081" xr:uid="{00000000-0005-0000-0000-00003E5A0000}"/>
    <cellStyle name="Normal 4 2 3 5 5" xfId="18068" xr:uid="{00000000-0005-0000-0000-0000A9460000}"/>
    <cellStyle name="Normal 4 2 3 6" xfId="4623" xr:uid="{00000000-0005-0000-0000-000020120000}"/>
    <cellStyle name="Normal 4 2 3 6 2" xfId="14675" xr:uid="{00000000-0005-0000-0000-000064390000}"/>
    <cellStyle name="Normal 4 2 3 6 2 3" xfId="29769" xr:uid="{00000000-0005-0000-0000-00005E740000}"/>
    <cellStyle name="Normal 4 2 3 6 3" xfId="9655" xr:uid="{00000000-0005-0000-0000-0000C8250000}"/>
    <cellStyle name="Normal 4 2 3 6 3 3" xfId="24752" xr:uid="{00000000-0005-0000-0000-0000C5600000}"/>
    <cellStyle name="Normal 4 2 3 6 5" xfId="19739" xr:uid="{00000000-0005-0000-0000-0000304D0000}"/>
    <cellStyle name="Normal 4 2 3 7" xfId="11333" xr:uid="{00000000-0005-0000-0000-0000562C0000}"/>
    <cellStyle name="Normal 4 2 3 7 3" xfId="26427" xr:uid="{00000000-0005-0000-0000-000050670000}"/>
    <cellStyle name="Normal 4 2 3 8" xfId="6312" xr:uid="{00000000-0005-0000-0000-0000B9180000}"/>
    <cellStyle name="Normal 4 2 3 8 3" xfId="21410"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6" xr:uid="{00000000-0005-0000-0000-000025730000}"/>
    <cellStyle name="Normal 4 2 4 2 2 2 3" xfId="9342" xr:uid="{00000000-0005-0000-0000-00008F240000}"/>
    <cellStyle name="Normal 4 2 4 2 2 2 3 3" xfId="24439" xr:uid="{00000000-0005-0000-0000-00008C5F0000}"/>
    <cellStyle name="Normal 4 2 4 2 2 2 5" xfId="19426" xr:uid="{00000000-0005-0000-0000-0000F74B0000}"/>
    <cellStyle name="Normal 4 2 4 2 2 3" xfId="5981" xr:uid="{00000000-0005-0000-0000-00006E170000}"/>
    <cellStyle name="Normal 4 2 4 2 2 3 2" xfId="16033" xr:uid="{00000000-0005-0000-0000-0000B23E0000}"/>
    <cellStyle name="Normal 4 2 4 2 2 3 2 3" xfId="31127" xr:uid="{00000000-0005-0000-0000-0000AC790000}"/>
    <cellStyle name="Normal 4 2 4 2 2 3 3" xfId="11013" xr:uid="{00000000-0005-0000-0000-0000162B0000}"/>
    <cellStyle name="Normal 4 2 4 2 2 3 3 3" xfId="26110" xr:uid="{00000000-0005-0000-0000-000013660000}"/>
    <cellStyle name="Normal 4 2 4 2 2 3 5" xfId="21097" xr:uid="{00000000-0005-0000-0000-00007E520000}"/>
    <cellStyle name="Normal 4 2 4 2 2 4" xfId="12691" xr:uid="{00000000-0005-0000-0000-0000A4310000}"/>
    <cellStyle name="Normal 4 2 4 2 2 4 3" xfId="27785" xr:uid="{00000000-0005-0000-0000-00009E6C0000}"/>
    <cellStyle name="Normal 4 2 4 2 2 5" xfId="7670" xr:uid="{00000000-0005-0000-0000-0000071E0000}"/>
    <cellStyle name="Normal 4 2 4 2 2 5 3" xfId="22768" xr:uid="{00000000-0005-0000-0000-000005590000}"/>
    <cellStyle name="Normal 4 2 4 2 2 7" xfId="17755" xr:uid="{00000000-0005-0000-0000-000070450000}"/>
    <cellStyle name="Normal 4 2 4 2 3" xfId="3452" xr:uid="{00000000-0005-0000-0000-00008D0D0000}"/>
    <cellStyle name="Normal 4 2 4 2 3 2" xfId="13526" xr:uid="{00000000-0005-0000-0000-0000E7340000}"/>
    <cellStyle name="Normal 4 2 4 2 3 2 3" xfId="28620" xr:uid="{00000000-0005-0000-0000-0000E16F0000}"/>
    <cellStyle name="Normal 4 2 4 2 3 3" xfId="8506" xr:uid="{00000000-0005-0000-0000-00004B210000}"/>
    <cellStyle name="Normal 4 2 4 2 3 3 3" xfId="23603" xr:uid="{00000000-0005-0000-0000-0000485C0000}"/>
    <cellStyle name="Normal 4 2 4 2 3 5" xfId="18590" xr:uid="{00000000-0005-0000-0000-0000B3480000}"/>
    <cellStyle name="Normal 4 2 4 2 4" xfId="5145" xr:uid="{00000000-0005-0000-0000-00002A140000}"/>
    <cellStyle name="Normal 4 2 4 2 4 2" xfId="15197" xr:uid="{00000000-0005-0000-0000-00006E3B0000}"/>
    <cellStyle name="Normal 4 2 4 2 4 2 3" xfId="30291" xr:uid="{00000000-0005-0000-0000-000068760000}"/>
    <cellStyle name="Normal 4 2 4 2 4 3" xfId="10177" xr:uid="{00000000-0005-0000-0000-0000D2270000}"/>
    <cellStyle name="Normal 4 2 4 2 4 3 3" xfId="25274" xr:uid="{00000000-0005-0000-0000-0000CF620000}"/>
    <cellStyle name="Normal 4 2 4 2 4 5" xfId="20261" xr:uid="{00000000-0005-0000-0000-00003A4F0000}"/>
    <cellStyle name="Normal 4 2 4 2 5" xfId="11855" xr:uid="{00000000-0005-0000-0000-0000602E0000}"/>
    <cellStyle name="Normal 4 2 4 2 5 3" xfId="26949" xr:uid="{00000000-0005-0000-0000-00005A690000}"/>
    <cellStyle name="Normal 4 2 4 2 6" xfId="6834" xr:uid="{00000000-0005-0000-0000-0000C31A0000}"/>
    <cellStyle name="Normal 4 2 4 2 6 3" xfId="21932" xr:uid="{00000000-0005-0000-0000-0000C1550000}"/>
    <cellStyle name="Normal 4 2 4 2 8" xfId="16919"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8" xr:uid="{00000000-0005-0000-0000-000083710000}"/>
    <cellStyle name="Normal 4 2 4 3 2 3" xfId="8924" xr:uid="{00000000-0005-0000-0000-0000ED220000}"/>
    <cellStyle name="Normal 4 2 4 3 2 3 3" xfId="24021" xr:uid="{00000000-0005-0000-0000-0000EA5D0000}"/>
    <cellStyle name="Normal 4 2 4 3 2 5" xfId="19008" xr:uid="{00000000-0005-0000-0000-0000554A0000}"/>
    <cellStyle name="Normal 4 2 4 3 3" xfId="5563" xr:uid="{00000000-0005-0000-0000-0000CC150000}"/>
    <cellStyle name="Normal 4 2 4 3 3 2" xfId="15615" xr:uid="{00000000-0005-0000-0000-0000103D0000}"/>
    <cellStyle name="Normal 4 2 4 3 3 2 3" xfId="30709" xr:uid="{00000000-0005-0000-0000-00000A780000}"/>
    <cellStyle name="Normal 4 2 4 3 3 3" xfId="10595" xr:uid="{00000000-0005-0000-0000-000074290000}"/>
    <cellStyle name="Normal 4 2 4 3 3 3 3" xfId="25692" xr:uid="{00000000-0005-0000-0000-000071640000}"/>
    <cellStyle name="Normal 4 2 4 3 3 5" xfId="20679" xr:uid="{00000000-0005-0000-0000-0000DC500000}"/>
    <cellStyle name="Normal 4 2 4 3 4" xfId="12273" xr:uid="{00000000-0005-0000-0000-000002300000}"/>
    <cellStyle name="Normal 4 2 4 3 4 3" xfId="27367" xr:uid="{00000000-0005-0000-0000-0000FC6A0000}"/>
    <cellStyle name="Normal 4 2 4 3 5" xfId="7252" xr:uid="{00000000-0005-0000-0000-0000651C0000}"/>
    <cellStyle name="Normal 4 2 4 3 5 3" xfId="22350" xr:uid="{00000000-0005-0000-0000-000063570000}"/>
    <cellStyle name="Normal 4 2 4 3 7" xfId="17337" xr:uid="{00000000-0005-0000-0000-0000CE430000}"/>
    <cellStyle name="Normal 4 2 4 4" xfId="3034" xr:uid="{00000000-0005-0000-0000-0000EB0B0000}"/>
    <cellStyle name="Normal 4 2 4 4 2" xfId="13108" xr:uid="{00000000-0005-0000-0000-000045330000}"/>
    <cellStyle name="Normal 4 2 4 4 2 3" xfId="28202" xr:uid="{00000000-0005-0000-0000-00003F6E0000}"/>
    <cellStyle name="Normal 4 2 4 4 3" xfId="8088" xr:uid="{00000000-0005-0000-0000-0000A91F0000}"/>
    <cellStyle name="Normal 4 2 4 4 3 3" xfId="23185" xr:uid="{00000000-0005-0000-0000-0000A65A0000}"/>
    <cellStyle name="Normal 4 2 4 4 5" xfId="18172" xr:uid="{00000000-0005-0000-0000-000011470000}"/>
    <cellStyle name="Normal 4 2 4 5" xfId="4727" xr:uid="{00000000-0005-0000-0000-000088120000}"/>
    <cellStyle name="Normal 4 2 4 5 2" xfId="14779" xr:uid="{00000000-0005-0000-0000-0000CC390000}"/>
    <cellStyle name="Normal 4 2 4 5 2 3" xfId="29873" xr:uid="{00000000-0005-0000-0000-0000C6740000}"/>
    <cellStyle name="Normal 4 2 4 5 3" xfId="9759" xr:uid="{00000000-0005-0000-0000-000030260000}"/>
    <cellStyle name="Normal 4 2 4 5 3 3" xfId="24856" xr:uid="{00000000-0005-0000-0000-00002D610000}"/>
    <cellStyle name="Normal 4 2 4 5 5" xfId="19843" xr:uid="{00000000-0005-0000-0000-0000984D0000}"/>
    <cellStyle name="Normal 4 2 4 6" xfId="11437" xr:uid="{00000000-0005-0000-0000-0000BE2C0000}"/>
    <cellStyle name="Normal 4 2 4 6 3" xfId="26531" xr:uid="{00000000-0005-0000-0000-0000B8670000}"/>
    <cellStyle name="Normal 4 2 4 7" xfId="6416" xr:uid="{00000000-0005-0000-0000-000021190000}"/>
    <cellStyle name="Normal 4 2 4 7 3" xfId="21514" xr:uid="{00000000-0005-0000-0000-00001F540000}"/>
    <cellStyle name="Normal 4 2 4 9" xfId="16501"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8" xr:uid="{00000000-0005-0000-0000-000055720000}"/>
    <cellStyle name="Normal 4 2 5 2 2 3" xfId="9134" xr:uid="{00000000-0005-0000-0000-0000BF230000}"/>
    <cellStyle name="Normal 4 2 5 2 2 3 3" xfId="24231" xr:uid="{00000000-0005-0000-0000-0000BC5E0000}"/>
    <cellStyle name="Normal 4 2 5 2 2 5" xfId="19218" xr:uid="{00000000-0005-0000-0000-0000274B0000}"/>
    <cellStyle name="Normal 4 2 5 2 3" xfId="5773" xr:uid="{00000000-0005-0000-0000-00009E160000}"/>
    <cellStyle name="Normal 4 2 5 2 3 2" xfId="15825" xr:uid="{00000000-0005-0000-0000-0000E23D0000}"/>
    <cellStyle name="Normal 4 2 5 2 3 2 3" xfId="30919" xr:uid="{00000000-0005-0000-0000-0000DC780000}"/>
    <cellStyle name="Normal 4 2 5 2 3 3" xfId="10805" xr:uid="{00000000-0005-0000-0000-0000462A0000}"/>
    <cellStyle name="Normal 4 2 5 2 3 3 3" xfId="25902" xr:uid="{00000000-0005-0000-0000-000043650000}"/>
    <cellStyle name="Normal 4 2 5 2 3 5" xfId="20889" xr:uid="{00000000-0005-0000-0000-0000AE510000}"/>
    <cellStyle name="Normal 4 2 5 2 4" xfId="12483" xr:uid="{00000000-0005-0000-0000-0000D4300000}"/>
    <cellStyle name="Normal 4 2 5 2 4 3" xfId="27577" xr:uid="{00000000-0005-0000-0000-0000CE6B0000}"/>
    <cellStyle name="Normal 4 2 5 2 5" xfId="7462" xr:uid="{00000000-0005-0000-0000-0000371D0000}"/>
    <cellStyle name="Normal 4 2 5 2 5 3" xfId="22560" xr:uid="{00000000-0005-0000-0000-000035580000}"/>
    <cellStyle name="Normal 4 2 5 2 7" xfId="17547" xr:uid="{00000000-0005-0000-0000-0000A0440000}"/>
    <cellStyle name="Normal 4 2 5 3" xfId="3244" xr:uid="{00000000-0005-0000-0000-0000BD0C0000}"/>
    <cellStyle name="Normal 4 2 5 3 2" xfId="13318" xr:uid="{00000000-0005-0000-0000-000017340000}"/>
    <cellStyle name="Normal 4 2 5 3 2 3" xfId="28412" xr:uid="{00000000-0005-0000-0000-0000116F0000}"/>
    <cellStyle name="Normal 4 2 5 3 3" xfId="8298" xr:uid="{00000000-0005-0000-0000-00007B200000}"/>
    <cellStyle name="Normal 4 2 5 3 3 3" xfId="23395" xr:uid="{00000000-0005-0000-0000-0000785B0000}"/>
    <cellStyle name="Normal 4 2 5 3 5" xfId="18382" xr:uid="{00000000-0005-0000-0000-0000E3470000}"/>
    <cellStyle name="Normal 4 2 5 4" xfId="4937" xr:uid="{00000000-0005-0000-0000-00005A130000}"/>
    <cellStyle name="Normal 4 2 5 4 2" xfId="14989" xr:uid="{00000000-0005-0000-0000-00009E3A0000}"/>
    <cellStyle name="Normal 4 2 5 4 2 3" xfId="30083" xr:uid="{00000000-0005-0000-0000-000098750000}"/>
    <cellStyle name="Normal 4 2 5 4 3" xfId="9969" xr:uid="{00000000-0005-0000-0000-000002270000}"/>
    <cellStyle name="Normal 4 2 5 4 3 3" xfId="25066" xr:uid="{00000000-0005-0000-0000-0000FF610000}"/>
    <cellStyle name="Normal 4 2 5 4 5" xfId="20053" xr:uid="{00000000-0005-0000-0000-00006A4E0000}"/>
    <cellStyle name="Normal 4 2 5 5" xfId="11647" xr:uid="{00000000-0005-0000-0000-0000902D0000}"/>
    <cellStyle name="Normal 4 2 5 5 3" xfId="26741" xr:uid="{00000000-0005-0000-0000-00008A680000}"/>
    <cellStyle name="Normal 4 2 5 6" xfId="6626" xr:uid="{00000000-0005-0000-0000-0000F3190000}"/>
    <cellStyle name="Normal 4 2 5 6 3" xfId="21724" xr:uid="{00000000-0005-0000-0000-0000F1540000}"/>
    <cellStyle name="Normal 4 2 5 8" xfId="16711"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0" xr:uid="{00000000-0005-0000-0000-0000B3700000}"/>
    <cellStyle name="Normal 4 2 6 2 3" xfId="8716" xr:uid="{00000000-0005-0000-0000-00001D220000}"/>
    <cellStyle name="Normal 4 2 6 2 3 3" xfId="23813" xr:uid="{00000000-0005-0000-0000-00001A5D0000}"/>
    <cellStyle name="Normal 4 2 6 2 5" xfId="18800" xr:uid="{00000000-0005-0000-0000-000085490000}"/>
    <cellStyle name="Normal 4 2 6 3" xfId="5355" xr:uid="{00000000-0005-0000-0000-0000FC140000}"/>
    <cellStyle name="Normal 4 2 6 3 2" xfId="15407" xr:uid="{00000000-0005-0000-0000-0000403C0000}"/>
    <cellStyle name="Normal 4 2 6 3 2 3" xfId="30501" xr:uid="{00000000-0005-0000-0000-00003A770000}"/>
    <cellStyle name="Normal 4 2 6 3 3" xfId="10387" xr:uid="{00000000-0005-0000-0000-0000A4280000}"/>
    <cellStyle name="Normal 4 2 6 3 3 3" xfId="25484" xr:uid="{00000000-0005-0000-0000-0000A1630000}"/>
    <cellStyle name="Normal 4 2 6 3 5" xfId="20471" xr:uid="{00000000-0005-0000-0000-00000C500000}"/>
    <cellStyle name="Normal 4 2 6 4" xfId="12065" xr:uid="{00000000-0005-0000-0000-0000322F0000}"/>
    <cellStyle name="Normal 4 2 6 4 3" xfId="27159" xr:uid="{00000000-0005-0000-0000-00002C6A0000}"/>
    <cellStyle name="Normal 4 2 6 5" xfId="7044" xr:uid="{00000000-0005-0000-0000-0000951B0000}"/>
    <cellStyle name="Normal 4 2 6 5 3" xfId="22142" xr:uid="{00000000-0005-0000-0000-000093560000}"/>
    <cellStyle name="Normal 4 2 6 7" xfId="17129" xr:uid="{00000000-0005-0000-0000-0000FE420000}"/>
    <cellStyle name="Normal 4 2 7" xfId="2822" xr:uid="{00000000-0005-0000-0000-0000170B0000}"/>
    <cellStyle name="Normal 4 2 7 2" xfId="12900" xr:uid="{00000000-0005-0000-0000-000075320000}"/>
    <cellStyle name="Normal 4 2 7 2 3" xfId="27994" xr:uid="{00000000-0005-0000-0000-00006F6D0000}"/>
    <cellStyle name="Normal 4 2 7 3" xfId="7880" xr:uid="{00000000-0005-0000-0000-0000D91E0000}"/>
    <cellStyle name="Normal 4 2 7 3 3" xfId="22977" xr:uid="{00000000-0005-0000-0000-0000D6590000}"/>
    <cellStyle name="Normal 4 2 7 5" xfId="17964" xr:uid="{00000000-0005-0000-0000-000041460000}"/>
    <cellStyle name="Normal 4 2 8" xfId="4516" xr:uid="{00000000-0005-0000-0000-0000B5110000}"/>
    <cellStyle name="Normal 4 2 8 2" xfId="14571" xr:uid="{00000000-0005-0000-0000-0000FC380000}"/>
    <cellStyle name="Normal 4 2 8 2 3" xfId="29665" xr:uid="{00000000-0005-0000-0000-0000F6730000}"/>
    <cellStyle name="Normal 4 2 8 3" xfId="9551" xr:uid="{00000000-0005-0000-0000-000060250000}"/>
    <cellStyle name="Normal 4 2 8 3 3" xfId="24648" xr:uid="{00000000-0005-0000-0000-00005D600000}"/>
    <cellStyle name="Normal 4 2 8 5" xfId="19635" xr:uid="{00000000-0005-0000-0000-0000C84C0000}"/>
    <cellStyle name="Normal 4 2 9" xfId="11227" xr:uid="{00000000-0005-0000-0000-0000EC2B0000}"/>
    <cellStyle name="Normal 4 2 9 3" xfId="26323" xr:uid="{00000000-0005-0000-0000-0000E8660000}"/>
    <cellStyle name="Normal 4 3" xfId="406" xr:uid="{00000000-0005-0000-0000-0000A1010000}"/>
    <cellStyle name="Normal 40" xfId="163" xr:uid="{00000000-0005-0000-0000-0000AA000000}"/>
    <cellStyle name="Normal 40 2" xfId="846" xr:uid="{00000000-0005-0000-0000-00005D030000}"/>
    <cellStyle name="Normal 40 2 10" xfId="6207" xr:uid="{00000000-0005-0000-0000-000050180000}"/>
    <cellStyle name="Normal 40 2 10 3" xfId="21307" xr:uid="{00000000-0005-0000-0000-000050530000}"/>
    <cellStyle name="Normal 40 2 12" xfId="16292" xr:uid="{00000000-0005-0000-0000-0000B93F0000}"/>
    <cellStyle name="Normal 40 2 2" xfId="1172" xr:uid="{00000000-0005-0000-0000-0000A4040000}"/>
    <cellStyle name="Normal 40 2 2 11" xfId="16346" xr:uid="{00000000-0005-0000-0000-0000EF3F0000}"/>
    <cellStyle name="Normal 40 2 2 2" xfId="1280" xr:uid="{00000000-0005-0000-0000-000010050000}"/>
    <cellStyle name="Normal 40 2 2 2 10" xfId="16450"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3" xr:uid="{00000000-0005-0000-0000-0000C2730000}"/>
    <cellStyle name="Normal 40 2 2 2 2 2 2 2 3" xfId="9499" xr:uid="{00000000-0005-0000-0000-00002C250000}"/>
    <cellStyle name="Normal 40 2 2 2 2 2 2 2 3 3" xfId="24596" xr:uid="{00000000-0005-0000-0000-000029600000}"/>
    <cellStyle name="Normal 40 2 2 2 2 2 2 2 5" xfId="19583" xr:uid="{00000000-0005-0000-0000-0000944C0000}"/>
    <cellStyle name="Normal 40 2 2 2 2 2 2 3" xfId="6138" xr:uid="{00000000-0005-0000-0000-00000B180000}"/>
    <cellStyle name="Normal 40 2 2 2 2 2 2 3 2" xfId="16190" xr:uid="{00000000-0005-0000-0000-00004F3F0000}"/>
    <cellStyle name="Normal 40 2 2 2 2 2 2 3 2 3" xfId="31284" xr:uid="{00000000-0005-0000-0000-0000497A0000}"/>
    <cellStyle name="Normal 40 2 2 2 2 2 2 3 3" xfId="11170" xr:uid="{00000000-0005-0000-0000-0000B32B0000}"/>
    <cellStyle name="Normal 40 2 2 2 2 2 2 3 3 3" xfId="26267" xr:uid="{00000000-0005-0000-0000-0000B0660000}"/>
    <cellStyle name="Normal 40 2 2 2 2 2 2 3 5" xfId="21254" xr:uid="{00000000-0005-0000-0000-00001B530000}"/>
    <cellStyle name="Normal 40 2 2 2 2 2 2 4" xfId="12848" xr:uid="{00000000-0005-0000-0000-000041320000}"/>
    <cellStyle name="Normal 40 2 2 2 2 2 2 4 3" xfId="27942" xr:uid="{00000000-0005-0000-0000-00003B6D0000}"/>
    <cellStyle name="Normal 40 2 2 2 2 2 2 5" xfId="7827" xr:uid="{00000000-0005-0000-0000-0000A41E0000}"/>
    <cellStyle name="Normal 40 2 2 2 2 2 2 5 3" xfId="22925" xr:uid="{00000000-0005-0000-0000-0000A2590000}"/>
    <cellStyle name="Normal 40 2 2 2 2 2 2 7" xfId="17912" xr:uid="{00000000-0005-0000-0000-00000D460000}"/>
    <cellStyle name="Normal 40 2 2 2 2 2 3" xfId="3609" xr:uid="{00000000-0005-0000-0000-00002A0E0000}"/>
    <cellStyle name="Normal 40 2 2 2 2 2 3 2" xfId="13683" xr:uid="{00000000-0005-0000-0000-000084350000}"/>
    <cellStyle name="Normal 40 2 2 2 2 2 3 2 3" xfId="28777" xr:uid="{00000000-0005-0000-0000-00007E700000}"/>
    <cellStyle name="Normal 40 2 2 2 2 2 3 3" xfId="8663" xr:uid="{00000000-0005-0000-0000-0000E8210000}"/>
    <cellStyle name="Normal 40 2 2 2 2 2 3 3 3" xfId="23760" xr:uid="{00000000-0005-0000-0000-0000E55C0000}"/>
    <cellStyle name="Normal 40 2 2 2 2 2 3 5" xfId="18747" xr:uid="{00000000-0005-0000-0000-000050490000}"/>
    <cellStyle name="Normal 40 2 2 2 2 2 4" xfId="5302" xr:uid="{00000000-0005-0000-0000-0000C7140000}"/>
    <cellStyle name="Normal 40 2 2 2 2 2 4 2" xfId="15354" xr:uid="{00000000-0005-0000-0000-00000B3C0000}"/>
    <cellStyle name="Normal 40 2 2 2 2 2 4 2 3" xfId="30448" xr:uid="{00000000-0005-0000-0000-000005770000}"/>
    <cellStyle name="Normal 40 2 2 2 2 2 4 3" xfId="10334" xr:uid="{00000000-0005-0000-0000-00006F280000}"/>
    <cellStyle name="Normal 40 2 2 2 2 2 4 3 3" xfId="25431" xr:uid="{00000000-0005-0000-0000-00006C630000}"/>
    <cellStyle name="Normal 40 2 2 2 2 2 4 5" xfId="20418" xr:uid="{00000000-0005-0000-0000-0000D74F0000}"/>
    <cellStyle name="Normal 40 2 2 2 2 2 5" xfId="12012" xr:uid="{00000000-0005-0000-0000-0000FD2E0000}"/>
    <cellStyle name="Normal 40 2 2 2 2 2 5 3" xfId="27106" xr:uid="{00000000-0005-0000-0000-0000F7690000}"/>
    <cellStyle name="Normal 40 2 2 2 2 2 6" xfId="6991" xr:uid="{00000000-0005-0000-0000-0000601B0000}"/>
    <cellStyle name="Normal 40 2 2 2 2 2 6 3" xfId="22089" xr:uid="{00000000-0005-0000-0000-00005E560000}"/>
    <cellStyle name="Normal 40 2 2 2 2 2 8" xfId="17076"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5" xr:uid="{00000000-0005-0000-0000-000020720000}"/>
    <cellStyle name="Normal 40 2 2 2 2 3 2 3" xfId="9081" xr:uid="{00000000-0005-0000-0000-00008A230000}"/>
    <cellStyle name="Normal 40 2 2 2 2 3 2 3 3" xfId="24178" xr:uid="{00000000-0005-0000-0000-0000875E0000}"/>
    <cellStyle name="Normal 40 2 2 2 2 3 2 5" xfId="19165" xr:uid="{00000000-0005-0000-0000-0000F24A0000}"/>
    <cellStyle name="Normal 40 2 2 2 2 3 3" xfId="5720" xr:uid="{00000000-0005-0000-0000-000069160000}"/>
    <cellStyle name="Normal 40 2 2 2 2 3 3 2" xfId="15772" xr:uid="{00000000-0005-0000-0000-0000AD3D0000}"/>
    <cellStyle name="Normal 40 2 2 2 2 3 3 2 3" xfId="30866" xr:uid="{00000000-0005-0000-0000-0000A7780000}"/>
    <cellStyle name="Normal 40 2 2 2 2 3 3 3" xfId="10752" xr:uid="{00000000-0005-0000-0000-0000112A0000}"/>
    <cellStyle name="Normal 40 2 2 2 2 3 3 3 3" xfId="25849" xr:uid="{00000000-0005-0000-0000-00000E650000}"/>
    <cellStyle name="Normal 40 2 2 2 2 3 3 5" xfId="20836" xr:uid="{00000000-0005-0000-0000-000079510000}"/>
    <cellStyle name="Normal 40 2 2 2 2 3 4" xfId="12430" xr:uid="{00000000-0005-0000-0000-00009F300000}"/>
    <cellStyle name="Normal 40 2 2 2 2 3 4 3" xfId="27524" xr:uid="{00000000-0005-0000-0000-0000996B0000}"/>
    <cellStyle name="Normal 40 2 2 2 2 3 5" xfId="7409" xr:uid="{00000000-0005-0000-0000-0000021D0000}"/>
    <cellStyle name="Normal 40 2 2 2 2 3 5 3" xfId="22507" xr:uid="{00000000-0005-0000-0000-000000580000}"/>
    <cellStyle name="Normal 40 2 2 2 2 3 7" xfId="17494" xr:uid="{00000000-0005-0000-0000-00006B440000}"/>
    <cellStyle name="Normal 40 2 2 2 2 4" xfId="3191" xr:uid="{00000000-0005-0000-0000-0000880C0000}"/>
    <cellStyle name="Normal 40 2 2 2 2 4 2" xfId="13265" xr:uid="{00000000-0005-0000-0000-0000E2330000}"/>
    <cellStyle name="Normal 40 2 2 2 2 4 2 3" xfId="28359" xr:uid="{00000000-0005-0000-0000-0000DC6E0000}"/>
    <cellStyle name="Normal 40 2 2 2 2 4 3" xfId="8245" xr:uid="{00000000-0005-0000-0000-000046200000}"/>
    <cellStyle name="Normal 40 2 2 2 2 4 3 3" xfId="23342" xr:uid="{00000000-0005-0000-0000-0000435B0000}"/>
    <cellStyle name="Normal 40 2 2 2 2 4 5" xfId="18329" xr:uid="{00000000-0005-0000-0000-0000AE470000}"/>
    <cellStyle name="Normal 40 2 2 2 2 5" xfId="4884" xr:uid="{00000000-0005-0000-0000-000025130000}"/>
    <cellStyle name="Normal 40 2 2 2 2 5 2" xfId="14936" xr:uid="{00000000-0005-0000-0000-0000693A0000}"/>
    <cellStyle name="Normal 40 2 2 2 2 5 2 3" xfId="30030" xr:uid="{00000000-0005-0000-0000-000063750000}"/>
    <cellStyle name="Normal 40 2 2 2 2 5 3" xfId="9916" xr:uid="{00000000-0005-0000-0000-0000CD260000}"/>
    <cellStyle name="Normal 40 2 2 2 2 5 3 3" xfId="25013" xr:uid="{00000000-0005-0000-0000-0000CA610000}"/>
    <cellStyle name="Normal 40 2 2 2 2 5 5" xfId="20000" xr:uid="{00000000-0005-0000-0000-0000354E0000}"/>
    <cellStyle name="Normal 40 2 2 2 2 6" xfId="11594" xr:uid="{00000000-0005-0000-0000-00005B2D0000}"/>
    <cellStyle name="Normal 40 2 2 2 2 6 3" xfId="26688" xr:uid="{00000000-0005-0000-0000-000055680000}"/>
    <cellStyle name="Normal 40 2 2 2 2 7" xfId="6573" xr:uid="{00000000-0005-0000-0000-0000BE190000}"/>
    <cellStyle name="Normal 40 2 2 2 2 7 3" xfId="21671" xr:uid="{00000000-0005-0000-0000-0000BC540000}"/>
    <cellStyle name="Normal 40 2 2 2 2 9" xfId="16658"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5" xr:uid="{00000000-0005-0000-0000-0000F2720000}"/>
    <cellStyle name="Normal 40 2 2 2 3 2 2 3" xfId="9291" xr:uid="{00000000-0005-0000-0000-00005C240000}"/>
    <cellStyle name="Normal 40 2 2 2 3 2 2 3 3" xfId="24388" xr:uid="{00000000-0005-0000-0000-0000595F0000}"/>
    <cellStyle name="Normal 40 2 2 2 3 2 2 5" xfId="19375" xr:uid="{00000000-0005-0000-0000-0000C44B0000}"/>
    <cellStyle name="Normal 40 2 2 2 3 2 3" xfId="5930" xr:uid="{00000000-0005-0000-0000-00003B170000}"/>
    <cellStyle name="Normal 40 2 2 2 3 2 3 2" xfId="15982" xr:uid="{00000000-0005-0000-0000-00007F3E0000}"/>
    <cellStyle name="Normal 40 2 2 2 3 2 3 2 3" xfId="31076" xr:uid="{00000000-0005-0000-0000-000079790000}"/>
    <cellStyle name="Normal 40 2 2 2 3 2 3 3" xfId="10962" xr:uid="{00000000-0005-0000-0000-0000E32A0000}"/>
    <cellStyle name="Normal 40 2 2 2 3 2 3 3 3" xfId="26059" xr:uid="{00000000-0005-0000-0000-0000E0650000}"/>
    <cellStyle name="Normal 40 2 2 2 3 2 3 5" xfId="21046" xr:uid="{00000000-0005-0000-0000-00004B520000}"/>
    <cellStyle name="Normal 40 2 2 2 3 2 4" xfId="12640" xr:uid="{00000000-0005-0000-0000-000071310000}"/>
    <cellStyle name="Normal 40 2 2 2 3 2 4 3" xfId="27734" xr:uid="{00000000-0005-0000-0000-00006B6C0000}"/>
    <cellStyle name="Normal 40 2 2 2 3 2 5" xfId="7619" xr:uid="{00000000-0005-0000-0000-0000D41D0000}"/>
    <cellStyle name="Normal 40 2 2 2 3 2 5 3" xfId="22717" xr:uid="{00000000-0005-0000-0000-0000D2580000}"/>
    <cellStyle name="Normal 40 2 2 2 3 2 7" xfId="17704" xr:uid="{00000000-0005-0000-0000-00003D450000}"/>
    <cellStyle name="Normal 40 2 2 2 3 3" xfId="3401" xr:uid="{00000000-0005-0000-0000-00005A0D0000}"/>
    <cellStyle name="Normal 40 2 2 2 3 3 2" xfId="13475" xr:uid="{00000000-0005-0000-0000-0000B4340000}"/>
    <cellStyle name="Normal 40 2 2 2 3 3 2 3" xfId="28569" xr:uid="{00000000-0005-0000-0000-0000AE6F0000}"/>
    <cellStyle name="Normal 40 2 2 2 3 3 3" xfId="8455" xr:uid="{00000000-0005-0000-0000-000018210000}"/>
    <cellStyle name="Normal 40 2 2 2 3 3 3 3" xfId="23552" xr:uid="{00000000-0005-0000-0000-0000155C0000}"/>
    <cellStyle name="Normal 40 2 2 2 3 3 5" xfId="18539" xr:uid="{00000000-0005-0000-0000-000080480000}"/>
    <cellStyle name="Normal 40 2 2 2 3 4" xfId="5094" xr:uid="{00000000-0005-0000-0000-0000F7130000}"/>
    <cellStyle name="Normal 40 2 2 2 3 4 2" xfId="15146" xr:uid="{00000000-0005-0000-0000-00003B3B0000}"/>
    <cellStyle name="Normal 40 2 2 2 3 4 2 3" xfId="30240" xr:uid="{00000000-0005-0000-0000-000035760000}"/>
    <cellStyle name="Normal 40 2 2 2 3 4 3" xfId="10126" xr:uid="{00000000-0005-0000-0000-00009F270000}"/>
    <cellStyle name="Normal 40 2 2 2 3 4 3 3" xfId="25223" xr:uid="{00000000-0005-0000-0000-00009C620000}"/>
    <cellStyle name="Normal 40 2 2 2 3 4 5" xfId="20210" xr:uid="{00000000-0005-0000-0000-0000074F0000}"/>
    <cellStyle name="Normal 40 2 2 2 3 5" xfId="11804" xr:uid="{00000000-0005-0000-0000-00002D2E0000}"/>
    <cellStyle name="Normal 40 2 2 2 3 5 3" xfId="26898" xr:uid="{00000000-0005-0000-0000-000027690000}"/>
    <cellStyle name="Normal 40 2 2 2 3 6" xfId="6783" xr:uid="{00000000-0005-0000-0000-0000901A0000}"/>
    <cellStyle name="Normal 40 2 2 2 3 6 3" xfId="21881" xr:uid="{00000000-0005-0000-0000-00008E550000}"/>
    <cellStyle name="Normal 40 2 2 2 3 8" xfId="16868"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7" xr:uid="{00000000-0005-0000-0000-000050710000}"/>
    <cellStyle name="Normal 40 2 2 2 4 2 3" xfId="8873" xr:uid="{00000000-0005-0000-0000-0000BA220000}"/>
    <cellStyle name="Normal 40 2 2 2 4 2 3 3" xfId="23970" xr:uid="{00000000-0005-0000-0000-0000B75D0000}"/>
    <cellStyle name="Normal 40 2 2 2 4 2 5" xfId="18957" xr:uid="{00000000-0005-0000-0000-0000224A0000}"/>
    <cellStyle name="Normal 40 2 2 2 4 3" xfId="5512" xr:uid="{00000000-0005-0000-0000-000099150000}"/>
    <cellStyle name="Normal 40 2 2 2 4 3 2" xfId="15564" xr:uid="{00000000-0005-0000-0000-0000DD3C0000}"/>
    <cellStyle name="Normal 40 2 2 2 4 3 2 3" xfId="30658" xr:uid="{00000000-0005-0000-0000-0000D7770000}"/>
    <cellStyle name="Normal 40 2 2 2 4 3 3" xfId="10544" xr:uid="{00000000-0005-0000-0000-000041290000}"/>
    <cellStyle name="Normal 40 2 2 2 4 3 3 3" xfId="25641" xr:uid="{00000000-0005-0000-0000-00003E640000}"/>
    <cellStyle name="Normal 40 2 2 2 4 3 5" xfId="20628" xr:uid="{00000000-0005-0000-0000-0000A9500000}"/>
    <cellStyle name="Normal 40 2 2 2 4 4" xfId="12222" xr:uid="{00000000-0005-0000-0000-0000CF2F0000}"/>
    <cellStyle name="Normal 40 2 2 2 4 4 3" xfId="27316" xr:uid="{00000000-0005-0000-0000-0000C96A0000}"/>
    <cellStyle name="Normal 40 2 2 2 4 5" xfId="7201" xr:uid="{00000000-0005-0000-0000-0000321C0000}"/>
    <cellStyle name="Normal 40 2 2 2 4 5 3" xfId="22299" xr:uid="{00000000-0005-0000-0000-000030570000}"/>
    <cellStyle name="Normal 40 2 2 2 4 7" xfId="17286" xr:uid="{00000000-0005-0000-0000-00009B430000}"/>
    <cellStyle name="Normal 40 2 2 2 5" xfId="2983" xr:uid="{00000000-0005-0000-0000-0000B80B0000}"/>
    <cellStyle name="Normal 40 2 2 2 5 2" xfId="13057" xr:uid="{00000000-0005-0000-0000-000012330000}"/>
    <cellStyle name="Normal 40 2 2 2 5 2 3" xfId="28151" xr:uid="{00000000-0005-0000-0000-00000C6E0000}"/>
    <cellStyle name="Normal 40 2 2 2 5 3" xfId="8037" xr:uid="{00000000-0005-0000-0000-0000761F0000}"/>
    <cellStyle name="Normal 40 2 2 2 5 3 3" xfId="23134" xr:uid="{00000000-0005-0000-0000-0000735A0000}"/>
    <cellStyle name="Normal 40 2 2 2 5 5" xfId="18121" xr:uid="{00000000-0005-0000-0000-0000DE460000}"/>
    <cellStyle name="Normal 40 2 2 2 6" xfId="4676" xr:uid="{00000000-0005-0000-0000-000055120000}"/>
    <cellStyle name="Normal 40 2 2 2 6 2" xfId="14728" xr:uid="{00000000-0005-0000-0000-000099390000}"/>
    <cellStyle name="Normal 40 2 2 2 6 2 3" xfId="29822" xr:uid="{00000000-0005-0000-0000-000093740000}"/>
    <cellStyle name="Normal 40 2 2 2 6 3" xfId="9708" xr:uid="{00000000-0005-0000-0000-0000FD250000}"/>
    <cellStyle name="Normal 40 2 2 2 6 3 3" xfId="24805" xr:uid="{00000000-0005-0000-0000-0000FA600000}"/>
    <cellStyle name="Normal 40 2 2 2 6 5" xfId="19792" xr:uid="{00000000-0005-0000-0000-0000654D0000}"/>
    <cellStyle name="Normal 40 2 2 2 7" xfId="11386" xr:uid="{00000000-0005-0000-0000-00008B2C0000}"/>
    <cellStyle name="Normal 40 2 2 2 7 3" xfId="26480" xr:uid="{00000000-0005-0000-0000-000085670000}"/>
    <cellStyle name="Normal 40 2 2 2 8" xfId="6365" xr:uid="{00000000-0005-0000-0000-0000EE180000}"/>
    <cellStyle name="Normal 40 2 2 2 8 3" xfId="21463"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09" xr:uid="{00000000-0005-0000-0000-00005A730000}"/>
    <cellStyle name="Normal 40 2 2 3 2 2 2 3" xfId="9395" xr:uid="{00000000-0005-0000-0000-0000C4240000}"/>
    <cellStyle name="Normal 40 2 2 3 2 2 2 3 3" xfId="24492" xr:uid="{00000000-0005-0000-0000-0000C15F0000}"/>
    <cellStyle name="Normal 40 2 2 3 2 2 2 5" xfId="19479" xr:uid="{00000000-0005-0000-0000-00002C4C0000}"/>
    <cellStyle name="Normal 40 2 2 3 2 2 3" xfId="6034" xr:uid="{00000000-0005-0000-0000-0000A3170000}"/>
    <cellStyle name="Normal 40 2 2 3 2 2 3 2" xfId="16086" xr:uid="{00000000-0005-0000-0000-0000E73E0000}"/>
    <cellStyle name="Normal 40 2 2 3 2 2 3 2 3" xfId="31180" xr:uid="{00000000-0005-0000-0000-0000E1790000}"/>
    <cellStyle name="Normal 40 2 2 3 2 2 3 3" xfId="11066" xr:uid="{00000000-0005-0000-0000-00004B2B0000}"/>
    <cellStyle name="Normal 40 2 2 3 2 2 3 3 3" xfId="26163" xr:uid="{00000000-0005-0000-0000-000048660000}"/>
    <cellStyle name="Normal 40 2 2 3 2 2 3 5" xfId="21150" xr:uid="{00000000-0005-0000-0000-0000B3520000}"/>
    <cellStyle name="Normal 40 2 2 3 2 2 4" xfId="12744" xr:uid="{00000000-0005-0000-0000-0000D9310000}"/>
    <cellStyle name="Normal 40 2 2 3 2 2 4 3" xfId="27838" xr:uid="{00000000-0005-0000-0000-0000D36C0000}"/>
    <cellStyle name="Normal 40 2 2 3 2 2 5" xfId="7723" xr:uid="{00000000-0005-0000-0000-00003C1E0000}"/>
    <cellStyle name="Normal 40 2 2 3 2 2 5 3" xfId="22821" xr:uid="{00000000-0005-0000-0000-00003A590000}"/>
    <cellStyle name="Normal 40 2 2 3 2 2 7" xfId="17808" xr:uid="{00000000-0005-0000-0000-0000A5450000}"/>
    <cellStyle name="Normal 40 2 2 3 2 3" xfId="3505" xr:uid="{00000000-0005-0000-0000-0000C20D0000}"/>
    <cellStyle name="Normal 40 2 2 3 2 3 2" xfId="13579" xr:uid="{00000000-0005-0000-0000-00001C350000}"/>
    <cellStyle name="Normal 40 2 2 3 2 3 2 3" xfId="28673" xr:uid="{00000000-0005-0000-0000-000016700000}"/>
    <cellStyle name="Normal 40 2 2 3 2 3 3" xfId="8559" xr:uid="{00000000-0005-0000-0000-000080210000}"/>
    <cellStyle name="Normal 40 2 2 3 2 3 3 3" xfId="23656" xr:uid="{00000000-0005-0000-0000-00007D5C0000}"/>
    <cellStyle name="Normal 40 2 2 3 2 3 5" xfId="18643" xr:uid="{00000000-0005-0000-0000-0000E8480000}"/>
    <cellStyle name="Normal 40 2 2 3 2 4" xfId="5198" xr:uid="{00000000-0005-0000-0000-00005F140000}"/>
    <cellStyle name="Normal 40 2 2 3 2 4 2" xfId="15250" xr:uid="{00000000-0005-0000-0000-0000A33B0000}"/>
    <cellStyle name="Normal 40 2 2 3 2 4 2 3" xfId="30344" xr:uid="{00000000-0005-0000-0000-00009D760000}"/>
    <cellStyle name="Normal 40 2 2 3 2 4 3" xfId="10230" xr:uid="{00000000-0005-0000-0000-000007280000}"/>
    <cellStyle name="Normal 40 2 2 3 2 4 3 3" xfId="25327" xr:uid="{00000000-0005-0000-0000-000004630000}"/>
    <cellStyle name="Normal 40 2 2 3 2 4 5" xfId="20314" xr:uid="{00000000-0005-0000-0000-00006F4F0000}"/>
    <cellStyle name="Normal 40 2 2 3 2 5" xfId="11908" xr:uid="{00000000-0005-0000-0000-0000952E0000}"/>
    <cellStyle name="Normal 40 2 2 3 2 5 3" xfId="27002" xr:uid="{00000000-0005-0000-0000-00008F690000}"/>
    <cellStyle name="Normal 40 2 2 3 2 6" xfId="6887" xr:uid="{00000000-0005-0000-0000-0000F81A0000}"/>
    <cellStyle name="Normal 40 2 2 3 2 6 3" xfId="21985" xr:uid="{00000000-0005-0000-0000-0000F6550000}"/>
    <cellStyle name="Normal 40 2 2 3 2 8" xfId="16972"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1" xr:uid="{00000000-0005-0000-0000-0000B8710000}"/>
    <cellStyle name="Normal 40 2 2 3 3 2 3" xfId="8977" xr:uid="{00000000-0005-0000-0000-000022230000}"/>
    <cellStyle name="Normal 40 2 2 3 3 2 3 3" xfId="24074" xr:uid="{00000000-0005-0000-0000-00001F5E0000}"/>
    <cellStyle name="Normal 40 2 2 3 3 2 5" xfId="19061" xr:uid="{00000000-0005-0000-0000-00008A4A0000}"/>
    <cellStyle name="Normal 40 2 2 3 3 3" xfId="5616" xr:uid="{00000000-0005-0000-0000-000001160000}"/>
    <cellStyle name="Normal 40 2 2 3 3 3 2" xfId="15668" xr:uid="{00000000-0005-0000-0000-0000453D0000}"/>
    <cellStyle name="Normal 40 2 2 3 3 3 2 3" xfId="30762" xr:uid="{00000000-0005-0000-0000-00003F780000}"/>
    <cellStyle name="Normal 40 2 2 3 3 3 3" xfId="10648" xr:uid="{00000000-0005-0000-0000-0000A9290000}"/>
    <cellStyle name="Normal 40 2 2 3 3 3 3 3" xfId="25745" xr:uid="{00000000-0005-0000-0000-0000A6640000}"/>
    <cellStyle name="Normal 40 2 2 3 3 3 5" xfId="20732" xr:uid="{00000000-0005-0000-0000-000011510000}"/>
    <cellStyle name="Normal 40 2 2 3 3 4" xfId="12326" xr:uid="{00000000-0005-0000-0000-000037300000}"/>
    <cellStyle name="Normal 40 2 2 3 3 4 3" xfId="27420" xr:uid="{00000000-0005-0000-0000-0000316B0000}"/>
    <cellStyle name="Normal 40 2 2 3 3 5" xfId="7305" xr:uid="{00000000-0005-0000-0000-00009A1C0000}"/>
    <cellStyle name="Normal 40 2 2 3 3 5 3" xfId="22403" xr:uid="{00000000-0005-0000-0000-000098570000}"/>
    <cellStyle name="Normal 40 2 2 3 3 7" xfId="17390" xr:uid="{00000000-0005-0000-0000-000003440000}"/>
    <cellStyle name="Normal 40 2 2 3 4" xfId="3087" xr:uid="{00000000-0005-0000-0000-0000200C0000}"/>
    <cellStyle name="Normal 40 2 2 3 4 2" xfId="13161" xr:uid="{00000000-0005-0000-0000-00007A330000}"/>
    <cellStyle name="Normal 40 2 2 3 4 2 3" xfId="28255" xr:uid="{00000000-0005-0000-0000-0000746E0000}"/>
    <cellStyle name="Normal 40 2 2 3 4 3" xfId="8141" xr:uid="{00000000-0005-0000-0000-0000DE1F0000}"/>
    <cellStyle name="Normal 40 2 2 3 4 3 3" xfId="23238" xr:uid="{00000000-0005-0000-0000-0000DB5A0000}"/>
    <cellStyle name="Normal 40 2 2 3 4 5" xfId="18225" xr:uid="{00000000-0005-0000-0000-000046470000}"/>
    <cellStyle name="Normal 40 2 2 3 5" xfId="4780" xr:uid="{00000000-0005-0000-0000-0000BD120000}"/>
    <cellStyle name="Normal 40 2 2 3 5 2" xfId="14832" xr:uid="{00000000-0005-0000-0000-0000013A0000}"/>
    <cellStyle name="Normal 40 2 2 3 5 2 3" xfId="29926" xr:uid="{00000000-0005-0000-0000-0000FB740000}"/>
    <cellStyle name="Normal 40 2 2 3 5 3" xfId="9812" xr:uid="{00000000-0005-0000-0000-000065260000}"/>
    <cellStyle name="Normal 40 2 2 3 5 3 3" xfId="24909" xr:uid="{00000000-0005-0000-0000-000062610000}"/>
    <cellStyle name="Normal 40 2 2 3 5 5" xfId="19896" xr:uid="{00000000-0005-0000-0000-0000CD4D0000}"/>
    <cellStyle name="Normal 40 2 2 3 6" xfId="11490" xr:uid="{00000000-0005-0000-0000-0000F32C0000}"/>
    <cellStyle name="Normal 40 2 2 3 6 3" xfId="26584" xr:uid="{00000000-0005-0000-0000-0000ED670000}"/>
    <cellStyle name="Normal 40 2 2 3 7" xfId="6469" xr:uid="{00000000-0005-0000-0000-000056190000}"/>
    <cellStyle name="Normal 40 2 2 3 7 3" xfId="21567" xr:uid="{00000000-0005-0000-0000-000054540000}"/>
    <cellStyle name="Normal 40 2 2 3 9" xfId="16554"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1" xr:uid="{00000000-0005-0000-0000-00008A720000}"/>
    <cellStyle name="Normal 40 2 2 4 2 2 3" xfId="9187" xr:uid="{00000000-0005-0000-0000-0000F4230000}"/>
    <cellStyle name="Normal 40 2 2 4 2 2 3 3" xfId="24284" xr:uid="{00000000-0005-0000-0000-0000F15E0000}"/>
    <cellStyle name="Normal 40 2 2 4 2 2 5" xfId="19271" xr:uid="{00000000-0005-0000-0000-00005C4B0000}"/>
    <cellStyle name="Normal 40 2 2 4 2 3" xfId="5826" xr:uid="{00000000-0005-0000-0000-0000D3160000}"/>
    <cellStyle name="Normal 40 2 2 4 2 3 2" xfId="15878" xr:uid="{00000000-0005-0000-0000-0000173E0000}"/>
    <cellStyle name="Normal 40 2 2 4 2 3 2 3" xfId="30972" xr:uid="{00000000-0005-0000-0000-000011790000}"/>
    <cellStyle name="Normal 40 2 2 4 2 3 3" xfId="10858" xr:uid="{00000000-0005-0000-0000-00007B2A0000}"/>
    <cellStyle name="Normal 40 2 2 4 2 3 3 3" xfId="25955" xr:uid="{00000000-0005-0000-0000-000078650000}"/>
    <cellStyle name="Normal 40 2 2 4 2 3 5" xfId="20942" xr:uid="{00000000-0005-0000-0000-0000E3510000}"/>
    <cellStyle name="Normal 40 2 2 4 2 4" xfId="12536" xr:uid="{00000000-0005-0000-0000-000009310000}"/>
    <cellStyle name="Normal 40 2 2 4 2 4 3" xfId="27630" xr:uid="{00000000-0005-0000-0000-0000036C0000}"/>
    <cellStyle name="Normal 40 2 2 4 2 5" xfId="7515" xr:uid="{00000000-0005-0000-0000-00006C1D0000}"/>
    <cellStyle name="Normal 40 2 2 4 2 5 3" xfId="22613" xr:uid="{00000000-0005-0000-0000-00006A580000}"/>
    <cellStyle name="Normal 40 2 2 4 2 7" xfId="17600" xr:uid="{00000000-0005-0000-0000-0000D5440000}"/>
    <cellStyle name="Normal 40 2 2 4 3" xfId="3297" xr:uid="{00000000-0005-0000-0000-0000F20C0000}"/>
    <cellStyle name="Normal 40 2 2 4 3 2" xfId="13371" xr:uid="{00000000-0005-0000-0000-00004C340000}"/>
    <cellStyle name="Normal 40 2 2 4 3 2 3" xfId="28465" xr:uid="{00000000-0005-0000-0000-0000466F0000}"/>
    <cellStyle name="Normal 40 2 2 4 3 3" xfId="8351" xr:uid="{00000000-0005-0000-0000-0000B0200000}"/>
    <cellStyle name="Normal 40 2 2 4 3 3 3" xfId="23448" xr:uid="{00000000-0005-0000-0000-0000AD5B0000}"/>
    <cellStyle name="Normal 40 2 2 4 3 5" xfId="18435" xr:uid="{00000000-0005-0000-0000-000018480000}"/>
    <cellStyle name="Normal 40 2 2 4 4" xfId="4990" xr:uid="{00000000-0005-0000-0000-00008F130000}"/>
    <cellStyle name="Normal 40 2 2 4 4 2" xfId="15042" xr:uid="{00000000-0005-0000-0000-0000D33A0000}"/>
    <cellStyle name="Normal 40 2 2 4 4 2 3" xfId="30136" xr:uid="{00000000-0005-0000-0000-0000CD750000}"/>
    <cellStyle name="Normal 40 2 2 4 4 3" xfId="10022" xr:uid="{00000000-0005-0000-0000-000037270000}"/>
    <cellStyle name="Normal 40 2 2 4 4 3 3" xfId="25119" xr:uid="{00000000-0005-0000-0000-000034620000}"/>
    <cellStyle name="Normal 40 2 2 4 4 5" xfId="20106" xr:uid="{00000000-0005-0000-0000-00009F4E0000}"/>
    <cellStyle name="Normal 40 2 2 4 5" xfId="11700" xr:uid="{00000000-0005-0000-0000-0000C52D0000}"/>
    <cellStyle name="Normal 40 2 2 4 5 3" xfId="26794" xr:uid="{00000000-0005-0000-0000-0000BF680000}"/>
    <cellStyle name="Normal 40 2 2 4 6" xfId="6679" xr:uid="{00000000-0005-0000-0000-0000281A0000}"/>
    <cellStyle name="Normal 40 2 2 4 6 3" xfId="21777" xr:uid="{00000000-0005-0000-0000-000026550000}"/>
    <cellStyle name="Normal 40 2 2 4 8" xfId="16764"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3" xr:uid="{00000000-0005-0000-0000-0000E8700000}"/>
    <cellStyle name="Normal 40 2 2 5 2 3" xfId="8769" xr:uid="{00000000-0005-0000-0000-000052220000}"/>
    <cellStyle name="Normal 40 2 2 5 2 3 3" xfId="23866" xr:uid="{00000000-0005-0000-0000-00004F5D0000}"/>
    <cellStyle name="Normal 40 2 2 5 2 5" xfId="18853" xr:uid="{00000000-0005-0000-0000-0000BA490000}"/>
    <cellStyle name="Normal 40 2 2 5 3" xfId="5408" xr:uid="{00000000-0005-0000-0000-000031150000}"/>
    <cellStyle name="Normal 40 2 2 5 3 2" xfId="15460" xr:uid="{00000000-0005-0000-0000-0000753C0000}"/>
    <cellStyle name="Normal 40 2 2 5 3 2 3" xfId="30554" xr:uid="{00000000-0005-0000-0000-00006F770000}"/>
    <cellStyle name="Normal 40 2 2 5 3 3" xfId="10440" xr:uid="{00000000-0005-0000-0000-0000D9280000}"/>
    <cellStyle name="Normal 40 2 2 5 3 3 3" xfId="25537" xr:uid="{00000000-0005-0000-0000-0000D6630000}"/>
    <cellStyle name="Normal 40 2 2 5 3 5" xfId="20524" xr:uid="{00000000-0005-0000-0000-000041500000}"/>
    <cellStyle name="Normal 40 2 2 5 4" xfId="12118" xr:uid="{00000000-0005-0000-0000-0000672F0000}"/>
    <cellStyle name="Normal 40 2 2 5 4 3" xfId="27212" xr:uid="{00000000-0005-0000-0000-0000616A0000}"/>
    <cellStyle name="Normal 40 2 2 5 5" xfId="7097" xr:uid="{00000000-0005-0000-0000-0000CA1B0000}"/>
    <cellStyle name="Normal 40 2 2 5 5 3" xfId="22195" xr:uid="{00000000-0005-0000-0000-0000C8560000}"/>
    <cellStyle name="Normal 40 2 2 5 7" xfId="17182" xr:uid="{00000000-0005-0000-0000-000033430000}"/>
    <cellStyle name="Normal 40 2 2 6" xfId="2879" xr:uid="{00000000-0005-0000-0000-0000500B0000}"/>
    <cellStyle name="Normal 40 2 2 6 2" xfId="12953" xr:uid="{00000000-0005-0000-0000-0000AA320000}"/>
    <cellStyle name="Normal 40 2 2 6 2 3" xfId="28047" xr:uid="{00000000-0005-0000-0000-0000A46D0000}"/>
    <cellStyle name="Normal 40 2 2 6 3" xfId="7933" xr:uid="{00000000-0005-0000-0000-00000E1F0000}"/>
    <cellStyle name="Normal 40 2 2 6 3 3" xfId="23030" xr:uid="{00000000-0005-0000-0000-00000B5A0000}"/>
    <cellStyle name="Normal 40 2 2 6 5" xfId="18017" xr:uid="{00000000-0005-0000-0000-000076460000}"/>
    <cellStyle name="Normal 40 2 2 7" xfId="4572" xr:uid="{00000000-0005-0000-0000-0000ED110000}"/>
    <cellStyle name="Normal 40 2 2 7 2" xfId="14624" xr:uid="{00000000-0005-0000-0000-000031390000}"/>
    <cellStyle name="Normal 40 2 2 7 2 3" xfId="29718" xr:uid="{00000000-0005-0000-0000-00002B740000}"/>
    <cellStyle name="Normal 40 2 2 7 3" xfId="9604" xr:uid="{00000000-0005-0000-0000-000095250000}"/>
    <cellStyle name="Normal 40 2 2 7 3 3" xfId="24701" xr:uid="{00000000-0005-0000-0000-000092600000}"/>
    <cellStyle name="Normal 40 2 2 7 5" xfId="19688" xr:uid="{00000000-0005-0000-0000-0000FD4C0000}"/>
    <cellStyle name="Normal 40 2 2 8" xfId="11282" xr:uid="{00000000-0005-0000-0000-0000232C0000}"/>
    <cellStyle name="Normal 40 2 2 8 3" xfId="26376" xr:uid="{00000000-0005-0000-0000-00001D670000}"/>
    <cellStyle name="Normal 40 2 2 9" xfId="6261" xr:uid="{00000000-0005-0000-0000-000086180000}"/>
    <cellStyle name="Normal 40 2 2 9 3" xfId="21359" xr:uid="{00000000-0005-0000-0000-000084530000}"/>
    <cellStyle name="Normal 40 2 3" xfId="1226" xr:uid="{00000000-0005-0000-0000-0000DA040000}"/>
    <cellStyle name="Normal 40 2 3 10" xfId="16398"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1" xr:uid="{00000000-0005-0000-0000-00008E730000}"/>
    <cellStyle name="Normal 40 2 3 2 2 2 2 3" xfId="9447" xr:uid="{00000000-0005-0000-0000-0000F8240000}"/>
    <cellStyle name="Normal 40 2 3 2 2 2 2 3 3" xfId="24544" xr:uid="{00000000-0005-0000-0000-0000F55F0000}"/>
    <cellStyle name="Normal 40 2 3 2 2 2 2 5" xfId="19531" xr:uid="{00000000-0005-0000-0000-0000604C0000}"/>
    <cellStyle name="Normal 40 2 3 2 2 2 3" xfId="6086" xr:uid="{00000000-0005-0000-0000-0000D7170000}"/>
    <cellStyle name="Normal 40 2 3 2 2 2 3 2" xfId="16138" xr:uid="{00000000-0005-0000-0000-00001B3F0000}"/>
    <cellStyle name="Normal 40 2 3 2 2 2 3 2 3" xfId="31232" xr:uid="{00000000-0005-0000-0000-0000157A0000}"/>
    <cellStyle name="Normal 40 2 3 2 2 2 3 3" xfId="11118" xr:uid="{00000000-0005-0000-0000-00007F2B0000}"/>
    <cellStyle name="Normal 40 2 3 2 2 2 3 3 3" xfId="26215" xr:uid="{00000000-0005-0000-0000-00007C660000}"/>
    <cellStyle name="Normal 40 2 3 2 2 2 3 5" xfId="21202" xr:uid="{00000000-0005-0000-0000-0000E7520000}"/>
    <cellStyle name="Normal 40 2 3 2 2 2 4" xfId="12796" xr:uid="{00000000-0005-0000-0000-00000D320000}"/>
    <cellStyle name="Normal 40 2 3 2 2 2 4 3" xfId="27890" xr:uid="{00000000-0005-0000-0000-0000076D0000}"/>
    <cellStyle name="Normal 40 2 3 2 2 2 5" xfId="7775" xr:uid="{00000000-0005-0000-0000-0000701E0000}"/>
    <cellStyle name="Normal 40 2 3 2 2 2 5 3" xfId="22873" xr:uid="{00000000-0005-0000-0000-00006E590000}"/>
    <cellStyle name="Normal 40 2 3 2 2 2 7" xfId="17860" xr:uid="{00000000-0005-0000-0000-0000D9450000}"/>
    <cellStyle name="Normal 40 2 3 2 2 3" xfId="3557" xr:uid="{00000000-0005-0000-0000-0000F60D0000}"/>
    <cellStyle name="Normal 40 2 3 2 2 3 2" xfId="13631" xr:uid="{00000000-0005-0000-0000-000050350000}"/>
    <cellStyle name="Normal 40 2 3 2 2 3 2 3" xfId="28725" xr:uid="{00000000-0005-0000-0000-00004A700000}"/>
    <cellStyle name="Normal 40 2 3 2 2 3 3" xfId="8611" xr:uid="{00000000-0005-0000-0000-0000B4210000}"/>
    <cellStyle name="Normal 40 2 3 2 2 3 3 3" xfId="23708" xr:uid="{00000000-0005-0000-0000-0000B15C0000}"/>
    <cellStyle name="Normal 40 2 3 2 2 3 5" xfId="18695" xr:uid="{00000000-0005-0000-0000-00001C490000}"/>
    <cellStyle name="Normal 40 2 3 2 2 4" xfId="5250" xr:uid="{00000000-0005-0000-0000-000093140000}"/>
    <cellStyle name="Normal 40 2 3 2 2 4 2" xfId="15302" xr:uid="{00000000-0005-0000-0000-0000D73B0000}"/>
    <cellStyle name="Normal 40 2 3 2 2 4 2 3" xfId="30396" xr:uid="{00000000-0005-0000-0000-0000D1760000}"/>
    <cellStyle name="Normal 40 2 3 2 2 4 3" xfId="10282" xr:uid="{00000000-0005-0000-0000-00003B280000}"/>
    <cellStyle name="Normal 40 2 3 2 2 4 3 3" xfId="25379" xr:uid="{00000000-0005-0000-0000-000038630000}"/>
    <cellStyle name="Normal 40 2 3 2 2 4 5" xfId="20366" xr:uid="{00000000-0005-0000-0000-0000A34F0000}"/>
    <cellStyle name="Normal 40 2 3 2 2 5" xfId="11960" xr:uid="{00000000-0005-0000-0000-0000C92E0000}"/>
    <cellStyle name="Normal 40 2 3 2 2 5 3" xfId="27054" xr:uid="{00000000-0005-0000-0000-0000C3690000}"/>
    <cellStyle name="Normal 40 2 3 2 2 6" xfId="6939" xr:uid="{00000000-0005-0000-0000-00002C1B0000}"/>
    <cellStyle name="Normal 40 2 3 2 2 6 3" xfId="22037" xr:uid="{00000000-0005-0000-0000-00002A560000}"/>
    <cellStyle name="Normal 40 2 3 2 2 8" xfId="17024"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3" xr:uid="{00000000-0005-0000-0000-0000EC710000}"/>
    <cellStyle name="Normal 40 2 3 2 3 2 3" xfId="9029" xr:uid="{00000000-0005-0000-0000-000056230000}"/>
    <cellStyle name="Normal 40 2 3 2 3 2 3 3" xfId="24126" xr:uid="{00000000-0005-0000-0000-0000535E0000}"/>
    <cellStyle name="Normal 40 2 3 2 3 2 5" xfId="19113" xr:uid="{00000000-0005-0000-0000-0000BE4A0000}"/>
    <cellStyle name="Normal 40 2 3 2 3 3" xfId="5668" xr:uid="{00000000-0005-0000-0000-000035160000}"/>
    <cellStyle name="Normal 40 2 3 2 3 3 2" xfId="15720" xr:uid="{00000000-0005-0000-0000-0000793D0000}"/>
    <cellStyle name="Normal 40 2 3 2 3 3 2 3" xfId="30814" xr:uid="{00000000-0005-0000-0000-000073780000}"/>
    <cellStyle name="Normal 40 2 3 2 3 3 3" xfId="10700" xr:uid="{00000000-0005-0000-0000-0000DD290000}"/>
    <cellStyle name="Normal 40 2 3 2 3 3 3 3" xfId="25797" xr:uid="{00000000-0005-0000-0000-0000DA640000}"/>
    <cellStyle name="Normal 40 2 3 2 3 3 5" xfId="20784" xr:uid="{00000000-0005-0000-0000-000045510000}"/>
    <cellStyle name="Normal 40 2 3 2 3 4" xfId="12378" xr:uid="{00000000-0005-0000-0000-00006B300000}"/>
    <cellStyle name="Normal 40 2 3 2 3 4 3" xfId="27472" xr:uid="{00000000-0005-0000-0000-0000656B0000}"/>
    <cellStyle name="Normal 40 2 3 2 3 5" xfId="7357" xr:uid="{00000000-0005-0000-0000-0000CE1C0000}"/>
    <cellStyle name="Normal 40 2 3 2 3 5 3" xfId="22455" xr:uid="{00000000-0005-0000-0000-0000CC570000}"/>
    <cellStyle name="Normal 40 2 3 2 3 7" xfId="17442" xr:uid="{00000000-0005-0000-0000-000037440000}"/>
    <cellStyle name="Normal 40 2 3 2 4" xfId="3139" xr:uid="{00000000-0005-0000-0000-0000540C0000}"/>
    <cellStyle name="Normal 40 2 3 2 4 2" xfId="13213" xr:uid="{00000000-0005-0000-0000-0000AE330000}"/>
    <cellStyle name="Normal 40 2 3 2 4 2 3" xfId="28307" xr:uid="{00000000-0005-0000-0000-0000A86E0000}"/>
    <cellStyle name="Normal 40 2 3 2 4 3" xfId="8193" xr:uid="{00000000-0005-0000-0000-000012200000}"/>
    <cellStyle name="Normal 40 2 3 2 4 3 3" xfId="23290" xr:uid="{00000000-0005-0000-0000-00000F5B0000}"/>
    <cellStyle name="Normal 40 2 3 2 4 5" xfId="18277" xr:uid="{00000000-0005-0000-0000-00007A470000}"/>
    <cellStyle name="Normal 40 2 3 2 5" xfId="4832" xr:uid="{00000000-0005-0000-0000-0000F1120000}"/>
    <cellStyle name="Normal 40 2 3 2 5 2" xfId="14884" xr:uid="{00000000-0005-0000-0000-0000353A0000}"/>
    <cellStyle name="Normal 40 2 3 2 5 2 3" xfId="29978" xr:uid="{00000000-0005-0000-0000-00002F750000}"/>
    <cellStyle name="Normal 40 2 3 2 5 3" xfId="9864" xr:uid="{00000000-0005-0000-0000-000099260000}"/>
    <cellStyle name="Normal 40 2 3 2 5 3 3" xfId="24961" xr:uid="{00000000-0005-0000-0000-000096610000}"/>
    <cellStyle name="Normal 40 2 3 2 5 5" xfId="19948" xr:uid="{00000000-0005-0000-0000-0000014E0000}"/>
    <cellStyle name="Normal 40 2 3 2 6" xfId="11542" xr:uid="{00000000-0005-0000-0000-0000272D0000}"/>
    <cellStyle name="Normal 40 2 3 2 6 3" xfId="26636" xr:uid="{00000000-0005-0000-0000-000021680000}"/>
    <cellStyle name="Normal 40 2 3 2 7" xfId="6521" xr:uid="{00000000-0005-0000-0000-00008A190000}"/>
    <cellStyle name="Normal 40 2 3 2 7 3" xfId="21619" xr:uid="{00000000-0005-0000-0000-000088540000}"/>
    <cellStyle name="Normal 40 2 3 2 9" xfId="16606"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3" xr:uid="{00000000-0005-0000-0000-0000BE720000}"/>
    <cellStyle name="Normal 40 2 3 3 2 2 3" xfId="9239" xr:uid="{00000000-0005-0000-0000-000028240000}"/>
    <cellStyle name="Normal 40 2 3 3 2 2 3 3" xfId="24336" xr:uid="{00000000-0005-0000-0000-0000255F0000}"/>
    <cellStyle name="Normal 40 2 3 3 2 2 5" xfId="19323" xr:uid="{00000000-0005-0000-0000-0000904B0000}"/>
    <cellStyle name="Normal 40 2 3 3 2 3" xfId="5878" xr:uid="{00000000-0005-0000-0000-000007170000}"/>
    <cellStyle name="Normal 40 2 3 3 2 3 2" xfId="15930" xr:uid="{00000000-0005-0000-0000-00004B3E0000}"/>
    <cellStyle name="Normal 40 2 3 3 2 3 2 3" xfId="31024" xr:uid="{00000000-0005-0000-0000-000045790000}"/>
    <cellStyle name="Normal 40 2 3 3 2 3 3" xfId="10910" xr:uid="{00000000-0005-0000-0000-0000AF2A0000}"/>
    <cellStyle name="Normal 40 2 3 3 2 3 3 3" xfId="26007" xr:uid="{00000000-0005-0000-0000-0000AC650000}"/>
    <cellStyle name="Normal 40 2 3 3 2 3 5" xfId="20994" xr:uid="{00000000-0005-0000-0000-000017520000}"/>
    <cellStyle name="Normal 40 2 3 3 2 4" xfId="12588" xr:uid="{00000000-0005-0000-0000-00003D310000}"/>
    <cellStyle name="Normal 40 2 3 3 2 4 3" xfId="27682" xr:uid="{00000000-0005-0000-0000-0000376C0000}"/>
    <cellStyle name="Normal 40 2 3 3 2 5" xfId="7567" xr:uid="{00000000-0005-0000-0000-0000A01D0000}"/>
    <cellStyle name="Normal 40 2 3 3 2 5 3" xfId="22665" xr:uid="{00000000-0005-0000-0000-00009E580000}"/>
    <cellStyle name="Normal 40 2 3 3 2 7" xfId="17652" xr:uid="{00000000-0005-0000-0000-000009450000}"/>
    <cellStyle name="Normal 40 2 3 3 3" xfId="3349" xr:uid="{00000000-0005-0000-0000-0000260D0000}"/>
    <cellStyle name="Normal 40 2 3 3 3 2" xfId="13423" xr:uid="{00000000-0005-0000-0000-000080340000}"/>
    <cellStyle name="Normal 40 2 3 3 3 2 3" xfId="28517" xr:uid="{00000000-0005-0000-0000-00007A6F0000}"/>
    <cellStyle name="Normal 40 2 3 3 3 3" xfId="8403" xr:uid="{00000000-0005-0000-0000-0000E4200000}"/>
    <cellStyle name="Normal 40 2 3 3 3 3 3" xfId="23500" xr:uid="{00000000-0005-0000-0000-0000E15B0000}"/>
    <cellStyle name="Normal 40 2 3 3 3 5" xfId="18487" xr:uid="{00000000-0005-0000-0000-00004C480000}"/>
    <cellStyle name="Normal 40 2 3 3 4" xfId="5042" xr:uid="{00000000-0005-0000-0000-0000C3130000}"/>
    <cellStyle name="Normal 40 2 3 3 4 2" xfId="15094" xr:uid="{00000000-0005-0000-0000-0000073B0000}"/>
    <cellStyle name="Normal 40 2 3 3 4 2 3" xfId="30188" xr:uid="{00000000-0005-0000-0000-000001760000}"/>
    <cellStyle name="Normal 40 2 3 3 4 3" xfId="10074" xr:uid="{00000000-0005-0000-0000-00006B270000}"/>
    <cellStyle name="Normal 40 2 3 3 4 3 3" xfId="25171" xr:uid="{00000000-0005-0000-0000-000068620000}"/>
    <cellStyle name="Normal 40 2 3 3 4 5" xfId="20158" xr:uid="{00000000-0005-0000-0000-0000D34E0000}"/>
    <cellStyle name="Normal 40 2 3 3 5" xfId="11752" xr:uid="{00000000-0005-0000-0000-0000F92D0000}"/>
    <cellStyle name="Normal 40 2 3 3 5 3" xfId="26846" xr:uid="{00000000-0005-0000-0000-0000F3680000}"/>
    <cellStyle name="Normal 40 2 3 3 6" xfId="6731" xr:uid="{00000000-0005-0000-0000-00005C1A0000}"/>
    <cellStyle name="Normal 40 2 3 3 6 3" xfId="21829" xr:uid="{00000000-0005-0000-0000-00005A550000}"/>
    <cellStyle name="Normal 40 2 3 3 8" xfId="16816"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5" xr:uid="{00000000-0005-0000-0000-00001C710000}"/>
    <cellStyle name="Normal 40 2 3 4 2 3" xfId="8821" xr:uid="{00000000-0005-0000-0000-000086220000}"/>
    <cellStyle name="Normal 40 2 3 4 2 3 3" xfId="23918" xr:uid="{00000000-0005-0000-0000-0000835D0000}"/>
    <cellStyle name="Normal 40 2 3 4 2 5" xfId="18905" xr:uid="{00000000-0005-0000-0000-0000EE490000}"/>
    <cellStyle name="Normal 40 2 3 4 3" xfId="5460" xr:uid="{00000000-0005-0000-0000-000065150000}"/>
    <cellStyle name="Normal 40 2 3 4 3 2" xfId="15512" xr:uid="{00000000-0005-0000-0000-0000A93C0000}"/>
    <cellStyle name="Normal 40 2 3 4 3 2 3" xfId="30606" xr:uid="{00000000-0005-0000-0000-0000A3770000}"/>
    <cellStyle name="Normal 40 2 3 4 3 3" xfId="10492" xr:uid="{00000000-0005-0000-0000-00000D290000}"/>
    <cellStyle name="Normal 40 2 3 4 3 3 3" xfId="25589" xr:uid="{00000000-0005-0000-0000-00000A640000}"/>
    <cellStyle name="Normal 40 2 3 4 3 5" xfId="20576" xr:uid="{00000000-0005-0000-0000-000075500000}"/>
    <cellStyle name="Normal 40 2 3 4 4" xfId="12170" xr:uid="{00000000-0005-0000-0000-00009B2F0000}"/>
    <cellStyle name="Normal 40 2 3 4 4 3" xfId="27264" xr:uid="{00000000-0005-0000-0000-0000956A0000}"/>
    <cellStyle name="Normal 40 2 3 4 5" xfId="7149" xr:uid="{00000000-0005-0000-0000-0000FE1B0000}"/>
    <cellStyle name="Normal 40 2 3 4 5 3" xfId="22247" xr:uid="{00000000-0005-0000-0000-0000FC560000}"/>
    <cellStyle name="Normal 40 2 3 4 7" xfId="17234" xr:uid="{00000000-0005-0000-0000-000067430000}"/>
    <cellStyle name="Normal 40 2 3 5" xfId="2931" xr:uid="{00000000-0005-0000-0000-0000840B0000}"/>
    <cellStyle name="Normal 40 2 3 5 2" xfId="13005" xr:uid="{00000000-0005-0000-0000-0000DE320000}"/>
    <cellStyle name="Normal 40 2 3 5 2 3" xfId="28099" xr:uid="{00000000-0005-0000-0000-0000D86D0000}"/>
    <cellStyle name="Normal 40 2 3 5 3" xfId="7985" xr:uid="{00000000-0005-0000-0000-0000421F0000}"/>
    <cellStyle name="Normal 40 2 3 5 3 3" xfId="23082" xr:uid="{00000000-0005-0000-0000-00003F5A0000}"/>
    <cellStyle name="Normal 40 2 3 5 5" xfId="18069" xr:uid="{00000000-0005-0000-0000-0000AA460000}"/>
    <cellStyle name="Normal 40 2 3 6" xfId="4624" xr:uid="{00000000-0005-0000-0000-000021120000}"/>
    <cellStyle name="Normal 40 2 3 6 2" xfId="14676" xr:uid="{00000000-0005-0000-0000-000065390000}"/>
    <cellStyle name="Normal 40 2 3 6 2 3" xfId="29770" xr:uid="{00000000-0005-0000-0000-00005F740000}"/>
    <cellStyle name="Normal 40 2 3 6 3" xfId="9656" xr:uid="{00000000-0005-0000-0000-0000C9250000}"/>
    <cellStyle name="Normal 40 2 3 6 3 3" xfId="24753" xr:uid="{00000000-0005-0000-0000-0000C6600000}"/>
    <cellStyle name="Normal 40 2 3 6 5" xfId="19740" xr:uid="{00000000-0005-0000-0000-0000314D0000}"/>
    <cellStyle name="Normal 40 2 3 7" xfId="11334" xr:uid="{00000000-0005-0000-0000-0000572C0000}"/>
    <cellStyle name="Normal 40 2 3 7 3" xfId="26428" xr:uid="{00000000-0005-0000-0000-000051670000}"/>
    <cellStyle name="Normal 40 2 3 8" xfId="6313" xr:uid="{00000000-0005-0000-0000-0000BA180000}"/>
    <cellStyle name="Normal 40 2 3 8 3" xfId="21411"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7" xr:uid="{00000000-0005-0000-0000-000026730000}"/>
    <cellStyle name="Normal 40 2 4 2 2 2 3" xfId="9343" xr:uid="{00000000-0005-0000-0000-000090240000}"/>
    <cellStyle name="Normal 40 2 4 2 2 2 3 3" xfId="24440" xr:uid="{00000000-0005-0000-0000-00008D5F0000}"/>
    <cellStyle name="Normal 40 2 4 2 2 2 5" xfId="19427" xr:uid="{00000000-0005-0000-0000-0000F84B0000}"/>
    <cellStyle name="Normal 40 2 4 2 2 3" xfId="5982" xr:uid="{00000000-0005-0000-0000-00006F170000}"/>
    <cellStyle name="Normal 40 2 4 2 2 3 2" xfId="16034" xr:uid="{00000000-0005-0000-0000-0000B33E0000}"/>
    <cellStyle name="Normal 40 2 4 2 2 3 2 3" xfId="31128" xr:uid="{00000000-0005-0000-0000-0000AD790000}"/>
    <cellStyle name="Normal 40 2 4 2 2 3 3" xfId="11014" xr:uid="{00000000-0005-0000-0000-0000172B0000}"/>
    <cellStyle name="Normal 40 2 4 2 2 3 3 3" xfId="26111" xr:uid="{00000000-0005-0000-0000-000014660000}"/>
    <cellStyle name="Normal 40 2 4 2 2 3 5" xfId="21098" xr:uid="{00000000-0005-0000-0000-00007F520000}"/>
    <cellStyle name="Normal 40 2 4 2 2 4" xfId="12692" xr:uid="{00000000-0005-0000-0000-0000A5310000}"/>
    <cellStyle name="Normal 40 2 4 2 2 4 3" xfId="27786" xr:uid="{00000000-0005-0000-0000-00009F6C0000}"/>
    <cellStyle name="Normal 40 2 4 2 2 5" xfId="7671" xr:uid="{00000000-0005-0000-0000-0000081E0000}"/>
    <cellStyle name="Normal 40 2 4 2 2 5 3" xfId="22769" xr:uid="{00000000-0005-0000-0000-000006590000}"/>
    <cellStyle name="Normal 40 2 4 2 2 7" xfId="17756" xr:uid="{00000000-0005-0000-0000-000071450000}"/>
    <cellStyle name="Normal 40 2 4 2 3" xfId="3453" xr:uid="{00000000-0005-0000-0000-00008E0D0000}"/>
    <cellStyle name="Normal 40 2 4 2 3 2" xfId="13527" xr:uid="{00000000-0005-0000-0000-0000E8340000}"/>
    <cellStyle name="Normal 40 2 4 2 3 2 3" xfId="28621" xr:uid="{00000000-0005-0000-0000-0000E26F0000}"/>
    <cellStyle name="Normal 40 2 4 2 3 3" xfId="8507" xr:uid="{00000000-0005-0000-0000-00004C210000}"/>
    <cellStyle name="Normal 40 2 4 2 3 3 3" xfId="23604" xr:uid="{00000000-0005-0000-0000-0000495C0000}"/>
    <cellStyle name="Normal 40 2 4 2 3 5" xfId="18591" xr:uid="{00000000-0005-0000-0000-0000B4480000}"/>
    <cellStyle name="Normal 40 2 4 2 4" xfId="5146" xr:uid="{00000000-0005-0000-0000-00002B140000}"/>
    <cellStyle name="Normal 40 2 4 2 4 2" xfId="15198" xr:uid="{00000000-0005-0000-0000-00006F3B0000}"/>
    <cellStyle name="Normal 40 2 4 2 4 2 3" xfId="30292" xr:uid="{00000000-0005-0000-0000-000069760000}"/>
    <cellStyle name="Normal 40 2 4 2 4 3" xfId="10178" xr:uid="{00000000-0005-0000-0000-0000D3270000}"/>
    <cellStyle name="Normal 40 2 4 2 4 3 3" xfId="25275" xr:uid="{00000000-0005-0000-0000-0000D0620000}"/>
    <cellStyle name="Normal 40 2 4 2 4 5" xfId="20262" xr:uid="{00000000-0005-0000-0000-00003B4F0000}"/>
    <cellStyle name="Normal 40 2 4 2 5" xfId="11856" xr:uid="{00000000-0005-0000-0000-0000612E0000}"/>
    <cellStyle name="Normal 40 2 4 2 5 3" xfId="26950" xr:uid="{00000000-0005-0000-0000-00005B690000}"/>
    <cellStyle name="Normal 40 2 4 2 6" xfId="6835" xr:uid="{00000000-0005-0000-0000-0000C41A0000}"/>
    <cellStyle name="Normal 40 2 4 2 6 3" xfId="21933" xr:uid="{00000000-0005-0000-0000-0000C2550000}"/>
    <cellStyle name="Normal 40 2 4 2 8" xfId="16920"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39" xr:uid="{00000000-0005-0000-0000-000084710000}"/>
    <cellStyle name="Normal 40 2 4 3 2 3" xfId="8925" xr:uid="{00000000-0005-0000-0000-0000EE220000}"/>
    <cellStyle name="Normal 40 2 4 3 2 3 3" xfId="24022" xr:uid="{00000000-0005-0000-0000-0000EB5D0000}"/>
    <cellStyle name="Normal 40 2 4 3 2 5" xfId="19009" xr:uid="{00000000-0005-0000-0000-0000564A0000}"/>
    <cellStyle name="Normal 40 2 4 3 3" xfId="5564" xr:uid="{00000000-0005-0000-0000-0000CD150000}"/>
    <cellStyle name="Normal 40 2 4 3 3 2" xfId="15616" xr:uid="{00000000-0005-0000-0000-0000113D0000}"/>
    <cellStyle name="Normal 40 2 4 3 3 2 3" xfId="30710" xr:uid="{00000000-0005-0000-0000-00000B780000}"/>
    <cellStyle name="Normal 40 2 4 3 3 3" xfId="10596" xr:uid="{00000000-0005-0000-0000-000075290000}"/>
    <cellStyle name="Normal 40 2 4 3 3 3 3" xfId="25693" xr:uid="{00000000-0005-0000-0000-000072640000}"/>
    <cellStyle name="Normal 40 2 4 3 3 5" xfId="20680" xr:uid="{00000000-0005-0000-0000-0000DD500000}"/>
    <cellStyle name="Normal 40 2 4 3 4" xfId="12274" xr:uid="{00000000-0005-0000-0000-000003300000}"/>
    <cellStyle name="Normal 40 2 4 3 4 3" xfId="27368" xr:uid="{00000000-0005-0000-0000-0000FD6A0000}"/>
    <cellStyle name="Normal 40 2 4 3 5" xfId="7253" xr:uid="{00000000-0005-0000-0000-0000661C0000}"/>
    <cellStyle name="Normal 40 2 4 3 5 3" xfId="22351" xr:uid="{00000000-0005-0000-0000-000064570000}"/>
    <cellStyle name="Normal 40 2 4 3 7" xfId="17338" xr:uid="{00000000-0005-0000-0000-0000CF430000}"/>
    <cellStyle name="Normal 40 2 4 4" xfId="3035" xr:uid="{00000000-0005-0000-0000-0000EC0B0000}"/>
    <cellStyle name="Normal 40 2 4 4 2" xfId="13109" xr:uid="{00000000-0005-0000-0000-000046330000}"/>
    <cellStyle name="Normal 40 2 4 4 2 3" xfId="28203" xr:uid="{00000000-0005-0000-0000-0000406E0000}"/>
    <cellStyle name="Normal 40 2 4 4 3" xfId="8089" xr:uid="{00000000-0005-0000-0000-0000AA1F0000}"/>
    <cellStyle name="Normal 40 2 4 4 3 3" xfId="23186" xr:uid="{00000000-0005-0000-0000-0000A75A0000}"/>
    <cellStyle name="Normal 40 2 4 4 5" xfId="18173" xr:uid="{00000000-0005-0000-0000-000012470000}"/>
    <cellStyle name="Normal 40 2 4 5" xfId="4728" xr:uid="{00000000-0005-0000-0000-000089120000}"/>
    <cellStyle name="Normal 40 2 4 5 2" xfId="14780" xr:uid="{00000000-0005-0000-0000-0000CD390000}"/>
    <cellStyle name="Normal 40 2 4 5 2 3" xfId="29874" xr:uid="{00000000-0005-0000-0000-0000C7740000}"/>
    <cellStyle name="Normal 40 2 4 5 3" xfId="9760" xr:uid="{00000000-0005-0000-0000-000031260000}"/>
    <cellStyle name="Normal 40 2 4 5 3 3" xfId="24857" xr:uid="{00000000-0005-0000-0000-00002E610000}"/>
    <cellStyle name="Normal 40 2 4 5 5" xfId="19844" xr:uid="{00000000-0005-0000-0000-0000994D0000}"/>
    <cellStyle name="Normal 40 2 4 6" xfId="11438" xr:uid="{00000000-0005-0000-0000-0000BF2C0000}"/>
    <cellStyle name="Normal 40 2 4 6 3" xfId="26532" xr:uid="{00000000-0005-0000-0000-0000B9670000}"/>
    <cellStyle name="Normal 40 2 4 7" xfId="6417" xr:uid="{00000000-0005-0000-0000-000022190000}"/>
    <cellStyle name="Normal 40 2 4 7 3" xfId="21515" xr:uid="{00000000-0005-0000-0000-000020540000}"/>
    <cellStyle name="Normal 40 2 4 9" xfId="16502"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49" xr:uid="{00000000-0005-0000-0000-000056720000}"/>
    <cellStyle name="Normal 40 2 5 2 2 3" xfId="9135" xr:uid="{00000000-0005-0000-0000-0000C0230000}"/>
    <cellStyle name="Normal 40 2 5 2 2 3 3" xfId="24232" xr:uid="{00000000-0005-0000-0000-0000BD5E0000}"/>
    <cellStyle name="Normal 40 2 5 2 2 5" xfId="19219" xr:uid="{00000000-0005-0000-0000-0000284B0000}"/>
    <cellStyle name="Normal 40 2 5 2 3" xfId="5774" xr:uid="{00000000-0005-0000-0000-00009F160000}"/>
    <cellStyle name="Normal 40 2 5 2 3 2" xfId="15826" xr:uid="{00000000-0005-0000-0000-0000E33D0000}"/>
    <cellStyle name="Normal 40 2 5 2 3 2 3" xfId="30920" xr:uid="{00000000-0005-0000-0000-0000DD780000}"/>
    <cellStyle name="Normal 40 2 5 2 3 3" xfId="10806" xr:uid="{00000000-0005-0000-0000-0000472A0000}"/>
    <cellStyle name="Normal 40 2 5 2 3 3 3" xfId="25903" xr:uid="{00000000-0005-0000-0000-000044650000}"/>
    <cellStyle name="Normal 40 2 5 2 3 5" xfId="20890" xr:uid="{00000000-0005-0000-0000-0000AF510000}"/>
    <cellStyle name="Normal 40 2 5 2 4" xfId="12484" xr:uid="{00000000-0005-0000-0000-0000D5300000}"/>
    <cellStyle name="Normal 40 2 5 2 4 3" xfId="27578" xr:uid="{00000000-0005-0000-0000-0000CF6B0000}"/>
    <cellStyle name="Normal 40 2 5 2 5" xfId="7463" xr:uid="{00000000-0005-0000-0000-0000381D0000}"/>
    <cellStyle name="Normal 40 2 5 2 5 3" xfId="22561" xr:uid="{00000000-0005-0000-0000-000036580000}"/>
    <cellStyle name="Normal 40 2 5 2 7" xfId="17548" xr:uid="{00000000-0005-0000-0000-0000A1440000}"/>
    <cellStyle name="Normal 40 2 5 3" xfId="3245" xr:uid="{00000000-0005-0000-0000-0000BE0C0000}"/>
    <cellStyle name="Normal 40 2 5 3 2" xfId="13319" xr:uid="{00000000-0005-0000-0000-000018340000}"/>
    <cellStyle name="Normal 40 2 5 3 2 3" xfId="28413" xr:uid="{00000000-0005-0000-0000-0000126F0000}"/>
    <cellStyle name="Normal 40 2 5 3 3" xfId="8299" xr:uid="{00000000-0005-0000-0000-00007C200000}"/>
    <cellStyle name="Normal 40 2 5 3 3 3" xfId="23396" xr:uid="{00000000-0005-0000-0000-0000795B0000}"/>
    <cellStyle name="Normal 40 2 5 3 5" xfId="18383" xr:uid="{00000000-0005-0000-0000-0000E4470000}"/>
    <cellStyle name="Normal 40 2 5 4" xfId="4938" xr:uid="{00000000-0005-0000-0000-00005B130000}"/>
    <cellStyle name="Normal 40 2 5 4 2" xfId="14990" xr:uid="{00000000-0005-0000-0000-00009F3A0000}"/>
    <cellStyle name="Normal 40 2 5 4 2 3" xfId="30084" xr:uid="{00000000-0005-0000-0000-000099750000}"/>
    <cellStyle name="Normal 40 2 5 4 3" xfId="9970" xr:uid="{00000000-0005-0000-0000-000003270000}"/>
    <cellStyle name="Normal 40 2 5 4 3 3" xfId="25067" xr:uid="{00000000-0005-0000-0000-000000620000}"/>
    <cellStyle name="Normal 40 2 5 4 5" xfId="20054" xr:uid="{00000000-0005-0000-0000-00006B4E0000}"/>
    <cellStyle name="Normal 40 2 5 5" xfId="11648" xr:uid="{00000000-0005-0000-0000-0000912D0000}"/>
    <cellStyle name="Normal 40 2 5 5 3" xfId="26742" xr:uid="{00000000-0005-0000-0000-00008B680000}"/>
    <cellStyle name="Normal 40 2 5 6" xfId="6627" xr:uid="{00000000-0005-0000-0000-0000F4190000}"/>
    <cellStyle name="Normal 40 2 5 6 3" xfId="21725" xr:uid="{00000000-0005-0000-0000-0000F2540000}"/>
    <cellStyle name="Normal 40 2 5 8" xfId="16712"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1" xr:uid="{00000000-0005-0000-0000-0000B4700000}"/>
    <cellStyle name="Normal 40 2 6 2 3" xfId="8717" xr:uid="{00000000-0005-0000-0000-00001E220000}"/>
    <cellStyle name="Normal 40 2 6 2 3 3" xfId="23814" xr:uid="{00000000-0005-0000-0000-00001B5D0000}"/>
    <cellStyle name="Normal 40 2 6 2 5" xfId="18801" xr:uid="{00000000-0005-0000-0000-000086490000}"/>
    <cellStyle name="Normal 40 2 6 3" xfId="5356" xr:uid="{00000000-0005-0000-0000-0000FD140000}"/>
    <cellStyle name="Normal 40 2 6 3 2" xfId="15408" xr:uid="{00000000-0005-0000-0000-0000413C0000}"/>
    <cellStyle name="Normal 40 2 6 3 2 3" xfId="30502" xr:uid="{00000000-0005-0000-0000-00003B770000}"/>
    <cellStyle name="Normal 40 2 6 3 3" xfId="10388" xr:uid="{00000000-0005-0000-0000-0000A5280000}"/>
    <cellStyle name="Normal 40 2 6 3 3 3" xfId="25485" xr:uid="{00000000-0005-0000-0000-0000A2630000}"/>
    <cellStyle name="Normal 40 2 6 3 5" xfId="20472" xr:uid="{00000000-0005-0000-0000-00000D500000}"/>
    <cellStyle name="Normal 40 2 6 4" xfId="12066" xr:uid="{00000000-0005-0000-0000-0000332F0000}"/>
    <cellStyle name="Normal 40 2 6 4 3" xfId="27160" xr:uid="{00000000-0005-0000-0000-00002D6A0000}"/>
    <cellStyle name="Normal 40 2 6 5" xfId="7045" xr:uid="{00000000-0005-0000-0000-0000961B0000}"/>
    <cellStyle name="Normal 40 2 6 5 3" xfId="22143" xr:uid="{00000000-0005-0000-0000-000094560000}"/>
    <cellStyle name="Normal 40 2 6 7" xfId="17130" xr:uid="{00000000-0005-0000-0000-0000FF420000}"/>
    <cellStyle name="Normal 40 2 7" xfId="2823" xr:uid="{00000000-0005-0000-0000-0000180B0000}"/>
    <cellStyle name="Normal 40 2 7 2" xfId="12901" xr:uid="{00000000-0005-0000-0000-000076320000}"/>
    <cellStyle name="Normal 40 2 7 2 3" xfId="27995" xr:uid="{00000000-0005-0000-0000-0000706D0000}"/>
    <cellStyle name="Normal 40 2 7 3" xfId="7881" xr:uid="{00000000-0005-0000-0000-0000DA1E0000}"/>
    <cellStyle name="Normal 40 2 7 3 3" xfId="22978" xr:uid="{00000000-0005-0000-0000-0000D7590000}"/>
    <cellStyle name="Normal 40 2 7 5" xfId="17965" xr:uid="{00000000-0005-0000-0000-000042460000}"/>
    <cellStyle name="Normal 40 2 8" xfId="4517" xr:uid="{00000000-0005-0000-0000-0000B6110000}"/>
    <cellStyle name="Normal 40 2 8 2" xfId="14572" xr:uid="{00000000-0005-0000-0000-0000FD380000}"/>
    <cellStyle name="Normal 40 2 8 2 3" xfId="29666" xr:uid="{00000000-0005-0000-0000-0000F7730000}"/>
    <cellStyle name="Normal 40 2 8 3" xfId="9552" xr:uid="{00000000-0005-0000-0000-000061250000}"/>
    <cellStyle name="Normal 40 2 8 3 3" xfId="24649" xr:uid="{00000000-0005-0000-0000-00005E600000}"/>
    <cellStyle name="Normal 40 2 8 5" xfId="19636" xr:uid="{00000000-0005-0000-0000-0000C94C0000}"/>
    <cellStyle name="Normal 40 2 9" xfId="11228" xr:uid="{00000000-0005-0000-0000-0000ED2B0000}"/>
    <cellStyle name="Normal 40 2 9 3" xfId="26324" xr:uid="{00000000-0005-0000-0000-0000E9660000}"/>
    <cellStyle name="Normal 41" xfId="164" xr:uid="{00000000-0005-0000-0000-0000AB000000}"/>
    <cellStyle name="Normal 41 2" xfId="847" xr:uid="{00000000-0005-0000-0000-00005E030000}"/>
    <cellStyle name="Normal 41 2 10" xfId="6208" xr:uid="{00000000-0005-0000-0000-000051180000}"/>
    <cellStyle name="Normal 41 2 10 3" xfId="21308" xr:uid="{00000000-0005-0000-0000-000051530000}"/>
    <cellStyle name="Normal 41 2 12" xfId="16293" xr:uid="{00000000-0005-0000-0000-0000BA3F0000}"/>
    <cellStyle name="Normal 41 2 2" xfId="1173" xr:uid="{00000000-0005-0000-0000-0000A5040000}"/>
    <cellStyle name="Normal 41 2 2 11" xfId="16347" xr:uid="{00000000-0005-0000-0000-0000F03F0000}"/>
    <cellStyle name="Normal 41 2 2 2" xfId="1281" xr:uid="{00000000-0005-0000-0000-000011050000}"/>
    <cellStyle name="Normal 41 2 2 2 10" xfId="16451"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4" xr:uid="{00000000-0005-0000-0000-0000C3730000}"/>
    <cellStyle name="Normal 41 2 2 2 2 2 2 2 3" xfId="9500" xr:uid="{00000000-0005-0000-0000-00002D250000}"/>
    <cellStyle name="Normal 41 2 2 2 2 2 2 2 3 3" xfId="24597" xr:uid="{00000000-0005-0000-0000-00002A600000}"/>
    <cellStyle name="Normal 41 2 2 2 2 2 2 2 5" xfId="19584" xr:uid="{00000000-0005-0000-0000-0000954C0000}"/>
    <cellStyle name="Normal 41 2 2 2 2 2 2 3" xfId="6139" xr:uid="{00000000-0005-0000-0000-00000C180000}"/>
    <cellStyle name="Normal 41 2 2 2 2 2 2 3 2" xfId="16191" xr:uid="{00000000-0005-0000-0000-0000503F0000}"/>
    <cellStyle name="Normal 41 2 2 2 2 2 2 3 2 3" xfId="31285" xr:uid="{00000000-0005-0000-0000-00004A7A0000}"/>
    <cellStyle name="Normal 41 2 2 2 2 2 2 3 3" xfId="11171" xr:uid="{00000000-0005-0000-0000-0000B42B0000}"/>
    <cellStyle name="Normal 41 2 2 2 2 2 2 3 3 3" xfId="26268" xr:uid="{00000000-0005-0000-0000-0000B1660000}"/>
    <cellStyle name="Normal 41 2 2 2 2 2 2 3 5" xfId="21255" xr:uid="{00000000-0005-0000-0000-00001C530000}"/>
    <cellStyle name="Normal 41 2 2 2 2 2 2 4" xfId="12849" xr:uid="{00000000-0005-0000-0000-000042320000}"/>
    <cellStyle name="Normal 41 2 2 2 2 2 2 4 3" xfId="27943" xr:uid="{00000000-0005-0000-0000-00003C6D0000}"/>
    <cellStyle name="Normal 41 2 2 2 2 2 2 5" xfId="7828" xr:uid="{00000000-0005-0000-0000-0000A51E0000}"/>
    <cellStyle name="Normal 41 2 2 2 2 2 2 5 3" xfId="22926" xr:uid="{00000000-0005-0000-0000-0000A3590000}"/>
    <cellStyle name="Normal 41 2 2 2 2 2 2 7" xfId="17913" xr:uid="{00000000-0005-0000-0000-00000E460000}"/>
    <cellStyle name="Normal 41 2 2 2 2 2 3" xfId="3610" xr:uid="{00000000-0005-0000-0000-00002B0E0000}"/>
    <cellStyle name="Normal 41 2 2 2 2 2 3 2" xfId="13684" xr:uid="{00000000-0005-0000-0000-000085350000}"/>
    <cellStyle name="Normal 41 2 2 2 2 2 3 2 3" xfId="28778" xr:uid="{00000000-0005-0000-0000-00007F700000}"/>
    <cellStyle name="Normal 41 2 2 2 2 2 3 3" xfId="8664" xr:uid="{00000000-0005-0000-0000-0000E9210000}"/>
    <cellStyle name="Normal 41 2 2 2 2 2 3 3 3" xfId="23761" xr:uid="{00000000-0005-0000-0000-0000E65C0000}"/>
    <cellStyle name="Normal 41 2 2 2 2 2 3 5" xfId="18748" xr:uid="{00000000-0005-0000-0000-000051490000}"/>
    <cellStyle name="Normal 41 2 2 2 2 2 4" xfId="5303" xr:uid="{00000000-0005-0000-0000-0000C8140000}"/>
    <cellStyle name="Normal 41 2 2 2 2 2 4 2" xfId="15355" xr:uid="{00000000-0005-0000-0000-00000C3C0000}"/>
    <cellStyle name="Normal 41 2 2 2 2 2 4 2 3" xfId="30449" xr:uid="{00000000-0005-0000-0000-000006770000}"/>
    <cellStyle name="Normal 41 2 2 2 2 2 4 3" xfId="10335" xr:uid="{00000000-0005-0000-0000-000070280000}"/>
    <cellStyle name="Normal 41 2 2 2 2 2 4 3 3" xfId="25432" xr:uid="{00000000-0005-0000-0000-00006D630000}"/>
    <cellStyle name="Normal 41 2 2 2 2 2 4 5" xfId="20419" xr:uid="{00000000-0005-0000-0000-0000D84F0000}"/>
    <cellStyle name="Normal 41 2 2 2 2 2 5" xfId="12013" xr:uid="{00000000-0005-0000-0000-0000FE2E0000}"/>
    <cellStyle name="Normal 41 2 2 2 2 2 5 3" xfId="27107" xr:uid="{00000000-0005-0000-0000-0000F8690000}"/>
    <cellStyle name="Normal 41 2 2 2 2 2 6" xfId="6992" xr:uid="{00000000-0005-0000-0000-0000611B0000}"/>
    <cellStyle name="Normal 41 2 2 2 2 2 6 3" xfId="22090" xr:uid="{00000000-0005-0000-0000-00005F560000}"/>
    <cellStyle name="Normal 41 2 2 2 2 2 8" xfId="17077"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6" xr:uid="{00000000-0005-0000-0000-000021720000}"/>
    <cellStyle name="Normal 41 2 2 2 2 3 2 3" xfId="9082" xr:uid="{00000000-0005-0000-0000-00008B230000}"/>
    <cellStyle name="Normal 41 2 2 2 2 3 2 3 3" xfId="24179" xr:uid="{00000000-0005-0000-0000-0000885E0000}"/>
    <cellStyle name="Normal 41 2 2 2 2 3 2 5" xfId="19166" xr:uid="{00000000-0005-0000-0000-0000F34A0000}"/>
    <cellStyle name="Normal 41 2 2 2 2 3 3" xfId="5721" xr:uid="{00000000-0005-0000-0000-00006A160000}"/>
    <cellStyle name="Normal 41 2 2 2 2 3 3 2" xfId="15773" xr:uid="{00000000-0005-0000-0000-0000AE3D0000}"/>
    <cellStyle name="Normal 41 2 2 2 2 3 3 2 3" xfId="30867" xr:uid="{00000000-0005-0000-0000-0000A8780000}"/>
    <cellStyle name="Normal 41 2 2 2 2 3 3 3" xfId="10753" xr:uid="{00000000-0005-0000-0000-0000122A0000}"/>
    <cellStyle name="Normal 41 2 2 2 2 3 3 3 3" xfId="25850" xr:uid="{00000000-0005-0000-0000-00000F650000}"/>
    <cellStyle name="Normal 41 2 2 2 2 3 3 5" xfId="20837" xr:uid="{00000000-0005-0000-0000-00007A510000}"/>
    <cellStyle name="Normal 41 2 2 2 2 3 4" xfId="12431" xr:uid="{00000000-0005-0000-0000-0000A0300000}"/>
    <cellStyle name="Normal 41 2 2 2 2 3 4 3" xfId="27525" xr:uid="{00000000-0005-0000-0000-00009A6B0000}"/>
    <cellStyle name="Normal 41 2 2 2 2 3 5" xfId="7410" xr:uid="{00000000-0005-0000-0000-0000031D0000}"/>
    <cellStyle name="Normal 41 2 2 2 2 3 5 3" xfId="22508" xr:uid="{00000000-0005-0000-0000-000001580000}"/>
    <cellStyle name="Normal 41 2 2 2 2 3 7" xfId="17495" xr:uid="{00000000-0005-0000-0000-00006C440000}"/>
    <cellStyle name="Normal 41 2 2 2 2 4" xfId="3192" xr:uid="{00000000-0005-0000-0000-0000890C0000}"/>
    <cellStyle name="Normal 41 2 2 2 2 4 2" xfId="13266" xr:uid="{00000000-0005-0000-0000-0000E3330000}"/>
    <cellStyle name="Normal 41 2 2 2 2 4 2 3" xfId="28360" xr:uid="{00000000-0005-0000-0000-0000DD6E0000}"/>
    <cellStyle name="Normal 41 2 2 2 2 4 3" xfId="8246" xr:uid="{00000000-0005-0000-0000-000047200000}"/>
    <cellStyle name="Normal 41 2 2 2 2 4 3 3" xfId="23343" xr:uid="{00000000-0005-0000-0000-0000445B0000}"/>
    <cellStyle name="Normal 41 2 2 2 2 4 5" xfId="18330" xr:uid="{00000000-0005-0000-0000-0000AF470000}"/>
    <cellStyle name="Normal 41 2 2 2 2 5" xfId="4885" xr:uid="{00000000-0005-0000-0000-000026130000}"/>
    <cellStyle name="Normal 41 2 2 2 2 5 2" xfId="14937" xr:uid="{00000000-0005-0000-0000-00006A3A0000}"/>
    <cellStyle name="Normal 41 2 2 2 2 5 2 3" xfId="30031" xr:uid="{00000000-0005-0000-0000-000064750000}"/>
    <cellStyle name="Normal 41 2 2 2 2 5 3" xfId="9917" xr:uid="{00000000-0005-0000-0000-0000CE260000}"/>
    <cellStyle name="Normal 41 2 2 2 2 5 3 3" xfId="25014" xr:uid="{00000000-0005-0000-0000-0000CB610000}"/>
    <cellStyle name="Normal 41 2 2 2 2 5 5" xfId="20001" xr:uid="{00000000-0005-0000-0000-0000364E0000}"/>
    <cellStyle name="Normal 41 2 2 2 2 6" xfId="11595" xr:uid="{00000000-0005-0000-0000-00005C2D0000}"/>
    <cellStyle name="Normal 41 2 2 2 2 6 3" xfId="26689" xr:uid="{00000000-0005-0000-0000-000056680000}"/>
    <cellStyle name="Normal 41 2 2 2 2 7" xfId="6574" xr:uid="{00000000-0005-0000-0000-0000BF190000}"/>
    <cellStyle name="Normal 41 2 2 2 2 7 3" xfId="21672" xr:uid="{00000000-0005-0000-0000-0000BD540000}"/>
    <cellStyle name="Normal 41 2 2 2 2 9" xfId="16659"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6" xr:uid="{00000000-0005-0000-0000-0000F3720000}"/>
    <cellStyle name="Normal 41 2 2 2 3 2 2 3" xfId="9292" xr:uid="{00000000-0005-0000-0000-00005D240000}"/>
    <cellStyle name="Normal 41 2 2 2 3 2 2 3 3" xfId="24389" xr:uid="{00000000-0005-0000-0000-00005A5F0000}"/>
    <cellStyle name="Normal 41 2 2 2 3 2 2 5" xfId="19376" xr:uid="{00000000-0005-0000-0000-0000C54B0000}"/>
    <cellStyle name="Normal 41 2 2 2 3 2 3" xfId="5931" xr:uid="{00000000-0005-0000-0000-00003C170000}"/>
    <cellStyle name="Normal 41 2 2 2 3 2 3 2" xfId="15983" xr:uid="{00000000-0005-0000-0000-0000803E0000}"/>
    <cellStyle name="Normal 41 2 2 2 3 2 3 2 3" xfId="31077" xr:uid="{00000000-0005-0000-0000-00007A790000}"/>
    <cellStyle name="Normal 41 2 2 2 3 2 3 3" xfId="10963" xr:uid="{00000000-0005-0000-0000-0000E42A0000}"/>
    <cellStyle name="Normal 41 2 2 2 3 2 3 3 3" xfId="26060" xr:uid="{00000000-0005-0000-0000-0000E1650000}"/>
    <cellStyle name="Normal 41 2 2 2 3 2 3 5" xfId="21047" xr:uid="{00000000-0005-0000-0000-00004C520000}"/>
    <cellStyle name="Normal 41 2 2 2 3 2 4" xfId="12641" xr:uid="{00000000-0005-0000-0000-000072310000}"/>
    <cellStyle name="Normal 41 2 2 2 3 2 4 3" xfId="27735" xr:uid="{00000000-0005-0000-0000-00006C6C0000}"/>
    <cellStyle name="Normal 41 2 2 2 3 2 5" xfId="7620" xr:uid="{00000000-0005-0000-0000-0000D51D0000}"/>
    <cellStyle name="Normal 41 2 2 2 3 2 5 3" xfId="22718" xr:uid="{00000000-0005-0000-0000-0000D3580000}"/>
    <cellStyle name="Normal 41 2 2 2 3 2 7" xfId="17705" xr:uid="{00000000-0005-0000-0000-00003E450000}"/>
    <cellStyle name="Normal 41 2 2 2 3 3" xfId="3402" xr:uid="{00000000-0005-0000-0000-00005B0D0000}"/>
    <cellStyle name="Normal 41 2 2 2 3 3 2" xfId="13476" xr:uid="{00000000-0005-0000-0000-0000B5340000}"/>
    <cellStyle name="Normal 41 2 2 2 3 3 2 3" xfId="28570" xr:uid="{00000000-0005-0000-0000-0000AF6F0000}"/>
    <cellStyle name="Normal 41 2 2 2 3 3 3" xfId="8456" xr:uid="{00000000-0005-0000-0000-000019210000}"/>
    <cellStyle name="Normal 41 2 2 2 3 3 3 3" xfId="23553" xr:uid="{00000000-0005-0000-0000-0000165C0000}"/>
    <cellStyle name="Normal 41 2 2 2 3 3 5" xfId="18540" xr:uid="{00000000-0005-0000-0000-000081480000}"/>
    <cellStyle name="Normal 41 2 2 2 3 4" xfId="5095" xr:uid="{00000000-0005-0000-0000-0000F8130000}"/>
    <cellStyle name="Normal 41 2 2 2 3 4 2" xfId="15147" xr:uid="{00000000-0005-0000-0000-00003C3B0000}"/>
    <cellStyle name="Normal 41 2 2 2 3 4 2 3" xfId="30241" xr:uid="{00000000-0005-0000-0000-000036760000}"/>
    <cellStyle name="Normal 41 2 2 2 3 4 3" xfId="10127" xr:uid="{00000000-0005-0000-0000-0000A0270000}"/>
    <cellStyle name="Normal 41 2 2 2 3 4 3 3" xfId="25224" xr:uid="{00000000-0005-0000-0000-00009D620000}"/>
    <cellStyle name="Normal 41 2 2 2 3 4 5" xfId="20211" xr:uid="{00000000-0005-0000-0000-0000084F0000}"/>
    <cellStyle name="Normal 41 2 2 2 3 5" xfId="11805" xr:uid="{00000000-0005-0000-0000-00002E2E0000}"/>
    <cellStyle name="Normal 41 2 2 2 3 5 3" xfId="26899" xr:uid="{00000000-0005-0000-0000-000028690000}"/>
    <cellStyle name="Normal 41 2 2 2 3 6" xfId="6784" xr:uid="{00000000-0005-0000-0000-0000911A0000}"/>
    <cellStyle name="Normal 41 2 2 2 3 6 3" xfId="21882" xr:uid="{00000000-0005-0000-0000-00008F550000}"/>
    <cellStyle name="Normal 41 2 2 2 3 8" xfId="16869"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8" xr:uid="{00000000-0005-0000-0000-000051710000}"/>
    <cellStyle name="Normal 41 2 2 2 4 2 3" xfId="8874" xr:uid="{00000000-0005-0000-0000-0000BB220000}"/>
    <cellStyle name="Normal 41 2 2 2 4 2 3 3" xfId="23971" xr:uid="{00000000-0005-0000-0000-0000B85D0000}"/>
    <cellStyle name="Normal 41 2 2 2 4 2 5" xfId="18958" xr:uid="{00000000-0005-0000-0000-0000234A0000}"/>
    <cellStyle name="Normal 41 2 2 2 4 3" xfId="5513" xr:uid="{00000000-0005-0000-0000-00009A150000}"/>
    <cellStyle name="Normal 41 2 2 2 4 3 2" xfId="15565" xr:uid="{00000000-0005-0000-0000-0000DE3C0000}"/>
    <cellStyle name="Normal 41 2 2 2 4 3 2 3" xfId="30659" xr:uid="{00000000-0005-0000-0000-0000D8770000}"/>
    <cellStyle name="Normal 41 2 2 2 4 3 3" xfId="10545" xr:uid="{00000000-0005-0000-0000-000042290000}"/>
    <cellStyle name="Normal 41 2 2 2 4 3 3 3" xfId="25642" xr:uid="{00000000-0005-0000-0000-00003F640000}"/>
    <cellStyle name="Normal 41 2 2 2 4 3 5" xfId="20629" xr:uid="{00000000-0005-0000-0000-0000AA500000}"/>
    <cellStyle name="Normal 41 2 2 2 4 4" xfId="12223" xr:uid="{00000000-0005-0000-0000-0000D02F0000}"/>
    <cellStyle name="Normal 41 2 2 2 4 4 3" xfId="27317" xr:uid="{00000000-0005-0000-0000-0000CA6A0000}"/>
    <cellStyle name="Normal 41 2 2 2 4 5" xfId="7202" xr:uid="{00000000-0005-0000-0000-0000331C0000}"/>
    <cellStyle name="Normal 41 2 2 2 4 5 3" xfId="22300" xr:uid="{00000000-0005-0000-0000-000031570000}"/>
    <cellStyle name="Normal 41 2 2 2 4 7" xfId="17287" xr:uid="{00000000-0005-0000-0000-00009C430000}"/>
    <cellStyle name="Normal 41 2 2 2 5" xfId="2984" xr:uid="{00000000-0005-0000-0000-0000B90B0000}"/>
    <cellStyle name="Normal 41 2 2 2 5 2" xfId="13058" xr:uid="{00000000-0005-0000-0000-000013330000}"/>
    <cellStyle name="Normal 41 2 2 2 5 2 3" xfId="28152" xr:uid="{00000000-0005-0000-0000-00000D6E0000}"/>
    <cellStyle name="Normal 41 2 2 2 5 3" xfId="8038" xr:uid="{00000000-0005-0000-0000-0000771F0000}"/>
    <cellStyle name="Normal 41 2 2 2 5 3 3" xfId="23135" xr:uid="{00000000-0005-0000-0000-0000745A0000}"/>
    <cellStyle name="Normal 41 2 2 2 5 5" xfId="18122" xr:uid="{00000000-0005-0000-0000-0000DF460000}"/>
    <cellStyle name="Normal 41 2 2 2 6" xfId="4677" xr:uid="{00000000-0005-0000-0000-000056120000}"/>
    <cellStyle name="Normal 41 2 2 2 6 2" xfId="14729" xr:uid="{00000000-0005-0000-0000-00009A390000}"/>
    <cellStyle name="Normal 41 2 2 2 6 2 3" xfId="29823" xr:uid="{00000000-0005-0000-0000-000094740000}"/>
    <cellStyle name="Normal 41 2 2 2 6 3" xfId="9709" xr:uid="{00000000-0005-0000-0000-0000FE250000}"/>
    <cellStyle name="Normal 41 2 2 2 6 3 3" xfId="24806" xr:uid="{00000000-0005-0000-0000-0000FB600000}"/>
    <cellStyle name="Normal 41 2 2 2 6 5" xfId="19793" xr:uid="{00000000-0005-0000-0000-0000664D0000}"/>
    <cellStyle name="Normal 41 2 2 2 7" xfId="11387" xr:uid="{00000000-0005-0000-0000-00008C2C0000}"/>
    <cellStyle name="Normal 41 2 2 2 7 3" xfId="26481" xr:uid="{00000000-0005-0000-0000-000086670000}"/>
    <cellStyle name="Normal 41 2 2 2 8" xfId="6366" xr:uid="{00000000-0005-0000-0000-0000EF180000}"/>
    <cellStyle name="Normal 41 2 2 2 8 3" xfId="21464"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0" xr:uid="{00000000-0005-0000-0000-00005B730000}"/>
    <cellStyle name="Normal 41 2 2 3 2 2 2 3" xfId="9396" xr:uid="{00000000-0005-0000-0000-0000C5240000}"/>
    <cellStyle name="Normal 41 2 2 3 2 2 2 3 3" xfId="24493" xr:uid="{00000000-0005-0000-0000-0000C25F0000}"/>
    <cellStyle name="Normal 41 2 2 3 2 2 2 5" xfId="19480" xr:uid="{00000000-0005-0000-0000-00002D4C0000}"/>
    <cellStyle name="Normal 41 2 2 3 2 2 3" xfId="6035" xr:uid="{00000000-0005-0000-0000-0000A4170000}"/>
    <cellStyle name="Normal 41 2 2 3 2 2 3 2" xfId="16087" xr:uid="{00000000-0005-0000-0000-0000E83E0000}"/>
    <cellStyle name="Normal 41 2 2 3 2 2 3 2 3" xfId="31181" xr:uid="{00000000-0005-0000-0000-0000E2790000}"/>
    <cellStyle name="Normal 41 2 2 3 2 2 3 3" xfId="11067" xr:uid="{00000000-0005-0000-0000-00004C2B0000}"/>
    <cellStyle name="Normal 41 2 2 3 2 2 3 3 3" xfId="26164" xr:uid="{00000000-0005-0000-0000-000049660000}"/>
    <cellStyle name="Normal 41 2 2 3 2 2 3 5" xfId="21151" xr:uid="{00000000-0005-0000-0000-0000B4520000}"/>
    <cellStyle name="Normal 41 2 2 3 2 2 4" xfId="12745" xr:uid="{00000000-0005-0000-0000-0000DA310000}"/>
    <cellStyle name="Normal 41 2 2 3 2 2 4 3" xfId="27839" xr:uid="{00000000-0005-0000-0000-0000D46C0000}"/>
    <cellStyle name="Normal 41 2 2 3 2 2 5" xfId="7724" xr:uid="{00000000-0005-0000-0000-00003D1E0000}"/>
    <cellStyle name="Normal 41 2 2 3 2 2 5 3" xfId="22822" xr:uid="{00000000-0005-0000-0000-00003B590000}"/>
    <cellStyle name="Normal 41 2 2 3 2 2 7" xfId="17809" xr:uid="{00000000-0005-0000-0000-0000A6450000}"/>
    <cellStyle name="Normal 41 2 2 3 2 3" xfId="3506" xr:uid="{00000000-0005-0000-0000-0000C30D0000}"/>
    <cellStyle name="Normal 41 2 2 3 2 3 2" xfId="13580" xr:uid="{00000000-0005-0000-0000-00001D350000}"/>
    <cellStyle name="Normal 41 2 2 3 2 3 2 3" xfId="28674" xr:uid="{00000000-0005-0000-0000-000017700000}"/>
    <cellStyle name="Normal 41 2 2 3 2 3 3" xfId="8560" xr:uid="{00000000-0005-0000-0000-000081210000}"/>
    <cellStyle name="Normal 41 2 2 3 2 3 3 3" xfId="23657" xr:uid="{00000000-0005-0000-0000-00007E5C0000}"/>
    <cellStyle name="Normal 41 2 2 3 2 3 5" xfId="18644" xr:uid="{00000000-0005-0000-0000-0000E9480000}"/>
    <cellStyle name="Normal 41 2 2 3 2 4" xfId="5199" xr:uid="{00000000-0005-0000-0000-000060140000}"/>
    <cellStyle name="Normal 41 2 2 3 2 4 2" xfId="15251" xr:uid="{00000000-0005-0000-0000-0000A43B0000}"/>
    <cellStyle name="Normal 41 2 2 3 2 4 2 3" xfId="30345" xr:uid="{00000000-0005-0000-0000-00009E760000}"/>
    <cellStyle name="Normal 41 2 2 3 2 4 3" xfId="10231" xr:uid="{00000000-0005-0000-0000-000008280000}"/>
    <cellStyle name="Normal 41 2 2 3 2 4 3 3" xfId="25328" xr:uid="{00000000-0005-0000-0000-000005630000}"/>
    <cellStyle name="Normal 41 2 2 3 2 4 5" xfId="20315" xr:uid="{00000000-0005-0000-0000-0000704F0000}"/>
    <cellStyle name="Normal 41 2 2 3 2 5" xfId="11909" xr:uid="{00000000-0005-0000-0000-0000962E0000}"/>
    <cellStyle name="Normal 41 2 2 3 2 5 3" xfId="27003" xr:uid="{00000000-0005-0000-0000-000090690000}"/>
    <cellStyle name="Normal 41 2 2 3 2 6" xfId="6888" xr:uid="{00000000-0005-0000-0000-0000F91A0000}"/>
    <cellStyle name="Normal 41 2 2 3 2 6 3" xfId="21986" xr:uid="{00000000-0005-0000-0000-0000F7550000}"/>
    <cellStyle name="Normal 41 2 2 3 2 8" xfId="16973"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2" xr:uid="{00000000-0005-0000-0000-0000B9710000}"/>
    <cellStyle name="Normal 41 2 2 3 3 2 3" xfId="8978" xr:uid="{00000000-0005-0000-0000-000023230000}"/>
    <cellStyle name="Normal 41 2 2 3 3 2 3 3" xfId="24075" xr:uid="{00000000-0005-0000-0000-0000205E0000}"/>
    <cellStyle name="Normal 41 2 2 3 3 2 5" xfId="19062" xr:uid="{00000000-0005-0000-0000-00008B4A0000}"/>
    <cellStyle name="Normal 41 2 2 3 3 3" xfId="5617" xr:uid="{00000000-0005-0000-0000-000002160000}"/>
    <cellStyle name="Normal 41 2 2 3 3 3 2" xfId="15669" xr:uid="{00000000-0005-0000-0000-0000463D0000}"/>
    <cellStyle name="Normal 41 2 2 3 3 3 2 3" xfId="30763" xr:uid="{00000000-0005-0000-0000-000040780000}"/>
    <cellStyle name="Normal 41 2 2 3 3 3 3" xfId="10649" xr:uid="{00000000-0005-0000-0000-0000AA290000}"/>
    <cellStyle name="Normal 41 2 2 3 3 3 3 3" xfId="25746" xr:uid="{00000000-0005-0000-0000-0000A7640000}"/>
    <cellStyle name="Normal 41 2 2 3 3 3 5" xfId="20733" xr:uid="{00000000-0005-0000-0000-000012510000}"/>
    <cellStyle name="Normal 41 2 2 3 3 4" xfId="12327" xr:uid="{00000000-0005-0000-0000-000038300000}"/>
    <cellStyle name="Normal 41 2 2 3 3 4 3" xfId="27421" xr:uid="{00000000-0005-0000-0000-0000326B0000}"/>
    <cellStyle name="Normal 41 2 2 3 3 5" xfId="7306" xr:uid="{00000000-0005-0000-0000-00009B1C0000}"/>
    <cellStyle name="Normal 41 2 2 3 3 5 3" xfId="22404" xr:uid="{00000000-0005-0000-0000-000099570000}"/>
    <cellStyle name="Normal 41 2 2 3 3 7" xfId="17391" xr:uid="{00000000-0005-0000-0000-000004440000}"/>
    <cellStyle name="Normal 41 2 2 3 4" xfId="3088" xr:uid="{00000000-0005-0000-0000-0000210C0000}"/>
    <cellStyle name="Normal 41 2 2 3 4 2" xfId="13162" xr:uid="{00000000-0005-0000-0000-00007B330000}"/>
    <cellStyle name="Normal 41 2 2 3 4 2 3" xfId="28256" xr:uid="{00000000-0005-0000-0000-0000756E0000}"/>
    <cellStyle name="Normal 41 2 2 3 4 3" xfId="8142" xr:uid="{00000000-0005-0000-0000-0000DF1F0000}"/>
    <cellStyle name="Normal 41 2 2 3 4 3 3" xfId="23239" xr:uid="{00000000-0005-0000-0000-0000DC5A0000}"/>
    <cellStyle name="Normal 41 2 2 3 4 5" xfId="18226" xr:uid="{00000000-0005-0000-0000-000047470000}"/>
    <cellStyle name="Normal 41 2 2 3 5" xfId="4781" xr:uid="{00000000-0005-0000-0000-0000BE120000}"/>
    <cellStyle name="Normal 41 2 2 3 5 2" xfId="14833" xr:uid="{00000000-0005-0000-0000-0000023A0000}"/>
    <cellStyle name="Normal 41 2 2 3 5 2 3" xfId="29927" xr:uid="{00000000-0005-0000-0000-0000FC740000}"/>
    <cellStyle name="Normal 41 2 2 3 5 3" xfId="9813" xr:uid="{00000000-0005-0000-0000-000066260000}"/>
    <cellStyle name="Normal 41 2 2 3 5 3 3" xfId="24910" xr:uid="{00000000-0005-0000-0000-000063610000}"/>
    <cellStyle name="Normal 41 2 2 3 5 5" xfId="19897" xr:uid="{00000000-0005-0000-0000-0000CE4D0000}"/>
    <cellStyle name="Normal 41 2 2 3 6" xfId="11491" xr:uid="{00000000-0005-0000-0000-0000F42C0000}"/>
    <cellStyle name="Normal 41 2 2 3 6 3" xfId="26585" xr:uid="{00000000-0005-0000-0000-0000EE670000}"/>
    <cellStyle name="Normal 41 2 2 3 7" xfId="6470" xr:uid="{00000000-0005-0000-0000-000057190000}"/>
    <cellStyle name="Normal 41 2 2 3 7 3" xfId="21568" xr:uid="{00000000-0005-0000-0000-000055540000}"/>
    <cellStyle name="Normal 41 2 2 3 9" xfId="16555"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2" xr:uid="{00000000-0005-0000-0000-00008B720000}"/>
    <cellStyle name="Normal 41 2 2 4 2 2 3" xfId="9188" xr:uid="{00000000-0005-0000-0000-0000F5230000}"/>
    <cellStyle name="Normal 41 2 2 4 2 2 3 3" xfId="24285" xr:uid="{00000000-0005-0000-0000-0000F25E0000}"/>
    <cellStyle name="Normal 41 2 2 4 2 2 5" xfId="19272" xr:uid="{00000000-0005-0000-0000-00005D4B0000}"/>
    <cellStyle name="Normal 41 2 2 4 2 3" xfId="5827" xr:uid="{00000000-0005-0000-0000-0000D4160000}"/>
    <cellStyle name="Normal 41 2 2 4 2 3 2" xfId="15879" xr:uid="{00000000-0005-0000-0000-0000183E0000}"/>
    <cellStyle name="Normal 41 2 2 4 2 3 2 3" xfId="30973" xr:uid="{00000000-0005-0000-0000-000012790000}"/>
    <cellStyle name="Normal 41 2 2 4 2 3 3" xfId="10859" xr:uid="{00000000-0005-0000-0000-00007C2A0000}"/>
    <cellStyle name="Normal 41 2 2 4 2 3 3 3" xfId="25956" xr:uid="{00000000-0005-0000-0000-000079650000}"/>
    <cellStyle name="Normal 41 2 2 4 2 3 5" xfId="20943" xr:uid="{00000000-0005-0000-0000-0000E4510000}"/>
    <cellStyle name="Normal 41 2 2 4 2 4" xfId="12537" xr:uid="{00000000-0005-0000-0000-00000A310000}"/>
    <cellStyle name="Normal 41 2 2 4 2 4 3" xfId="27631" xr:uid="{00000000-0005-0000-0000-0000046C0000}"/>
    <cellStyle name="Normal 41 2 2 4 2 5" xfId="7516" xr:uid="{00000000-0005-0000-0000-00006D1D0000}"/>
    <cellStyle name="Normal 41 2 2 4 2 5 3" xfId="22614" xr:uid="{00000000-0005-0000-0000-00006B580000}"/>
    <cellStyle name="Normal 41 2 2 4 2 7" xfId="17601" xr:uid="{00000000-0005-0000-0000-0000D6440000}"/>
    <cellStyle name="Normal 41 2 2 4 3" xfId="3298" xr:uid="{00000000-0005-0000-0000-0000F30C0000}"/>
    <cellStyle name="Normal 41 2 2 4 3 2" xfId="13372" xr:uid="{00000000-0005-0000-0000-00004D340000}"/>
    <cellStyle name="Normal 41 2 2 4 3 2 3" xfId="28466" xr:uid="{00000000-0005-0000-0000-0000476F0000}"/>
    <cellStyle name="Normal 41 2 2 4 3 3" xfId="8352" xr:uid="{00000000-0005-0000-0000-0000B1200000}"/>
    <cellStyle name="Normal 41 2 2 4 3 3 3" xfId="23449" xr:uid="{00000000-0005-0000-0000-0000AE5B0000}"/>
    <cellStyle name="Normal 41 2 2 4 3 5" xfId="18436" xr:uid="{00000000-0005-0000-0000-000019480000}"/>
    <cellStyle name="Normal 41 2 2 4 4" xfId="4991" xr:uid="{00000000-0005-0000-0000-000090130000}"/>
    <cellStyle name="Normal 41 2 2 4 4 2" xfId="15043" xr:uid="{00000000-0005-0000-0000-0000D43A0000}"/>
    <cellStyle name="Normal 41 2 2 4 4 2 3" xfId="30137" xr:uid="{00000000-0005-0000-0000-0000CE750000}"/>
    <cellStyle name="Normal 41 2 2 4 4 3" xfId="10023" xr:uid="{00000000-0005-0000-0000-000038270000}"/>
    <cellStyle name="Normal 41 2 2 4 4 3 3" xfId="25120" xr:uid="{00000000-0005-0000-0000-000035620000}"/>
    <cellStyle name="Normal 41 2 2 4 4 5" xfId="20107" xr:uid="{00000000-0005-0000-0000-0000A04E0000}"/>
    <cellStyle name="Normal 41 2 2 4 5" xfId="11701" xr:uid="{00000000-0005-0000-0000-0000C62D0000}"/>
    <cellStyle name="Normal 41 2 2 4 5 3" xfId="26795" xr:uid="{00000000-0005-0000-0000-0000C0680000}"/>
    <cellStyle name="Normal 41 2 2 4 6" xfId="6680" xr:uid="{00000000-0005-0000-0000-0000291A0000}"/>
    <cellStyle name="Normal 41 2 2 4 6 3" xfId="21778" xr:uid="{00000000-0005-0000-0000-000027550000}"/>
    <cellStyle name="Normal 41 2 2 4 8" xfId="16765"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4" xr:uid="{00000000-0005-0000-0000-0000E9700000}"/>
    <cellStyle name="Normal 41 2 2 5 2 3" xfId="8770" xr:uid="{00000000-0005-0000-0000-000053220000}"/>
    <cellStyle name="Normal 41 2 2 5 2 3 3" xfId="23867" xr:uid="{00000000-0005-0000-0000-0000505D0000}"/>
    <cellStyle name="Normal 41 2 2 5 2 5" xfId="18854" xr:uid="{00000000-0005-0000-0000-0000BB490000}"/>
    <cellStyle name="Normal 41 2 2 5 3" xfId="5409" xr:uid="{00000000-0005-0000-0000-000032150000}"/>
    <cellStyle name="Normal 41 2 2 5 3 2" xfId="15461" xr:uid="{00000000-0005-0000-0000-0000763C0000}"/>
    <cellStyle name="Normal 41 2 2 5 3 2 3" xfId="30555" xr:uid="{00000000-0005-0000-0000-000070770000}"/>
    <cellStyle name="Normal 41 2 2 5 3 3" xfId="10441" xr:uid="{00000000-0005-0000-0000-0000DA280000}"/>
    <cellStyle name="Normal 41 2 2 5 3 3 3" xfId="25538" xr:uid="{00000000-0005-0000-0000-0000D7630000}"/>
    <cellStyle name="Normal 41 2 2 5 3 5" xfId="20525" xr:uid="{00000000-0005-0000-0000-000042500000}"/>
    <cellStyle name="Normal 41 2 2 5 4" xfId="12119" xr:uid="{00000000-0005-0000-0000-0000682F0000}"/>
    <cellStyle name="Normal 41 2 2 5 4 3" xfId="27213" xr:uid="{00000000-0005-0000-0000-0000626A0000}"/>
    <cellStyle name="Normal 41 2 2 5 5" xfId="7098" xr:uid="{00000000-0005-0000-0000-0000CB1B0000}"/>
    <cellStyle name="Normal 41 2 2 5 5 3" xfId="22196" xr:uid="{00000000-0005-0000-0000-0000C9560000}"/>
    <cellStyle name="Normal 41 2 2 5 7" xfId="17183" xr:uid="{00000000-0005-0000-0000-000034430000}"/>
    <cellStyle name="Normal 41 2 2 6" xfId="2880" xr:uid="{00000000-0005-0000-0000-0000510B0000}"/>
    <cellStyle name="Normal 41 2 2 6 2" xfId="12954" xr:uid="{00000000-0005-0000-0000-0000AB320000}"/>
    <cellStyle name="Normal 41 2 2 6 2 3" xfId="28048" xr:uid="{00000000-0005-0000-0000-0000A56D0000}"/>
    <cellStyle name="Normal 41 2 2 6 3" xfId="7934" xr:uid="{00000000-0005-0000-0000-00000F1F0000}"/>
    <cellStyle name="Normal 41 2 2 6 3 3" xfId="23031" xr:uid="{00000000-0005-0000-0000-00000C5A0000}"/>
    <cellStyle name="Normal 41 2 2 6 5" xfId="18018" xr:uid="{00000000-0005-0000-0000-000077460000}"/>
    <cellStyle name="Normal 41 2 2 7" xfId="4573" xr:uid="{00000000-0005-0000-0000-0000EE110000}"/>
    <cellStyle name="Normal 41 2 2 7 2" xfId="14625" xr:uid="{00000000-0005-0000-0000-000032390000}"/>
    <cellStyle name="Normal 41 2 2 7 2 3" xfId="29719" xr:uid="{00000000-0005-0000-0000-00002C740000}"/>
    <cellStyle name="Normal 41 2 2 7 3" xfId="9605" xr:uid="{00000000-0005-0000-0000-000096250000}"/>
    <cellStyle name="Normal 41 2 2 7 3 3" xfId="24702" xr:uid="{00000000-0005-0000-0000-000093600000}"/>
    <cellStyle name="Normal 41 2 2 7 5" xfId="19689" xr:uid="{00000000-0005-0000-0000-0000FE4C0000}"/>
    <cellStyle name="Normal 41 2 2 8" xfId="11283" xr:uid="{00000000-0005-0000-0000-0000242C0000}"/>
    <cellStyle name="Normal 41 2 2 8 3" xfId="26377" xr:uid="{00000000-0005-0000-0000-00001E670000}"/>
    <cellStyle name="Normal 41 2 2 9" xfId="6262" xr:uid="{00000000-0005-0000-0000-000087180000}"/>
    <cellStyle name="Normal 41 2 2 9 3" xfId="21360" xr:uid="{00000000-0005-0000-0000-000085530000}"/>
    <cellStyle name="Normal 41 2 3" xfId="1227" xr:uid="{00000000-0005-0000-0000-0000DB040000}"/>
    <cellStyle name="Normal 41 2 3 10" xfId="16399"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2" xr:uid="{00000000-0005-0000-0000-00008F730000}"/>
    <cellStyle name="Normal 41 2 3 2 2 2 2 3" xfId="9448" xr:uid="{00000000-0005-0000-0000-0000F9240000}"/>
    <cellStyle name="Normal 41 2 3 2 2 2 2 3 3" xfId="24545" xr:uid="{00000000-0005-0000-0000-0000F65F0000}"/>
    <cellStyle name="Normal 41 2 3 2 2 2 2 5" xfId="19532" xr:uid="{00000000-0005-0000-0000-0000614C0000}"/>
    <cellStyle name="Normal 41 2 3 2 2 2 3" xfId="6087" xr:uid="{00000000-0005-0000-0000-0000D8170000}"/>
    <cellStyle name="Normal 41 2 3 2 2 2 3 2" xfId="16139" xr:uid="{00000000-0005-0000-0000-00001C3F0000}"/>
    <cellStyle name="Normal 41 2 3 2 2 2 3 2 3" xfId="31233" xr:uid="{00000000-0005-0000-0000-0000167A0000}"/>
    <cellStyle name="Normal 41 2 3 2 2 2 3 3" xfId="11119" xr:uid="{00000000-0005-0000-0000-0000802B0000}"/>
    <cellStyle name="Normal 41 2 3 2 2 2 3 3 3" xfId="26216" xr:uid="{00000000-0005-0000-0000-00007D660000}"/>
    <cellStyle name="Normal 41 2 3 2 2 2 3 5" xfId="21203" xr:uid="{00000000-0005-0000-0000-0000E8520000}"/>
    <cellStyle name="Normal 41 2 3 2 2 2 4" xfId="12797" xr:uid="{00000000-0005-0000-0000-00000E320000}"/>
    <cellStyle name="Normal 41 2 3 2 2 2 4 3" xfId="27891" xr:uid="{00000000-0005-0000-0000-0000086D0000}"/>
    <cellStyle name="Normal 41 2 3 2 2 2 5" xfId="7776" xr:uid="{00000000-0005-0000-0000-0000711E0000}"/>
    <cellStyle name="Normal 41 2 3 2 2 2 5 3" xfId="22874" xr:uid="{00000000-0005-0000-0000-00006F590000}"/>
    <cellStyle name="Normal 41 2 3 2 2 2 7" xfId="17861" xr:uid="{00000000-0005-0000-0000-0000DA450000}"/>
    <cellStyle name="Normal 41 2 3 2 2 3" xfId="3558" xr:uid="{00000000-0005-0000-0000-0000F70D0000}"/>
    <cellStyle name="Normal 41 2 3 2 2 3 2" xfId="13632" xr:uid="{00000000-0005-0000-0000-000051350000}"/>
    <cellStyle name="Normal 41 2 3 2 2 3 2 3" xfId="28726" xr:uid="{00000000-0005-0000-0000-00004B700000}"/>
    <cellStyle name="Normal 41 2 3 2 2 3 3" xfId="8612" xr:uid="{00000000-0005-0000-0000-0000B5210000}"/>
    <cellStyle name="Normal 41 2 3 2 2 3 3 3" xfId="23709" xr:uid="{00000000-0005-0000-0000-0000B25C0000}"/>
    <cellStyle name="Normal 41 2 3 2 2 3 5" xfId="18696" xr:uid="{00000000-0005-0000-0000-00001D490000}"/>
    <cellStyle name="Normal 41 2 3 2 2 4" xfId="5251" xr:uid="{00000000-0005-0000-0000-000094140000}"/>
    <cellStyle name="Normal 41 2 3 2 2 4 2" xfId="15303" xr:uid="{00000000-0005-0000-0000-0000D83B0000}"/>
    <cellStyle name="Normal 41 2 3 2 2 4 2 3" xfId="30397" xr:uid="{00000000-0005-0000-0000-0000D2760000}"/>
    <cellStyle name="Normal 41 2 3 2 2 4 3" xfId="10283" xr:uid="{00000000-0005-0000-0000-00003C280000}"/>
    <cellStyle name="Normal 41 2 3 2 2 4 3 3" xfId="25380" xr:uid="{00000000-0005-0000-0000-000039630000}"/>
    <cellStyle name="Normal 41 2 3 2 2 4 5" xfId="20367" xr:uid="{00000000-0005-0000-0000-0000A44F0000}"/>
    <cellStyle name="Normal 41 2 3 2 2 5" xfId="11961" xr:uid="{00000000-0005-0000-0000-0000CA2E0000}"/>
    <cellStyle name="Normal 41 2 3 2 2 5 3" xfId="27055" xr:uid="{00000000-0005-0000-0000-0000C4690000}"/>
    <cellStyle name="Normal 41 2 3 2 2 6" xfId="6940" xr:uid="{00000000-0005-0000-0000-00002D1B0000}"/>
    <cellStyle name="Normal 41 2 3 2 2 6 3" xfId="22038" xr:uid="{00000000-0005-0000-0000-00002B560000}"/>
    <cellStyle name="Normal 41 2 3 2 2 8" xfId="17025"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4" xr:uid="{00000000-0005-0000-0000-0000ED710000}"/>
    <cellStyle name="Normal 41 2 3 2 3 2 3" xfId="9030" xr:uid="{00000000-0005-0000-0000-000057230000}"/>
    <cellStyle name="Normal 41 2 3 2 3 2 3 3" xfId="24127" xr:uid="{00000000-0005-0000-0000-0000545E0000}"/>
    <cellStyle name="Normal 41 2 3 2 3 2 5" xfId="19114" xr:uid="{00000000-0005-0000-0000-0000BF4A0000}"/>
    <cellStyle name="Normal 41 2 3 2 3 3" xfId="5669" xr:uid="{00000000-0005-0000-0000-000036160000}"/>
    <cellStyle name="Normal 41 2 3 2 3 3 2" xfId="15721" xr:uid="{00000000-0005-0000-0000-00007A3D0000}"/>
    <cellStyle name="Normal 41 2 3 2 3 3 2 3" xfId="30815" xr:uid="{00000000-0005-0000-0000-000074780000}"/>
    <cellStyle name="Normal 41 2 3 2 3 3 3" xfId="10701" xr:uid="{00000000-0005-0000-0000-0000DE290000}"/>
    <cellStyle name="Normal 41 2 3 2 3 3 3 3" xfId="25798" xr:uid="{00000000-0005-0000-0000-0000DB640000}"/>
    <cellStyle name="Normal 41 2 3 2 3 3 5" xfId="20785" xr:uid="{00000000-0005-0000-0000-000046510000}"/>
    <cellStyle name="Normal 41 2 3 2 3 4" xfId="12379" xr:uid="{00000000-0005-0000-0000-00006C300000}"/>
    <cellStyle name="Normal 41 2 3 2 3 4 3" xfId="27473" xr:uid="{00000000-0005-0000-0000-0000666B0000}"/>
    <cellStyle name="Normal 41 2 3 2 3 5" xfId="7358" xr:uid="{00000000-0005-0000-0000-0000CF1C0000}"/>
    <cellStyle name="Normal 41 2 3 2 3 5 3" xfId="22456" xr:uid="{00000000-0005-0000-0000-0000CD570000}"/>
    <cellStyle name="Normal 41 2 3 2 3 7" xfId="17443" xr:uid="{00000000-0005-0000-0000-000038440000}"/>
    <cellStyle name="Normal 41 2 3 2 4" xfId="3140" xr:uid="{00000000-0005-0000-0000-0000550C0000}"/>
    <cellStyle name="Normal 41 2 3 2 4 2" xfId="13214" xr:uid="{00000000-0005-0000-0000-0000AF330000}"/>
    <cellStyle name="Normal 41 2 3 2 4 2 3" xfId="28308" xr:uid="{00000000-0005-0000-0000-0000A96E0000}"/>
    <cellStyle name="Normal 41 2 3 2 4 3" xfId="8194" xr:uid="{00000000-0005-0000-0000-000013200000}"/>
    <cellStyle name="Normal 41 2 3 2 4 3 3" xfId="23291" xr:uid="{00000000-0005-0000-0000-0000105B0000}"/>
    <cellStyle name="Normal 41 2 3 2 4 5" xfId="18278" xr:uid="{00000000-0005-0000-0000-00007B470000}"/>
    <cellStyle name="Normal 41 2 3 2 5" xfId="4833" xr:uid="{00000000-0005-0000-0000-0000F2120000}"/>
    <cellStyle name="Normal 41 2 3 2 5 2" xfId="14885" xr:uid="{00000000-0005-0000-0000-0000363A0000}"/>
    <cellStyle name="Normal 41 2 3 2 5 2 3" xfId="29979" xr:uid="{00000000-0005-0000-0000-000030750000}"/>
    <cellStyle name="Normal 41 2 3 2 5 3" xfId="9865" xr:uid="{00000000-0005-0000-0000-00009A260000}"/>
    <cellStyle name="Normal 41 2 3 2 5 3 3" xfId="24962" xr:uid="{00000000-0005-0000-0000-000097610000}"/>
    <cellStyle name="Normal 41 2 3 2 5 5" xfId="19949" xr:uid="{00000000-0005-0000-0000-0000024E0000}"/>
    <cellStyle name="Normal 41 2 3 2 6" xfId="11543" xr:uid="{00000000-0005-0000-0000-0000282D0000}"/>
    <cellStyle name="Normal 41 2 3 2 6 3" xfId="26637" xr:uid="{00000000-0005-0000-0000-000022680000}"/>
    <cellStyle name="Normal 41 2 3 2 7" xfId="6522" xr:uid="{00000000-0005-0000-0000-00008B190000}"/>
    <cellStyle name="Normal 41 2 3 2 7 3" xfId="21620" xr:uid="{00000000-0005-0000-0000-000089540000}"/>
    <cellStyle name="Normal 41 2 3 2 9" xfId="16607"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4" xr:uid="{00000000-0005-0000-0000-0000BF720000}"/>
    <cellStyle name="Normal 41 2 3 3 2 2 3" xfId="9240" xr:uid="{00000000-0005-0000-0000-000029240000}"/>
    <cellStyle name="Normal 41 2 3 3 2 2 3 3" xfId="24337" xr:uid="{00000000-0005-0000-0000-0000265F0000}"/>
    <cellStyle name="Normal 41 2 3 3 2 2 5" xfId="19324" xr:uid="{00000000-0005-0000-0000-0000914B0000}"/>
    <cellStyle name="Normal 41 2 3 3 2 3" xfId="5879" xr:uid="{00000000-0005-0000-0000-000008170000}"/>
    <cellStyle name="Normal 41 2 3 3 2 3 2" xfId="15931" xr:uid="{00000000-0005-0000-0000-00004C3E0000}"/>
    <cellStyle name="Normal 41 2 3 3 2 3 2 3" xfId="31025" xr:uid="{00000000-0005-0000-0000-000046790000}"/>
    <cellStyle name="Normal 41 2 3 3 2 3 3" xfId="10911" xr:uid="{00000000-0005-0000-0000-0000B02A0000}"/>
    <cellStyle name="Normal 41 2 3 3 2 3 3 3" xfId="26008" xr:uid="{00000000-0005-0000-0000-0000AD650000}"/>
    <cellStyle name="Normal 41 2 3 3 2 3 5" xfId="20995" xr:uid="{00000000-0005-0000-0000-000018520000}"/>
    <cellStyle name="Normal 41 2 3 3 2 4" xfId="12589" xr:uid="{00000000-0005-0000-0000-00003E310000}"/>
    <cellStyle name="Normal 41 2 3 3 2 4 3" xfId="27683" xr:uid="{00000000-0005-0000-0000-0000386C0000}"/>
    <cellStyle name="Normal 41 2 3 3 2 5" xfId="7568" xr:uid="{00000000-0005-0000-0000-0000A11D0000}"/>
    <cellStyle name="Normal 41 2 3 3 2 5 3" xfId="22666" xr:uid="{00000000-0005-0000-0000-00009F580000}"/>
    <cellStyle name="Normal 41 2 3 3 2 7" xfId="17653" xr:uid="{00000000-0005-0000-0000-00000A450000}"/>
    <cellStyle name="Normal 41 2 3 3 3" xfId="3350" xr:uid="{00000000-0005-0000-0000-0000270D0000}"/>
    <cellStyle name="Normal 41 2 3 3 3 2" xfId="13424" xr:uid="{00000000-0005-0000-0000-000081340000}"/>
    <cellStyle name="Normal 41 2 3 3 3 2 3" xfId="28518" xr:uid="{00000000-0005-0000-0000-00007B6F0000}"/>
    <cellStyle name="Normal 41 2 3 3 3 3" xfId="8404" xr:uid="{00000000-0005-0000-0000-0000E5200000}"/>
    <cellStyle name="Normal 41 2 3 3 3 3 3" xfId="23501" xr:uid="{00000000-0005-0000-0000-0000E25B0000}"/>
    <cellStyle name="Normal 41 2 3 3 3 5" xfId="18488" xr:uid="{00000000-0005-0000-0000-00004D480000}"/>
    <cellStyle name="Normal 41 2 3 3 4" xfId="5043" xr:uid="{00000000-0005-0000-0000-0000C4130000}"/>
    <cellStyle name="Normal 41 2 3 3 4 2" xfId="15095" xr:uid="{00000000-0005-0000-0000-0000083B0000}"/>
    <cellStyle name="Normal 41 2 3 3 4 2 3" xfId="30189" xr:uid="{00000000-0005-0000-0000-000002760000}"/>
    <cellStyle name="Normal 41 2 3 3 4 3" xfId="10075" xr:uid="{00000000-0005-0000-0000-00006C270000}"/>
    <cellStyle name="Normal 41 2 3 3 4 3 3" xfId="25172" xr:uid="{00000000-0005-0000-0000-000069620000}"/>
    <cellStyle name="Normal 41 2 3 3 4 5" xfId="20159" xr:uid="{00000000-0005-0000-0000-0000D44E0000}"/>
    <cellStyle name="Normal 41 2 3 3 5" xfId="11753" xr:uid="{00000000-0005-0000-0000-0000FA2D0000}"/>
    <cellStyle name="Normal 41 2 3 3 5 3" xfId="26847" xr:uid="{00000000-0005-0000-0000-0000F4680000}"/>
    <cellStyle name="Normal 41 2 3 3 6" xfId="6732" xr:uid="{00000000-0005-0000-0000-00005D1A0000}"/>
    <cellStyle name="Normal 41 2 3 3 6 3" xfId="21830" xr:uid="{00000000-0005-0000-0000-00005B550000}"/>
    <cellStyle name="Normal 41 2 3 3 8" xfId="16817"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6" xr:uid="{00000000-0005-0000-0000-00001D710000}"/>
    <cellStyle name="Normal 41 2 3 4 2 3" xfId="8822" xr:uid="{00000000-0005-0000-0000-000087220000}"/>
    <cellStyle name="Normal 41 2 3 4 2 3 3" xfId="23919" xr:uid="{00000000-0005-0000-0000-0000845D0000}"/>
    <cellStyle name="Normal 41 2 3 4 2 5" xfId="18906" xr:uid="{00000000-0005-0000-0000-0000EF490000}"/>
    <cellStyle name="Normal 41 2 3 4 3" xfId="5461" xr:uid="{00000000-0005-0000-0000-000066150000}"/>
    <cellStyle name="Normal 41 2 3 4 3 2" xfId="15513" xr:uid="{00000000-0005-0000-0000-0000AA3C0000}"/>
    <cellStyle name="Normal 41 2 3 4 3 2 3" xfId="30607" xr:uid="{00000000-0005-0000-0000-0000A4770000}"/>
    <cellStyle name="Normal 41 2 3 4 3 3" xfId="10493" xr:uid="{00000000-0005-0000-0000-00000E290000}"/>
    <cellStyle name="Normal 41 2 3 4 3 3 3" xfId="25590" xr:uid="{00000000-0005-0000-0000-00000B640000}"/>
    <cellStyle name="Normal 41 2 3 4 3 5" xfId="20577" xr:uid="{00000000-0005-0000-0000-000076500000}"/>
    <cellStyle name="Normal 41 2 3 4 4" xfId="12171" xr:uid="{00000000-0005-0000-0000-00009C2F0000}"/>
    <cellStyle name="Normal 41 2 3 4 4 3" xfId="27265" xr:uid="{00000000-0005-0000-0000-0000966A0000}"/>
    <cellStyle name="Normal 41 2 3 4 5" xfId="7150" xr:uid="{00000000-0005-0000-0000-0000FF1B0000}"/>
    <cellStyle name="Normal 41 2 3 4 5 3" xfId="22248" xr:uid="{00000000-0005-0000-0000-0000FD560000}"/>
    <cellStyle name="Normal 41 2 3 4 7" xfId="17235" xr:uid="{00000000-0005-0000-0000-000068430000}"/>
    <cellStyle name="Normal 41 2 3 5" xfId="2932" xr:uid="{00000000-0005-0000-0000-0000850B0000}"/>
    <cellStyle name="Normal 41 2 3 5 2" xfId="13006" xr:uid="{00000000-0005-0000-0000-0000DF320000}"/>
    <cellStyle name="Normal 41 2 3 5 2 3" xfId="28100" xr:uid="{00000000-0005-0000-0000-0000D96D0000}"/>
    <cellStyle name="Normal 41 2 3 5 3" xfId="7986" xr:uid="{00000000-0005-0000-0000-0000431F0000}"/>
    <cellStyle name="Normal 41 2 3 5 3 3" xfId="23083" xr:uid="{00000000-0005-0000-0000-0000405A0000}"/>
    <cellStyle name="Normal 41 2 3 5 5" xfId="18070" xr:uid="{00000000-0005-0000-0000-0000AB460000}"/>
    <cellStyle name="Normal 41 2 3 6" xfId="4625" xr:uid="{00000000-0005-0000-0000-000022120000}"/>
    <cellStyle name="Normal 41 2 3 6 2" xfId="14677" xr:uid="{00000000-0005-0000-0000-000066390000}"/>
    <cellStyle name="Normal 41 2 3 6 2 3" xfId="29771" xr:uid="{00000000-0005-0000-0000-000060740000}"/>
    <cellStyle name="Normal 41 2 3 6 3" xfId="9657" xr:uid="{00000000-0005-0000-0000-0000CA250000}"/>
    <cellStyle name="Normal 41 2 3 6 3 3" xfId="24754" xr:uid="{00000000-0005-0000-0000-0000C7600000}"/>
    <cellStyle name="Normal 41 2 3 6 5" xfId="19741" xr:uid="{00000000-0005-0000-0000-0000324D0000}"/>
    <cellStyle name="Normal 41 2 3 7" xfId="11335" xr:uid="{00000000-0005-0000-0000-0000582C0000}"/>
    <cellStyle name="Normal 41 2 3 7 3" xfId="26429" xr:uid="{00000000-0005-0000-0000-000052670000}"/>
    <cellStyle name="Normal 41 2 3 8" xfId="6314" xr:uid="{00000000-0005-0000-0000-0000BB180000}"/>
    <cellStyle name="Normal 41 2 3 8 3" xfId="21412"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8" xr:uid="{00000000-0005-0000-0000-000027730000}"/>
    <cellStyle name="Normal 41 2 4 2 2 2 3" xfId="9344" xr:uid="{00000000-0005-0000-0000-000091240000}"/>
    <cellStyle name="Normal 41 2 4 2 2 2 3 3" xfId="24441" xr:uid="{00000000-0005-0000-0000-00008E5F0000}"/>
    <cellStyle name="Normal 41 2 4 2 2 2 5" xfId="19428" xr:uid="{00000000-0005-0000-0000-0000F94B0000}"/>
    <cellStyle name="Normal 41 2 4 2 2 3" xfId="5983" xr:uid="{00000000-0005-0000-0000-000070170000}"/>
    <cellStyle name="Normal 41 2 4 2 2 3 2" xfId="16035" xr:uid="{00000000-0005-0000-0000-0000B43E0000}"/>
    <cellStyle name="Normal 41 2 4 2 2 3 2 3" xfId="31129" xr:uid="{00000000-0005-0000-0000-0000AE790000}"/>
    <cellStyle name="Normal 41 2 4 2 2 3 3" xfId="11015" xr:uid="{00000000-0005-0000-0000-0000182B0000}"/>
    <cellStyle name="Normal 41 2 4 2 2 3 3 3" xfId="26112" xr:uid="{00000000-0005-0000-0000-000015660000}"/>
    <cellStyle name="Normal 41 2 4 2 2 3 5" xfId="21099" xr:uid="{00000000-0005-0000-0000-000080520000}"/>
    <cellStyle name="Normal 41 2 4 2 2 4" xfId="12693" xr:uid="{00000000-0005-0000-0000-0000A6310000}"/>
    <cellStyle name="Normal 41 2 4 2 2 4 3" xfId="27787" xr:uid="{00000000-0005-0000-0000-0000A06C0000}"/>
    <cellStyle name="Normal 41 2 4 2 2 5" xfId="7672" xr:uid="{00000000-0005-0000-0000-0000091E0000}"/>
    <cellStyle name="Normal 41 2 4 2 2 5 3" xfId="22770" xr:uid="{00000000-0005-0000-0000-000007590000}"/>
    <cellStyle name="Normal 41 2 4 2 2 7" xfId="17757" xr:uid="{00000000-0005-0000-0000-000072450000}"/>
    <cellStyle name="Normal 41 2 4 2 3" xfId="3454" xr:uid="{00000000-0005-0000-0000-00008F0D0000}"/>
    <cellStyle name="Normal 41 2 4 2 3 2" xfId="13528" xr:uid="{00000000-0005-0000-0000-0000E9340000}"/>
    <cellStyle name="Normal 41 2 4 2 3 2 3" xfId="28622" xr:uid="{00000000-0005-0000-0000-0000E36F0000}"/>
    <cellStyle name="Normal 41 2 4 2 3 3" xfId="8508" xr:uid="{00000000-0005-0000-0000-00004D210000}"/>
    <cellStyle name="Normal 41 2 4 2 3 3 3" xfId="23605" xr:uid="{00000000-0005-0000-0000-00004A5C0000}"/>
    <cellStyle name="Normal 41 2 4 2 3 5" xfId="18592" xr:uid="{00000000-0005-0000-0000-0000B5480000}"/>
    <cellStyle name="Normal 41 2 4 2 4" xfId="5147" xr:uid="{00000000-0005-0000-0000-00002C140000}"/>
    <cellStyle name="Normal 41 2 4 2 4 2" xfId="15199" xr:uid="{00000000-0005-0000-0000-0000703B0000}"/>
    <cellStyle name="Normal 41 2 4 2 4 2 3" xfId="30293" xr:uid="{00000000-0005-0000-0000-00006A760000}"/>
    <cellStyle name="Normal 41 2 4 2 4 3" xfId="10179" xr:uid="{00000000-0005-0000-0000-0000D4270000}"/>
    <cellStyle name="Normal 41 2 4 2 4 3 3" xfId="25276" xr:uid="{00000000-0005-0000-0000-0000D1620000}"/>
    <cellStyle name="Normal 41 2 4 2 4 5" xfId="20263" xr:uid="{00000000-0005-0000-0000-00003C4F0000}"/>
    <cellStyle name="Normal 41 2 4 2 5" xfId="11857" xr:uid="{00000000-0005-0000-0000-0000622E0000}"/>
    <cellStyle name="Normal 41 2 4 2 5 3" xfId="26951" xr:uid="{00000000-0005-0000-0000-00005C690000}"/>
    <cellStyle name="Normal 41 2 4 2 6" xfId="6836" xr:uid="{00000000-0005-0000-0000-0000C51A0000}"/>
    <cellStyle name="Normal 41 2 4 2 6 3" xfId="21934" xr:uid="{00000000-0005-0000-0000-0000C3550000}"/>
    <cellStyle name="Normal 41 2 4 2 8" xfId="16921"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0" xr:uid="{00000000-0005-0000-0000-000085710000}"/>
    <cellStyle name="Normal 41 2 4 3 2 3" xfId="8926" xr:uid="{00000000-0005-0000-0000-0000EF220000}"/>
    <cellStyle name="Normal 41 2 4 3 2 3 3" xfId="24023" xr:uid="{00000000-0005-0000-0000-0000EC5D0000}"/>
    <cellStyle name="Normal 41 2 4 3 2 5" xfId="19010" xr:uid="{00000000-0005-0000-0000-0000574A0000}"/>
    <cellStyle name="Normal 41 2 4 3 3" xfId="5565" xr:uid="{00000000-0005-0000-0000-0000CE150000}"/>
    <cellStyle name="Normal 41 2 4 3 3 2" xfId="15617" xr:uid="{00000000-0005-0000-0000-0000123D0000}"/>
    <cellStyle name="Normal 41 2 4 3 3 2 3" xfId="30711" xr:uid="{00000000-0005-0000-0000-00000C780000}"/>
    <cellStyle name="Normal 41 2 4 3 3 3" xfId="10597" xr:uid="{00000000-0005-0000-0000-000076290000}"/>
    <cellStyle name="Normal 41 2 4 3 3 3 3" xfId="25694" xr:uid="{00000000-0005-0000-0000-000073640000}"/>
    <cellStyle name="Normal 41 2 4 3 3 5" xfId="20681" xr:uid="{00000000-0005-0000-0000-0000DE500000}"/>
    <cellStyle name="Normal 41 2 4 3 4" xfId="12275" xr:uid="{00000000-0005-0000-0000-000004300000}"/>
    <cellStyle name="Normal 41 2 4 3 4 3" xfId="27369" xr:uid="{00000000-0005-0000-0000-0000FE6A0000}"/>
    <cellStyle name="Normal 41 2 4 3 5" xfId="7254" xr:uid="{00000000-0005-0000-0000-0000671C0000}"/>
    <cellStyle name="Normal 41 2 4 3 5 3" xfId="22352" xr:uid="{00000000-0005-0000-0000-000065570000}"/>
    <cellStyle name="Normal 41 2 4 3 7" xfId="17339" xr:uid="{00000000-0005-0000-0000-0000D0430000}"/>
    <cellStyle name="Normal 41 2 4 4" xfId="3036" xr:uid="{00000000-0005-0000-0000-0000ED0B0000}"/>
    <cellStyle name="Normal 41 2 4 4 2" xfId="13110" xr:uid="{00000000-0005-0000-0000-000047330000}"/>
    <cellStyle name="Normal 41 2 4 4 2 3" xfId="28204" xr:uid="{00000000-0005-0000-0000-0000416E0000}"/>
    <cellStyle name="Normal 41 2 4 4 3" xfId="8090" xr:uid="{00000000-0005-0000-0000-0000AB1F0000}"/>
    <cellStyle name="Normal 41 2 4 4 3 3" xfId="23187" xr:uid="{00000000-0005-0000-0000-0000A85A0000}"/>
    <cellStyle name="Normal 41 2 4 4 5" xfId="18174" xr:uid="{00000000-0005-0000-0000-000013470000}"/>
    <cellStyle name="Normal 41 2 4 5" xfId="4729" xr:uid="{00000000-0005-0000-0000-00008A120000}"/>
    <cellStyle name="Normal 41 2 4 5 2" xfId="14781" xr:uid="{00000000-0005-0000-0000-0000CE390000}"/>
    <cellStyle name="Normal 41 2 4 5 2 3" xfId="29875" xr:uid="{00000000-0005-0000-0000-0000C8740000}"/>
    <cellStyle name="Normal 41 2 4 5 3" xfId="9761" xr:uid="{00000000-0005-0000-0000-000032260000}"/>
    <cellStyle name="Normal 41 2 4 5 3 3" xfId="24858" xr:uid="{00000000-0005-0000-0000-00002F610000}"/>
    <cellStyle name="Normal 41 2 4 5 5" xfId="19845" xr:uid="{00000000-0005-0000-0000-00009A4D0000}"/>
    <cellStyle name="Normal 41 2 4 6" xfId="11439" xr:uid="{00000000-0005-0000-0000-0000C02C0000}"/>
    <cellStyle name="Normal 41 2 4 6 3" xfId="26533" xr:uid="{00000000-0005-0000-0000-0000BA670000}"/>
    <cellStyle name="Normal 41 2 4 7" xfId="6418" xr:uid="{00000000-0005-0000-0000-000023190000}"/>
    <cellStyle name="Normal 41 2 4 7 3" xfId="21516" xr:uid="{00000000-0005-0000-0000-000021540000}"/>
    <cellStyle name="Normal 41 2 4 9" xfId="16503"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0" xr:uid="{00000000-0005-0000-0000-000057720000}"/>
    <cellStyle name="Normal 41 2 5 2 2 3" xfId="9136" xr:uid="{00000000-0005-0000-0000-0000C1230000}"/>
    <cellStyle name="Normal 41 2 5 2 2 3 3" xfId="24233" xr:uid="{00000000-0005-0000-0000-0000BE5E0000}"/>
    <cellStyle name="Normal 41 2 5 2 2 5" xfId="19220" xr:uid="{00000000-0005-0000-0000-0000294B0000}"/>
    <cellStyle name="Normal 41 2 5 2 3" xfId="5775" xr:uid="{00000000-0005-0000-0000-0000A0160000}"/>
    <cellStyle name="Normal 41 2 5 2 3 2" xfId="15827" xr:uid="{00000000-0005-0000-0000-0000E43D0000}"/>
    <cellStyle name="Normal 41 2 5 2 3 2 3" xfId="30921" xr:uid="{00000000-0005-0000-0000-0000DE780000}"/>
    <cellStyle name="Normal 41 2 5 2 3 3" xfId="10807" xr:uid="{00000000-0005-0000-0000-0000482A0000}"/>
    <cellStyle name="Normal 41 2 5 2 3 3 3" xfId="25904" xr:uid="{00000000-0005-0000-0000-000045650000}"/>
    <cellStyle name="Normal 41 2 5 2 3 5" xfId="20891" xr:uid="{00000000-0005-0000-0000-0000B0510000}"/>
    <cellStyle name="Normal 41 2 5 2 4" xfId="12485" xr:uid="{00000000-0005-0000-0000-0000D6300000}"/>
    <cellStyle name="Normal 41 2 5 2 4 3" xfId="27579" xr:uid="{00000000-0005-0000-0000-0000D06B0000}"/>
    <cellStyle name="Normal 41 2 5 2 5" xfId="7464" xr:uid="{00000000-0005-0000-0000-0000391D0000}"/>
    <cellStyle name="Normal 41 2 5 2 5 3" xfId="22562" xr:uid="{00000000-0005-0000-0000-000037580000}"/>
    <cellStyle name="Normal 41 2 5 2 7" xfId="17549" xr:uid="{00000000-0005-0000-0000-0000A2440000}"/>
    <cellStyle name="Normal 41 2 5 3" xfId="3246" xr:uid="{00000000-0005-0000-0000-0000BF0C0000}"/>
    <cellStyle name="Normal 41 2 5 3 2" xfId="13320" xr:uid="{00000000-0005-0000-0000-000019340000}"/>
    <cellStyle name="Normal 41 2 5 3 2 3" xfId="28414" xr:uid="{00000000-0005-0000-0000-0000136F0000}"/>
    <cellStyle name="Normal 41 2 5 3 3" xfId="8300" xr:uid="{00000000-0005-0000-0000-00007D200000}"/>
    <cellStyle name="Normal 41 2 5 3 3 3" xfId="23397" xr:uid="{00000000-0005-0000-0000-00007A5B0000}"/>
    <cellStyle name="Normal 41 2 5 3 5" xfId="18384" xr:uid="{00000000-0005-0000-0000-0000E5470000}"/>
    <cellStyle name="Normal 41 2 5 4" xfId="4939" xr:uid="{00000000-0005-0000-0000-00005C130000}"/>
    <cellStyle name="Normal 41 2 5 4 2" xfId="14991" xr:uid="{00000000-0005-0000-0000-0000A03A0000}"/>
    <cellStyle name="Normal 41 2 5 4 2 3" xfId="30085" xr:uid="{00000000-0005-0000-0000-00009A750000}"/>
    <cellStyle name="Normal 41 2 5 4 3" xfId="9971" xr:uid="{00000000-0005-0000-0000-000004270000}"/>
    <cellStyle name="Normal 41 2 5 4 3 3" xfId="25068" xr:uid="{00000000-0005-0000-0000-000001620000}"/>
    <cellStyle name="Normal 41 2 5 4 5" xfId="20055" xr:uid="{00000000-0005-0000-0000-00006C4E0000}"/>
    <cellStyle name="Normal 41 2 5 5" xfId="11649" xr:uid="{00000000-0005-0000-0000-0000922D0000}"/>
    <cellStyle name="Normal 41 2 5 5 3" xfId="26743" xr:uid="{00000000-0005-0000-0000-00008C680000}"/>
    <cellStyle name="Normal 41 2 5 6" xfId="6628" xr:uid="{00000000-0005-0000-0000-0000F5190000}"/>
    <cellStyle name="Normal 41 2 5 6 3" xfId="21726" xr:uid="{00000000-0005-0000-0000-0000F3540000}"/>
    <cellStyle name="Normal 41 2 5 8" xfId="16713"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2" xr:uid="{00000000-0005-0000-0000-0000B5700000}"/>
    <cellStyle name="Normal 41 2 6 2 3" xfId="8718" xr:uid="{00000000-0005-0000-0000-00001F220000}"/>
    <cellStyle name="Normal 41 2 6 2 3 3" xfId="23815" xr:uid="{00000000-0005-0000-0000-00001C5D0000}"/>
    <cellStyle name="Normal 41 2 6 2 5" xfId="18802" xr:uid="{00000000-0005-0000-0000-000087490000}"/>
    <cellStyle name="Normal 41 2 6 3" xfId="5357" xr:uid="{00000000-0005-0000-0000-0000FE140000}"/>
    <cellStyle name="Normal 41 2 6 3 2" xfId="15409" xr:uid="{00000000-0005-0000-0000-0000423C0000}"/>
    <cellStyle name="Normal 41 2 6 3 2 3" xfId="30503" xr:uid="{00000000-0005-0000-0000-00003C770000}"/>
    <cellStyle name="Normal 41 2 6 3 3" xfId="10389" xr:uid="{00000000-0005-0000-0000-0000A6280000}"/>
    <cellStyle name="Normal 41 2 6 3 3 3" xfId="25486" xr:uid="{00000000-0005-0000-0000-0000A3630000}"/>
    <cellStyle name="Normal 41 2 6 3 5" xfId="20473" xr:uid="{00000000-0005-0000-0000-00000E500000}"/>
    <cellStyle name="Normal 41 2 6 4" xfId="12067" xr:uid="{00000000-0005-0000-0000-0000342F0000}"/>
    <cellStyle name="Normal 41 2 6 4 3" xfId="27161" xr:uid="{00000000-0005-0000-0000-00002E6A0000}"/>
    <cellStyle name="Normal 41 2 6 5" xfId="7046" xr:uid="{00000000-0005-0000-0000-0000971B0000}"/>
    <cellStyle name="Normal 41 2 6 5 3" xfId="22144" xr:uid="{00000000-0005-0000-0000-000095560000}"/>
    <cellStyle name="Normal 41 2 6 7" xfId="17131" xr:uid="{00000000-0005-0000-0000-000000430000}"/>
    <cellStyle name="Normal 41 2 7" xfId="2824" xr:uid="{00000000-0005-0000-0000-0000190B0000}"/>
    <cellStyle name="Normal 41 2 7 2" xfId="12902" xr:uid="{00000000-0005-0000-0000-000077320000}"/>
    <cellStyle name="Normal 41 2 7 2 3" xfId="27996" xr:uid="{00000000-0005-0000-0000-0000716D0000}"/>
    <cellStyle name="Normal 41 2 7 3" xfId="7882" xr:uid="{00000000-0005-0000-0000-0000DB1E0000}"/>
    <cellStyle name="Normal 41 2 7 3 3" xfId="22979" xr:uid="{00000000-0005-0000-0000-0000D8590000}"/>
    <cellStyle name="Normal 41 2 7 5" xfId="17966" xr:uid="{00000000-0005-0000-0000-000043460000}"/>
    <cellStyle name="Normal 41 2 8" xfId="4518" xr:uid="{00000000-0005-0000-0000-0000B7110000}"/>
    <cellStyle name="Normal 41 2 8 2" xfId="14573" xr:uid="{00000000-0005-0000-0000-0000FE380000}"/>
    <cellStyle name="Normal 41 2 8 2 3" xfId="29667" xr:uid="{00000000-0005-0000-0000-0000F8730000}"/>
    <cellStyle name="Normal 41 2 8 3" xfId="9553" xr:uid="{00000000-0005-0000-0000-000062250000}"/>
    <cellStyle name="Normal 41 2 8 3 3" xfId="24650" xr:uid="{00000000-0005-0000-0000-00005F600000}"/>
    <cellStyle name="Normal 41 2 8 5" xfId="19637" xr:uid="{00000000-0005-0000-0000-0000CA4C0000}"/>
    <cellStyle name="Normal 41 2 9" xfId="11229" xr:uid="{00000000-0005-0000-0000-0000EE2B0000}"/>
    <cellStyle name="Normal 41 2 9 3" xfId="26325" xr:uid="{00000000-0005-0000-0000-0000EA660000}"/>
    <cellStyle name="Normal 42" xfId="165" xr:uid="{00000000-0005-0000-0000-0000AC000000}"/>
    <cellStyle name="Normal 42 2" xfId="848" xr:uid="{00000000-0005-0000-0000-00005F030000}"/>
    <cellStyle name="Normal 42 2 10" xfId="6209" xr:uid="{00000000-0005-0000-0000-000052180000}"/>
    <cellStyle name="Normal 42 2 10 3" xfId="21309" xr:uid="{00000000-0005-0000-0000-000052530000}"/>
    <cellStyle name="Normal 42 2 12" xfId="16294" xr:uid="{00000000-0005-0000-0000-0000BB3F0000}"/>
    <cellStyle name="Normal 42 2 2" xfId="1174" xr:uid="{00000000-0005-0000-0000-0000A6040000}"/>
    <cellStyle name="Normal 42 2 2 11" xfId="16348" xr:uid="{00000000-0005-0000-0000-0000F13F0000}"/>
    <cellStyle name="Normal 42 2 2 2" xfId="1282" xr:uid="{00000000-0005-0000-0000-000012050000}"/>
    <cellStyle name="Normal 42 2 2 2 10" xfId="16452"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5" xr:uid="{00000000-0005-0000-0000-0000C4730000}"/>
    <cellStyle name="Normal 42 2 2 2 2 2 2 2 3" xfId="9501" xr:uid="{00000000-0005-0000-0000-00002E250000}"/>
    <cellStyle name="Normal 42 2 2 2 2 2 2 2 3 3" xfId="24598" xr:uid="{00000000-0005-0000-0000-00002B600000}"/>
    <cellStyle name="Normal 42 2 2 2 2 2 2 2 5" xfId="19585"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69" xr:uid="{00000000-0005-0000-0000-0000B2660000}"/>
    <cellStyle name="Normal 42 2 2 2 2 2 2 3 5" xfId="21256" xr:uid="{00000000-0005-0000-0000-00001D530000}"/>
    <cellStyle name="Normal 42 2 2 2 2 2 2 4" xfId="12850" xr:uid="{00000000-0005-0000-0000-000043320000}"/>
    <cellStyle name="Normal 42 2 2 2 2 2 2 4 3" xfId="27944" xr:uid="{00000000-0005-0000-0000-00003D6D0000}"/>
    <cellStyle name="Normal 42 2 2 2 2 2 2 5" xfId="7829" xr:uid="{00000000-0005-0000-0000-0000A61E0000}"/>
    <cellStyle name="Normal 42 2 2 2 2 2 2 5 3" xfId="22927" xr:uid="{00000000-0005-0000-0000-0000A4590000}"/>
    <cellStyle name="Normal 42 2 2 2 2 2 2 7" xfId="17914" xr:uid="{00000000-0005-0000-0000-00000F460000}"/>
    <cellStyle name="Normal 42 2 2 2 2 2 3" xfId="3611" xr:uid="{00000000-0005-0000-0000-00002C0E0000}"/>
    <cellStyle name="Normal 42 2 2 2 2 2 3 2" xfId="13685" xr:uid="{00000000-0005-0000-0000-000086350000}"/>
    <cellStyle name="Normal 42 2 2 2 2 2 3 2 3" xfId="28779" xr:uid="{00000000-0005-0000-0000-000080700000}"/>
    <cellStyle name="Normal 42 2 2 2 2 2 3 3" xfId="8665" xr:uid="{00000000-0005-0000-0000-0000EA210000}"/>
    <cellStyle name="Normal 42 2 2 2 2 2 3 3 3" xfId="23762" xr:uid="{00000000-0005-0000-0000-0000E75C0000}"/>
    <cellStyle name="Normal 42 2 2 2 2 2 3 5" xfId="18749" xr:uid="{00000000-0005-0000-0000-000052490000}"/>
    <cellStyle name="Normal 42 2 2 2 2 2 4" xfId="5304" xr:uid="{00000000-0005-0000-0000-0000C9140000}"/>
    <cellStyle name="Normal 42 2 2 2 2 2 4 2" xfId="15356" xr:uid="{00000000-0005-0000-0000-00000D3C0000}"/>
    <cellStyle name="Normal 42 2 2 2 2 2 4 2 3" xfId="30450" xr:uid="{00000000-0005-0000-0000-000007770000}"/>
    <cellStyle name="Normal 42 2 2 2 2 2 4 3" xfId="10336" xr:uid="{00000000-0005-0000-0000-000071280000}"/>
    <cellStyle name="Normal 42 2 2 2 2 2 4 3 3" xfId="25433" xr:uid="{00000000-0005-0000-0000-00006E630000}"/>
    <cellStyle name="Normal 42 2 2 2 2 2 4 5" xfId="20420" xr:uid="{00000000-0005-0000-0000-0000D94F0000}"/>
    <cellStyle name="Normal 42 2 2 2 2 2 5" xfId="12014" xr:uid="{00000000-0005-0000-0000-0000FF2E0000}"/>
    <cellStyle name="Normal 42 2 2 2 2 2 5 3" xfId="27108" xr:uid="{00000000-0005-0000-0000-0000F9690000}"/>
    <cellStyle name="Normal 42 2 2 2 2 2 6" xfId="6993" xr:uid="{00000000-0005-0000-0000-0000621B0000}"/>
    <cellStyle name="Normal 42 2 2 2 2 2 6 3" xfId="22091" xr:uid="{00000000-0005-0000-0000-000060560000}"/>
    <cellStyle name="Normal 42 2 2 2 2 2 8" xfId="17078"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7" xr:uid="{00000000-0005-0000-0000-000022720000}"/>
    <cellStyle name="Normal 42 2 2 2 2 3 2 3" xfId="9083" xr:uid="{00000000-0005-0000-0000-00008C230000}"/>
    <cellStyle name="Normal 42 2 2 2 2 3 2 3 3" xfId="24180" xr:uid="{00000000-0005-0000-0000-0000895E0000}"/>
    <cellStyle name="Normal 42 2 2 2 2 3 2 5" xfId="19167" xr:uid="{00000000-0005-0000-0000-0000F44A0000}"/>
    <cellStyle name="Normal 42 2 2 2 2 3 3" xfId="5722" xr:uid="{00000000-0005-0000-0000-00006B160000}"/>
    <cellStyle name="Normal 42 2 2 2 2 3 3 2" xfId="15774" xr:uid="{00000000-0005-0000-0000-0000AF3D0000}"/>
    <cellStyle name="Normal 42 2 2 2 2 3 3 2 3" xfId="30868" xr:uid="{00000000-0005-0000-0000-0000A9780000}"/>
    <cellStyle name="Normal 42 2 2 2 2 3 3 3" xfId="10754" xr:uid="{00000000-0005-0000-0000-0000132A0000}"/>
    <cellStyle name="Normal 42 2 2 2 2 3 3 3 3" xfId="25851" xr:uid="{00000000-0005-0000-0000-000010650000}"/>
    <cellStyle name="Normal 42 2 2 2 2 3 3 5" xfId="20838" xr:uid="{00000000-0005-0000-0000-00007B510000}"/>
    <cellStyle name="Normal 42 2 2 2 2 3 4" xfId="12432" xr:uid="{00000000-0005-0000-0000-0000A1300000}"/>
    <cellStyle name="Normal 42 2 2 2 2 3 4 3" xfId="27526" xr:uid="{00000000-0005-0000-0000-00009B6B0000}"/>
    <cellStyle name="Normal 42 2 2 2 2 3 5" xfId="7411" xr:uid="{00000000-0005-0000-0000-0000041D0000}"/>
    <cellStyle name="Normal 42 2 2 2 2 3 5 3" xfId="22509" xr:uid="{00000000-0005-0000-0000-000002580000}"/>
    <cellStyle name="Normal 42 2 2 2 2 3 7" xfId="17496" xr:uid="{00000000-0005-0000-0000-00006D440000}"/>
    <cellStyle name="Normal 42 2 2 2 2 4" xfId="3193" xr:uid="{00000000-0005-0000-0000-00008A0C0000}"/>
    <cellStyle name="Normal 42 2 2 2 2 4 2" xfId="13267" xr:uid="{00000000-0005-0000-0000-0000E4330000}"/>
    <cellStyle name="Normal 42 2 2 2 2 4 2 3" xfId="28361" xr:uid="{00000000-0005-0000-0000-0000DE6E0000}"/>
    <cellStyle name="Normal 42 2 2 2 2 4 3" xfId="8247" xr:uid="{00000000-0005-0000-0000-000048200000}"/>
    <cellStyle name="Normal 42 2 2 2 2 4 3 3" xfId="23344" xr:uid="{00000000-0005-0000-0000-0000455B0000}"/>
    <cellStyle name="Normal 42 2 2 2 2 4 5" xfId="18331" xr:uid="{00000000-0005-0000-0000-0000B0470000}"/>
    <cellStyle name="Normal 42 2 2 2 2 5" xfId="4886" xr:uid="{00000000-0005-0000-0000-000027130000}"/>
    <cellStyle name="Normal 42 2 2 2 2 5 2" xfId="14938" xr:uid="{00000000-0005-0000-0000-00006B3A0000}"/>
    <cellStyle name="Normal 42 2 2 2 2 5 2 3" xfId="30032" xr:uid="{00000000-0005-0000-0000-000065750000}"/>
    <cellStyle name="Normal 42 2 2 2 2 5 3" xfId="9918" xr:uid="{00000000-0005-0000-0000-0000CF260000}"/>
    <cellStyle name="Normal 42 2 2 2 2 5 3 3" xfId="25015" xr:uid="{00000000-0005-0000-0000-0000CC610000}"/>
    <cellStyle name="Normal 42 2 2 2 2 5 5" xfId="20002" xr:uid="{00000000-0005-0000-0000-0000374E0000}"/>
    <cellStyle name="Normal 42 2 2 2 2 6" xfId="11596" xr:uid="{00000000-0005-0000-0000-00005D2D0000}"/>
    <cellStyle name="Normal 42 2 2 2 2 6 3" xfId="26690" xr:uid="{00000000-0005-0000-0000-000057680000}"/>
    <cellStyle name="Normal 42 2 2 2 2 7" xfId="6575" xr:uid="{00000000-0005-0000-0000-0000C0190000}"/>
    <cellStyle name="Normal 42 2 2 2 2 7 3" xfId="21673" xr:uid="{00000000-0005-0000-0000-0000BE540000}"/>
    <cellStyle name="Normal 42 2 2 2 2 9" xfId="16660"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7" xr:uid="{00000000-0005-0000-0000-0000F4720000}"/>
    <cellStyle name="Normal 42 2 2 2 3 2 2 3" xfId="9293" xr:uid="{00000000-0005-0000-0000-00005E240000}"/>
    <cellStyle name="Normal 42 2 2 2 3 2 2 3 3" xfId="24390" xr:uid="{00000000-0005-0000-0000-00005B5F0000}"/>
    <cellStyle name="Normal 42 2 2 2 3 2 2 5" xfId="19377" xr:uid="{00000000-0005-0000-0000-0000C64B0000}"/>
    <cellStyle name="Normal 42 2 2 2 3 2 3" xfId="5932" xr:uid="{00000000-0005-0000-0000-00003D170000}"/>
    <cellStyle name="Normal 42 2 2 2 3 2 3 2" xfId="15984" xr:uid="{00000000-0005-0000-0000-0000813E0000}"/>
    <cellStyle name="Normal 42 2 2 2 3 2 3 2 3" xfId="31078" xr:uid="{00000000-0005-0000-0000-00007B790000}"/>
    <cellStyle name="Normal 42 2 2 2 3 2 3 3" xfId="10964" xr:uid="{00000000-0005-0000-0000-0000E52A0000}"/>
    <cellStyle name="Normal 42 2 2 2 3 2 3 3 3" xfId="26061" xr:uid="{00000000-0005-0000-0000-0000E2650000}"/>
    <cellStyle name="Normal 42 2 2 2 3 2 3 5" xfId="21048" xr:uid="{00000000-0005-0000-0000-00004D520000}"/>
    <cellStyle name="Normal 42 2 2 2 3 2 4" xfId="12642" xr:uid="{00000000-0005-0000-0000-000073310000}"/>
    <cellStyle name="Normal 42 2 2 2 3 2 4 3" xfId="27736" xr:uid="{00000000-0005-0000-0000-00006D6C0000}"/>
    <cellStyle name="Normal 42 2 2 2 3 2 5" xfId="7621" xr:uid="{00000000-0005-0000-0000-0000D61D0000}"/>
    <cellStyle name="Normal 42 2 2 2 3 2 5 3" xfId="22719" xr:uid="{00000000-0005-0000-0000-0000D4580000}"/>
    <cellStyle name="Normal 42 2 2 2 3 2 7" xfId="17706" xr:uid="{00000000-0005-0000-0000-00003F450000}"/>
    <cellStyle name="Normal 42 2 2 2 3 3" xfId="3403" xr:uid="{00000000-0005-0000-0000-00005C0D0000}"/>
    <cellStyle name="Normal 42 2 2 2 3 3 2" xfId="13477" xr:uid="{00000000-0005-0000-0000-0000B6340000}"/>
    <cellStyle name="Normal 42 2 2 2 3 3 2 3" xfId="28571" xr:uid="{00000000-0005-0000-0000-0000B06F0000}"/>
    <cellStyle name="Normal 42 2 2 2 3 3 3" xfId="8457" xr:uid="{00000000-0005-0000-0000-00001A210000}"/>
    <cellStyle name="Normal 42 2 2 2 3 3 3 3" xfId="23554" xr:uid="{00000000-0005-0000-0000-0000175C0000}"/>
    <cellStyle name="Normal 42 2 2 2 3 3 5" xfId="18541" xr:uid="{00000000-0005-0000-0000-000082480000}"/>
    <cellStyle name="Normal 42 2 2 2 3 4" xfId="5096" xr:uid="{00000000-0005-0000-0000-0000F9130000}"/>
    <cellStyle name="Normal 42 2 2 2 3 4 2" xfId="15148" xr:uid="{00000000-0005-0000-0000-00003D3B0000}"/>
    <cellStyle name="Normal 42 2 2 2 3 4 2 3" xfId="30242" xr:uid="{00000000-0005-0000-0000-000037760000}"/>
    <cellStyle name="Normal 42 2 2 2 3 4 3" xfId="10128" xr:uid="{00000000-0005-0000-0000-0000A1270000}"/>
    <cellStyle name="Normal 42 2 2 2 3 4 3 3" xfId="25225" xr:uid="{00000000-0005-0000-0000-00009E620000}"/>
    <cellStyle name="Normal 42 2 2 2 3 4 5" xfId="20212" xr:uid="{00000000-0005-0000-0000-0000094F0000}"/>
    <cellStyle name="Normal 42 2 2 2 3 5" xfId="11806" xr:uid="{00000000-0005-0000-0000-00002F2E0000}"/>
    <cellStyle name="Normal 42 2 2 2 3 5 3" xfId="26900" xr:uid="{00000000-0005-0000-0000-000029690000}"/>
    <cellStyle name="Normal 42 2 2 2 3 6" xfId="6785" xr:uid="{00000000-0005-0000-0000-0000921A0000}"/>
    <cellStyle name="Normal 42 2 2 2 3 6 3" xfId="21883" xr:uid="{00000000-0005-0000-0000-000090550000}"/>
    <cellStyle name="Normal 42 2 2 2 3 8" xfId="16870"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89" xr:uid="{00000000-0005-0000-0000-000052710000}"/>
    <cellStyle name="Normal 42 2 2 2 4 2 3" xfId="8875" xr:uid="{00000000-0005-0000-0000-0000BC220000}"/>
    <cellStyle name="Normal 42 2 2 2 4 2 3 3" xfId="23972" xr:uid="{00000000-0005-0000-0000-0000B95D0000}"/>
    <cellStyle name="Normal 42 2 2 2 4 2 5" xfId="18959" xr:uid="{00000000-0005-0000-0000-0000244A0000}"/>
    <cellStyle name="Normal 42 2 2 2 4 3" xfId="5514" xr:uid="{00000000-0005-0000-0000-00009B150000}"/>
    <cellStyle name="Normal 42 2 2 2 4 3 2" xfId="15566" xr:uid="{00000000-0005-0000-0000-0000DF3C0000}"/>
    <cellStyle name="Normal 42 2 2 2 4 3 2 3" xfId="30660" xr:uid="{00000000-0005-0000-0000-0000D9770000}"/>
    <cellStyle name="Normal 42 2 2 2 4 3 3" xfId="10546" xr:uid="{00000000-0005-0000-0000-000043290000}"/>
    <cellStyle name="Normal 42 2 2 2 4 3 3 3" xfId="25643" xr:uid="{00000000-0005-0000-0000-000040640000}"/>
    <cellStyle name="Normal 42 2 2 2 4 3 5" xfId="20630" xr:uid="{00000000-0005-0000-0000-0000AB500000}"/>
    <cellStyle name="Normal 42 2 2 2 4 4" xfId="12224" xr:uid="{00000000-0005-0000-0000-0000D12F0000}"/>
    <cellStyle name="Normal 42 2 2 2 4 4 3" xfId="27318" xr:uid="{00000000-0005-0000-0000-0000CB6A0000}"/>
    <cellStyle name="Normal 42 2 2 2 4 5" xfId="7203" xr:uid="{00000000-0005-0000-0000-0000341C0000}"/>
    <cellStyle name="Normal 42 2 2 2 4 5 3" xfId="22301" xr:uid="{00000000-0005-0000-0000-000032570000}"/>
    <cellStyle name="Normal 42 2 2 2 4 7" xfId="17288" xr:uid="{00000000-0005-0000-0000-00009D430000}"/>
    <cellStyle name="Normal 42 2 2 2 5" xfId="2985" xr:uid="{00000000-0005-0000-0000-0000BA0B0000}"/>
    <cellStyle name="Normal 42 2 2 2 5 2" xfId="13059" xr:uid="{00000000-0005-0000-0000-000014330000}"/>
    <cellStyle name="Normal 42 2 2 2 5 2 3" xfId="28153" xr:uid="{00000000-0005-0000-0000-00000E6E0000}"/>
    <cellStyle name="Normal 42 2 2 2 5 3" xfId="8039" xr:uid="{00000000-0005-0000-0000-0000781F0000}"/>
    <cellStyle name="Normal 42 2 2 2 5 3 3" xfId="23136" xr:uid="{00000000-0005-0000-0000-0000755A0000}"/>
    <cellStyle name="Normal 42 2 2 2 5 5" xfId="18123" xr:uid="{00000000-0005-0000-0000-0000E0460000}"/>
    <cellStyle name="Normal 42 2 2 2 6" xfId="4678" xr:uid="{00000000-0005-0000-0000-000057120000}"/>
    <cellStyle name="Normal 42 2 2 2 6 2" xfId="14730" xr:uid="{00000000-0005-0000-0000-00009B390000}"/>
    <cellStyle name="Normal 42 2 2 2 6 2 3" xfId="29824" xr:uid="{00000000-0005-0000-0000-000095740000}"/>
    <cellStyle name="Normal 42 2 2 2 6 3" xfId="9710" xr:uid="{00000000-0005-0000-0000-0000FF250000}"/>
    <cellStyle name="Normal 42 2 2 2 6 3 3" xfId="24807" xr:uid="{00000000-0005-0000-0000-0000FC600000}"/>
    <cellStyle name="Normal 42 2 2 2 6 5" xfId="19794" xr:uid="{00000000-0005-0000-0000-0000674D0000}"/>
    <cellStyle name="Normal 42 2 2 2 7" xfId="11388" xr:uid="{00000000-0005-0000-0000-00008D2C0000}"/>
    <cellStyle name="Normal 42 2 2 2 7 3" xfId="26482" xr:uid="{00000000-0005-0000-0000-000087670000}"/>
    <cellStyle name="Normal 42 2 2 2 8" xfId="6367" xr:uid="{00000000-0005-0000-0000-0000F0180000}"/>
    <cellStyle name="Normal 42 2 2 2 8 3" xfId="21465"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1" xr:uid="{00000000-0005-0000-0000-00005C730000}"/>
    <cellStyle name="Normal 42 2 2 3 2 2 2 3" xfId="9397" xr:uid="{00000000-0005-0000-0000-0000C6240000}"/>
    <cellStyle name="Normal 42 2 2 3 2 2 2 3 3" xfId="24494" xr:uid="{00000000-0005-0000-0000-0000C35F0000}"/>
    <cellStyle name="Normal 42 2 2 3 2 2 2 5" xfId="19481" xr:uid="{00000000-0005-0000-0000-00002E4C0000}"/>
    <cellStyle name="Normal 42 2 2 3 2 2 3" xfId="6036" xr:uid="{00000000-0005-0000-0000-0000A5170000}"/>
    <cellStyle name="Normal 42 2 2 3 2 2 3 2" xfId="16088" xr:uid="{00000000-0005-0000-0000-0000E93E0000}"/>
    <cellStyle name="Normal 42 2 2 3 2 2 3 2 3" xfId="31182" xr:uid="{00000000-0005-0000-0000-0000E3790000}"/>
    <cellStyle name="Normal 42 2 2 3 2 2 3 3" xfId="11068" xr:uid="{00000000-0005-0000-0000-00004D2B0000}"/>
    <cellStyle name="Normal 42 2 2 3 2 2 3 3 3" xfId="26165" xr:uid="{00000000-0005-0000-0000-00004A660000}"/>
    <cellStyle name="Normal 42 2 2 3 2 2 3 5" xfId="21152" xr:uid="{00000000-0005-0000-0000-0000B5520000}"/>
    <cellStyle name="Normal 42 2 2 3 2 2 4" xfId="12746" xr:uid="{00000000-0005-0000-0000-0000DB310000}"/>
    <cellStyle name="Normal 42 2 2 3 2 2 4 3" xfId="27840" xr:uid="{00000000-0005-0000-0000-0000D56C0000}"/>
    <cellStyle name="Normal 42 2 2 3 2 2 5" xfId="7725" xr:uid="{00000000-0005-0000-0000-00003E1E0000}"/>
    <cellStyle name="Normal 42 2 2 3 2 2 5 3" xfId="22823" xr:uid="{00000000-0005-0000-0000-00003C590000}"/>
    <cellStyle name="Normal 42 2 2 3 2 2 7" xfId="17810" xr:uid="{00000000-0005-0000-0000-0000A7450000}"/>
    <cellStyle name="Normal 42 2 2 3 2 3" xfId="3507" xr:uid="{00000000-0005-0000-0000-0000C40D0000}"/>
    <cellStyle name="Normal 42 2 2 3 2 3 2" xfId="13581" xr:uid="{00000000-0005-0000-0000-00001E350000}"/>
    <cellStyle name="Normal 42 2 2 3 2 3 2 3" xfId="28675" xr:uid="{00000000-0005-0000-0000-000018700000}"/>
    <cellStyle name="Normal 42 2 2 3 2 3 3" xfId="8561" xr:uid="{00000000-0005-0000-0000-000082210000}"/>
    <cellStyle name="Normal 42 2 2 3 2 3 3 3" xfId="23658" xr:uid="{00000000-0005-0000-0000-00007F5C0000}"/>
    <cellStyle name="Normal 42 2 2 3 2 3 5" xfId="18645" xr:uid="{00000000-0005-0000-0000-0000EA480000}"/>
    <cellStyle name="Normal 42 2 2 3 2 4" xfId="5200" xr:uid="{00000000-0005-0000-0000-000061140000}"/>
    <cellStyle name="Normal 42 2 2 3 2 4 2" xfId="15252" xr:uid="{00000000-0005-0000-0000-0000A53B0000}"/>
    <cellStyle name="Normal 42 2 2 3 2 4 2 3" xfId="30346" xr:uid="{00000000-0005-0000-0000-00009F760000}"/>
    <cellStyle name="Normal 42 2 2 3 2 4 3" xfId="10232" xr:uid="{00000000-0005-0000-0000-000009280000}"/>
    <cellStyle name="Normal 42 2 2 3 2 4 3 3" xfId="25329" xr:uid="{00000000-0005-0000-0000-000006630000}"/>
    <cellStyle name="Normal 42 2 2 3 2 4 5" xfId="20316" xr:uid="{00000000-0005-0000-0000-0000714F0000}"/>
    <cellStyle name="Normal 42 2 2 3 2 5" xfId="11910" xr:uid="{00000000-0005-0000-0000-0000972E0000}"/>
    <cellStyle name="Normal 42 2 2 3 2 5 3" xfId="27004" xr:uid="{00000000-0005-0000-0000-000091690000}"/>
    <cellStyle name="Normal 42 2 2 3 2 6" xfId="6889" xr:uid="{00000000-0005-0000-0000-0000FA1A0000}"/>
    <cellStyle name="Normal 42 2 2 3 2 6 3" xfId="21987" xr:uid="{00000000-0005-0000-0000-0000F8550000}"/>
    <cellStyle name="Normal 42 2 2 3 2 8" xfId="16974"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3" xr:uid="{00000000-0005-0000-0000-0000BA710000}"/>
    <cellStyle name="Normal 42 2 2 3 3 2 3" xfId="8979" xr:uid="{00000000-0005-0000-0000-000024230000}"/>
    <cellStyle name="Normal 42 2 2 3 3 2 3 3" xfId="24076" xr:uid="{00000000-0005-0000-0000-0000215E0000}"/>
    <cellStyle name="Normal 42 2 2 3 3 2 5" xfId="19063" xr:uid="{00000000-0005-0000-0000-00008C4A0000}"/>
    <cellStyle name="Normal 42 2 2 3 3 3" xfId="5618" xr:uid="{00000000-0005-0000-0000-000003160000}"/>
    <cellStyle name="Normal 42 2 2 3 3 3 2" xfId="15670" xr:uid="{00000000-0005-0000-0000-0000473D0000}"/>
    <cellStyle name="Normal 42 2 2 3 3 3 2 3" xfId="30764" xr:uid="{00000000-0005-0000-0000-000041780000}"/>
    <cellStyle name="Normal 42 2 2 3 3 3 3" xfId="10650" xr:uid="{00000000-0005-0000-0000-0000AB290000}"/>
    <cellStyle name="Normal 42 2 2 3 3 3 3 3" xfId="25747" xr:uid="{00000000-0005-0000-0000-0000A8640000}"/>
    <cellStyle name="Normal 42 2 2 3 3 3 5" xfId="20734" xr:uid="{00000000-0005-0000-0000-000013510000}"/>
    <cellStyle name="Normal 42 2 2 3 3 4" xfId="12328" xr:uid="{00000000-0005-0000-0000-000039300000}"/>
    <cellStyle name="Normal 42 2 2 3 3 4 3" xfId="27422" xr:uid="{00000000-0005-0000-0000-0000336B0000}"/>
    <cellStyle name="Normal 42 2 2 3 3 5" xfId="7307" xr:uid="{00000000-0005-0000-0000-00009C1C0000}"/>
    <cellStyle name="Normal 42 2 2 3 3 5 3" xfId="22405" xr:uid="{00000000-0005-0000-0000-00009A570000}"/>
    <cellStyle name="Normal 42 2 2 3 3 7" xfId="17392" xr:uid="{00000000-0005-0000-0000-000005440000}"/>
    <cellStyle name="Normal 42 2 2 3 4" xfId="3089" xr:uid="{00000000-0005-0000-0000-0000220C0000}"/>
    <cellStyle name="Normal 42 2 2 3 4 2" xfId="13163" xr:uid="{00000000-0005-0000-0000-00007C330000}"/>
    <cellStyle name="Normal 42 2 2 3 4 2 3" xfId="28257" xr:uid="{00000000-0005-0000-0000-0000766E0000}"/>
    <cellStyle name="Normal 42 2 2 3 4 3" xfId="8143" xr:uid="{00000000-0005-0000-0000-0000E01F0000}"/>
    <cellStyle name="Normal 42 2 2 3 4 3 3" xfId="23240" xr:uid="{00000000-0005-0000-0000-0000DD5A0000}"/>
    <cellStyle name="Normal 42 2 2 3 4 5" xfId="18227" xr:uid="{00000000-0005-0000-0000-000048470000}"/>
    <cellStyle name="Normal 42 2 2 3 5" xfId="4782" xr:uid="{00000000-0005-0000-0000-0000BF120000}"/>
    <cellStyle name="Normal 42 2 2 3 5 2" xfId="14834" xr:uid="{00000000-0005-0000-0000-0000033A0000}"/>
    <cellStyle name="Normal 42 2 2 3 5 2 3" xfId="29928" xr:uid="{00000000-0005-0000-0000-0000FD740000}"/>
    <cellStyle name="Normal 42 2 2 3 5 3" xfId="9814" xr:uid="{00000000-0005-0000-0000-000067260000}"/>
    <cellStyle name="Normal 42 2 2 3 5 3 3" xfId="24911" xr:uid="{00000000-0005-0000-0000-000064610000}"/>
    <cellStyle name="Normal 42 2 2 3 5 5" xfId="19898" xr:uid="{00000000-0005-0000-0000-0000CF4D0000}"/>
    <cellStyle name="Normal 42 2 2 3 6" xfId="11492" xr:uid="{00000000-0005-0000-0000-0000F52C0000}"/>
    <cellStyle name="Normal 42 2 2 3 6 3" xfId="26586" xr:uid="{00000000-0005-0000-0000-0000EF670000}"/>
    <cellStyle name="Normal 42 2 2 3 7" xfId="6471" xr:uid="{00000000-0005-0000-0000-000058190000}"/>
    <cellStyle name="Normal 42 2 2 3 7 3" xfId="21569" xr:uid="{00000000-0005-0000-0000-000056540000}"/>
    <cellStyle name="Normal 42 2 2 3 9" xfId="16556"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3" xr:uid="{00000000-0005-0000-0000-00008C720000}"/>
    <cellStyle name="Normal 42 2 2 4 2 2 3" xfId="9189" xr:uid="{00000000-0005-0000-0000-0000F6230000}"/>
    <cellStyle name="Normal 42 2 2 4 2 2 3 3" xfId="24286" xr:uid="{00000000-0005-0000-0000-0000F35E0000}"/>
    <cellStyle name="Normal 42 2 2 4 2 2 5" xfId="19273" xr:uid="{00000000-0005-0000-0000-00005E4B0000}"/>
    <cellStyle name="Normal 42 2 2 4 2 3" xfId="5828" xr:uid="{00000000-0005-0000-0000-0000D5160000}"/>
    <cellStyle name="Normal 42 2 2 4 2 3 2" xfId="15880" xr:uid="{00000000-0005-0000-0000-0000193E0000}"/>
    <cellStyle name="Normal 42 2 2 4 2 3 2 3" xfId="30974" xr:uid="{00000000-0005-0000-0000-000013790000}"/>
    <cellStyle name="Normal 42 2 2 4 2 3 3" xfId="10860" xr:uid="{00000000-0005-0000-0000-00007D2A0000}"/>
    <cellStyle name="Normal 42 2 2 4 2 3 3 3" xfId="25957" xr:uid="{00000000-0005-0000-0000-00007A650000}"/>
    <cellStyle name="Normal 42 2 2 4 2 3 5" xfId="20944" xr:uid="{00000000-0005-0000-0000-0000E5510000}"/>
    <cellStyle name="Normal 42 2 2 4 2 4" xfId="12538" xr:uid="{00000000-0005-0000-0000-00000B310000}"/>
    <cellStyle name="Normal 42 2 2 4 2 4 3" xfId="27632" xr:uid="{00000000-0005-0000-0000-0000056C0000}"/>
    <cellStyle name="Normal 42 2 2 4 2 5" xfId="7517" xr:uid="{00000000-0005-0000-0000-00006E1D0000}"/>
    <cellStyle name="Normal 42 2 2 4 2 5 3" xfId="22615" xr:uid="{00000000-0005-0000-0000-00006C580000}"/>
    <cellStyle name="Normal 42 2 2 4 2 7" xfId="17602" xr:uid="{00000000-0005-0000-0000-0000D7440000}"/>
    <cellStyle name="Normal 42 2 2 4 3" xfId="3299" xr:uid="{00000000-0005-0000-0000-0000F40C0000}"/>
    <cellStyle name="Normal 42 2 2 4 3 2" xfId="13373" xr:uid="{00000000-0005-0000-0000-00004E340000}"/>
    <cellStyle name="Normal 42 2 2 4 3 2 3" xfId="28467" xr:uid="{00000000-0005-0000-0000-0000486F0000}"/>
    <cellStyle name="Normal 42 2 2 4 3 3" xfId="8353" xr:uid="{00000000-0005-0000-0000-0000B2200000}"/>
    <cellStyle name="Normal 42 2 2 4 3 3 3" xfId="23450" xr:uid="{00000000-0005-0000-0000-0000AF5B0000}"/>
    <cellStyle name="Normal 42 2 2 4 3 5" xfId="18437" xr:uid="{00000000-0005-0000-0000-00001A480000}"/>
    <cellStyle name="Normal 42 2 2 4 4" xfId="4992" xr:uid="{00000000-0005-0000-0000-000091130000}"/>
    <cellStyle name="Normal 42 2 2 4 4 2" xfId="15044" xr:uid="{00000000-0005-0000-0000-0000D53A0000}"/>
    <cellStyle name="Normal 42 2 2 4 4 2 3" xfId="30138" xr:uid="{00000000-0005-0000-0000-0000CF750000}"/>
    <cellStyle name="Normal 42 2 2 4 4 3" xfId="10024" xr:uid="{00000000-0005-0000-0000-000039270000}"/>
    <cellStyle name="Normal 42 2 2 4 4 3 3" xfId="25121" xr:uid="{00000000-0005-0000-0000-000036620000}"/>
    <cellStyle name="Normal 42 2 2 4 4 5" xfId="20108" xr:uid="{00000000-0005-0000-0000-0000A14E0000}"/>
    <cellStyle name="Normal 42 2 2 4 5" xfId="11702" xr:uid="{00000000-0005-0000-0000-0000C72D0000}"/>
    <cellStyle name="Normal 42 2 2 4 5 3" xfId="26796" xr:uid="{00000000-0005-0000-0000-0000C1680000}"/>
    <cellStyle name="Normal 42 2 2 4 6" xfId="6681" xr:uid="{00000000-0005-0000-0000-00002A1A0000}"/>
    <cellStyle name="Normal 42 2 2 4 6 3" xfId="21779" xr:uid="{00000000-0005-0000-0000-000028550000}"/>
    <cellStyle name="Normal 42 2 2 4 8" xfId="16766"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5" xr:uid="{00000000-0005-0000-0000-0000EA700000}"/>
    <cellStyle name="Normal 42 2 2 5 2 3" xfId="8771" xr:uid="{00000000-0005-0000-0000-000054220000}"/>
    <cellStyle name="Normal 42 2 2 5 2 3 3" xfId="23868" xr:uid="{00000000-0005-0000-0000-0000515D0000}"/>
    <cellStyle name="Normal 42 2 2 5 2 5" xfId="18855" xr:uid="{00000000-0005-0000-0000-0000BC490000}"/>
    <cellStyle name="Normal 42 2 2 5 3" xfId="5410" xr:uid="{00000000-0005-0000-0000-000033150000}"/>
    <cellStyle name="Normal 42 2 2 5 3 2" xfId="15462" xr:uid="{00000000-0005-0000-0000-0000773C0000}"/>
    <cellStyle name="Normal 42 2 2 5 3 2 3" xfId="30556" xr:uid="{00000000-0005-0000-0000-000071770000}"/>
    <cellStyle name="Normal 42 2 2 5 3 3" xfId="10442" xr:uid="{00000000-0005-0000-0000-0000DB280000}"/>
    <cellStyle name="Normal 42 2 2 5 3 3 3" xfId="25539" xr:uid="{00000000-0005-0000-0000-0000D8630000}"/>
    <cellStyle name="Normal 42 2 2 5 3 5" xfId="20526" xr:uid="{00000000-0005-0000-0000-000043500000}"/>
    <cellStyle name="Normal 42 2 2 5 4" xfId="12120" xr:uid="{00000000-0005-0000-0000-0000692F0000}"/>
    <cellStyle name="Normal 42 2 2 5 4 3" xfId="27214" xr:uid="{00000000-0005-0000-0000-0000636A0000}"/>
    <cellStyle name="Normal 42 2 2 5 5" xfId="7099" xr:uid="{00000000-0005-0000-0000-0000CC1B0000}"/>
    <cellStyle name="Normal 42 2 2 5 5 3" xfId="22197" xr:uid="{00000000-0005-0000-0000-0000CA560000}"/>
    <cellStyle name="Normal 42 2 2 5 7" xfId="17184" xr:uid="{00000000-0005-0000-0000-000035430000}"/>
    <cellStyle name="Normal 42 2 2 6" xfId="2881" xr:uid="{00000000-0005-0000-0000-0000520B0000}"/>
    <cellStyle name="Normal 42 2 2 6 2" xfId="12955" xr:uid="{00000000-0005-0000-0000-0000AC320000}"/>
    <cellStyle name="Normal 42 2 2 6 2 3" xfId="28049" xr:uid="{00000000-0005-0000-0000-0000A66D0000}"/>
    <cellStyle name="Normal 42 2 2 6 3" xfId="7935" xr:uid="{00000000-0005-0000-0000-0000101F0000}"/>
    <cellStyle name="Normal 42 2 2 6 3 3" xfId="23032" xr:uid="{00000000-0005-0000-0000-00000D5A0000}"/>
    <cellStyle name="Normal 42 2 2 6 5" xfId="18019" xr:uid="{00000000-0005-0000-0000-000078460000}"/>
    <cellStyle name="Normal 42 2 2 7" xfId="4574" xr:uid="{00000000-0005-0000-0000-0000EF110000}"/>
    <cellStyle name="Normal 42 2 2 7 2" xfId="14626" xr:uid="{00000000-0005-0000-0000-000033390000}"/>
    <cellStyle name="Normal 42 2 2 7 2 3" xfId="29720" xr:uid="{00000000-0005-0000-0000-00002D740000}"/>
    <cellStyle name="Normal 42 2 2 7 3" xfId="9606" xr:uid="{00000000-0005-0000-0000-000097250000}"/>
    <cellStyle name="Normal 42 2 2 7 3 3" xfId="24703" xr:uid="{00000000-0005-0000-0000-000094600000}"/>
    <cellStyle name="Normal 42 2 2 7 5" xfId="19690" xr:uid="{00000000-0005-0000-0000-0000FF4C0000}"/>
    <cellStyle name="Normal 42 2 2 8" xfId="11284" xr:uid="{00000000-0005-0000-0000-0000252C0000}"/>
    <cellStyle name="Normal 42 2 2 8 3" xfId="26378" xr:uid="{00000000-0005-0000-0000-00001F670000}"/>
    <cellStyle name="Normal 42 2 2 9" xfId="6263" xr:uid="{00000000-0005-0000-0000-000088180000}"/>
    <cellStyle name="Normal 42 2 2 9 3" xfId="21361" xr:uid="{00000000-0005-0000-0000-000086530000}"/>
    <cellStyle name="Normal 42 2 3" xfId="1228" xr:uid="{00000000-0005-0000-0000-0000DC040000}"/>
    <cellStyle name="Normal 42 2 3 10" xfId="16400"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3" xr:uid="{00000000-0005-0000-0000-000090730000}"/>
    <cellStyle name="Normal 42 2 3 2 2 2 2 3" xfId="9449" xr:uid="{00000000-0005-0000-0000-0000FA240000}"/>
    <cellStyle name="Normal 42 2 3 2 2 2 2 3 3" xfId="24546" xr:uid="{00000000-0005-0000-0000-0000F75F0000}"/>
    <cellStyle name="Normal 42 2 3 2 2 2 2 5" xfId="19533" xr:uid="{00000000-0005-0000-0000-0000624C0000}"/>
    <cellStyle name="Normal 42 2 3 2 2 2 3" xfId="6088" xr:uid="{00000000-0005-0000-0000-0000D9170000}"/>
    <cellStyle name="Normal 42 2 3 2 2 2 3 2" xfId="16140" xr:uid="{00000000-0005-0000-0000-00001D3F0000}"/>
    <cellStyle name="Normal 42 2 3 2 2 2 3 2 3" xfId="31234" xr:uid="{00000000-0005-0000-0000-0000177A0000}"/>
    <cellStyle name="Normal 42 2 3 2 2 2 3 3" xfId="11120" xr:uid="{00000000-0005-0000-0000-0000812B0000}"/>
    <cellStyle name="Normal 42 2 3 2 2 2 3 3 3" xfId="26217" xr:uid="{00000000-0005-0000-0000-00007E660000}"/>
    <cellStyle name="Normal 42 2 3 2 2 2 3 5" xfId="21204" xr:uid="{00000000-0005-0000-0000-0000E9520000}"/>
    <cellStyle name="Normal 42 2 3 2 2 2 4" xfId="12798" xr:uid="{00000000-0005-0000-0000-00000F320000}"/>
    <cellStyle name="Normal 42 2 3 2 2 2 4 3" xfId="27892" xr:uid="{00000000-0005-0000-0000-0000096D0000}"/>
    <cellStyle name="Normal 42 2 3 2 2 2 5" xfId="7777" xr:uid="{00000000-0005-0000-0000-0000721E0000}"/>
    <cellStyle name="Normal 42 2 3 2 2 2 5 3" xfId="22875" xr:uid="{00000000-0005-0000-0000-000070590000}"/>
    <cellStyle name="Normal 42 2 3 2 2 2 7" xfId="17862" xr:uid="{00000000-0005-0000-0000-0000DB450000}"/>
    <cellStyle name="Normal 42 2 3 2 2 3" xfId="3559" xr:uid="{00000000-0005-0000-0000-0000F80D0000}"/>
    <cellStyle name="Normal 42 2 3 2 2 3 2" xfId="13633" xr:uid="{00000000-0005-0000-0000-000052350000}"/>
    <cellStyle name="Normal 42 2 3 2 2 3 2 3" xfId="28727" xr:uid="{00000000-0005-0000-0000-00004C700000}"/>
    <cellStyle name="Normal 42 2 3 2 2 3 3" xfId="8613" xr:uid="{00000000-0005-0000-0000-0000B6210000}"/>
    <cellStyle name="Normal 42 2 3 2 2 3 3 3" xfId="23710" xr:uid="{00000000-0005-0000-0000-0000B35C0000}"/>
    <cellStyle name="Normal 42 2 3 2 2 3 5" xfId="18697" xr:uid="{00000000-0005-0000-0000-00001E490000}"/>
    <cellStyle name="Normal 42 2 3 2 2 4" xfId="5252" xr:uid="{00000000-0005-0000-0000-000095140000}"/>
    <cellStyle name="Normal 42 2 3 2 2 4 2" xfId="15304" xr:uid="{00000000-0005-0000-0000-0000D93B0000}"/>
    <cellStyle name="Normal 42 2 3 2 2 4 2 3" xfId="30398" xr:uid="{00000000-0005-0000-0000-0000D3760000}"/>
    <cellStyle name="Normal 42 2 3 2 2 4 3" xfId="10284" xr:uid="{00000000-0005-0000-0000-00003D280000}"/>
    <cellStyle name="Normal 42 2 3 2 2 4 3 3" xfId="25381" xr:uid="{00000000-0005-0000-0000-00003A630000}"/>
    <cellStyle name="Normal 42 2 3 2 2 4 5" xfId="20368" xr:uid="{00000000-0005-0000-0000-0000A54F0000}"/>
    <cellStyle name="Normal 42 2 3 2 2 5" xfId="11962" xr:uid="{00000000-0005-0000-0000-0000CB2E0000}"/>
    <cellStyle name="Normal 42 2 3 2 2 5 3" xfId="27056" xr:uid="{00000000-0005-0000-0000-0000C5690000}"/>
    <cellStyle name="Normal 42 2 3 2 2 6" xfId="6941" xr:uid="{00000000-0005-0000-0000-00002E1B0000}"/>
    <cellStyle name="Normal 42 2 3 2 2 6 3" xfId="22039" xr:uid="{00000000-0005-0000-0000-00002C560000}"/>
    <cellStyle name="Normal 42 2 3 2 2 8" xfId="17026"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5" xr:uid="{00000000-0005-0000-0000-0000EE710000}"/>
    <cellStyle name="Normal 42 2 3 2 3 2 3" xfId="9031" xr:uid="{00000000-0005-0000-0000-000058230000}"/>
    <cellStyle name="Normal 42 2 3 2 3 2 3 3" xfId="24128" xr:uid="{00000000-0005-0000-0000-0000555E0000}"/>
    <cellStyle name="Normal 42 2 3 2 3 2 5" xfId="19115" xr:uid="{00000000-0005-0000-0000-0000C04A0000}"/>
    <cellStyle name="Normal 42 2 3 2 3 3" xfId="5670" xr:uid="{00000000-0005-0000-0000-000037160000}"/>
    <cellStyle name="Normal 42 2 3 2 3 3 2" xfId="15722" xr:uid="{00000000-0005-0000-0000-00007B3D0000}"/>
    <cellStyle name="Normal 42 2 3 2 3 3 2 3" xfId="30816" xr:uid="{00000000-0005-0000-0000-000075780000}"/>
    <cellStyle name="Normal 42 2 3 2 3 3 3" xfId="10702" xr:uid="{00000000-0005-0000-0000-0000DF290000}"/>
    <cellStyle name="Normal 42 2 3 2 3 3 3 3" xfId="25799" xr:uid="{00000000-0005-0000-0000-0000DC640000}"/>
    <cellStyle name="Normal 42 2 3 2 3 3 5" xfId="20786" xr:uid="{00000000-0005-0000-0000-000047510000}"/>
    <cellStyle name="Normal 42 2 3 2 3 4" xfId="12380" xr:uid="{00000000-0005-0000-0000-00006D300000}"/>
    <cellStyle name="Normal 42 2 3 2 3 4 3" xfId="27474" xr:uid="{00000000-0005-0000-0000-0000676B0000}"/>
    <cellStyle name="Normal 42 2 3 2 3 5" xfId="7359" xr:uid="{00000000-0005-0000-0000-0000D01C0000}"/>
    <cellStyle name="Normal 42 2 3 2 3 5 3" xfId="22457" xr:uid="{00000000-0005-0000-0000-0000CE570000}"/>
    <cellStyle name="Normal 42 2 3 2 3 7" xfId="17444" xr:uid="{00000000-0005-0000-0000-000039440000}"/>
    <cellStyle name="Normal 42 2 3 2 4" xfId="3141" xr:uid="{00000000-0005-0000-0000-0000560C0000}"/>
    <cellStyle name="Normal 42 2 3 2 4 2" xfId="13215" xr:uid="{00000000-0005-0000-0000-0000B0330000}"/>
    <cellStyle name="Normal 42 2 3 2 4 2 3" xfId="28309" xr:uid="{00000000-0005-0000-0000-0000AA6E0000}"/>
    <cellStyle name="Normal 42 2 3 2 4 3" xfId="8195" xr:uid="{00000000-0005-0000-0000-000014200000}"/>
    <cellStyle name="Normal 42 2 3 2 4 3 3" xfId="23292" xr:uid="{00000000-0005-0000-0000-0000115B0000}"/>
    <cellStyle name="Normal 42 2 3 2 4 5" xfId="18279" xr:uid="{00000000-0005-0000-0000-00007C470000}"/>
    <cellStyle name="Normal 42 2 3 2 5" xfId="4834" xr:uid="{00000000-0005-0000-0000-0000F3120000}"/>
    <cellStyle name="Normal 42 2 3 2 5 2" xfId="14886" xr:uid="{00000000-0005-0000-0000-0000373A0000}"/>
    <cellStyle name="Normal 42 2 3 2 5 2 3" xfId="29980" xr:uid="{00000000-0005-0000-0000-000031750000}"/>
    <cellStyle name="Normal 42 2 3 2 5 3" xfId="9866" xr:uid="{00000000-0005-0000-0000-00009B260000}"/>
    <cellStyle name="Normal 42 2 3 2 5 3 3" xfId="24963" xr:uid="{00000000-0005-0000-0000-000098610000}"/>
    <cellStyle name="Normal 42 2 3 2 5 5" xfId="19950" xr:uid="{00000000-0005-0000-0000-0000034E0000}"/>
    <cellStyle name="Normal 42 2 3 2 6" xfId="11544" xr:uid="{00000000-0005-0000-0000-0000292D0000}"/>
    <cellStyle name="Normal 42 2 3 2 6 3" xfId="26638" xr:uid="{00000000-0005-0000-0000-000023680000}"/>
    <cellStyle name="Normal 42 2 3 2 7" xfId="6523" xr:uid="{00000000-0005-0000-0000-00008C190000}"/>
    <cellStyle name="Normal 42 2 3 2 7 3" xfId="21621" xr:uid="{00000000-0005-0000-0000-00008A540000}"/>
    <cellStyle name="Normal 42 2 3 2 9" xfId="16608"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5" xr:uid="{00000000-0005-0000-0000-0000C0720000}"/>
    <cellStyle name="Normal 42 2 3 3 2 2 3" xfId="9241" xr:uid="{00000000-0005-0000-0000-00002A240000}"/>
    <cellStyle name="Normal 42 2 3 3 2 2 3 3" xfId="24338" xr:uid="{00000000-0005-0000-0000-0000275F0000}"/>
    <cellStyle name="Normal 42 2 3 3 2 2 5" xfId="19325" xr:uid="{00000000-0005-0000-0000-0000924B0000}"/>
    <cellStyle name="Normal 42 2 3 3 2 3" xfId="5880" xr:uid="{00000000-0005-0000-0000-000009170000}"/>
    <cellStyle name="Normal 42 2 3 3 2 3 2" xfId="15932" xr:uid="{00000000-0005-0000-0000-00004D3E0000}"/>
    <cellStyle name="Normal 42 2 3 3 2 3 2 3" xfId="31026" xr:uid="{00000000-0005-0000-0000-000047790000}"/>
    <cellStyle name="Normal 42 2 3 3 2 3 3" xfId="10912" xr:uid="{00000000-0005-0000-0000-0000B12A0000}"/>
    <cellStyle name="Normal 42 2 3 3 2 3 3 3" xfId="26009" xr:uid="{00000000-0005-0000-0000-0000AE650000}"/>
    <cellStyle name="Normal 42 2 3 3 2 3 5" xfId="20996" xr:uid="{00000000-0005-0000-0000-000019520000}"/>
    <cellStyle name="Normal 42 2 3 3 2 4" xfId="12590" xr:uid="{00000000-0005-0000-0000-00003F310000}"/>
    <cellStyle name="Normal 42 2 3 3 2 4 3" xfId="27684" xr:uid="{00000000-0005-0000-0000-0000396C0000}"/>
    <cellStyle name="Normal 42 2 3 3 2 5" xfId="7569" xr:uid="{00000000-0005-0000-0000-0000A21D0000}"/>
    <cellStyle name="Normal 42 2 3 3 2 5 3" xfId="22667" xr:uid="{00000000-0005-0000-0000-0000A0580000}"/>
    <cellStyle name="Normal 42 2 3 3 2 7" xfId="17654" xr:uid="{00000000-0005-0000-0000-00000B450000}"/>
    <cellStyle name="Normal 42 2 3 3 3" xfId="3351" xr:uid="{00000000-0005-0000-0000-0000280D0000}"/>
    <cellStyle name="Normal 42 2 3 3 3 2" xfId="13425" xr:uid="{00000000-0005-0000-0000-000082340000}"/>
    <cellStyle name="Normal 42 2 3 3 3 2 3" xfId="28519" xr:uid="{00000000-0005-0000-0000-00007C6F0000}"/>
    <cellStyle name="Normal 42 2 3 3 3 3" xfId="8405" xr:uid="{00000000-0005-0000-0000-0000E6200000}"/>
    <cellStyle name="Normal 42 2 3 3 3 3 3" xfId="23502" xr:uid="{00000000-0005-0000-0000-0000E35B0000}"/>
    <cellStyle name="Normal 42 2 3 3 3 5" xfId="18489" xr:uid="{00000000-0005-0000-0000-00004E480000}"/>
    <cellStyle name="Normal 42 2 3 3 4" xfId="5044" xr:uid="{00000000-0005-0000-0000-0000C5130000}"/>
    <cellStyle name="Normal 42 2 3 3 4 2" xfId="15096" xr:uid="{00000000-0005-0000-0000-0000093B0000}"/>
    <cellStyle name="Normal 42 2 3 3 4 2 3" xfId="30190" xr:uid="{00000000-0005-0000-0000-000003760000}"/>
    <cellStyle name="Normal 42 2 3 3 4 3" xfId="10076" xr:uid="{00000000-0005-0000-0000-00006D270000}"/>
    <cellStyle name="Normal 42 2 3 3 4 3 3" xfId="25173" xr:uid="{00000000-0005-0000-0000-00006A620000}"/>
    <cellStyle name="Normal 42 2 3 3 4 5" xfId="20160" xr:uid="{00000000-0005-0000-0000-0000D54E0000}"/>
    <cellStyle name="Normal 42 2 3 3 5" xfId="11754" xr:uid="{00000000-0005-0000-0000-0000FB2D0000}"/>
    <cellStyle name="Normal 42 2 3 3 5 3" xfId="26848" xr:uid="{00000000-0005-0000-0000-0000F5680000}"/>
    <cellStyle name="Normal 42 2 3 3 6" xfId="6733" xr:uid="{00000000-0005-0000-0000-00005E1A0000}"/>
    <cellStyle name="Normal 42 2 3 3 6 3" xfId="21831" xr:uid="{00000000-0005-0000-0000-00005C550000}"/>
    <cellStyle name="Normal 42 2 3 3 8" xfId="16818"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7" xr:uid="{00000000-0005-0000-0000-00001E710000}"/>
    <cellStyle name="Normal 42 2 3 4 2 3" xfId="8823" xr:uid="{00000000-0005-0000-0000-000088220000}"/>
    <cellStyle name="Normal 42 2 3 4 2 3 3" xfId="23920" xr:uid="{00000000-0005-0000-0000-0000855D0000}"/>
    <cellStyle name="Normal 42 2 3 4 2 5" xfId="18907" xr:uid="{00000000-0005-0000-0000-0000F0490000}"/>
    <cellStyle name="Normal 42 2 3 4 3" xfId="5462" xr:uid="{00000000-0005-0000-0000-000067150000}"/>
    <cellStyle name="Normal 42 2 3 4 3 2" xfId="15514" xr:uid="{00000000-0005-0000-0000-0000AB3C0000}"/>
    <cellStyle name="Normal 42 2 3 4 3 2 3" xfId="30608" xr:uid="{00000000-0005-0000-0000-0000A5770000}"/>
    <cellStyle name="Normal 42 2 3 4 3 3" xfId="10494" xr:uid="{00000000-0005-0000-0000-00000F290000}"/>
    <cellStyle name="Normal 42 2 3 4 3 3 3" xfId="25591" xr:uid="{00000000-0005-0000-0000-00000C640000}"/>
    <cellStyle name="Normal 42 2 3 4 3 5" xfId="20578" xr:uid="{00000000-0005-0000-0000-000077500000}"/>
    <cellStyle name="Normal 42 2 3 4 4" xfId="12172" xr:uid="{00000000-0005-0000-0000-00009D2F0000}"/>
    <cellStyle name="Normal 42 2 3 4 4 3" xfId="27266" xr:uid="{00000000-0005-0000-0000-0000976A0000}"/>
    <cellStyle name="Normal 42 2 3 4 5" xfId="7151" xr:uid="{00000000-0005-0000-0000-0000001C0000}"/>
    <cellStyle name="Normal 42 2 3 4 5 3" xfId="22249" xr:uid="{00000000-0005-0000-0000-0000FE560000}"/>
    <cellStyle name="Normal 42 2 3 4 7" xfId="17236" xr:uid="{00000000-0005-0000-0000-000069430000}"/>
    <cellStyle name="Normal 42 2 3 5" xfId="2933" xr:uid="{00000000-0005-0000-0000-0000860B0000}"/>
    <cellStyle name="Normal 42 2 3 5 2" xfId="13007" xr:uid="{00000000-0005-0000-0000-0000E0320000}"/>
    <cellStyle name="Normal 42 2 3 5 2 3" xfId="28101" xr:uid="{00000000-0005-0000-0000-0000DA6D0000}"/>
    <cellStyle name="Normal 42 2 3 5 3" xfId="7987" xr:uid="{00000000-0005-0000-0000-0000441F0000}"/>
    <cellStyle name="Normal 42 2 3 5 3 3" xfId="23084" xr:uid="{00000000-0005-0000-0000-0000415A0000}"/>
    <cellStyle name="Normal 42 2 3 5 5" xfId="18071" xr:uid="{00000000-0005-0000-0000-0000AC460000}"/>
    <cellStyle name="Normal 42 2 3 6" xfId="4626" xr:uid="{00000000-0005-0000-0000-000023120000}"/>
    <cellStyle name="Normal 42 2 3 6 2" xfId="14678" xr:uid="{00000000-0005-0000-0000-000067390000}"/>
    <cellStyle name="Normal 42 2 3 6 2 3" xfId="29772" xr:uid="{00000000-0005-0000-0000-000061740000}"/>
    <cellStyle name="Normal 42 2 3 6 3" xfId="9658" xr:uid="{00000000-0005-0000-0000-0000CB250000}"/>
    <cellStyle name="Normal 42 2 3 6 3 3" xfId="24755" xr:uid="{00000000-0005-0000-0000-0000C8600000}"/>
    <cellStyle name="Normal 42 2 3 6 5" xfId="19742" xr:uid="{00000000-0005-0000-0000-0000334D0000}"/>
    <cellStyle name="Normal 42 2 3 7" xfId="11336" xr:uid="{00000000-0005-0000-0000-0000592C0000}"/>
    <cellStyle name="Normal 42 2 3 7 3" xfId="26430" xr:uid="{00000000-0005-0000-0000-000053670000}"/>
    <cellStyle name="Normal 42 2 3 8" xfId="6315" xr:uid="{00000000-0005-0000-0000-0000BC180000}"/>
    <cellStyle name="Normal 42 2 3 8 3" xfId="21413"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59" xr:uid="{00000000-0005-0000-0000-000028730000}"/>
    <cellStyle name="Normal 42 2 4 2 2 2 3" xfId="9345" xr:uid="{00000000-0005-0000-0000-000092240000}"/>
    <cellStyle name="Normal 42 2 4 2 2 2 3 3" xfId="24442" xr:uid="{00000000-0005-0000-0000-00008F5F0000}"/>
    <cellStyle name="Normal 42 2 4 2 2 2 5" xfId="19429" xr:uid="{00000000-0005-0000-0000-0000FA4B0000}"/>
    <cellStyle name="Normal 42 2 4 2 2 3" xfId="5984" xr:uid="{00000000-0005-0000-0000-000071170000}"/>
    <cellStyle name="Normal 42 2 4 2 2 3 2" xfId="16036" xr:uid="{00000000-0005-0000-0000-0000B53E0000}"/>
    <cellStyle name="Normal 42 2 4 2 2 3 2 3" xfId="31130" xr:uid="{00000000-0005-0000-0000-0000AF790000}"/>
    <cellStyle name="Normal 42 2 4 2 2 3 3" xfId="11016" xr:uid="{00000000-0005-0000-0000-0000192B0000}"/>
    <cellStyle name="Normal 42 2 4 2 2 3 3 3" xfId="26113" xr:uid="{00000000-0005-0000-0000-000016660000}"/>
    <cellStyle name="Normal 42 2 4 2 2 3 5" xfId="21100" xr:uid="{00000000-0005-0000-0000-000081520000}"/>
    <cellStyle name="Normal 42 2 4 2 2 4" xfId="12694" xr:uid="{00000000-0005-0000-0000-0000A7310000}"/>
    <cellStyle name="Normal 42 2 4 2 2 4 3" xfId="27788" xr:uid="{00000000-0005-0000-0000-0000A16C0000}"/>
    <cellStyle name="Normal 42 2 4 2 2 5" xfId="7673" xr:uid="{00000000-0005-0000-0000-00000A1E0000}"/>
    <cellStyle name="Normal 42 2 4 2 2 5 3" xfId="22771" xr:uid="{00000000-0005-0000-0000-000008590000}"/>
    <cellStyle name="Normal 42 2 4 2 2 7" xfId="17758" xr:uid="{00000000-0005-0000-0000-000073450000}"/>
    <cellStyle name="Normal 42 2 4 2 3" xfId="3455" xr:uid="{00000000-0005-0000-0000-0000900D0000}"/>
    <cellStyle name="Normal 42 2 4 2 3 2" xfId="13529" xr:uid="{00000000-0005-0000-0000-0000EA340000}"/>
    <cellStyle name="Normal 42 2 4 2 3 2 3" xfId="28623" xr:uid="{00000000-0005-0000-0000-0000E46F0000}"/>
    <cellStyle name="Normal 42 2 4 2 3 3" xfId="8509" xr:uid="{00000000-0005-0000-0000-00004E210000}"/>
    <cellStyle name="Normal 42 2 4 2 3 3 3" xfId="23606" xr:uid="{00000000-0005-0000-0000-00004B5C0000}"/>
    <cellStyle name="Normal 42 2 4 2 3 5" xfId="18593" xr:uid="{00000000-0005-0000-0000-0000B6480000}"/>
    <cellStyle name="Normal 42 2 4 2 4" xfId="5148" xr:uid="{00000000-0005-0000-0000-00002D140000}"/>
    <cellStyle name="Normal 42 2 4 2 4 2" xfId="15200" xr:uid="{00000000-0005-0000-0000-0000713B0000}"/>
    <cellStyle name="Normal 42 2 4 2 4 2 3" xfId="30294" xr:uid="{00000000-0005-0000-0000-00006B760000}"/>
    <cellStyle name="Normal 42 2 4 2 4 3" xfId="10180" xr:uid="{00000000-0005-0000-0000-0000D5270000}"/>
    <cellStyle name="Normal 42 2 4 2 4 3 3" xfId="25277" xr:uid="{00000000-0005-0000-0000-0000D2620000}"/>
    <cellStyle name="Normal 42 2 4 2 4 5" xfId="20264" xr:uid="{00000000-0005-0000-0000-00003D4F0000}"/>
    <cellStyle name="Normal 42 2 4 2 5" xfId="11858" xr:uid="{00000000-0005-0000-0000-0000632E0000}"/>
    <cellStyle name="Normal 42 2 4 2 5 3" xfId="26952" xr:uid="{00000000-0005-0000-0000-00005D690000}"/>
    <cellStyle name="Normal 42 2 4 2 6" xfId="6837" xr:uid="{00000000-0005-0000-0000-0000C61A0000}"/>
    <cellStyle name="Normal 42 2 4 2 6 3" xfId="21935" xr:uid="{00000000-0005-0000-0000-0000C4550000}"/>
    <cellStyle name="Normal 42 2 4 2 8" xfId="16922"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1" xr:uid="{00000000-0005-0000-0000-000086710000}"/>
    <cellStyle name="Normal 42 2 4 3 2 3" xfId="8927" xr:uid="{00000000-0005-0000-0000-0000F0220000}"/>
    <cellStyle name="Normal 42 2 4 3 2 3 3" xfId="24024" xr:uid="{00000000-0005-0000-0000-0000ED5D0000}"/>
    <cellStyle name="Normal 42 2 4 3 2 5" xfId="19011" xr:uid="{00000000-0005-0000-0000-0000584A0000}"/>
    <cellStyle name="Normal 42 2 4 3 3" xfId="5566" xr:uid="{00000000-0005-0000-0000-0000CF150000}"/>
    <cellStyle name="Normal 42 2 4 3 3 2" xfId="15618" xr:uid="{00000000-0005-0000-0000-0000133D0000}"/>
    <cellStyle name="Normal 42 2 4 3 3 2 3" xfId="30712" xr:uid="{00000000-0005-0000-0000-00000D780000}"/>
    <cellStyle name="Normal 42 2 4 3 3 3" xfId="10598" xr:uid="{00000000-0005-0000-0000-000077290000}"/>
    <cellStyle name="Normal 42 2 4 3 3 3 3" xfId="25695" xr:uid="{00000000-0005-0000-0000-000074640000}"/>
    <cellStyle name="Normal 42 2 4 3 3 5" xfId="20682" xr:uid="{00000000-0005-0000-0000-0000DF500000}"/>
    <cellStyle name="Normal 42 2 4 3 4" xfId="12276" xr:uid="{00000000-0005-0000-0000-000005300000}"/>
    <cellStyle name="Normal 42 2 4 3 4 3" xfId="27370" xr:uid="{00000000-0005-0000-0000-0000FF6A0000}"/>
    <cellStyle name="Normal 42 2 4 3 5" xfId="7255" xr:uid="{00000000-0005-0000-0000-0000681C0000}"/>
    <cellStyle name="Normal 42 2 4 3 5 3" xfId="22353" xr:uid="{00000000-0005-0000-0000-000066570000}"/>
    <cellStyle name="Normal 42 2 4 3 7" xfId="17340" xr:uid="{00000000-0005-0000-0000-0000D1430000}"/>
    <cellStyle name="Normal 42 2 4 4" xfId="3037" xr:uid="{00000000-0005-0000-0000-0000EE0B0000}"/>
    <cellStyle name="Normal 42 2 4 4 2" xfId="13111" xr:uid="{00000000-0005-0000-0000-000048330000}"/>
    <cellStyle name="Normal 42 2 4 4 2 3" xfId="28205" xr:uid="{00000000-0005-0000-0000-0000426E0000}"/>
    <cellStyle name="Normal 42 2 4 4 3" xfId="8091" xr:uid="{00000000-0005-0000-0000-0000AC1F0000}"/>
    <cellStyle name="Normal 42 2 4 4 3 3" xfId="23188" xr:uid="{00000000-0005-0000-0000-0000A95A0000}"/>
    <cellStyle name="Normal 42 2 4 4 5" xfId="18175" xr:uid="{00000000-0005-0000-0000-000014470000}"/>
    <cellStyle name="Normal 42 2 4 5" xfId="4730" xr:uid="{00000000-0005-0000-0000-00008B120000}"/>
    <cellStyle name="Normal 42 2 4 5 2" xfId="14782" xr:uid="{00000000-0005-0000-0000-0000CF390000}"/>
    <cellStyle name="Normal 42 2 4 5 2 3" xfId="29876" xr:uid="{00000000-0005-0000-0000-0000C9740000}"/>
    <cellStyle name="Normal 42 2 4 5 3" xfId="9762" xr:uid="{00000000-0005-0000-0000-000033260000}"/>
    <cellStyle name="Normal 42 2 4 5 3 3" xfId="24859" xr:uid="{00000000-0005-0000-0000-000030610000}"/>
    <cellStyle name="Normal 42 2 4 5 5" xfId="19846" xr:uid="{00000000-0005-0000-0000-00009B4D0000}"/>
    <cellStyle name="Normal 42 2 4 6" xfId="11440" xr:uid="{00000000-0005-0000-0000-0000C12C0000}"/>
    <cellStyle name="Normal 42 2 4 6 3" xfId="26534" xr:uid="{00000000-0005-0000-0000-0000BB670000}"/>
    <cellStyle name="Normal 42 2 4 7" xfId="6419" xr:uid="{00000000-0005-0000-0000-000024190000}"/>
    <cellStyle name="Normal 42 2 4 7 3" xfId="21517" xr:uid="{00000000-0005-0000-0000-000022540000}"/>
    <cellStyle name="Normal 42 2 4 9" xfId="16504"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1" xr:uid="{00000000-0005-0000-0000-000058720000}"/>
    <cellStyle name="Normal 42 2 5 2 2 3" xfId="9137" xr:uid="{00000000-0005-0000-0000-0000C2230000}"/>
    <cellStyle name="Normal 42 2 5 2 2 3 3" xfId="24234" xr:uid="{00000000-0005-0000-0000-0000BF5E0000}"/>
    <cellStyle name="Normal 42 2 5 2 2 5" xfId="19221" xr:uid="{00000000-0005-0000-0000-00002A4B0000}"/>
    <cellStyle name="Normal 42 2 5 2 3" xfId="5776" xr:uid="{00000000-0005-0000-0000-0000A1160000}"/>
    <cellStyle name="Normal 42 2 5 2 3 2" xfId="15828" xr:uid="{00000000-0005-0000-0000-0000E53D0000}"/>
    <cellStyle name="Normal 42 2 5 2 3 2 3" xfId="30922" xr:uid="{00000000-0005-0000-0000-0000DF780000}"/>
    <cellStyle name="Normal 42 2 5 2 3 3" xfId="10808" xr:uid="{00000000-0005-0000-0000-0000492A0000}"/>
    <cellStyle name="Normal 42 2 5 2 3 3 3" xfId="25905" xr:uid="{00000000-0005-0000-0000-000046650000}"/>
    <cellStyle name="Normal 42 2 5 2 3 5" xfId="20892" xr:uid="{00000000-0005-0000-0000-0000B1510000}"/>
    <cellStyle name="Normal 42 2 5 2 4" xfId="12486" xr:uid="{00000000-0005-0000-0000-0000D7300000}"/>
    <cellStyle name="Normal 42 2 5 2 4 3" xfId="27580" xr:uid="{00000000-0005-0000-0000-0000D16B0000}"/>
    <cellStyle name="Normal 42 2 5 2 5" xfId="7465" xr:uid="{00000000-0005-0000-0000-00003A1D0000}"/>
    <cellStyle name="Normal 42 2 5 2 5 3" xfId="22563" xr:uid="{00000000-0005-0000-0000-000038580000}"/>
    <cellStyle name="Normal 42 2 5 2 7" xfId="17550" xr:uid="{00000000-0005-0000-0000-0000A3440000}"/>
    <cellStyle name="Normal 42 2 5 3" xfId="3247" xr:uid="{00000000-0005-0000-0000-0000C00C0000}"/>
    <cellStyle name="Normal 42 2 5 3 2" xfId="13321" xr:uid="{00000000-0005-0000-0000-00001A340000}"/>
    <cellStyle name="Normal 42 2 5 3 2 3" xfId="28415" xr:uid="{00000000-0005-0000-0000-0000146F0000}"/>
    <cellStyle name="Normal 42 2 5 3 3" xfId="8301" xr:uid="{00000000-0005-0000-0000-00007E200000}"/>
    <cellStyle name="Normal 42 2 5 3 3 3" xfId="23398" xr:uid="{00000000-0005-0000-0000-00007B5B0000}"/>
    <cellStyle name="Normal 42 2 5 3 5" xfId="18385" xr:uid="{00000000-0005-0000-0000-0000E6470000}"/>
    <cellStyle name="Normal 42 2 5 4" xfId="4940" xr:uid="{00000000-0005-0000-0000-00005D130000}"/>
    <cellStyle name="Normal 42 2 5 4 2" xfId="14992" xr:uid="{00000000-0005-0000-0000-0000A13A0000}"/>
    <cellStyle name="Normal 42 2 5 4 2 3" xfId="30086" xr:uid="{00000000-0005-0000-0000-00009B750000}"/>
    <cellStyle name="Normal 42 2 5 4 3" xfId="9972" xr:uid="{00000000-0005-0000-0000-000005270000}"/>
    <cellStyle name="Normal 42 2 5 4 3 3" xfId="25069" xr:uid="{00000000-0005-0000-0000-000002620000}"/>
    <cellStyle name="Normal 42 2 5 4 5" xfId="20056" xr:uid="{00000000-0005-0000-0000-00006D4E0000}"/>
    <cellStyle name="Normal 42 2 5 5" xfId="11650" xr:uid="{00000000-0005-0000-0000-0000932D0000}"/>
    <cellStyle name="Normal 42 2 5 5 3" xfId="26744" xr:uid="{00000000-0005-0000-0000-00008D680000}"/>
    <cellStyle name="Normal 42 2 5 6" xfId="6629" xr:uid="{00000000-0005-0000-0000-0000F6190000}"/>
    <cellStyle name="Normal 42 2 5 6 3" xfId="21727" xr:uid="{00000000-0005-0000-0000-0000F4540000}"/>
    <cellStyle name="Normal 42 2 5 8" xfId="16714"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3" xr:uid="{00000000-0005-0000-0000-0000B6700000}"/>
    <cellStyle name="Normal 42 2 6 2 3" xfId="8719" xr:uid="{00000000-0005-0000-0000-000020220000}"/>
    <cellStyle name="Normal 42 2 6 2 3 3" xfId="23816" xr:uid="{00000000-0005-0000-0000-00001D5D0000}"/>
    <cellStyle name="Normal 42 2 6 2 5" xfId="18803" xr:uid="{00000000-0005-0000-0000-000088490000}"/>
    <cellStyle name="Normal 42 2 6 3" xfId="5358" xr:uid="{00000000-0005-0000-0000-0000FF140000}"/>
    <cellStyle name="Normal 42 2 6 3 2" xfId="15410" xr:uid="{00000000-0005-0000-0000-0000433C0000}"/>
    <cellStyle name="Normal 42 2 6 3 2 3" xfId="30504" xr:uid="{00000000-0005-0000-0000-00003D770000}"/>
    <cellStyle name="Normal 42 2 6 3 3" xfId="10390" xr:uid="{00000000-0005-0000-0000-0000A7280000}"/>
    <cellStyle name="Normal 42 2 6 3 3 3" xfId="25487" xr:uid="{00000000-0005-0000-0000-0000A4630000}"/>
    <cellStyle name="Normal 42 2 6 3 5" xfId="20474" xr:uid="{00000000-0005-0000-0000-00000F500000}"/>
    <cellStyle name="Normal 42 2 6 4" xfId="12068" xr:uid="{00000000-0005-0000-0000-0000352F0000}"/>
    <cellStyle name="Normal 42 2 6 4 3" xfId="27162" xr:uid="{00000000-0005-0000-0000-00002F6A0000}"/>
    <cellStyle name="Normal 42 2 6 5" xfId="7047" xr:uid="{00000000-0005-0000-0000-0000981B0000}"/>
    <cellStyle name="Normal 42 2 6 5 3" xfId="22145" xr:uid="{00000000-0005-0000-0000-000096560000}"/>
    <cellStyle name="Normal 42 2 6 7" xfId="17132" xr:uid="{00000000-0005-0000-0000-000001430000}"/>
    <cellStyle name="Normal 42 2 7" xfId="2825" xr:uid="{00000000-0005-0000-0000-00001A0B0000}"/>
    <cellStyle name="Normal 42 2 7 2" xfId="12903" xr:uid="{00000000-0005-0000-0000-000078320000}"/>
    <cellStyle name="Normal 42 2 7 2 3" xfId="27997" xr:uid="{00000000-0005-0000-0000-0000726D0000}"/>
    <cellStyle name="Normal 42 2 7 3" xfId="7883" xr:uid="{00000000-0005-0000-0000-0000DC1E0000}"/>
    <cellStyle name="Normal 42 2 7 3 3" xfId="22980" xr:uid="{00000000-0005-0000-0000-0000D9590000}"/>
    <cellStyle name="Normal 42 2 7 5" xfId="17967" xr:uid="{00000000-0005-0000-0000-000044460000}"/>
    <cellStyle name="Normal 42 2 8" xfId="4519" xr:uid="{00000000-0005-0000-0000-0000B8110000}"/>
    <cellStyle name="Normal 42 2 8 2" xfId="14574" xr:uid="{00000000-0005-0000-0000-0000FF380000}"/>
    <cellStyle name="Normal 42 2 8 2 3" xfId="29668" xr:uid="{00000000-0005-0000-0000-0000F9730000}"/>
    <cellStyle name="Normal 42 2 8 3" xfId="9554" xr:uid="{00000000-0005-0000-0000-000063250000}"/>
    <cellStyle name="Normal 42 2 8 3 3" xfId="24651" xr:uid="{00000000-0005-0000-0000-000060600000}"/>
    <cellStyle name="Normal 42 2 8 5" xfId="19638" xr:uid="{00000000-0005-0000-0000-0000CB4C0000}"/>
    <cellStyle name="Normal 42 2 9" xfId="11230" xr:uid="{00000000-0005-0000-0000-0000EF2B0000}"/>
    <cellStyle name="Normal 42 2 9 3" xfId="26326" xr:uid="{00000000-0005-0000-0000-0000EB660000}"/>
    <cellStyle name="Normal 43" xfId="166" xr:uid="{00000000-0005-0000-0000-0000AD000000}"/>
    <cellStyle name="Normal 43 2" xfId="849" xr:uid="{00000000-0005-0000-0000-000060030000}"/>
    <cellStyle name="Normal 43 2 10" xfId="6210" xr:uid="{00000000-0005-0000-0000-000053180000}"/>
    <cellStyle name="Normal 43 2 10 3" xfId="21310" xr:uid="{00000000-0005-0000-0000-000053530000}"/>
    <cellStyle name="Normal 43 2 12" xfId="16295" xr:uid="{00000000-0005-0000-0000-0000BC3F0000}"/>
    <cellStyle name="Normal 43 2 2" xfId="1175" xr:uid="{00000000-0005-0000-0000-0000A7040000}"/>
    <cellStyle name="Normal 43 2 2 11" xfId="16349" xr:uid="{00000000-0005-0000-0000-0000F23F0000}"/>
    <cellStyle name="Normal 43 2 2 2" xfId="1283" xr:uid="{00000000-0005-0000-0000-000013050000}"/>
    <cellStyle name="Normal 43 2 2 2 10" xfId="16453"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6" xr:uid="{00000000-0005-0000-0000-0000C5730000}"/>
    <cellStyle name="Normal 43 2 2 2 2 2 2 2 3" xfId="9502" xr:uid="{00000000-0005-0000-0000-00002F250000}"/>
    <cellStyle name="Normal 43 2 2 2 2 2 2 2 3 3" xfId="24599" xr:uid="{00000000-0005-0000-0000-00002C600000}"/>
    <cellStyle name="Normal 43 2 2 2 2 2 2 2 5" xfId="19586"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0" xr:uid="{00000000-0005-0000-0000-0000B3660000}"/>
    <cellStyle name="Normal 43 2 2 2 2 2 2 3 5" xfId="21257" xr:uid="{00000000-0005-0000-0000-00001E530000}"/>
    <cellStyle name="Normal 43 2 2 2 2 2 2 4" xfId="12851" xr:uid="{00000000-0005-0000-0000-000044320000}"/>
    <cellStyle name="Normal 43 2 2 2 2 2 2 4 3" xfId="27945" xr:uid="{00000000-0005-0000-0000-00003E6D0000}"/>
    <cellStyle name="Normal 43 2 2 2 2 2 2 5" xfId="7830" xr:uid="{00000000-0005-0000-0000-0000A71E0000}"/>
    <cellStyle name="Normal 43 2 2 2 2 2 2 5 3" xfId="22928" xr:uid="{00000000-0005-0000-0000-0000A5590000}"/>
    <cellStyle name="Normal 43 2 2 2 2 2 2 7" xfId="17915" xr:uid="{00000000-0005-0000-0000-000010460000}"/>
    <cellStyle name="Normal 43 2 2 2 2 2 3" xfId="3612" xr:uid="{00000000-0005-0000-0000-00002D0E0000}"/>
    <cellStyle name="Normal 43 2 2 2 2 2 3 2" xfId="13686" xr:uid="{00000000-0005-0000-0000-000087350000}"/>
    <cellStyle name="Normal 43 2 2 2 2 2 3 2 3" xfId="28780" xr:uid="{00000000-0005-0000-0000-000081700000}"/>
    <cellStyle name="Normal 43 2 2 2 2 2 3 3" xfId="8666" xr:uid="{00000000-0005-0000-0000-0000EB210000}"/>
    <cellStyle name="Normal 43 2 2 2 2 2 3 3 3" xfId="23763" xr:uid="{00000000-0005-0000-0000-0000E85C0000}"/>
    <cellStyle name="Normal 43 2 2 2 2 2 3 5" xfId="18750" xr:uid="{00000000-0005-0000-0000-000053490000}"/>
    <cellStyle name="Normal 43 2 2 2 2 2 4" xfId="5305" xr:uid="{00000000-0005-0000-0000-0000CA140000}"/>
    <cellStyle name="Normal 43 2 2 2 2 2 4 2" xfId="15357" xr:uid="{00000000-0005-0000-0000-00000E3C0000}"/>
    <cellStyle name="Normal 43 2 2 2 2 2 4 2 3" xfId="30451" xr:uid="{00000000-0005-0000-0000-000008770000}"/>
    <cellStyle name="Normal 43 2 2 2 2 2 4 3" xfId="10337" xr:uid="{00000000-0005-0000-0000-000072280000}"/>
    <cellStyle name="Normal 43 2 2 2 2 2 4 3 3" xfId="25434" xr:uid="{00000000-0005-0000-0000-00006F630000}"/>
    <cellStyle name="Normal 43 2 2 2 2 2 4 5" xfId="20421" xr:uid="{00000000-0005-0000-0000-0000DA4F0000}"/>
    <cellStyle name="Normal 43 2 2 2 2 2 5" xfId="12015" xr:uid="{00000000-0005-0000-0000-0000002F0000}"/>
    <cellStyle name="Normal 43 2 2 2 2 2 5 3" xfId="27109" xr:uid="{00000000-0005-0000-0000-0000FA690000}"/>
    <cellStyle name="Normal 43 2 2 2 2 2 6" xfId="6994" xr:uid="{00000000-0005-0000-0000-0000631B0000}"/>
    <cellStyle name="Normal 43 2 2 2 2 2 6 3" xfId="22092" xr:uid="{00000000-0005-0000-0000-000061560000}"/>
    <cellStyle name="Normal 43 2 2 2 2 2 8" xfId="17079"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8" xr:uid="{00000000-0005-0000-0000-000023720000}"/>
    <cellStyle name="Normal 43 2 2 2 2 3 2 3" xfId="9084" xr:uid="{00000000-0005-0000-0000-00008D230000}"/>
    <cellStyle name="Normal 43 2 2 2 2 3 2 3 3" xfId="24181" xr:uid="{00000000-0005-0000-0000-00008A5E0000}"/>
    <cellStyle name="Normal 43 2 2 2 2 3 2 5" xfId="19168" xr:uid="{00000000-0005-0000-0000-0000F54A0000}"/>
    <cellStyle name="Normal 43 2 2 2 2 3 3" xfId="5723" xr:uid="{00000000-0005-0000-0000-00006C160000}"/>
    <cellStyle name="Normal 43 2 2 2 2 3 3 2" xfId="15775" xr:uid="{00000000-0005-0000-0000-0000B03D0000}"/>
    <cellStyle name="Normal 43 2 2 2 2 3 3 2 3" xfId="30869" xr:uid="{00000000-0005-0000-0000-0000AA780000}"/>
    <cellStyle name="Normal 43 2 2 2 2 3 3 3" xfId="10755" xr:uid="{00000000-0005-0000-0000-0000142A0000}"/>
    <cellStyle name="Normal 43 2 2 2 2 3 3 3 3" xfId="25852" xr:uid="{00000000-0005-0000-0000-000011650000}"/>
    <cellStyle name="Normal 43 2 2 2 2 3 3 5" xfId="20839" xr:uid="{00000000-0005-0000-0000-00007C510000}"/>
    <cellStyle name="Normal 43 2 2 2 2 3 4" xfId="12433" xr:uid="{00000000-0005-0000-0000-0000A2300000}"/>
    <cellStyle name="Normal 43 2 2 2 2 3 4 3" xfId="27527" xr:uid="{00000000-0005-0000-0000-00009C6B0000}"/>
    <cellStyle name="Normal 43 2 2 2 2 3 5" xfId="7412" xr:uid="{00000000-0005-0000-0000-0000051D0000}"/>
    <cellStyle name="Normal 43 2 2 2 2 3 5 3" xfId="22510" xr:uid="{00000000-0005-0000-0000-000003580000}"/>
    <cellStyle name="Normal 43 2 2 2 2 3 7" xfId="17497" xr:uid="{00000000-0005-0000-0000-00006E440000}"/>
    <cellStyle name="Normal 43 2 2 2 2 4" xfId="3194" xr:uid="{00000000-0005-0000-0000-00008B0C0000}"/>
    <cellStyle name="Normal 43 2 2 2 2 4 2" xfId="13268" xr:uid="{00000000-0005-0000-0000-0000E5330000}"/>
    <cellStyle name="Normal 43 2 2 2 2 4 2 3" xfId="28362" xr:uid="{00000000-0005-0000-0000-0000DF6E0000}"/>
    <cellStyle name="Normal 43 2 2 2 2 4 3" xfId="8248" xr:uid="{00000000-0005-0000-0000-000049200000}"/>
    <cellStyle name="Normal 43 2 2 2 2 4 3 3" xfId="23345" xr:uid="{00000000-0005-0000-0000-0000465B0000}"/>
    <cellStyle name="Normal 43 2 2 2 2 4 5" xfId="18332" xr:uid="{00000000-0005-0000-0000-0000B1470000}"/>
    <cellStyle name="Normal 43 2 2 2 2 5" xfId="4887" xr:uid="{00000000-0005-0000-0000-000028130000}"/>
    <cellStyle name="Normal 43 2 2 2 2 5 2" xfId="14939" xr:uid="{00000000-0005-0000-0000-00006C3A0000}"/>
    <cellStyle name="Normal 43 2 2 2 2 5 2 3" xfId="30033" xr:uid="{00000000-0005-0000-0000-000066750000}"/>
    <cellStyle name="Normal 43 2 2 2 2 5 3" xfId="9919" xr:uid="{00000000-0005-0000-0000-0000D0260000}"/>
    <cellStyle name="Normal 43 2 2 2 2 5 3 3" xfId="25016" xr:uid="{00000000-0005-0000-0000-0000CD610000}"/>
    <cellStyle name="Normal 43 2 2 2 2 5 5" xfId="20003" xr:uid="{00000000-0005-0000-0000-0000384E0000}"/>
    <cellStyle name="Normal 43 2 2 2 2 6" xfId="11597" xr:uid="{00000000-0005-0000-0000-00005E2D0000}"/>
    <cellStyle name="Normal 43 2 2 2 2 6 3" xfId="26691" xr:uid="{00000000-0005-0000-0000-000058680000}"/>
    <cellStyle name="Normal 43 2 2 2 2 7" xfId="6576" xr:uid="{00000000-0005-0000-0000-0000C1190000}"/>
    <cellStyle name="Normal 43 2 2 2 2 7 3" xfId="21674" xr:uid="{00000000-0005-0000-0000-0000BF540000}"/>
    <cellStyle name="Normal 43 2 2 2 2 9" xfId="16661"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8" xr:uid="{00000000-0005-0000-0000-0000F5720000}"/>
    <cellStyle name="Normal 43 2 2 2 3 2 2 3" xfId="9294" xr:uid="{00000000-0005-0000-0000-00005F240000}"/>
    <cellStyle name="Normal 43 2 2 2 3 2 2 3 3" xfId="24391" xr:uid="{00000000-0005-0000-0000-00005C5F0000}"/>
    <cellStyle name="Normal 43 2 2 2 3 2 2 5" xfId="19378" xr:uid="{00000000-0005-0000-0000-0000C74B0000}"/>
    <cellStyle name="Normal 43 2 2 2 3 2 3" xfId="5933" xr:uid="{00000000-0005-0000-0000-00003E170000}"/>
    <cellStyle name="Normal 43 2 2 2 3 2 3 2" xfId="15985" xr:uid="{00000000-0005-0000-0000-0000823E0000}"/>
    <cellStyle name="Normal 43 2 2 2 3 2 3 2 3" xfId="31079" xr:uid="{00000000-0005-0000-0000-00007C790000}"/>
    <cellStyle name="Normal 43 2 2 2 3 2 3 3" xfId="10965" xr:uid="{00000000-0005-0000-0000-0000E62A0000}"/>
    <cellStyle name="Normal 43 2 2 2 3 2 3 3 3" xfId="26062" xr:uid="{00000000-0005-0000-0000-0000E3650000}"/>
    <cellStyle name="Normal 43 2 2 2 3 2 3 5" xfId="21049" xr:uid="{00000000-0005-0000-0000-00004E520000}"/>
    <cellStyle name="Normal 43 2 2 2 3 2 4" xfId="12643" xr:uid="{00000000-0005-0000-0000-000074310000}"/>
    <cellStyle name="Normal 43 2 2 2 3 2 4 3" xfId="27737" xr:uid="{00000000-0005-0000-0000-00006E6C0000}"/>
    <cellStyle name="Normal 43 2 2 2 3 2 5" xfId="7622" xr:uid="{00000000-0005-0000-0000-0000D71D0000}"/>
    <cellStyle name="Normal 43 2 2 2 3 2 5 3" xfId="22720" xr:uid="{00000000-0005-0000-0000-0000D5580000}"/>
    <cellStyle name="Normal 43 2 2 2 3 2 7" xfId="17707" xr:uid="{00000000-0005-0000-0000-000040450000}"/>
    <cellStyle name="Normal 43 2 2 2 3 3" xfId="3404" xr:uid="{00000000-0005-0000-0000-00005D0D0000}"/>
    <cellStyle name="Normal 43 2 2 2 3 3 2" xfId="13478" xr:uid="{00000000-0005-0000-0000-0000B7340000}"/>
    <cellStyle name="Normal 43 2 2 2 3 3 2 3" xfId="28572" xr:uid="{00000000-0005-0000-0000-0000B16F0000}"/>
    <cellStyle name="Normal 43 2 2 2 3 3 3" xfId="8458" xr:uid="{00000000-0005-0000-0000-00001B210000}"/>
    <cellStyle name="Normal 43 2 2 2 3 3 3 3" xfId="23555" xr:uid="{00000000-0005-0000-0000-0000185C0000}"/>
    <cellStyle name="Normal 43 2 2 2 3 3 5" xfId="18542" xr:uid="{00000000-0005-0000-0000-000083480000}"/>
    <cellStyle name="Normal 43 2 2 2 3 4" xfId="5097" xr:uid="{00000000-0005-0000-0000-0000FA130000}"/>
    <cellStyle name="Normal 43 2 2 2 3 4 2" xfId="15149" xr:uid="{00000000-0005-0000-0000-00003E3B0000}"/>
    <cellStyle name="Normal 43 2 2 2 3 4 2 3" xfId="30243" xr:uid="{00000000-0005-0000-0000-000038760000}"/>
    <cellStyle name="Normal 43 2 2 2 3 4 3" xfId="10129" xr:uid="{00000000-0005-0000-0000-0000A2270000}"/>
    <cellStyle name="Normal 43 2 2 2 3 4 3 3" xfId="25226" xr:uid="{00000000-0005-0000-0000-00009F620000}"/>
    <cellStyle name="Normal 43 2 2 2 3 4 5" xfId="20213" xr:uid="{00000000-0005-0000-0000-00000A4F0000}"/>
    <cellStyle name="Normal 43 2 2 2 3 5" xfId="11807" xr:uid="{00000000-0005-0000-0000-0000302E0000}"/>
    <cellStyle name="Normal 43 2 2 2 3 5 3" xfId="26901" xr:uid="{00000000-0005-0000-0000-00002A690000}"/>
    <cellStyle name="Normal 43 2 2 2 3 6" xfId="6786" xr:uid="{00000000-0005-0000-0000-0000931A0000}"/>
    <cellStyle name="Normal 43 2 2 2 3 6 3" xfId="21884" xr:uid="{00000000-0005-0000-0000-000091550000}"/>
    <cellStyle name="Normal 43 2 2 2 3 8" xfId="16871"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0" xr:uid="{00000000-0005-0000-0000-000053710000}"/>
    <cellStyle name="Normal 43 2 2 2 4 2 3" xfId="8876" xr:uid="{00000000-0005-0000-0000-0000BD220000}"/>
    <cellStyle name="Normal 43 2 2 2 4 2 3 3" xfId="23973" xr:uid="{00000000-0005-0000-0000-0000BA5D0000}"/>
    <cellStyle name="Normal 43 2 2 2 4 2 5" xfId="18960" xr:uid="{00000000-0005-0000-0000-0000254A0000}"/>
    <cellStyle name="Normal 43 2 2 2 4 3" xfId="5515" xr:uid="{00000000-0005-0000-0000-00009C150000}"/>
    <cellStyle name="Normal 43 2 2 2 4 3 2" xfId="15567" xr:uid="{00000000-0005-0000-0000-0000E03C0000}"/>
    <cellStyle name="Normal 43 2 2 2 4 3 2 3" xfId="30661" xr:uid="{00000000-0005-0000-0000-0000DA770000}"/>
    <cellStyle name="Normal 43 2 2 2 4 3 3" xfId="10547" xr:uid="{00000000-0005-0000-0000-000044290000}"/>
    <cellStyle name="Normal 43 2 2 2 4 3 3 3" xfId="25644" xr:uid="{00000000-0005-0000-0000-000041640000}"/>
    <cellStyle name="Normal 43 2 2 2 4 3 5" xfId="20631" xr:uid="{00000000-0005-0000-0000-0000AC500000}"/>
    <cellStyle name="Normal 43 2 2 2 4 4" xfId="12225" xr:uid="{00000000-0005-0000-0000-0000D22F0000}"/>
    <cellStyle name="Normal 43 2 2 2 4 4 3" xfId="27319" xr:uid="{00000000-0005-0000-0000-0000CC6A0000}"/>
    <cellStyle name="Normal 43 2 2 2 4 5" xfId="7204" xr:uid="{00000000-0005-0000-0000-0000351C0000}"/>
    <cellStyle name="Normal 43 2 2 2 4 5 3" xfId="22302" xr:uid="{00000000-0005-0000-0000-000033570000}"/>
    <cellStyle name="Normal 43 2 2 2 4 7" xfId="17289" xr:uid="{00000000-0005-0000-0000-00009E430000}"/>
    <cellStyle name="Normal 43 2 2 2 5" xfId="2986" xr:uid="{00000000-0005-0000-0000-0000BB0B0000}"/>
    <cellStyle name="Normal 43 2 2 2 5 2" xfId="13060" xr:uid="{00000000-0005-0000-0000-000015330000}"/>
    <cellStyle name="Normal 43 2 2 2 5 2 3" xfId="28154" xr:uid="{00000000-0005-0000-0000-00000F6E0000}"/>
    <cellStyle name="Normal 43 2 2 2 5 3" xfId="8040" xr:uid="{00000000-0005-0000-0000-0000791F0000}"/>
    <cellStyle name="Normal 43 2 2 2 5 3 3" xfId="23137" xr:uid="{00000000-0005-0000-0000-0000765A0000}"/>
    <cellStyle name="Normal 43 2 2 2 5 5" xfId="18124" xr:uid="{00000000-0005-0000-0000-0000E1460000}"/>
    <cellStyle name="Normal 43 2 2 2 6" xfId="4679" xr:uid="{00000000-0005-0000-0000-000058120000}"/>
    <cellStyle name="Normal 43 2 2 2 6 2" xfId="14731" xr:uid="{00000000-0005-0000-0000-00009C390000}"/>
    <cellStyle name="Normal 43 2 2 2 6 2 3" xfId="29825" xr:uid="{00000000-0005-0000-0000-000096740000}"/>
    <cellStyle name="Normal 43 2 2 2 6 3" xfId="9711" xr:uid="{00000000-0005-0000-0000-000000260000}"/>
    <cellStyle name="Normal 43 2 2 2 6 3 3" xfId="24808" xr:uid="{00000000-0005-0000-0000-0000FD600000}"/>
    <cellStyle name="Normal 43 2 2 2 6 5" xfId="19795" xr:uid="{00000000-0005-0000-0000-0000684D0000}"/>
    <cellStyle name="Normal 43 2 2 2 7" xfId="11389" xr:uid="{00000000-0005-0000-0000-00008E2C0000}"/>
    <cellStyle name="Normal 43 2 2 2 7 3" xfId="26483" xr:uid="{00000000-0005-0000-0000-000088670000}"/>
    <cellStyle name="Normal 43 2 2 2 8" xfId="6368" xr:uid="{00000000-0005-0000-0000-0000F1180000}"/>
    <cellStyle name="Normal 43 2 2 2 8 3" xfId="21466"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2" xr:uid="{00000000-0005-0000-0000-00005D730000}"/>
    <cellStyle name="Normal 43 2 2 3 2 2 2 3" xfId="9398" xr:uid="{00000000-0005-0000-0000-0000C7240000}"/>
    <cellStyle name="Normal 43 2 2 3 2 2 2 3 3" xfId="24495" xr:uid="{00000000-0005-0000-0000-0000C45F0000}"/>
    <cellStyle name="Normal 43 2 2 3 2 2 2 5" xfId="19482" xr:uid="{00000000-0005-0000-0000-00002F4C0000}"/>
    <cellStyle name="Normal 43 2 2 3 2 2 3" xfId="6037" xr:uid="{00000000-0005-0000-0000-0000A6170000}"/>
    <cellStyle name="Normal 43 2 2 3 2 2 3 2" xfId="16089" xr:uid="{00000000-0005-0000-0000-0000EA3E0000}"/>
    <cellStyle name="Normal 43 2 2 3 2 2 3 2 3" xfId="31183" xr:uid="{00000000-0005-0000-0000-0000E4790000}"/>
    <cellStyle name="Normal 43 2 2 3 2 2 3 3" xfId="11069" xr:uid="{00000000-0005-0000-0000-00004E2B0000}"/>
    <cellStyle name="Normal 43 2 2 3 2 2 3 3 3" xfId="26166" xr:uid="{00000000-0005-0000-0000-00004B660000}"/>
    <cellStyle name="Normal 43 2 2 3 2 2 3 5" xfId="21153" xr:uid="{00000000-0005-0000-0000-0000B6520000}"/>
    <cellStyle name="Normal 43 2 2 3 2 2 4" xfId="12747" xr:uid="{00000000-0005-0000-0000-0000DC310000}"/>
    <cellStyle name="Normal 43 2 2 3 2 2 4 3" xfId="27841" xr:uid="{00000000-0005-0000-0000-0000D66C0000}"/>
    <cellStyle name="Normal 43 2 2 3 2 2 5" xfId="7726" xr:uid="{00000000-0005-0000-0000-00003F1E0000}"/>
    <cellStyle name="Normal 43 2 2 3 2 2 5 3" xfId="22824" xr:uid="{00000000-0005-0000-0000-00003D590000}"/>
    <cellStyle name="Normal 43 2 2 3 2 2 7" xfId="17811" xr:uid="{00000000-0005-0000-0000-0000A8450000}"/>
    <cellStyle name="Normal 43 2 2 3 2 3" xfId="3508" xr:uid="{00000000-0005-0000-0000-0000C50D0000}"/>
    <cellStyle name="Normal 43 2 2 3 2 3 2" xfId="13582" xr:uid="{00000000-0005-0000-0000-00001F350000}"/>
    <cellStyle name="Normal 43 2 2 3 2 3 2 3" xfId="28676" xr:uid="{00000000-0005-0000-0000-000019700000}"/>
    <cellStyle name="Normal 43 2 2 3 2 3 3" xfId="8562" xr:uid="{00000000-0005-0000-0000-000083210000}"/>
    <cellStyle name="Normal 43 2 2 3 2 3 3 3" xfId="23659" xr:uid="{00000000-0005-0000-0000-0000805C0000}"/>
    <cellStyle name="Normal 43 2 2 3 2 3 5" xfId="18646" xr:uid="{00000000-0005-0000-0000-0000EB480000}"/>
    <cellStyle name="Normal 43 2 2 3 2 4" xfId="5201" xr:uid="{00000000-0005-0000-0000-000062140000}"/>
    <cellStyle name="Normal 43 2 2 3 2 4 2" xfId="15253" xr:uid="{00000000-0005-0000-0000-0000A63B0000}"/>
    <cellStyle name="Normal 43 2 2 3 2 4 2 3" xfId="30347" xr:uid="{00000000-0005-0000-0000-0000A0760000}"/>
    <cellStyle name="Normal 43 2 2 3 2 4 3" xfId="10233" xr:uid="{00000000-0005-0000-0000-00000A280000}"/>
    <cellStyle name="Normal 43 2 2 3 2 4 3 3" xfId="25330" xr:uid="{00000000-0005-0000-0000-000007630000}"/>
    <cellStyle name="Normal 43 2 2 3 2 4 5" xfId="20317" xr:uid="{00000000-0005-0000-0000-0000724F0000}"/>
    <cellStyle name="Normal 43 2 2 3 2 5" xfId="11911" xr:uid="{00000000-0005-0000-0000-0000982E0000}"/>
    <cellStyle name="Normal 43 2 2 3 2 5 3" xfId="27005" xr:uid="{00000000-0005-0000-0000-000092690000}"/>
    <cellStyle name="Normal 43 2 2 3 2 6" xfId="6890" xr:uid="{00000000-0005-0000-0000-0000FB1A0000}"/>
    <cellStyle name="Normal 43 2 2 3 2 6 3" xfId="21988" xr:uid="{00000000-0005-0000-0000-0000F9550000}"/>
    <cellStyle name="Normal 43 2 2 3 2 8" xfId="16975"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4" xr:uid="{00000000-0005-0000-0000-0000BB710000}"/>
    <cellStyle name="Normal 43 2 2 3 3 2 3" xfId="8980" xr:uid="{00000000-0005-0000-0000-000025230000}"/>
    <cellStyle name="Normal 43 2 2 3 3 2 3 3" xfId="24077" xr:uid="{00000000-0005-0000-0000-0000225E0000}"/>
    <cellStyle name="Normal 43 2 2 3 3 2 5" xfId="19064" xr:uid="{00000000-0005-0000-0000-00008D4A0000}"/>
    <cellStyle name="Normal 43 2 2 3 3 3" xfId="5619" xr:uid="{00000000-0005-0000-0000-000004160000}"/>
    <cellStyle name="Normal 43 2 2 3 3 3 2" xfId="15671" xr:uid="{00000000-0005-0000-0000-0000483D0000}"/>
    <cellStyle name="Normal 43 2 2 3 3 3 2 3" xfId="30765" xr:uid="{00000000-0005-0000-0000-000042780000}"/>
    <cellStyle name="Normal 43 2 2 3 3 3 3" xfId="10651" xr:uid="{00000000-0005-0000-0000-0000AC290000}"/>
    <cellStyle name="Normal 43 2 2 3 3 3 3 3" xfId="25748" xr:uid="{00000000-0005-0000-0000-0000A9640000}"/>
    <cellStyle name="Normal 43 2 2 3 3 3 5" xfId="20735" xr:uid="{00000000-0005-0000-0000-000014510000}"/>
    <cellStyle name="Normal 43 2 2 3 3 4" xfId="12329" xr:uid="{00000000-0005-0000-0000-00003A300000}"/>
    <cellStyle name="Normal 43 2 2 3 3 4 3" xfId="27423" xr:uid="{00000000-0005-0000-0000-0000346B0000}"/>
    <cellStyle name="Normal 43 2 2 3 3 5" xfId="7308" xr:uid="{00000000-0005-0000-0000-00009D1C0000}"/>
    <cellStyle name="Normal 43 2 2 3 3 5 3" xfId="22406" xr:uid="{00000000-0005-0000-0000-00009B570000}"/>
    <cellStyle name="Normal 43 2 2 3 3 7" xfId="17393" xr:uid="{00000000-0005-0000-0000-000006440000}"/>
    <cellStyle name="Normal 43 2 2 3 4" xfId="3090" xr:uid="{00000000-0005-0000-0000-0000230C0000}"/>
    <cellStyle name="Normal 43 2 2 3 4 2" xfId="13164" xr:uid="{00000000-0005-0000-0000-00007D330000}"/>
    <cellStyle name="Normal 43 2 2 3 4 2 3" xfId="28258" xr:uid="{00000000-0005-0000-0000-0000776E0000}"/>
    <cellStyle name="Normal 43 2 2 3 4 3" xfId="8144" xr:uid="{00000000-0005-0000-0000-0000E11F0000}"/>
    <cellStyle name="Normal 43 2 2 3 4 3 3" xfId="23241" xr:uid="{00000000-0005-0000-0000-0000DE5A0000}"/>
    <cellStyle name="Normal 43 2 2 3 4 5" xfId="18228" xr:uid="{00000000-0005-0000-0000-000049470000}"/>
    <cellStyle name="Normal 43 2 2 3 5" xfId="4783" xr:uid="{00000000-0005-0000-0000-0000C0120000}"/>
    <cellStyle name="Normal 43 2 2 3 5 2" xfId="14835" xr:uid="{00000000-0005-0000-0000-0000043A0000}"/>
    <cellStyle name="Normal 43 2 2 3 5 2 3" xfId="29929" xr:uid="{00000000-0005-0000-0000-0000FE740000}"/>
    <cellStyle name="Normal 43 2 2 3 5 3" xfId="9815" xr:uid="{00000000-0005-0000-0000-000068260000}"/>
    <cellStyle name="Normal 43 2 2 3 5 3 3" xfId="24912" xr:uid="{00000000-0005-0000-0000-000065610000}"/>
    <cellStyle name="Normal 43 2 2 3 5 5" xfId="19899" xr:uid="{00000000-0005-0000-0000-0000D04D0000}"/>
    <cellStyle name="Normal 43 2 2 3 6" xfId="11493" xr:uid="{00000000-0005-0000-0000-0000F62C0000}"/>
    <cellStyle name="Normal 43 2 2 3 6 3" xfId="26587" xr:uid="{00000000-0005-0000-0000-0000F0670000}"/>
    <cellStyle name="Normal 43 2 2 3 7" xfId="6472" xr:uid="{00000000-0005-0000-0000-000059190000}"/>
    <cellStyle name="Normal 43 2 2 3 7 3" xfId="21570" xr:uid="{00000000-0005-0000-0000-000057540000}"/>
    <cellStyle name="Normal 43 2 2 3 9" xfId="16557"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4" xr:uid="{00000000-0005-0000-0000-00008D720000}"/>
    <cellStyle name="Normal 43 2 2 4 2 2 3" xfId="9190" xr:uid="{00000000-0005-0000-0000-0000F7230000}"/>
    <cellStyle name="Normal 43 2 2 4 2 2 3 3" xfId="24287" xr:uid="{00000000-0005-0000-0000-0000F45E0000}"/>
    <cellStyle name="Normal 43 2 2 4 2 2 5" xfId="19274" xr:uid="{00000000-0005-0000-0000-00005F4B0000}"/>
    <cellStyle name="Normal 43 2 2 4 2 3" xfId="5829" xr:uid="{00000000-0005-0000-0000-0000D6160000}"/>
    <cellStyle name="Normal 43 2 2 4 2 3 2" xfId="15881" xr:uid="{00000000-0005-0000-0000-00001A3E0000}"/>
    <cellStyle name="Normal 43 2 2 4 2 3 2 3" xfId="30975" xr:uid="{00000000-0005-0000-0000-000014790000}"/>
    <cellStyle name="Normal 43 2 2 4 2 3 3" xfId="10861" xr:uid="{00000000-0005-0000-0000-00007E2A0000}"/>
    <cellStyle name="Normal 43 2 2 4 2 3 3 3" xfId="25958" xr:uid="{00000000-0005-0000-0000-00007B650000}"/>
    <cellStyle name="Normal 43 2 2 4 2 3 5" xfId="20945" xr:uid="{00000000-0005-0000-0000-0000E6510000}"/>
    <cellStyle name="Normal 43 2 2 4 2 4" xfId="12539" xr:uid="{00000000-0005-0000-0000-00000C310000}"/>
    <cellStyle name="Normal 43 2 2 4 2 4 3" xfId="27633" xr:uid="{00000000-0005-0000-0000-0000066C0000}"/>
    <cellStyle name="Normal 43 2 2 4 2 5" xfId="7518" xr:uid="{00000000-0005-0000-0000-00006F1D0000}"/>
    <cellStyle name="Normal 43 2 2 4 2 5 3" xfId="22616" xr:uid="{00000000-0005-0000-0000-00006D580000}"/>
    <cellStyle name="Normal 43 2 2 4 2 7" xfId="17603" xr:uid="{00000000-0005-0000-0000-0000D8440000}"/>
    <cellStyle name="Normal 43 2 2 4 3" xfId="3300" xr:uid="{00000000-0005-0000-0000-0000F50C0000}"/>
    <cellStyle name="Normal 43 2 2 4 3 2" xfId="13374" xr:uid="{00000000-0005-0000-0000-00004F340000}"/>
    <cellStyle name="Normal 43 2 2 4 3 2 3" xfId="28468" xr:uid="{00000000-0005-0000-0000-0000496F0000}"/>
    <cellStyle name="Normal 43 2 2 4 3 3" xfId="8354" xr:uid="{00000000-0005-0000-0000-0000B3200000}"/>
    <cellStyle name="Normal 43 2 2 4 3 3 3" xfId="23451" xr:uid="{00000000-0005-0000-0000-0000B05B0000}"/>
    <cellStyle name="Normal 43 2 2 4 3 5" xfId="18438" xr:uid="{00000000-0005-0000-0000-00001B480000}"/>
    <cellStyle name="Normal 43 2 2 4 4" xfId="4993" xr:uid="{00000000-0005-0000-0000-000092130000}"/>
    <cellStyle name="Normal 43 2 2 4 4 2" xfId="15045" xr:uid="{00000000-0005-0000-0000-0000D63A0000}"/>
    <cellStyle name="Normal 43 2 2 4 4 2 3" xfId="30139" xr:uid="{00000000-0005-0000-0000-0000D0750000}"/>
    <cellStyle name="Normal 43 2 2 4 4 3" xfId="10025" xr:uid="{00000000-0005-0000-0000-00003A270000}"/>
    <cellStyle name="Normal 43 2 2 4 4 3 3" xfId="25122" xr:uid="{00000000-0005-0000-0000-000037620000}"/>
    <cellStyle name="Normal 43 2 2 4 4 5" xfId="20109" xr:uid="{00000000-0005-0000-0000-0000A24E0000}"/>
    <cellStyle name="Normal 43 2 2 4 5" xfId="11703" xr:uid="{00000000-0005-0000-0000-0000C82D0000}"/>
    <cellStyle name="Normal 43 2 2 4 5 3" xfId="26797" xr:uid="{00000000-0005-0000-0000-0000C2680000}"/>
    <cellStyle name="Normal 43 2 2 4 6" xfId="6682" xr:uid="{00000000-0005-0000-0000-00002B1A0000}"/>
    <cellStyle name="Normal 43 2 2 4 6 3" xfId="21780" xr:uid="{00000000-0005-0000-0000-000029550000}"/>
    <cellStyle name="Normal 43 2 2 4 8" xfId="16767"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6" xr:uid="{00000000-0005-0000-0000-0000EB700000}"/>
    <cellStyle name="Normal 43 2 2 5 2 3" xfId="8772" xr:uid="{00000000-0005-0000-0000-000055220000}"/>
    <cellStyle name="Normal 43 2 2 5 2 3 3" xfId="23869" xr:uid="{00000000-0005-0000-0000-0000525D0000}"/>
    <cellStyle name="Normal 43 2 2 5 2 5" xfId="18856" xr:uid="{00000000-0005-0000-0000-0000BD490000}"/>
    <cellStyle name="Normal 43 2 2 5 3" xfId="5411" xr:uid="{00000000-0005-0000-0000-000034150000}"/>
    <cellStyle name="Normal 43 2 2 5 3 2" xfId="15463" xr:uid="{00000000-0005-0000-0000-0000783C0000}"/>
    <cellStyle name="Normal 43 2 2 5 3 2 3" xfId="30557" xr:uid="{00000000-0005-0000-0000-000072770000}"/>
    <cellStyle name="Normal 43 2 2 5 3 3" xfId="10443" xr:uid="{00000000-0005-0000-0000-0000DC280000}"/>
    <cellStyle name="Normal 43 2 2 5 3 3 3" xfId="25540" xr:uid="{00000000-0005-0000-0000-0000D9630000}"/>
    <cellStyle name="Normal 43 2 2 5 3 5" xfId="20527" xr:uid="{00000000-0005-0000-0000-000044500000}"/>
    <cellStyle name="Normal 43 2 2 5 4" xfId="12121" xr:uid="{00000000-0005-0000-0000-00006A2F0000}"/>
    <cellStyle name="Normal 43 2 2 5 4 3" xfId="27215" xr:uid="{00000000-0005-0000-0000-0000646A0000}"/>
    <cellStyle name="Normal 43 2 2 5 5" xfId="7100" xr:uid="{00000000-0005-0000-0000-0000CD1B0000}"/>
    <cellStyle name="Normal 43 2 2 5 5 3" xfId="22198" xr:uid="{00000000-0005-0000-0000-0000CB560000}"/>
    <cellStyle name="Normal 43 2 2 5 7" xfId="17185" xr:uid="{00000000-0005-0000-0000-000036430000}"/>
    <cellStyle name="Normal 43 2 2 6" xfId="2882" xr:uid="{00000000-0005-0000-0000-0000530B0000}"/>
    <cellStyle name="Normal 43 2 2 6 2" xfId="12956" xr:uid="{00000000-0005-0000-0000-0000AD320000}"/>
    <cellStyle name="Normal 43 2 2 6 2 3" xfId="28050" xr:uid="{00000000-0005-0000-0000-0000A76D0000}"/>
    <cellStyle name="Normal 43 2 2 6 3" xfId="7936" xr:uid="{00000000-0005-0000-0000-0000111F0000}"/>
    <cellStyle name="Normal 43 2 2 6 3 3" xfId="23033" xr:uid="{00000000-0005-0000-0000-00000E5A0000}"/>
    <cellStyle name="Normal 43 2 2 6 5" xfId="18020" xr:uid="{00000000-0005-0000-0000-000079460000}"/>
    <cellStyle name="Normal 43 2 2 7" xfId="4575" xr:uid="{00000000-0005-0000-0000-0000F0110000}"/>
    <cellStyle name="Normal 43 2 2 7 2" xfId="14627" xr:uid="{00000000-0005-0000-0000-000034390000}"/>
    <cellStyle name="Normal 43 2 2 7 2 3" xfId="29721" xr:uid="{00000000-0005-0000-0000-00002E740000}"/>
    <cellStyle name="Normal 43 2 2 7 3" xfId="9607" xr:uid="{00000000-0005-0000-0000-000098250000}"/>
    <cellStyle name="Normal 43 2 2 7 3 3" xfId="24704" xr:uid="{00000000-0005-0000-0000-000095600000}"/>
    <cellStyle name="Normal 43 2 2 7 5" xfId="19691" xr:uid="{00000000-0005-0000-0000-0000004D0000}"/>
    <cellStyle name="Normal 43 2 2 8" xfId="11285" xr:uid="{00000000-0005-0000-0000-0000262C0000}"/>
    <cellStyle name="Normal 43 2 2 8 3" xfId="26379" xr:uid="{00000000-0005-0000-0000-000020670000}"/>
    <cellStyle name="Normal 43 2 2 9" xfId="6264" xr:uid="{00000000-0005-0000-0000-000089180000}"/>
    <cellStyle name="Normal 43 2 2 9 3" xfId="21362" xr:uid="{00000000-0005-0000-0000-000087530000}"/>
    <cellStyle name="Normal 43 2 3" xfId="1229" xr:uid="{00000000-0005-0000-0000-0000DD040000}"/>
    <cellStyle name="Normal 43 2 3 10" xfId="16401"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4" xr:uid="{00000000-0005-0000-0000-000091730000}"/>
    <cellStyle name="Normal 43 2 3 2 2 2 2 3" xfId="9450" xr:uid="{00000000-0005-0000-0000-0000FB240000}"/>
    <cellStyle name="Normal 43 2 3 2 2 2 2 3 3" xfId="24547" xr:uid="{00000000-0005-0000-0000-0000F85F0000}"/>
    <cellStyle name="Normal 43 2 3 2 2 2 2 5" xfId="19534" xr:uid="{00000000-0005-0000-0000-0000634C0000}"/>
    <cellStyle name="Normal 43 2 3 2 2 2 3" xfId="6089" xr:uid="{00000000-0005-0000-0000-0000DA170000}"/>
    <cellStyle name="Normal 43 2 3 2 2 2 3 2" xfId="16141" xr:uid="{00000000-0005-0000-0000-00001E3F0000}"/>
    <cellStyle name="Normal 43 2 3 2 2 2 3 2 3" xfId="31235" xr:uid="{00000000-0005-0000-0000-0000187A0000}"/>
    <cellStyle name="Normal 43 2 3 2 2 2 3 3" xfId="11121" xr:uid="{00000000-0005-0000-0000-0000822B0000}"/>
    <cellStyle name="Normal 43 2 3 2 2 2 3 3 3" xfId="26218" xr:uid="{00000000-0005-0000-0000-00007F660000}"/>
    <cellStyle name="Normal 43 2 3 2 2 2 3 5" xfId="21205" xr:uid="{00000000-0005-0000-0000-0000EA520000}"/>
    <cellStyle name="Normal 43 2 3 2 2 2 4" xfId="12799" xr:uid="{00000000-0005-0000-0000-000010320000}"/>
    <cellStyle name="Normal 43 2 3 2 2 2 4 3" xfId="27893" xr:uid="{00000000-0005-0000-0000-00000A6D0000}"/>
    <cellStyle name="Normal 43 2 3 2 2 2 5" xfId="7778" xr:uid="{00000000-0005-0000-0000-0000731E0000}"/>
    <cellStyle name="Normal 43 2 3 2 2 2 5 3" xfId="22876" xr:uid="{00000000-0005-0000-0000-000071590000}"/>
    <cellStyle name="Normal 43 2 3 2 2 2 7" xfId="17863" xr:uid="{00000000-0005-0000-0000-0000DC450000}"/>
    <cellStyle name="Normal 43 2 3 2 2 3" xfId="3560" xr:uid="{00000000-0005-0000-0000-0000F90D0000}"/>
    <cellStyle name="Normal 43 2 3 2 2 3 2" xfId="13634" xr:uid="{00000000-0005-0000-0000-000053350000}"/>
    <cellStyle name="Normal 43 2 3 2 2 3 2 3" xfId="28728" xr:uid="{00000000-0005-0000-0000-00004D700000}"/>
    <cellStyle name="Normal 43 2 3 2 2 3 3" xfId="8614" xr:uid="{00000000-0005-0000-0000-0000B7210000}"/>
    <cellStyle name="Normal 43 2 3 2 2 3 3 3" xfId="23711" xr:uid="{00000000-0005-0000-0000-0000B45C0000}"/>
    <cellStyle name="Normal 43 2 3 2 2 3 5" xfId="18698" xr:uid="{00000000-0005-0000-0000-00001F490000}"/>
    <cellStyle name="Normal 43 2 3 2 2 4" xfId="5253" xr:uid="{00000000-0005-0000-0000-000096140000}"/>
    <cellStyle name="Normal 43 2 3 2 2 4 2" xfId="15305" xr:uid="{00000000-0005-0000-0000-0000DA3B0000}"/>
    <cellStyle name="Normal 43 2 3 2 2 4 2 3" xfId="30399" xr:uid="{00000000-0005-0000-0000-0000D4760000}"/>
    <cellStyle name="Normal 43 2 3 2 2 4 3" xfId="10285" xr:uid="{00000000-0005-0000-0000-00003E280000}"/>
    <cellStyle name="Normal 43 2 3 2 2 4 3 3" xfId="25382" xr:uid="{00000000-0005-0000-0000-00003B630000}"/>
    <cellStyle name="Normal 43 2 3 2 2 4 5" xfId="20369" xr:uid="{00000000-0005-0000-0000-0000A64F0000}"/>
    <cellStyle name="Normal 43 2 3 2 2 5" xfId="11963" xr:uid="{00000000-0005-0000-0000-0000CC2E0000}"/>
    <cellStyle name="Normal 43 2 3 2 2 5 3" xfId="27057" xr:uid="{00000000-0005-0000-0000-0000C6690000}"/>
    <cellStyle name="Normal 43 2 3 2 2 6" xfId="6942" xr:uid="{00000000-0005-0000-0000-00002F1B0000}"/>
    <cellStyle name="Normal 43 2 3 2 2 6 3" xfId="22040" xr:uid="{00000000-0005-0000-0000-00002D560000}"/>
    <cellStyle name="Normal 43 2 3 2 2 8" xfId="17027"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6" xr:uid="{00000000-0005-0000-0000-0000EF710000}"/>
    <cellStyle name="Normal 43 2 3 2 3 2 3" xfId="9032" xr:uid="{00000000-0005-0000-0000-000059230000}"/>
    <cellStyle name="Normal 43 2 3 2 3 2 3 3" xfId="24129" xr:uid="{00000000-0005-0000-0000-0000565E0000}"/>
    <cellStyle name="Normal 43 2 3 2 3 2 5" xfId="19116" xr:uid="{00000000-0005-0000-0000-0000C14A0000}"/>
    <cellStyle name="Normal 43 2 3 2 3 3" xfId="5671" xr:uid="{00000000-0005-0000-0000-000038160000}"/>
    <cellStyle name="Normal 43 2 3 2 3 3 2" xfId="15723" xr:uid="{00000000-0005-0000-0000-00007C3D0000}"/>
    <cellStyle name="Normal 43 2 3 2 3 3 2 3" xfId="30817" xr:uid="{00000000-0005-0000-0000-000076780000}"/>
    <cellStyle name="Normal 43 2 3 2 3 3 3" xfId="10703" xr:uid="{00000000-0005-0000-0000-0000E0290000}"/>
    <cellStyle name="Normal 43 2 3 2 3 3 3 3" xfId="25800" xr:uid="{00000000-0005-0000-0000-0000DD640000}"/>
    <cellStyle name="Normal 43 2 3 2 3 3 5" xfId="20787" xr:uid="{00000000-0005-0000-0000-000048510000}"/>
    <cellStyle name="Normal 43 2 3 2 3 4" xfId="12381" xr:uid="{00000000-0005-0000-0000-00006E300000}"/>
    <cellStyle name="Normal 43 2 3 2 3 4 3" xfId="27475" xr:uid="{00000000-0005-0000-0000-0000686B0000}"/>
    <cellStyle name="Normal 43 2 3 2 3 5" xfId="7360" xr:uid="{00000000-0005-0000-0000-0000D11C0000}"/>
    <cellStyle name="Normal 43 2 3 2 3 5 3" xfId="22458" xr:uid="{00000000-0005-0000-0000-0000CF570000}"/>
    <cellStyle name="Normal 43 2 3 2 3 7" xfId="17445" xr:uid="{00000000-0005-0000-0000-00003A440000}"/>
    <cellStyle name="Normal 43 2 3 2 4" xfId="3142" xr:uid="{00000000-0005-0000-0000-0000570C0000}"/>
    <cellStyle name="Normal 43 2 3 2 4 2" xfId="13216" xr:uid="{00000000-0005-0000-0000-0000B1330000}"/>
    <cellStyle name="Normal 43 2 3 2 4 2 3" xfId="28310" xr:uid="{00000000-0005-0000-0000-0000AB6E0000}"/>
    <cellStyle name="Normal 43 2 3 2 4 3" xfId="8196" xr:uid="{00000000-0005-0000-0000-000015200000}"/>
    <cellStyle name="Normal 43 2 3 2 4 3 3" xfId="23293" xr:uid="{00000000-0005-0000-0000-0000125B0000}"/>
    <cellStyle name="Normal 43 2 3 2 4 5" xfId="18280" xr:uid="{00000000-0005-0000-0000-00007D470000}"/>
    <cellStyle name="Normal 43 2 3 2 5" xfId="4835" xr:uid="{00000000-0005-0000-0000-0000F4120000}"/>
    <cellStyle name="Normal 43 2 3 2 5 2" xfId="14887" xr:uid="{00000000-0005-0000-0000-0000383A0000}"/>
    <cellStyle name="Normal 43 2 3 2 5 2 3" xfId="29981" xr:uid="{00000000-0005-0000-0000-000032750000}"/>
    <cellStyle name="Normal 43 2 3 2 5 3" xfId="9867" xr:uid="{00000000-0005-0000-0000-00009C260000}"/>
    <cellStyle name="Normal 43 2 3 2 5 3 3" xfId="24964" xr:uid="{00000000-0005-0000-0000-000099610000}"/>
    <cellStyle name="Normal 43 2 3 2 5 5" xfId="19951" xr:uid="{00000000-0005-0000-0000-0000044E0000}"/>
    <cellStyle name="Normal 43 2 3 2 6" xfId="11545" xr:uid="{00000000-0005-0000-0000-00002A2D0000}"/>
    <cellStyle name="Normal 43 2 3 2 6 3" xfId="26639" xr:uid="{00000000-0005-0000-0000-000024680000}"/>
    <cellStyle name="Normal 43 2 3 2 7" xfId="6524" xr:uid="{00000000-0005-0000-0000-00008D190000}"/>
    <cellStyle name="Normal 43 2 3 2 7 3" xfId="21622" xr:uid="{00000000-0005-0000-0000-00008B540000}"/>
    <cellStyle name="Normal 43 2 3 2 9" xfId="16609"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6" xr:uid="{00000000-0005-0000-0000-0000C1720000}"/>
    <cellStyle name="Normal 43 2 3 3 2 2 3" xfId="9242" xr:uid="{00000000-0005-0000-0000-00002B240000}"/>
    <cellStyle name="Normal 43 2 3 3 2 2 3 3" xfId="24339" xr:uid="{00000000-0005-0000-0000-0000285F0000}"/>
    <cellStyle name="Normal 43 2 3 3 2 2 5" xfId="19326" xr:uid="{00000000-0005-0000-0000-0000934B0000}"/>
    <cellStyle name="Normal 43 2 3 3 2 3" xfId="5881" xr:uid="{00000000-0005-0000-0000-00000A170000}"/>
    <cellStyle name="Normal 43 2 3 3 2 3 2" xfId="15933" xr:uid="{00000000-0005-0000-0000-00004E3E0000}"/>
    <cellStyle name="Normal 43 2 3 3 2 3 2 3" xfId="31027" xr:uid="{00000000-0005-0000-0000-000048790000}"/>
    <cellStyle name="Normal 43 2 3 3 2 3 3" xfId="10913" xr:uid="{00000000-0005-0000-0000-0000B22A0000}"/>
    <cellStyle name="Normal 43 2 3 3 2 3 3 3" xfId="26010" xr:uid="{00000000-0005-0000-0000-0000AF650000}"/>
    <cellStyle name="Normal 43 2 3 3 2 3 5" xfId="20997" xr:uid="{00000000-0005-0000-0000-00001A520000}"/>
    <cellStyle name="Normal 43 2 3 3 2 4" xfId="12591" xr:uid="{00000000-0005-0000-0000-000040310000}"/>
    <cellStyle name="Normal 43 2 3 3 2 4 3" xfId="27685" xr:uid="{00000000-0005-0000-0000-00003A6C0000}"/>
    <cellStyle name="Normal 43 2 3 3 2 5" xfId="7570" xr:uid="{00000000-0005-0000-0000-0000A31D0000}"/>
    <cellStyle name="Normal 43 2 3 3 2 5 3" xfId="22668" xr:uid="{00000000-0005-0000-0000-0000A1580000}"/>
    <cellStyle name="Normal 43 2 3 3 2 7" xfId="17655" xr:uid="{00000000-0005-0000-0000-00000C450000}"/>
    <cellStyle name="Normal 43 2 3 3 3" xfId="3352" xr:uid="{00000000-0005-0000-0000-0000290D0000}"/>
    <cellStyle name="Normal 43 2 3 3 3 2" xfId="13426" xr:uid="{00000000-0005-0000-0000-000083340000}"/>
    <cellStyle name="Normal 43 2 3 3 3 2 3" xfId="28520" xr:uid="{00000000-0005-0000-0000-00007D6F0000}"/>
    <cellStyle name="Normal 43 2 3 3 3 3" xfId="8406" xr:uid="{00000000-0005-0000-0000-0000E7200000}"/>
    <cellStyle name="Normal 43 2 3 3 3 3 3" xfId="23503" xr:uid="{00000000-0005-0000-0000-0000E45B0000}"/>
    <cellStyle name="Normal 43 2 3 3 3 5" xfId="18490" xr:uid="{00000000-0005-0000-0000-00004F480000}"/>
    <cellStyle name="Normal 43 2 3 3 4" xfId="5045" xr:uid="{00000000-0005-0000-0000-0000C6130000}"/>
    <cellStyle name="Normal 43 2 3 3 4 2" xfId="15097" xr:uid="{00000000-0005-0000-0000-00000A3B0000}"/>
    <cellStyle name="Normal 43 2 3 3 4 2 3" xfId="30191" xr:uid="{00000000-0005-0000-0000-000004760000}"/>
    <cellStyle name="Normal 43 2 3 3 4 3" xfId="10077" xr:uid="{00000000-0005-0000-0000-00006E270000}"/>
    <cellStyle name="Normal 43 2 3 3 4 3 3" xfId="25174" xr:uid="{00000000-0005-0000-0000-00006B620000}"/>
    <cellStyle name="Normal 43 2 3 3 4 5" xfId="20161" xr:uid="{00000000-0005-0000-0000-0000D64E0000}"/>
    <cellStyle name="Normal 43 2 3 3 5" xfId="11755" xr:uid="{00000000-0005-0000-0000-0000FC2D0000}"/>
    <cellStyle name="Normal 43 2 3 3 5 3" xfId="26849" xr:uid="{00000000-0005-0000-0000-0000F6680000}"/>
    <cellStyle name="Normal 43 2 3 3 6" xfId="6734" xr:uid="{00000000-0005-0000-0000-00005F1A0000}"/>
    <cellStyle name="Normal 43 2 3 3 6 3" xfId="21832" xr:uid="{00000000-0005-0000-0000-00005D550000}"/>
    <cellStyle name="Normal 43 2 3 3 8" xfId="16819"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8" xr:uid="{00000000-0005-0000-0000-00001F710000}"/>
    <cellStyle name="Normal 43 2 3 4 2 3" xfId="8824" xr:uid="{00000000-0005-0000-0000-000089220000}"/>
    <cellStyle name="Normal 43 2 3 4 2 3 3" xfId="23921" xr:uid="{00000000-0005-0000-0000-0000865D0000}"/>
    <cellStyle name="Normal 43 2 3 4 2 5" xfId="18908" xr:uid="{00000000-0005-0000-0000-0000F1490000}"/>
    <cellStyle name="Normal 43 2 3 4 3" xfId="5463" xr:uid="{00000000-0005-0000-0000-000068150000}"/>
    <cellStyle name="Normal 43 2 3 4 3 2" xfId="15515" xr:uid="{00000000-0005-0000-0000-0000AC3C0000}"/>
    <cellStyle name="Normal 43 2 3 4 3 2 3" xfId="30609" xr:uid="{00000000-0005-0000-0000-0000A6770000}"/>
    <cellStyle name="Normal 43 2 3 4 3 3" xfId="10495" xr:uid="{00000000-0005-0000-0000-000010290000}"/>
    <cellStyle name="Normal 43 2 3 4 3 3 3" xfId="25592" xr:uid="{00000000-0005-0000-0000-00000D640000}"/>
    <cellStyle name="Normal 43 2 3 4 3 5" xfId="20579" xr:uid="{00000000-0005-0000-0000-000078500000}"/>
    <cellStyle name="Normal 43 2 3 4 4" xfId="12173" xr:uid="{00000000-0005-0000-0000-00009E2F0000}"/>
    <cellStyle name="Normal 43 2 3 4 4 3" xfId="27267" xr:uid="{00000000-0005-0000-0000-0000986A0000}"/>
    <cellStyle name="Normal 43 2 3 4 5" xfId="7152" xr:uid="{00000000-0005-0000-0000-0000011C0000}"/>
    <cellStyle name="Normal 43 2 3 4 5 3" xfId="22250" xr:uid="{00000000-0005-0000-0000-0000FF560000}"/>
    <cellStyle name="Normal 43 2 3 4 7" xfId="17237" xr:uid="{00000000-0005-0000-0000-00006A430000}"/>
    <cellStyle name="Normal 43 2 3 5" xfId="2934" xr:uid="{00000000-0005-0000-0000-0000870B0000}"/>
    <cellStyle name="Normal 43 2 3 5 2" xfId="13008" xr:uid="{00000000-0005-0000-0000-0000E1320000}"/>
    <cellStyle name="Normal 43 2 3 5 2 3" xfId="28102" xr:uid="{00000000-0005-0000-0000-0000DB6D0000}"/>
    <cellStyle name="Normal 43 2 3 5 3" xfId="7988" xr:uid="{00000000-0005-0000-0000-0000451F0000}"/>
    <cellStyle name="Normal 43 2 3 5 3 3" xfId="23085" xr:uid="{00000000-0005-0000-0000-0000425A0000}"/>
    <cellStyle name="Normal 43 2 3 5 5" xfId="18072" xr:uid="{00000000-0005-0000-0000-0000AD460000}"/>
    <cellStyle name="Normal 43 2 3 6" xfId="4627" xr:uid="{00000000-0005-0000-0000-000024120000}"/>
    <cellStyle name="Normal 43 2 3 6 2" xfId="14679" xr:uid="{00000000-0005-0000-0000-000068390000}"/>
    <cellStyle name="Normal 43 2 3 6 2 3" xfId="29773" xr:uid="{00000000-0005-0000-0000-000062740000}"/>
    <cellStyle name="Normal 43 2 3 6 3" xfId="9659" xr:uid="{00000000-0005-0000-0000-0000CC250000}"/>
    <cellStyle name="Normal 43 2 3 6 3 3" xfId="24756" xr:uid="{00000000-0005-0000-0000-0000C9600000}"/>
    <cellStyle name="Normal 43 2 3 6 5" xfId="19743" xr:uid="{00000000-0005-0000-0000-0000344D0000}"/>
    <cellStyle name="Normal 43 2 3 7" xfId="11337" xr:uid="{00000000-0005-0000-0000-00005A2C0000}"/>
    <cellStyle name="Normal 43 2 3 7 3" xfId="26431" xr:uid="{00000000-0005-0000-0000-000054670000}"/>
    <cellStyle name="Normal 43 2 3 8" xfId="6316" xr:uid="{00000000-0005-0000-0000-0000BD180000}"/>
    <cellStyle name="Normal 43 2 3 8 3" xfId="21414"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0" xr:uid="{00000000-0005-0000-0000-000029730000}"/>
    <cellStyle name="Normal 43 2 4 2 2 2 3" xfId="9346" xr:uid="{00000000-0005-0000-0000-000093240000}"/>
    <cellStyle name="Normal 43 2 4 2 2 2 3 3" xfId="24443" xr:uid="{00000000-0005-0000-0000-0000905F0000}"/>
    <cellStyle name="Normal 43 2 4 2 2 2 5" xfId="19430" xr:uid="{00000000-0005-0000-0000-0000FB4B0000}"/>
    <cellStyle name="Normal 43 2 4 2 2 3" xfId="5985" xr:uid="{00000000-0005-0000-0000-000072170000}"/>
    <cellStyle name="Normal 43 2 4 2 2 3 2" xfId="16037" xr:uid="{00000000-0005-0000-0000-0000B63E0000}"/>
    <cellStyle name="Normal 43 2 4 2 2 3 2 3" xfId="31131" xr:uid="{00000000-0005-0000-0000-0000B0790000}"/>
    <cellStyle name="Normal 43 2 4 2 2 3 3" xfId="11017" xr:uid="{00000000-0005-0000-0000-00001A2B0000}"/>
    <cellStyle name="Normal 43 2 4 2 2 3 3 3" xfId="26114" xr:uid="{00000000-0005-0000-0000-000017660000}"/>
    <cellStyle name="Normal 43 2 4 2 2 3 5" xfId="21101" xr:uid="{00000000-0005-0000-0000-000082520000}"/>
    <cellStyle name="Normal 43 2 4 2 2 4" xfId="12695" xr:uid="{00000000-0005-0000-0000-0000A8310000}"/>
    <cellStyle name="Normal 43 2 4 2 2 4 3" xfId="27789" xr:uid="{00000000-0005-0000-0000-0000A26C0000}"/>
    <cellStyle name="Normal 43 2 4 2 2 5" xfId="7674" xr:uid="{00000000-0005-0000-0000-00000B1E0000}"/>
    <cellStyle name="Normal 43 2 4 2 2 5 3" xfId="22772" xr:uid="{00000000-0005-0000-0000-000009590000}"/>
    <cellStyle name="Normal 43 2 4 2 2 7" xfId="17759" xr:uid="{00000000-0005-0000-0000-000074450000}"/>
    <cellStyle name="Normal 43 2 4 2 3" xfId="3456" xr:uid="{00000000-0005-0000-0000-0000910D0000}"/>
    <cellStyle name="Normal 43 2 4 2 3 2" xfId="13530" xr:uid="{00000000-0005-0000-0000-0000EB340000}"/>
    <cellStyle name="Normal 43 2 4 2 3 2 3" xfId="28624" xr:uid="{00000000-0005-0000-0000-0000E56F0000}"/>
    <cellStyle name="Normal 43 2 4 2 3 3" xfId="8510" xr:uid="{00000000-0005-0000-0000-00004F210000}"/>
    <cellStyle name="Normal 43 2 4 2 3 3 3" xfId="23607" xr:uid="{00000000-0005-0000-0000-00004C5C0000}"/>
    <cellStyle name="Normal 43 2 4 2 3 5" xfId="18594" xr:uid="{00000000-0005-0000-0000-0000B7480000}"/>
    <cellStyle name="Normal 43 2 4 2 4" xfId="5149" xr:uid="{00000000-0005-0000-0000-00002E140000}"/>
    <cellStyle name="Normal 43 2 4 2 4 2" xfId="15201" xr:uid="{00000000-0005-0000-0000-0000723B0000}"/>
    <cellStyle name="Normal 43 2 4 2 4 2 3" xfId="30295" xr:uid="{00000000-0005-0000-0000-00006C760000}"/>
    <cellStyle name="Normal 43 2 4 2 4 3" xfId="10181" xr:uid="{00000000-0005-0000-0000-0000D6270000}"/>
    <cellStyle name="Normal 43 2 4 2 4 3 3" xfId="25278" xr:uid="{00000000-0005-0000-0000-0000D3620000}"/>
    <cellStyle name="Normal 43 2 4 2 4 5" xfId="20265" xr:uid="{00000000-0005-0000-0000-00003E4F0000}"/>
    <cellStyle name="Normal 43 2 4 2 5" xfId="11859" xr:uid="{00000000-0005-0000-0000-0000642E0000}"/>
    <cellStyle name="Normal 43 2 4 2 5 3" xfId="26953" xr:uid="{00000000-0005-0000-0000-00005E690000}"/>
    <cellStyle name="Normal 43 2 4 2 6" xfId="6838" xr:uid="{00000000-0005-0000-0000-0000C71A0000}"/>
    <cellStyle name="Normal 43 2 4 2 6 3" xfId="21936" xr:uid="{00000000-0005-0000-0000-0000C5550000}"/>
    <cellStyle name="Normal 43 2 4 2 8" xfId="16923"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2" xr:uid="{00000000-0005-0000-0000-000087710000}"/>
    <cellStyle name="Normal 43 2 4 3 2 3" xfId="8928" xr:uid="{00000000-0005-0000-0000-0000F1220000}"/>
    <cellStyle name="Normal 43 2 4 3 2 3 3" xfId="24025" xr:uid="{00000000-0005-0000-0000-0000EE5D0000}"/>
    <cellStyle name="Normal 43 2 4 3 2 5" xfId="19012" xr:uid="{00000000-0005-0000-0000-0000594A0000}"/>
    <cellStyle name="Normal 43 2 4 3 3" xfId="5567" xr:uid="{00000000-0005-0000-0000-0000D0150000}"/>
    <cellStyle name="Normal 43 2 4 3 3 2" xfId="15619" xr:uid="{00000000-0005-0000-0000-0000143D0000}"/>
    <cellStyle name="Normal 43 2 4 3 3 2 3" xfId="30713" xr:uid="{00000000-0005-0000-0000-00000E780000}"/>
    <cellStyle name="Normal 43 2 4 3 3 3" xfId="10599" xr:uid="{00000000-0005-0000-0000-000078290000}"/>
    <cellStyle name="Normal 43 2 4 3 3 3 3" xfId="25696" xr:uid="{00000000-0005-0000-0000-000075640000}"/>
    <cellStyle name="Normal 43 2 4 3 3 5" xfId="20683" xr:uid="{00000000-0005-0000-0000-0000E0500000}"/>
    <cellStyle name="Normal 43 2 4 3 4" xfId="12277" xr:uid="{00000000-0005-0000-0000-000006300000}"/>
    <cellStyle name="Normal 43 2 4 3 4 3" xfId="27371" xr:uid="{00000000-0005-0000-0000-0000006B0000}"/>
    <cellStyle name="Normal 43 2 4 3 5" xfId="7256" xr:uid="{00000000-0005-0000-0000-0000691C0000}"/>
    <cellStyle name="Normal 43 2 4 3 5 3" xfId="22354" xr:uid="{00000000-0005-0000-0000-000067570000}"/>
    <cellStyle name="Normal 43 2 4 3 7" xfId="17341" xr:uid="{00000000-0005-0000-0000-0000D2430000}"/>
    <cellStyle name="Normal 43 2 4 4" xfId="3038" xr:uid="{00000000-0005-0000-0000-0000EF0B0000}"/>
    <cellStyle name="Normal 43 2 4 4 2" xfId="13112" xr:uid="{00000000-0005-0000-0000-000049330000}"/>
    <cellStyle name="Normal 43 2 4 4 2 3" xfId="28206" xr:uid="{00000000-0005-0000-0000-0000436E0000}"/>
    <cellStyle name="Normal 43 2 4 4 3" xfId="8092" xr:uid="{00000000-0005-0000-0000-0000AD1F0000}"/>
    <cellStyle name="Normal 43 2 4 4 3 3" xfId="23189" xr:uid="{00000000-0005-0000-0000-0000AA5A0000}"/>
    <cellStyle name="Normal 43 2 4 4 5" xfId="18176" xr:uid="{00000000-0005-0000-0000-000015470000}"/>
    <cellStyle name="Normal 43 2 4 5" xfId="4731" xr:uid="{00000000-0005-0000-0000-00008C120000}"/>
    <cellStyle name="Normal 43 2 4 5 2" xfId="14783" xr:uid="{00000000-0005-0000-0000-0000D0390000}"/>
    <cellStyle name="Normal 43 2 4 5 2 3" xfId="29877" xr:uid="{00000000-0005-0000-0000-0000CA740000}"/>
    <cellStyle name="Normal 43 2 4 5 3" xfId="9763" xr:uid="{00000000-0005-0000-0000-000034260000}"/>
    <cellStyle name="Normal 43 2 4 5 3 3" xfId="24860" xr:uid="{00000000-0005-0000-0000-000031610000}"/>
    <cellStyle name="Normal 43 2 4 5 5" xfId="19847" xr:uid="{00000000-0005-0000-0000-00009C4D0000}"/>
    <cellStyle name="Normal 43 2 4 6" xfId="11441" xr:uid="{00000000-0005-0000-0000-0000C22C0000}"/>
    <cellStyle name="Normal 43 2 4 6 3" xfId="26535" xr:uid="{00000000-0005-0000-0000-0000BC670000}"/>
    <cellStyle name="Normal 43 2 4 7" xfId="6420" xr:uid="{00000000-0005-0000-0000-000025190000}"/>
    <cellStyle name="Normal 43 2 4 7 3" xfId="21518" xr:uid="{00000000-0005-0000-0000-000023540000}"/>
    <cellStyle name="Normal 43 2 4 9" xfId="16505"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2" xr:uid="{00000000-0005-0000-0000-000059720000}"/>
    <cellStyle name="Normal 43 2 5 2 2 3" xfId="9138" xr:uid="{00000000-0005-0000-0000-0000C3230000}"/>
    <cellStyle name="Normal 43 2 5 2 2 3 3" xfId="24235" xr:uid="{00000000-0005-0000-0000-0000C05E0000}"/>
    <cellStyle name="Normal 43 2 5 2 2 5" xfId="19222" xr:uid="{00000000-0005-0000-0000-00002B4B0000}"/>
    <cellStyle name="Normal 43 2 5 2 3" xfId="5777" xr:uid="{00000000-0005-0000-0000-0000A2160000}"/>
    <cellStyle name="Normal 43 2 5 2 3 2" xfId="15829" xr:uid="{00000000-0005-0000-0000-0000E63D0000}"/>
    <cellStyle name="Normal 43 2 5 2 3 2 3" xfId="30923" xr:uid="{00000000-0005-0000-0000-0000E0780000}"/>
    <cellStyle name="Normal 43 2 5 2 3 3" xfId="10809" xr:uid="{00000000-0005-0000-0000-00004A2A0000}"/>
    <cellStyle name="Normal 43 2 5 2 3 3 3" xfId="25906" xr:uid="{00000000-0005-0000-0000-000047650000}"/>
    <cellStyle name="Normal 43 2 5 2 3 5" xfId="20893" xr:uid="{00000000-0005-0000-0000-0000B2510000}"/>
    <cellStyle name="Normal 43 2 5 2 4" xfId="12487" xr:uid="{00000000-0005-0000-0000-0000D8300000}"/>
    <cellStyle name="Normal 43 2 5 2 4 3" xfId="27581" xr:uid="{00000000-0005-0000-0000-0000D26B0000}"/>
    <cellStyle name="Normal 43 2 5 2 5" xfId="7466" xr:uid="{00000000-0005-0000-0000-00003B1D0000}"/>
    <cellStyle name="Normal 43 2 5 2 5 3" xfId="22564" xr:uid="{00000000-0005-0000-0000-000039580000}"/>
    <cellStyle name="Normal 43 2 5 2 7" xfId="17551" xr:uid="{00000000-0005-0000-0000-0000A4440000}"/>
    <cellStyle name="Normal 43 2 5 3" xfId="3248" xr:uid="{00000000-0005-0000-0000-0000C10C0000}"/>
    <cellStyle name="Normal 43 2 5 3 2" xfId="13322" xr:uid="{00000000-0005-0000-0000-00001B340000}"/>
    <cellStyle name="Normal 43 2 5 3 2 3" xfId="28416" xr:uid="{00000000-0005-0000-0000-0000156F0000}"/>
    <cellStyle name="Normal 43 2 5 3 3" xfId="8302" xr:uid="{00000000-0005-0000-0000-00007F200000}"/>
    <cellStyle name="Normal 43 2 5 3 3 3" xfId="23399" xr:uid="{00000000-0005-0000-0000-00007C5B0000}"/>
    <cellStyle name="Normal 43 2 5 3 5" xfId="18386" xr:uid="{00000000-0005-0000-0000-0000E7470000}"/>
    <cellStyle name="Normal 43 2 5 4" xfId="4941" xr:uid="{00000000-0005-0000-0000-00005E130000}"/>
    <cellStyle name="Normal 43 2 5 4 2" xfId="14993" xr:uid="{00000000-0005-0000-0000-0000A23A0000}"/>
    <cellStyle name="Normal 43 2 5 4 2 3" xfId="30087" xr:uid="{00000000-0005-0000-0000-00009C750000}"/>
    <cellStyle name="Normal 43 2 5 4 3" xfId="9973" xr:uid="{00000000-0005-0000-0000-000006270000}"/>
    <cellStyle name="Normal 43 2 5 4 3 3" xfId="25070" xr:uid="{00000000-0005-0000-0000-000003620000}"/>
    <cellStyle name="Normal 43 2 5 4 5" xfId="20057" xr:uid="{00000000-0005-0000-0000-00006E4E0000}"/>
    <cellStyle name="Normal 43 2 5 5" xfId="11651" xr:uid="{00000000-0005-0000-0000-0000942D0000}"/>
    <cellStyle name="Normal 43 2 5 5 3" xfId="26745" xr:uid="{00000000-0005-0000-0000-00008E680000}"/>
    <cellStyle name="Normal 43 2 5 6" xfId="6630" xr:uid="{00000000-0005-0000-0000-0000F7190000}"/>
    <cellStyle name="Normal 43 2 5 6 3" xfId="21728" xr:uid="{00000000-0005-0000-0000-0000F5540000}"/>
    <cellStyle name="Normal 43 2 5 8" xfId="16715"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4" xr:uid="{00000000-0005-0000-0000-0000B7700000}"/>
    <cellStyle name="Normal 43 2 6 2 3" xfId="8720" xr:uid="{00000000-0005-0000-0000-000021220000}"/>
    <cellStyle name="Normal 43 2 6 2 3 3" xfId="23817" xr:uid="{00000000-0005-0000-0000-00001E5D0000}"/>
    <cellStyle name="Normal 43 2 6 2 5" xfId="18804" xr:uid="{00000000-0005-0000-0000-000089490000}"/>
    <cellStyle name="Normal 43 2 6 3" xfId="5359" xr:uid="{00000000-0005-0000-0000-000000150000}"/>
    <cellStyle name="Normal 43 2 6 3 2" xfId="15411" xr:uid="{00000000-0005-0000-0000-0000443C0000}"/>
    <cellStyle name="Normal 43 2 6 3 2 3" xfId="30505" xr:uid="{00000000-0005-0000-0000-00003E770000}"/>
    <cellStyle name="Normal 43 2 6 3 3" xfId="10391" xr:uid="{00000000-0005-0000-0000-0000A8280000}"/>
    <cellStyle name="Normal 43 2 6 3 3 3" xfId="25488" xr:uid="{00000000-0005-0000-0000-0000A5630000}"/>
    <cellStyle name="Normal 43 2 6 3 5" xfId="20475" xr:uid="{00000000-0005-0000-0000-000010500000}"/>
    <cellStyle name="Normal 43 2 6 4" xfId="12069" xr:uid="{00000000-0005-0000-0000-0000362F0000}"/>
    <cellStyle name="Normal 43 2 6 4 3" xfId="27163" xr:uid="{00000000-0005-0000-0000-0000306A0000}"/>
    <cellStyle name="Normal 43 2 6 5" xfId="7048" xr:uid="{00000000-0005-0000-0000-0000991B0000}"/>
    <cellStyle name="Normal 43 2 6 5 3" xfId="22146" xr:uid="{00000000-0005-0000-0000-000097560000}"/>
    <cellStyle name="Normal 43 2 6 7" xfId="17133" xr:uid="{00000000-0005-0000-0000-000002430000}"/>
    <cellStyle name="Normal 43 2 7" xfId="2826" xr:uid="{00000000-0005-0000-0000-00001B0B0000}"/>
    <cellStyle name="Normal 43 2 7 2" xfId="12904" xr:uid="{00000000-0005-0000-0000-000079320000}"/>
    <cellStyle name="Normal 43 2 7 2 3" xfId="27998" xr:uid="{00000000-0005-0000-0000-0000736D0000}"/>
    <cellStyle name="Normal 43 2 7 3" xfId="7884" xr:uid="{00000000-0005-0000-0000-0000DD1E0000}"/>
    <cellStyle name="Normal 43 2 7 3 3" xfId="22981" xr:uid="{00000000-0005-0000-0000-0000DA590000}"/>
    <cellStyle name="Normal 43 2 7 5" xfId="17968" xr:uid="{00000000-0005-0000-0000-000045460000}"/>
    <cellStyle name="Normal 43 2 8" xfId="4520" xr:uid="{00000000-0005-0000-0000-0000B9110000}"/>
    <cellStyle name="Normal 43 2 8 2" xfId="14575" xr:uid="{00000000-0005-0000-0000-000000390000}"/>
    <cellStyle name="Normal 43 2 8 2 3" xfId="29669" xr:uid="{00000000-0005-0000-0000-0000FA730000}"/>
    <cellStyle name="Normal 43 2 8 3" xfId="9555" xr:uid="{00000000-0005-0000-0000-000064250000}"/>
    <cellStyle name="Normal 43 2 8 3 3" xfId="24652" xr:uid="{00000000-0005-0000-0000-000061600000}"/>
    <cellStyle name="Normal 43 2 8 5" xfId="19639" xr:uid="{00000000-0005-0000-0000-0000CC4C0000}"/>
    <cellStyle name="Normal 43 2 9" xfId="11231" xr:uid="{00000000-0005-0000-0000-0000F02B0000}"/>
    <cellStyle name="Normal 43 2 9 3" xfId="26327" xr:uid="{00000000-0005-0000-0000-0000EC660000}"/>
    <cellStyle name="Normal 44" xfId="167" xr:uid="{00000000-0005-0000-0000-0000AE000000}"/>
    <cellStyle name="Normal 44 2" xfId="850" xr:uid="{00000000-0005-0000-0000-000061030000}"/>
    <cellStyle name="Normal 44 2 10" xfId="6211" xr:uid="{00000000-0005-0000-0000-000054180000}"/>
    <cellStyle name="Normal 44 2 10 3" xfId="21311" xr:uid="{00000000-0005-0000-0000-000054530000}"/>
    <cellStyle name="Normal 44 2 12" xfId="16296" xr:uid="{00000000-0005-0000-0000-0000BD3F0000}"/>
    <cellStyle name="Normal 44 2 2" xfId="1176" xr:uid="{00000000-0005-0000-0000-0000A8040000}"/>
    <cellStyle name="Normal 44 2 2 11" xfId="16350" xr:uid="{00000000-0005-0000-0000-0000F33F0000}"/>
    <cellStyle name="Normal 44 2 2 2" xfId="1284" xr:uid="{00000000-0005-0000-0000-000014050000}"/>
    <cellStyle name="Normal 44 2 2 2 10" xfId="16454"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7" xr:uid="{00000000-0005-0000-0000-0000C6730000}"/>
    <cellStyle name="Normal 44 2 2 2 2 2 2 2 3" xfId="9503" xr:uid="{00000000-0005-0000-0000-000030250000}"/>
    <cellStyle name="Normal 44 2 2 2 2 2 2 2 3 3" xfId="24600" xr:uid="{00000000-0005-0000-0000-00002D600000}"/>
    <cellStyle name="Normal 44 2 2 2 2 2 2 2 5" xfId="19587"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1" xr:uid="{00000000-0005-0000-0000-0000B4660000}"/>
    <cellStyle name="Normal 44 2 2 2 2 2 2 3 5" xfId="21258" xr:uid="{00000000-0005-0000-0000-00001F530000}"/>
    <cellStyle name="Normal 44 2 2 2 2 2 2 4" xfId="12852" xr:uid="{00000000-0005-0000-0000-000045320000}"/>
    <cellStyle name="Normal 44 2 2 2 2 2 2 4 3" xfId="27946" xr:uid="{00000000-0005-0000-0000-00003F6D0000}"/>
    <cellStyle name="Normal 44 2 2 2 2 2 2 5" xfId="7831" xr:uid="{00000000-0005-0000-0000-0000A81E0000}"/>
    <cellStyle name="Normal 44 2 2 2 2 2 2 5 3" xfId="22929" xr:uid="{00000000-0005-0000-0000-0000A6590000}"/>
    <cellStyle name="Normal 44 2 2 2 2 2 2 7" xfId="17916" xr:uid="{00000000-0005-0000-0000-000011460000}"/>
    <cellStyle name="Normal 44 2 2 2 2 2 3" xfId="3613" xr:uid="{00000000-0005-0000-0000-00002E0E0000}"/>
    <cellStyle name="Normal 44 2 2 2 2 2 3 2" xfId="13687" xr:uid="{00000000-0005-0000-0000-000088350000}"/>
    <cellStyle name="Normal 44 2 2 2 2 2 3 2 3" xfId="28781" xr:uid="{00000000-0005-0000-0000-000082700000}"/>
    <cellStyle name="Normal 44 2 2 2 2 2 3 3" xfId="8667" xr:uid="{00000000-0005-0000-0000-0000EC210000}"/>
    <cellStyle name="Normal 44 2 2 2 2 2 3 3 3" xfId="23764" xr:uid="{00000000-0005-0000-0000-0000E95C0000}"/>
    <cellStyle name="Normal 44 2 2 2 2 2 3 5" xfId="18751" xr:uid="{00000000-0005-0000-0000-000054490000}"/>
    <cellStyle name="Normal 44 2 2 2 2 2 4" xfId="5306" xr:uid="{00000000-0005-0000-0000-0000CB140000}"/>
    <cellStyle name="Normal 44 2 2 2 2 2 4 2" xfId="15358" xr:uid="{00000000-0005-0000-0000-00000F3C0000}"/>
    <cellStyle name="Normal 44 2 2 2 2 2 4 2 3" xfId="30452" xr:uid="{00000000-0005-0000-0000-000009770000}"/>
    <cellStyle name="Normal 44 2 2 2 2 2 4 3" xfId="10338" xr:uid="{00000000-0005-0000-0000-000073280000}"/>
    <cellStyle name="Normal 44 2 2 2 2 2 4 3 3" xfId="25435" xr:uid="{00000000-0005-0000-0000-000070630000}"/>
    <cellStyle name="Normal 44 2 2 2 2 2 4 5" xfId="20422" xr:uid="{00000000-0005-0000-0000-0000DB4F0000}"/>
    <cellStyle name="Normal 44 2 2 2 2 2 5" xfId="12016" xr:uid="{00000000-0005-0000-0000-0000012F0000}"/>
    <cellStyle name="Normal 44 2 2 2 2 2 5 3" xfId="27110" xr:uid="{00000000-0005-0000-0000-0000FB690000}"/>
    <cellStyle name="Normal 44 2 2 2 2 2 6" xfId="6995" xr:uid="{00000000-0005-0000-0000-0000641B0000}"/>
    <cellStyle name="Normal 44 2 2 2 2 2 6 3" xfId="22093" xr:uid="{00000000-0005-0000-0000-000062560000}"/>
    <cellStyle name="Normal 44 2 2 2 2 2 8" xfId="17080"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199" xr:uid="{00000000-0005-0000-0000-000024720000}"/>
    <cellStyle name="Normal 44 2 2 2 2 3 2 3" xfId="9085" xr:uid="{00000000-0005-0000-0000-00008E230000}"/>
    <cellStyle name="Normal 44 2 2 2 2 3 2 3 3" xfId="24182" xr:uid="{00000000-0005-0000-0000-00008B5E0000}"/>
    <cellStyle name="Normal 44 2 2 2 2 3 2 5" xfId="19169" xr:uid="{00000000-0005-0000-0000-0000F64A0000}"/>
    <cellStyle name="Normal 44 2 2 2 2 3 3" xfId="5724" xr:uid="{00000000-0005-0000-0000-00006D160000}"/>
    <cellStyle name="Normal 44 2 2 2 2 3 3 2" xfId="15776" xr:uid="{00000000-0005-0000-0000-0000B13D0000}"/>
    <cellStyle name="Normal 44 2 2 2 2 3 3 2 3" xfId="30870" xr:uid="{00000000-0005-0000-0000-0000AB780000}"/>
    <cellStyle name="Normal 44 2 2 2 2 3 3 3" xfId="10756" xr:uid="{00000000-0005-0000-0000-0000152A0000}"/>
    <cellStyle name="Normal 44 2 2 2 2 3 3 3 3" xfId="25853" xr:uid="{00000000-0005-0000-0000-000012650000}"/>
    <cellStyle name="Normal 44 2 2 2 2 3 3 5" xfId="20840" xr:uid="{00000000-0005-0000-0000-00007D510000}"/>
    <cellStyle name="Normal 44 2 2 2 2 3 4" xfId="12434" xr:uid="{00000000-0005-0000-0000-0000A3300000}"/>
    <cellStyle name="Normal 44 2 2 2 2 3 4 3" xfId="27528" xr:uid="{00000000-0005-0000-0000-00009D6B0000}"/>
    <cellStyle name="Normal 44 2 2 2 2 3 5" xfId="7413" xr:uid="{00000000-0005-0000-0000-0000061D0000}"/>
    <cellStyle name="Normal 44 2 2 2 2 3 5 3" xfId="22511" xr:uid="{00000000-0005-0000-0000-000004580000}"/>
    <cellStyle name="Normal 44 2 2 2 2 3 7" xfId="17498" xr:uid="{00000000-0005-0000-0000-00006F440000}"/>
    <cellStyle name="Normal 44 2 2 2 2 4" xfId="3195" xr:uid="{00000000-0005-0000-0000-00008C0C0000}"/>
    <cellStyle name="Normal 44 2 2 2 2 4 2" xfId="13269" xr:uid="{00000000-0005-0000-0000-0000E6330000}"/>
    <cellStyle name="Normal 44 2 2 2 2 4 2 3" xfId="28363" xr:uid="{00000000-0005-0000-0000-0000E06E0000}"/>
    <cellStyle name="Normal 44 2 2 2 2 4 3" xfId="8249" xr:uid="{00000000-0005-0000-0000-00004A200000}"/>
    <cellStyle name="Normal 44 2 2 2 2 4 3 3" xfId="23346" xr:uid="{00000000-0005-0000-0000-0000475B0000}"/>
    <cellStyle name="Normal 44 2 2 2 2 4 5" xfId="18333" xr:uid="{00000000-0005-0000-0000-0000B2470000}"/>
    <cellStyle name="Normal 44 2 2 2 2 5" xfId="4888" xr:uid="{00000000-0005-0000-0000-000029130000}"/>
    <cellStyle name="Normal 44 2 2 2 2 5 2" xfId="14940" xr:uid="{00000000-0005-0000-0000-00006D3A0000}"/>
    <cellStyle name="Normal 44 2 2 2 2 5 2 3" xfId="30034" xr:uid="{00000000-0005-0000-0000-000067750000}"/>
    <cellStyle name="Normal 44 2 2 2 2 5 3" xfId="9920" xr:uid="{00000000-0005-0000-0000-0000D1260000}"/>
    <cellStyle name="Normal 44 2 2 2 2 5 3 3" xfId="25017" xr:uid="{00000000-0005-0000-0000-0000CE610000}"/>
    <cellStyle name="Normal 44 2 2 2 2 5 5" xfId="20004" xr:uid="{00000000-0005-0000-0000-0000394E0000}"/>
    <cellStyle name="Normal 44 2 2 2 2 6" xfId="11598" xr:uid="{00000000-0005-0000-0000-00005F2D0000}"/>
    <cellStyle name="Normal 44 2 2 2 2 6 3" xfId="26692" xr:uid="{00000000-0005-0000-0000-000059680000}"/>
    <cellStyle name="Normal 44 2 2 2 2 7" xfId="6577" xr:uid="{00000000-0005-0000-0000-0000C2190000}"/>
    <cellStyle name="Normal 44 2 2 2 2 7 3" xfId="21675" xr:uid="{00000000-0005-0000-0000-0000C0540000}"/>
    <cellStyle name="Normal 44 2 2 2 2 9" xfId="16662"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09" xr:uid="{00000000-0005-0000-0000-0000F6720000}"/>
    <cellStyle name="Normal 44 2 2 2 3 2 2 3" xfId="9295" xr:uid="{00000000-0005-0000-0000-000060240000}"/>
    <cellStyle name="Normal 44 2 2 2 3 2 2 3 3" xfId="24392" xr:uid="{00000000-0005-0000-0000-00005D5F0000}"/>
    <cellStyle name="Normal 44 2 2 2 3 2 2 5" xfId="19379" xr:uid="{00000000-0005-0000-0000-0000C84B0000}"/>
    <cellStyle name="Normal 44 2 2 2 3 2 3" xfId="5934" xr:uid="{00000000-0005-0000-0000-00003F170000}"/>
    <cellStyle name="Normal 44 2 2 2 3 2 3 2" xfId="15986" xr:uid="{00000000-0005-0000-0000-0000833E0000}"/>
    <cellStyle name="Normal 44 2 2 2 3 2 3 2 3" xfId="31080" xr:uid="{00000000-0005-0000-0000-00007D790000}"/>
    <cellStyle name="Normal 44 2 2 2 3 2 3 3" xfId="10966" xr:uid="{00000000-0005-0000-0000-0000E72A0000}"/>
    <cellStyle name="Normal 44 2 2 2 3 2 3 3 3" xfId="26063" xr:uid="{00000000-0005-0000-0000-0000E4650000}"/>
    <cellStyle name="Normal 44 2 2 2 3 2 3 5" xfId="21050" xr:uid="{00000000-0005-0000-0000-00004F520000}"/>
    <cellStyle name="Normal 44 2 2 2 3 2 4" xfId="12644" xr:uid="{00000000-0005-0000-0000-000075310000}"/>
    <cellStyle name="Normal 44 2 2 2 3 2 4 3" xfId="27738" xr:uid="{00000000-0005-0000-0000-00006F6C0000}"/>
    <cellStyle name="Normal 44 2 2 2 3 2 5" xfId="7623" xr:uid="{00000000-0005-0000-0000-0000D81D0000}"/>
    <cellStyle name="Normal 44 2 2 2 3 2 5 3" xfId="22721" xr:uid="{00000000-0005-0000-0000-0000D6580000}"/>
    <cellStyle name="Normal 44 2 2 2 3 2 7" xfId="17708" xr:uid="{00000000-0005-0000-0000-000041450000}"/>
    <cellStyle name="Normal 44 2 2 2 3 3" xfId="3405" xr:uid="{00000000-0005-0000-0000-00005E0D0000}"/>
    <cellStyle name="Normal 44 2 2 2 3 3 2" xfId="13479" xr:uid="{00000000-0005-0000-0000-0000B8340000}"/>
    <cellStyle name="Normal 44 2 2 2 3 3 2 3" xfId="28573" xr:uid="{00000000-0005-0000-0000-0000B26F0000}"/>
    <cellStyle name="Normal 44 2 2 2 3 3 3" xfId="8459" xr:uid="{00000000-0005-0000-0000-00001C210000}"/>
    <cellStyle name="Normal 44 2 2 2 3 3 3 3" xfId="23556" xr:uid="{00000000-0005-0000-0000-0000195C0000}"/>
    <cellStyle name="Normal 44 2 2 2 3 3 5" xfId="18543" xr:uid="{00000000-0005-0000-0000-000084480000}"/>
    <cellStyle name="Normal 44 2 2 2 3 4" xfId="5098" xr:uid="{00000000-0005-0000-0000-0000FB130000}"/>
    <cellStyle name="Normal 44 2 2 2 3 4 2" xfId="15150" xr:uid="{00000000-0005-0000-0000-00003F3B0000}"/>
    <cellStyle name="Normal 44 2 2 2 3 4 2 3" xfId="30244" xr:uid="{00000000-0005-0000-0000-000039760000}"/>
    <cellStyle name="Normal 44 2 2 2 3 4 3" xfId="10130" xr:uid="{00000000-0005-0000-0000-0000A3270000}"/>
    <cellStyle name="Normal 44 2 2 2 3 4 3 3" xfId="25227" xr:uid="{00000000-0005-0000-0000-0000A0620000}"/>
    <cellStyle name="Normal 44 2 2 2 3 4 5" xfId="20214" xr:uid="{00000000-0005-0000-0000-00000B4F0000}"/>
    <cellStyle name="Normal 44 2 2 2 3 5" xfId="11808" xr:uid="{00000000-0005-0000-0000-0000312E0000}"/>
    <cellStyle name="Normal 44 2 2 2 3 5 3" xfId="26902" xr:uid="{00000000-0005-0000-0000-00002B690000}"/>
    <cellStyle name="Normal 44 2 2 2 3 6" xfId="6787" xr:uid="{00000000-0005-0000-0000-0000941A0000}"/>
    <cellStyle name="Normal 44 2 2 2 3 6 3" xfId="21885" xr:uid="{00000000-0005-0000-0000-000092550000}"/>
    <cellStyle name="Normal 44 2 2 2 3 8" xfId="16872"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1" xr:uid="{00000000-0005-0000-0000-000054710000}"/>
    <cellStyle name="Normal 44 2 2 2 4 2 3" xfId="8877" xr:uid="{00000000-0005-0000-0000-0000BE220000}"/>
    <cellStyle name="Normal 44 2 2 2 4 2 3 3" xfId="23974" xr:uid="{00000000-0005-0000-0000-0000BB5D0000}"/>
    <cellStyle name="Normal 44 2 2 2 4 2 5" xfId="18961" xr:uid="{00000000-0005-0000-0000-0000264A0000}"/>
    <cellStyle name="Normal 44 2 2 2 4 3" xfId="5516" xr:uid="{00000000-0005-0000-0000-00009D150000}"/>
    <cellStyle name="Normal 44 2 2 2 4 3 2" xfId="15568" xr:uid="{00000000-0005-0000-0000-0000E13C0000}"/>
    <cellStyle name="Normal 44 2 2 2 4 3 2 3" xfId="30662" xr:uid="{00000000-0005-0000-0000-0000DB770000}"/>
    <cellStyle name="Normal 44 2 2 2 4 3 3" xfId="10548" xr:uid="{00000000-0005-0000-0000-000045290000}"/>
    <cellStyle name="Normal 44 2 2 2 4 3 3 3" xfId="25645" xr:uid="{00000000-0005-0000-0000-000042640000}"/>
    <cellStyle name="Normal 44 2 2 2 4 3 5" xfId="20632" xr:uid="{00000000-0005-0000-0000-0000AD500000}"/>
    <cellStyle name="Normal 44 2 2 2 4 4" xfId="12226" xr:uid="{00000000-0005-0000-0000-0000D32F0000}"/>
    <cellStyle name="Normal 44 2 2 2 4 4 3" xfId="27320" xr:uid="{00000000-0005-0000-0000-0000CD6A0000}"/>
    <cellStyle name="Normal 44 2 2 2 4 5" xfId="7205" xr:uid="{00000000-0005-0000-0000-0000361C0000}"/>
    <cellStyle name="Normal 44 2 2 2 4 5 3" xfId="22303" xr:uid="{00000000-0005-0000-0000-000034570000}"/>
    <cellStyle name="Normal 44 2 2 2 4 7" xfId="17290" xr:uid="{00000000-0005-0000-0000-00009F430000}"/>
    <cellStyle name="Normal 44 2 2 2 5" xfId="2987" xr:uid="{00000000-0005-0000-0000-0000BC0B0000}"/>
    <cellStyle name="Normal 44 2 2 2 5 2" xfId="13061" xr:uid="{00000000-0005-0000-0000-000016330000}"/>
    <cellStyle name="Normal 44 2 2 2 5 2 3" xfId="28155" xr:uid="{00000000-0005-0000-0000-0000106E0000}"/>
    <cellStyle name="Normal 44 2 2 2 5 3" xfId="8041" xr:uid="{00000000-0005-0000-0000-00007A1F0000}"/>
    <cellStyle name="Normal 44 2 2 2 5 3 3" xfId="23138" xr:uid="{00000000-0005-0000-0000-0000775A0000}"/>
    <cellStyle name="Normal 44 2 2 2 5 5" xfId="18125" xr:uid="{00000000-0005-0000-0000-0000E2460000}"/>
    <cellStyle name="Normal 44 2 2 2 6" xfId="4680" xr:uid="{00000000-0005-0000-0000-000059120000}"/>
    <cellStyle name="Normal 44 2 2 2 6 2" xfId="14732" xr:uid="{00000000-0005-0000-0000-00009D390000}"/>
    <cellStyle name="Normal 44 2 2 2 6 2 3" xfId="29826" xr:uid="{00000000-0005-0000-0000-000097740000}"/>
    <cellStyle name="Normal 44 2 2 2 6 3" xfId="9712" xr:uid="{00000000-0005-0000-0000-000001260000}"/>
    <cellStyle name="Normal 44 2 2 2 6 3 3" xfId="24809" xr:uid="{00000000-0005-0000-0000-0000FE600000}"/>
    <cellStyle name="Normal 44 2 2 2 6 5" xfId="19796" xr:uid="{00000000-0005-0000-0000-0000694D0000}"/>
    <cellStyle name="Normal 44 2 2 2 7" xfId="11390" xr:uid="{00000000-0005-0000-0000-00008F2C0000}"/>
    <cellStyle name="Normal 44 2 2 2 7 3" xfId="26484" xr:uid="{00000000-0005-0000-0000-000089670000}"/>
    <cellStyle name="Normal 44 2 2 2 8" xfId="6369" xr:uid="{00000000-0005-0000-0000-0000F2180000}"/>
    <cellStyle name="Normal 44 2 2 2 8 3" xfId="21467"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3" xr:uid="{00000000-0005-0000-0000-00005E730000}"/>
    <cellStyle name="Normal 44 2 2 3 2 2 2 3" xfId="9399" xr:uid="{00000000-0005-0000-0000-0000C8240000}"/>
    <cellStyle name="Normal 44 2 2 3 2 2 2 3 3" xfId="24496" xr:uid="{00000000-0005-0000-0000-0000C55F0000}"/>
    <cellStyle name="Normal 44 2 2 3 2 2 2 5" xfId="19483" xr:uid="{00000000-0005-0000-0000-0000304C0000}"/>
    <cellStyle name="Normal 44 2 2 3 2 2 3" xfId="6038" xr:uid="{00000000-0005-0000-0000-0000A7170000}"/>
    <cellStyle name="Normal 44 2 2 3 2 2 3 2" xfId="16090" xr:uid="{00000000-0005-0000-0000-0000EB3E0000}"/>
    <cellStyle name="Normal 44 2 2 3 2 2 3 2 3" xfId="31184" xr:uid="{00000000-0005-0000-0000-0000E5790000}"/>
    <cellStyle name="Normal 44 2 2 3 2 2 3 3" xfId="11070" xr:uid="{00000000-0005-0000-0000-00004F2B0000}"/>
    <cellStyle name="Normal 44 2 2 3 2 2 3 3 3" xfId="26167" xr:uid="{00000000-0005-0000-0000-00004C660000}"/>
    <cellStyle name="Normal 44 2 2 3 2 2 3 5" xfId="21154" xr:uid="{00000000-0005-0000-0000-0000B7520000}"/>
    <cellStyle name="Normal 44 2 2 3 2 2 4" xfId="12748" xr:uid="{00000000-0005-0000-0000-0000DD310000}"/>
    <cellStyle name="Normal 44 2 2 3 2 2 4 3" xfId="27842" xr:uid="{00000000-0005-0000-0000-0000D76C0000}"/>
    <cellStyle name="Normal 44 2 2 3 2 2 5" xfId="7727" xr:uid="{00000000-0005-0000-0000-0000401E0000}"/>
    <cellStyle name="Normal 44 2 2 3 2 2 5 3" xfId="22825" xr:uid="{00000000-0005-0000-0000-00003E590000}"/>
    <cellStyle name="Normal 44 2 2 3 2 2 7" xfId="17812" xr:uid="{00000000-0005-0000-0000-0000A9450000}"/>
    <cellStyle name="Normal 44 2 2 3 2 3" xfId="3509" xr:uid="{00000000-0005-0000-0000-0000C60D0000}"/>
    <cellStyle name="Normal 44 2 2 3 2 3 2" xfId="13583" xr:uid="{00000000-0005-0000-0000-000020350000}"/>
    <cellStyle name="Normal 44 2 2 3 2 3 2 3" xfId="28677" xr:uid="{00000000-0005-0000-0000-00001A700000}"/>
    <cellStyle name="Normal 44 2 2 3 2 3 3" xfId="8563" xr:uid="{00000000-0005-0000-0000-000084210000}"/>
    <cellStyle name="Normal 44 2 2 3 2 3 3 3" xfId="23660" xr:uid="{00000000-0005-0000-0000-0000815C0000}"/>
    <cellStyle name="Normal 44 2 2 3 2 3 5" xfId="18647" xr:uid="{00000000-0005-0000-0000-0000EC480000}"/>
    <cellStyle name="Normal 44 2 2 3 2 4" xfId="5202" xr:uid="{00000000-0005-0000-0000-000063140000}"/>
    <cellStyle name="Normal 44 2 2 3 2 4 2" xfId="15254" xr:uid="{00000000-0005-0000-0000-0000A73B0000}"/>
    <cellStyle name="Normal 44 2 2 3 2 4 2 3" xfId="30348" xr:uid="{00000000-0005-0000-0000-0000A1760000}"/>
    <cellStyle name="Normal 44 2 2 3 2 4 3" xfId="10234" xr:uid="{00000000-0005-0000-0000-00000B280000}"/>
    <cellStyle name="Normal 44 2 2 3 2 4 3 3" xfId="25331" xr:uid="{00000000-0005-0000-0000-000008630000}"/>
    <cellStyle name="Normal 44 2 2 3 2 4 5" xfId="20318" xr:uid="{00000000-0005-0000-0000-0000734F0000}"/>
    <cellStyle name="Normal 44 2 2 3 2 5" xfId="11912" xr:uid="{00000000-0005-0000-0000-0000992E0000}"/>
    <cellStyle name="Normal 44 2 2 3 2 5 3" xfId="27006" xr:uid="{00000000-0005-0000-0000-000093690000}"/>
    <cellStyle name="Normal 44 2 2 3 2 6" xfId="6891" xr:uid="{00000000-0005-0000-0000-0000FC1A0000}"/>
    <cellStyle name="Normal 44 2 2 3 2 6 3" xfId="21989" xr:uid="{00000000-0005-0000-0000-0000FA550000}"/>
    <cellStyle name="Normal 44 2 2 3 2 8" xfId="16976"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5" xr:uid="{00000000-0005-0000-0000-0000BC710000}"/>
    <cellStyle name="Normal 44 2 2 3 3 2 3" xfId="8981" xr:uid="{00000000-0005-0000-0000-000026230000}"/>
    <cellStyle name="Normal 44 2 2 3 3 2 3 3" xfId="24078" xr:uid="{00000000-0005-0000-0000-0000235E0000}"/>
    <cellStyle name="Normal 44 2 2 3 3 2 5" xfId="19065" xr:uid="{00000000-0005-0000-0000-00008E4A0000}"/>
    <cellStyle name="Normal 44 2 2 3 3 3" xfId="5620" xr:uid="{00000000-0005-0000-0000-000005160000}"/>
    <cellStyle name="Normal 44 2 2 3 3 3 2" xfId="15672" xr:uid="{00000000-0005-0000-0000-0000493D0000}"/>
    <cellStyle name="Normal 44 2 2 3 3 3 2 3" xfId="30766" xr:uid="{00000000-0005-0000-0000-000043780000}"/>
    <cellStyle name="Normal 44 2 2 3 3 3 3" xfId="10652" xr:uid="{00000000-0005-0000-0000-0000AD290000}"/>
    <cellStyle name="Normal 44 2 2 3 3 3 3 3" xfId="25749" xr:uid="{00000000-0005-0000-0000-0000AA640000}"/>
    <cellStyle name="Normal 44 2 2 3 3 3 5" xfId="20736" xr:uid="{00000000-0005-0000-0000-000015510000}"/>
    <cellStyle name="Normal 44 2 2 3 3 4" xfId="12330" xr:uid="{00000000-0005-0000-0000-00003B300000}"/>
    <cellStyle name="Normal 44 2 2 3 3 4 3" xfId="27424" xr:uid="{00000000-0005-0000-0000-0000356B0000}"/>
    <cellStyle name="Normal 44 2 2 3 3 5" xfId="7309" xr:uid="{00000000-0005-0000-0000-00009E1C0000}"/>
    <cellStyle name="Normal 44 2 2 3 3 5 3" xfId="22407" xr:uid="{00000000-0005-0000-0000-00009C570000}"/>
    <cellStyle name="Normal 44 2 2 3 3 7" xfId="17394" xr:uid="{00000000-0005-0000-0000-000007440000}"/>
    <cellStyle name="Normal 44 2 2 3 4" xfId="3091" xr:uid="{00000000-0005-0000-0000-0000240C0000}"/>
    <cellStyle name="Normal 44 2 2 3 4 2" xfId="13165" xr:uid="{00000000-0005-0000-0000-00007E330000}"/>
    <cellStyle name="Normal 44 2 2 3 4 2 3" xfId="28259" xr:uid="{00000000-0005-0000-0000-0000786E0000}"/>
    <cellStyle name="Normal 44 2 2 3 4 3" xfId="8145" xr:uid="{00000000-0005-0000-0000-0000E21F0000}"/>
    <cellStyle name="Normal 44 2 2 3 4 3 3" xfId="23242" xr:uid="{00000000-0005-0000-0000-0000DF5A0000}"/>
    <cellStyle name="Normal 44 2 2 3 4 5" xfId="18229" xr:uid="{00000000-0005-0000-0000-00004A470000}"/>
    <cellStyle name="Normal 44 2 2 3 5" xfId="4784" xr:uid="{00000000-0005-0000-0000-0000C1120000}"/>
    <cellStyle name="Normal 44 2 2 3 5 2" xfId="14836" xr:uid="{00000000-0005-0000-0000-0000053A0000}"/>
    <cellStyle name="Normal 44 2 2 3 5 2 3" xfId="29930" xr:uid="{00000000-0005-0000-0000-0000FF740000}"/>
    <cellStyle name="Normal 44 2 2 3 5 3" xfId="9816" xr:uid="{00000000-0005-0000-0000-000069260000}"/>
    <cellStyle name="Normal 44 2 2 3 5 3 3" xfId="24913" xr:uid="{00000000-0005-0000-0000-000066610000}"/>
    <cellStyle name="Normal 44 2 2 3 5 5" xfId="19900" xr:uid="{00000000-0005-0000-0000-0000D14D0000}"/>
    <cellStyle name="Normal 44 2 2 3 6" xfId="11494" xr:uid="{00000000-0005-0000-0000-0000F72C0000}"/>
    <cellStyle name="Normal 44 2 2 3 6 3" xfId="26588" xr:uid="{00000000-0005-0000-0000-0000F1670000}"/>
    <cellStyle name="Normal 44 2 2 3 7" xfId="6473" xr:uid="{00000000-0005-0000-0000-00005A190000}"/>
    <cellStyle name="Normal 44 2 2 3 7 3" xfId="21571" xr:uid="{00000000-0005-0000-0000-000058540000}"/>
    <cellStyle name="Normal 44 2 2 3 9" xfId="16558"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5" xr:uid="{00000000-0005-0000-0000-00008E720000}"/>
    <cellStyle name="Normal 44 2 2 4 2 2 3" xfId="9191" xr:uid="{00000000-0005-0000-0000-0000F8230000}"/>
    <cellStyle name="Normal 44 2 2 4 2 2 3 3" xfId="24288" xr:uid="{00000000-0005-0000-0000-0000F55E0000}"/>
    <cellStyle name="Normal 44 2 2 4 2 2 5" xfId="19275" xr:uid="{00000000-0005-0000-0000-0000604B0000}"/>
    <cellStyle name="Normal 44 2 2 4 2 3" xfId="5830" xr:uid="{00000000-0005-0000-0000-0000D7160000}"/>
    <cellStyle name="Normal 44 2 2 4 2 3 2" xfId="15882" xr:uid="{00000000-0005-0000-0000-00001B3E0000}"/>
    <cellStyle name="Normal 44 2 2 4 2 3 2 3" xfId="30976" xr:uid="{00000000-0005-0000-0000-000015790000}"/>
    <cellStyle name="Normal 44 2 2 4 2 3 3" xfId="10862" xr:uid="{00000000-0005-0000-0000-00007F2A0000}"/>
    <cellStyle name="Normal 44 2 2 4 2 3 3 3" xfId="25959" xr:uid="{00000000-0005-0000-0000-00007C650000}"/>
    <cellStyle name="Normal 44 2 2 4 2 3 5" xfId="20946" xr:uid="{00000000-0005-0000-0000-0000E7510000}"/>
    <cellStyle name="Normal 44 2 2 4 2 4" xfId="12540" xr:uid="{00000000-0005-0000-0000-00000D310000}"/>
    <cellStyle name="Normal 44 2 2 4 2 4 3" xfId="27634" xr:uid="{00000000-0005-0000-0000-0000076C0000}"/>
    <cellStyle name="Normal 44 2 2 4 2 5" xfId="7519" xr:uid="{00000000-0005-0000-0000-0000701D0000}"/>
    <cellStyle name="Normal 44 2 2 4 2 5 3" xfId="22617" xr:uid="{00000000-0005-0000-0000-00006E580000}"/>
    <cellStyle name="Normal 44 2 2 4 2 7" xfId="17604" xr:uid="{00000000-0005-0000-0000-0000D9440000}"/>
    <cellStyle name="Normal 44 2 2 4 3" xfId="3301" xr:uid="{00000000-0005-0000-0000-0000F60C0000}"/>
    <cellStyle name="Normal 44 2 2 4 3 2" xfId="13375" xr:uid="{00000000-0005-0000-0000-000050340000}"/>
    <cellStyle name="Normal 44 2 2 4 3 2 3" xfId="28469" xr:uid="{00000000-0005-0000-0000-00004A6F0000}"/>
    <cellStyle name="Normal 44 2 2 4 3 3" xfId="8355" xr:uid="{00000000-0005-0000-0000-0000B4200000}"/>
    <cellStyle name="Normal 44 2 2 4 3 3 3" xfId="23452" xr:uid="{00000000-0005-0000-0000-0000B15B0000}"/>
    <cellStyle name="Normal 44 2 2 4 3 5" xfId="18439" xr:uid="{00000000-0005-0000-0000-00001C480000}"/>
    <cellStyle name="Normal 44 2 2 4 4" xfId="4994" xr:uid="{00000000-0005-0000-0000-000093130000}"/>
    <cellStyle name="Normal 44 2 2 4 4 2" xfId="15046" xr:uid="{00000000-0005-0000-0000-0000D73A0000}"/>
    <cellStyle name="Normal 44 2 2 4 4 2 3" xfId="30140" xr:uid="{00000000-0005-0000-0000-0000D1750000}"/>
    <cellStyle name="Normal 44 2 2 4 4 3" xfId="10026" xr:uid="{00000000-0005-0000-0000-00003B270000}"/>
    <cellStyle name="Normal 44 2 2 4 4 3 3" xfId="25123" xr:uid="{00000000-0005-0000-0000-000038620000}"/>
    <cellStyle name="Normal 44 2 2 4 4 5" xfId="20110" xr:uid="{00000000-0005-0000-0000-0000A34E0000}"/>
    <cellStyle name="Normal 44 2 2 4 5" xfId="11704" xr:uid="{00000000-0005-0000-0000-0000C92D0000}"/>
    <cellStyle name="Normal 44 2 2 4 5 3" xfId="26798" xr:uid="{00000000-0005-0000-0000-0000C3680000}"/>
    <cellStyle name="Normal 44 2 2 4 6" xfId="6683" xr:uid="{00000000-0005-0000-0000-00002C1A0000}"/>
    <cellStyle name="Normal 44 2 2 4 6 3" xfId="21781" xr:uid="{00000000-0005-0000-0000-00002A550000}"/>
    <cellStyle name="Normal 44 2 2 4 8" xfId="16768"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7" xr:uid="{00000000-0005-0000-0000-0000EC700000}"/>
    <cellStyle name="Normal 44 2 2 5 2 3" xfId="8773" xr:uid="{00000000-0005-0000-0000-000056220000}"/>
    <cellStyle name="Normal 44 2 2 5 2 3 3" xfId="23870" xr:uid="{00000000-0005-0000-0000-0000535D0000}"/>
    <cellStyle name="Normal 44 2 2 5 2 5" xfId="18857" xr:uid="{00000000-0005-0000-0000-0000BE490000}"/>
    <cellStyle name="Normal 44 2 2 5 3" xfId="5412" xr:uid="{00000000-0005-0000-0000-000035150000}"/>
    <cellStyle name="Normal 44 2 2 5 3 2" xfId="15464" xr:uid="{00000000-0005-0000-0000-0000793C0000}"/>
    <cellStyle name="Normal 44 2 2 5 3 2 3" xfId="30558" xr:uid="{00000000-0005-0000-0000-000073770000}"/>
    <cellStyle name="Normal 44 2 2 5 3 3" xfId="10444" xr:uid="{00000000-0005-0000-0000-0000DD280000}"/>
    <cellStyle name="Normal 44 2 2 5 3 3 3" xfId="25541" xr:uid="{00000000-0005-0000-0000-0000DA630000}"/>
    <cellStyle name="Normal 44 2 2 5 3 5" xfId="20528" xr:uid="{00000000-0005-0000-0000-000045500000}"/>
    <cellStyle name="Normal 44 2 2 5 4" xfId="12122" xr:uid="{00000000-0005-0000-0000-00006B2F0000}"/>
    <cellStyle name="Normal 44 2 2 5 4 3" xfId="27216" xr:uid="{00000000-0005-0000-0000-0000656A0000}"/>
    <cellStyle name="Normal 44 2 2 5 5" xfId="7101" xr:uid="{00000000-0005-0000-0000-0000CE1B0000}"/>
    <cellStyle name="Normal 44 2 2 5 5 3" xfId="22199" xr:uid="{00000000-0005-0000-0000-0000CC560000}"/>
    <cellStyle name="Normal 44 2 2 5 7" xfId="17186" xr:uid="{00000000-0005-0000-0000-000037430000}"/>
    <cellStyle name="Normal 44 2 2 6" xfId="2883" xr:uid="{00000000-0005-0000-0000-0000540B0000}"/>
    <cellStyle name="Normal 44 2 2 6 2" xfId="12957" xr:uid="{00000000-0005-0000-0000-0000AE320000}"/>
    <cellStyle name="Normal 44 2 2 6 2 3" xfId="28051" xr:uid="{00000000-0005-0000-0000-0000A86D0000}"/>
    <cellStyle name="Normal 44 2 2 6 3" xfId="7937" xr:uid="{00000000-0005-0000-0000-0000121F0000}"/>
    <cellStyle name="Normal 44 2 2 6 3 3" xfId="23034" xr:uid="{00000000-0005-0000-0000-00000F5A0000}"/>
    <cellStyle name="Normal 44 2 2 6 5" xfId="18021" xr:uid="{00000000-0005-0000-0000-00007A460000}"/>
    <cellStyle name="Normal 44 2 2 7" xfId="4576" xr:uid="{00000000-0005-0000-0000-0000F1110000}"/>
    <cellStyle name="Normal 44 2 2 7 2" xfId="14628" xr:uid="{00000000-0005-0000-0000-000035390000}"/>
    <cellStyle name="Normal 44 2 2 7 2 3" xfId="29722" xr:uid="{00000000-0005-0000-0000-00002F740000}"/>
    <cellStyle name="Normal 44 2 2 7 3" xfId="9608" xr:uid="{00000000-0005-0000-0000-000099250000}"/>
    <cellStyle name="Normal 44 2 2 7 3 3" xfId="24705" xr:uid="{00000000-0005-0000-0000-000096600000}"/>
    <cellStyle name="Normal 44 2 2 7 5" xfId="19692" xr:uid="{00000000-0005-0000-0000-0000014D0000}"/>
    <cellStyle name="Normal 44 2 2 8" xfId="11286" xr:uid="{00000000-0005-0000-0000-0000272C0000}"/>
    <cellStyle name="Normal 44 2 2 8 3" xfId="26380" xr:uid="{00000000-0005-0000-0000-000021670000}"/>
    <cellStyle name="Normal 44 2 2 9" xfId="6265" xr:uid="{00000000-0005-0000-0000-00008A180000}"/>
    <cellStyle name="Normal 44 2 2 9 3" xfId="21363" xr:uid="{00000000-0005-0000-0000-000088530000}"/>
    <cellStyle name="Normal 44 2 3" xfId="1230" xr:uid="{00000000-0005-0000-0000-0000DE040000}"/>
    <cellStyle name="Normal 44 2 3 10" xfId="16402"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5" xr:uid="{00000000-0005-0000-0000-000092730000}"/>
    <cellStyle name="Normal 44 2 3 2 2 2 2 3" xfId="9451" xr:uid="{00000000-0005-0000-0000-0000FC240000}"/>
    <cellStyle name="Normal 44 2 3 2 2 2 2 3 3" xfId="24548" xr:uid="{00000000-0005-0000-0000-0000F95F0000}"/>
    <cellStyle name="Normal 44 2 3 2 2 2 2 5" xfId="19535" xr:uid="{00000000-0005-0000-0000-0000644C0000}"/>
    <cellStyle name="Normal 44 2 3 2 2 2 3" xfId="6090" xr:uid="{00000000-0005-0000-0000-0000DB170000}"/>
    <cellStyle name="Normal 44 2 3 2 2 2 3 2" xfId="16142" xr:uid="{00000000-0005-0000-0000-00001F3F0000}"/>
    <cellStyle name="Normal 44 2 3 2 2 2 3 2 3" xfId="31236" xr:uid="{00000000-0005-0000-0000-0000197A0000}"/>
    <cellStyle name="Normal 44 2 3 2 2 2 3 3" xfId="11122" xr:uid="{00000000-0005-0000-0000-0000832B0000}"/>
    <cellStyle name="Normal 44 2 3 2 2 2 3 3 3" xfId="26219" xr:uid="{00000000-0005-0000-0000-000080660000}"/>
    <cellStyle name="Normal 44 2 3 2 2 2 3 5" xfId="21206" xr:uid="{00000000-0005-0000-0000-0000EB520000}"/>
    <cellStyle name="Normal 44 2 3 2 2 2 4" xfId="12800" xr:uid="{00000000-0005-0000-0000-000011320000}"/>
    <cellStyle name="Normal 44 2 3 2 2 2 4 3" xfId="27894" xr:uid="{00000000-0005-0000-0000-00000B6D0000}"/>
    <cellStyle name="Normal 44 2 3 2 2 2 5" xfId="7779" xr:uid="{00000000-0005-0000-0000-0000741E0000}"/>
    <cellStyle name="Normal 44 2 3 2 2 2 5 3" xfId="22877" xr:uid="{00000000-0005-0000-0000-000072590000}"/>
    <cellStyle name="Normal 44 2 3 2 2 2 7" xfId="17864" xr:uid="{00000000-0005-0000-0000-0000DD450000}"/>
    <cellStyle name="Normal 44 2 3 2 2 3" xfId="3561" xr:uid="{00000000-0005-0000-0000-0000FA0D0000}"/>
    <cellStyle name="Normal 44 2 3 2 2 3 2" xfId="13635" xr:uid="{00000000-0005-0000-0000-000054350000}"/>
    <cellStyle name="Normal 44 2 3 2 2 3 2 3" xfId="28729" xr:uid="{00000000-0005-0000-0000-00004E700000}"/>
    <cellStyle name="Normal 44 2 3 2 2 3 3" xfId="8615" xr:uid="{00000000-0005-0000-0000-0000B8210000}"/>
    <cellStyle name="Normal 44 2 3 2 2 3 3 3" xfId="23712" xr:uid="{00000000-0005-0000-0000-0000B55C0000}"/>
    <cellStyle name="Normal 44 2 3 2 2 3 5" xfId="18699" xr:uid="{00000000-0005-0000-0000-000020490000}"/>
    <cellStyle name="Normal 44 2 3 2 2 4" xfId="5254" xr:uid="{00000000-0005-0000-0000-000097140000}"/>
    <cellStyle name="Normal 44 2 3 2 2 4 2" xfId="15306" xr:uid="{00000000-0005-0000-0000-0000DB3B0000}"/>
    <cellStyle name="Normal 44 2 3 2 2 4 2 3" xfId="30400" xr:uid="{00000000-0005-0000-0000-0000D5760000}"/>
    <cellStyle name="Normal 44 2 3 2 2 4 3" xfId="10286" xr:uid="{00000000-0005-0000-0000-00003F280000}"/>
    <cellStyle name="Normal 44 2 3 2 2 4 3 3" xfId="25383" xr:uid="{00000000-0005-0000-0000-00003C630000}"/>
    <cellStyle name="Normal 44 2 3 2 2 4 5" xfId="20370" xr:uid="{00000000-0005-0000-0000-0000A74F0000}"/>
    <cellStyle name="Normal 44 2 3 2 2 5" xfId="11964" xr:uid="{00000000-0005-0000-0000-0000CD2E0000}"/>
    <cellStyle name="Normal 44 2 3 2 2 5 3" xfId="27058" xr:uid="{00000000-0005-0000-0000-0000C7690000}"/>
    <cellStyle name="Normal 44 2 3 2 2 6" xfId="6943" xr:uid="{00000000-0005-0000-0000-0000301B0000}"/>
    <cellStyle name="Normal 44 2 3 2 2 6 3" xfId="22041" xr:uid="{00000000-0005-0000-0000-00002E560000}"/>
    <cellStyle name="Normal 44 2 3 2 2 8" xfId="17028"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7" xr:uid="{00000000-0005-0000-0000-0000F0710000}"/>
    <cellStyle name="Normal 44 2 3 2 3 2 3" xfId="9033" xr:uid="{00000000-0005-0000-0000-00005A230000}"/>
    <cellStyle name="Normal 44 2 3 2 3 2 3 3" xfId="24130" xr:uid="{00000000-0005-0000-0000-0000575E0000}"/>
    <cellStyle name="Normal 44 2 3 2 3 2 5" xfId="19117" xr:uid="{00000000-0005-0000-0000-0000C24A0000}"/>
    <cellStyle name="Normal 44 2 3 2 3 3" xfId="5672" xr:uid="{00000000-0005-0000-0000-000039160000}"/>
    <cellStyle name="Normal 44 2 3 2 3 3 2" xfId="15724" xr:uid="{00000000-0005-0000-0000-00007D3D0000}"/>
    <cellStyle name="Normal 44 2 3 2 3 3 2 3" xfId="30818" xr:uid="{00000000-0005-0000-0000-000077780000}"/>
    <cellStyle name="Normal 44 2 3 2 3 3 3" xfId="10704" xr:uid="{00000000-0005-0000-0000-0000E1290000}"/>
    <cellStyle name="Normal 44 2 3 2 3 3 3 3" xfId="25801" xr:uid="{00000000-0005-0000-0000-0000DE640000}"/>
    <cellStyle name="Normal 44 2 3 2 3 3 5" xfId="20788" xr:uid="{00000000-0005-0000-0000-000049510000}"/>
    <cellStyle name="Normal 44 2 3 2 3 4" xfId="12382" xr:uid="{00000000-0005-0000-0000-00006F300000}"/>
    <cellStyle name="Normal 44 2 3 2 3 4 3" xfId="27476" xr:uid="{00000000-0005-0000-0000-0000696B0000}"/>
    <cellStyle name="Normal 44 2 3 2 3 5" xfId="7361" xr:uid="{00000000-0005-0000-0000-0000D21C0000}"/>
    <cellStyle name="Normal 44 2 3 2 3 5 3" xfId="22459" xr:uid="{00000000-0005-0000-0000-0000D0570000}"/>
    <cellStyle name="Normal 44 2 3 2 3 7" xfId="17446" xr:uid="{00000000-0005-0000-0000-00003B440000}"/>
    <cellStyle name="Normal 44 2 3 2 4" xfId="3143" xr:uid="{00000000-0005-0000-0000-0000580C0000}"/>
    <cellStyle name="Normal 44 2 3 2 4 2" xfId="13217" xr:uid="{00000000-0005-0000-0000-0000B2330000}"/>
    <cellStyle name="Normal 44 2 3 2 4 2 3" xfId="28311" xr:uid="{00000000-0005-0000-0000-0000AC6E0000}"/>
    <cellStyle name="Normal 44 2 3 2 4 3" xfId="8197" xr:uid="{00000000-0005-0000-0000-000016200000}"/>
    <cellStyle name="Normal 44 2 3 2 4 3 3" xfId="23294" xr:uid="{00000000-0005-0000-0000-0000135B0000}"/>
    <cellStyle name="Normal 44 2 3 2 4 5" xfId="18281" xr:uid="{00000000-0005-0000-0000-00007E470000}"/>
    <cellStyle name="Normal 44 2 3 2 5" xfId="4836" xr:uid="{00000000-0005-0000-0000-0000F5120000}"/>
    <cellStyle name="Normal 44 2 3 2 5 2" xfId="14888" xr:uid="{00000000-0005-0000-0000-0000393A0000}"/>
    <cellStyle name="Normal 44 2 3 2 5 2 3" xfId="29982" xr:uid="{00000000-0005-0000-0000-000033750000}"/>
    <cellStyle name="Normal 44 2 3 2 5 3" xfId="9868" xr:uid="{00000000-0005-0000-0000-00009D260000}"/>
    <cellStyle name="Normal 44 2 3 2 5 3 3" xfId="24965" xr:uid="{00000000-0005-0000-0000-00009A610000}"/>
    <cellStyle name="Normal 44 2 3 2 5 5" xfId="19952" xr:uid="{00000000-0005-0000-0000-0000054E0000}"/>
    <cellStyle name="Normal 44 2 3 2 6" xfId="11546" xr:uid="{00000000-0005-0000-0000-00002B2D0000}"/>
    <cellStyle name="Normal 44 2 3 2 6 3" xfId="26640" xr:uid="{00000000-0005-0000-0000-000025680000}"/>
    <cellStyle name="Normal 44 2 3 2 7" xfId="6525" xr:uid="{00000000-0005-0000-0000-00008E190000}"/>
    <cellStyle name="Normal 44 2 3 2 7 3" xfId="21623" xr:uid="{00000000-0005-0000-0000-00008C540000}"/>
    <cellStyle name="Normal 44 2 3 2 9" xfId="16610"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7" xr:uid="{00000000-0005-0000-0000-0000C2720000}"/>
    <cellStyle name="Normal 44 2 3 3 2 2 3" xfId="9243" xr:uid="{00000000-0005-0000-0000-00002C240000}"/>
    <cellStyle name="Normal 44 2 3 3 2 2 3 3" xfId="24340" xr:uid="{00000000-0005-0000-0000-0000295F0000}"/>
    <cellStyle name="Normal 44 2 3 3 2 2 5" xfId="19327" xr:uid="{00000000-0005-0000-0000-0000944B0000}"/>
    <cellStyle name="Normal 44 2 3 3 2 3" xfId="5882" xr:uid="{00000000-0005-0000-0000-00000B170000}"/>
    <cellStyle name="Normal 44 2 3 3 2 3 2" xfId="15934" xr:uid="{00000000-0005-0000-0000-00004F3E0000}"/>
    <cellStyle name="Normal 44 2 3 3 2 3 2 3" xfId="31028" xr:uid="{00000000-0005-0000-0000-000049790000}"/>
    <cellStyle name="Normal 44 2 3 3 2 3 3" xfId="10914" xr:uid="{00000000-0005-0000-0000-0000B32A0000}"/>
    <cellStyle name="Normal 44 2 3 3 2 3 3 3" xfId="26011" xr:uid="{00000000-0005-0000-0000-0000B0650000}"/>
    <cellStyle name="Normal 44 2 3 3 2 3 5" xfId="20998" xr:uid="{00000000-0005-0000-0000-00001B520000}"/>
    <cellStyle name="Normal 44 2 3 3 2 4" xfId="12592" xr:uid="{00000000-0005-0000-0000-000041310000}"/>
    <cellStyle name="Normal 44 2 3 3 2 4 3" xfId="27686" xr:uid="{00000000-0005-0000-0000-00003B6C0000}"/>
    <cellStyle name="Normal 44 2 3 3 2 5" xfId="7571" xr:uid="{00000000-0005-0000-0000-0000A41D0000}"/>
    <cellStyle name="Normal 44 2 3 3 2 5 3" xfId="22669" xr:uid="{00000000-0005-0000-0000-0000A2580000}"/>
    <cellStyle name="Normal 44 2 3 3 2 7" xfId="17656" xr:uid="{00000000-0005-0000-0000-00000D450000}"/>
    <cellStyle name="Normal 44 2 3 3 3" xfId="3353" xr:uid="{00000000-0005-0000-0000-00002A0D0000}"/>
    <cellStyle name="Normal 44 2 3 3 3 2" xfId="13427" xr:uid="{00000000-0005-0000-0000-000084340000}"/>
    <cellStyle name="Normal 44 2 3 3 3 2 3" xfId="28521" xr:uid="{00000000-0005-0000-0000-00007E6F0000}"/>
    <cellStyle name="Normal 44 2 3 3 3 3" xfId="8407" xr:uid="{00000000-0005-0000-0000-0000E8200000}"/>
    <cellStyle name="Normal 44 2 3 3 3 3 3" xfId="23504" xr:uid="{00000000-0005-0000-0000-0000E55B0000}"/>
    <cellStyle name="Normal 44 2 3 3 3 5" xfId="18491" xr:uid="{00000000-0005-0000-0000-000050480000}"/>
    <cellStyle name="Normal 44 2 3 3 4" xfId="5046" xr:uid="{00000000-0005-0000-0000-0000C7130000}"/>
    <cellStyle name="Normal 44 2 3 3 4 2" xfId="15098" xr:uid="{00000000-0005-0000-0000-00000B3B0000}"/>
    <cellStyle name="Normal 44 2 3 3 4 2 3" xfId="30192" xr:uid="{00000000-0005-0000-0000-000005760000}"/>
    <cellStyle name="Normal 44 2 3 3 4 3" xfId="10078" xr:uid="{00000000-0005-0000-0000-00006F270000}"/>
    <cellStyle name="Normal 44 2 3 3 4 3 3" xfId="25175" xr:uid="{00000000-0005-0000-0000-00006C620000}"/>
    <cellStyle name="Normal 44 2 3 3 4 5" xfId="20162" xr:uid="{00000000-0005-0000-0000-0000D74E0000}"/>
    <cellStyle name="Normal 44 2 3 3 5" xfId="11756" xr:uid="{00000000-0005-0000-0000-0000FD2D0000}"/>
    <cellStyle name="Normal 44 2 3 3 5 3" xfId="26850" xr:uid="{00000000-0005-0000-0000-0000F7680000}"/>
    <cellStyle name="Normal 44 2 3 3 6" xfId="6735" xr:uid="{00000000-0005-0000-0000-0000601A0000}"/>
    <cellStyle name="Normal 44 2 3 3 6 3" xfId="21833" xr:uid="{00000000-0005-0000-0000-00005E550000}"/>
    <cellStyle name="Normal 44 2 3 3 8" xfId="16820"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39" xr:uid="{00000000-0005-0000-0000-000020710000}"/>
    <cellStyle name="Normal 44 2 3 4 2 3" xfId="8825" xr:uid="{00000000-0005-0000-0000-00008A220000}"/>
    <cellStyle name="Normal 44 2 3 4 2 3 3" xfId="23922" xr:uid="{00000000-0005-0000-0000-0000875D0000}"/>
    <cellStyle name="Normal 44 2 3 4 2 5" xfId="18909" xr:uid="{00000000-0005-0000-0000-0000F2490000}"/>
    <cellStyle name="Normal 44 2 3 4 3" xfId="5464" xr:uid="{00000000-0005-0000-0000-000069150000}"/>
    <cellStyle name="Normal 44 2 3 4 3 2" xfId="15516" xr:uid="{00000000-0005-0000-0000-0000AD3C0000}"/>
    <cellStyle name="Normal 44 2 3 4 3 2 3" xfId="30610" xr:uid="{00000000-0005-0000-0000-0000A7770000}"/>
    <cellStyle name="Normal 44 2 3 4 3 3" xfId="10496" xr:uid="{00000000-0005-0000-0000-000011290000}"/>
    <cellStyle name="Normal 44 2 3 4 3 3 3" xfId="25593" xr:uid="{00000000-0005-0000-0000-00000E640000}"/>
    <cellStyle name="Normal 44 2 3 4 3 5" xfId="20580" xr:uid="{00000000-0005-0000-0000-000079500000}"/>
    <cellStyle name="Normal 44 2 3 4 4" xfId="12174" xr:uid="{00000000-0005-0000-0000-00009F2F0000}"/>
    <cellStyle name="Normal 44 2 3 4 4 3" xfId="27268" xr:uid="{00000000-0005-0000-0000-0000996A0000}"/>
    <cellStyle name="Normal 44 2 3 4 5" xfId="7153" xr:uid="{00000000-0005-0000-0000-0000021C0000}"/>
    <cellStyle name="Normal 44 2 3 4 5 3" xfId="22251" xr:uid="{00000000-0005-0000-0000-000000570000}"/>
    <cellStyle name="Normal 44 2 3 4 7" xfId="17238" xr:uid="{00000000-0005-0000-0000-00006B430000}"/>
    <cellStyle name="Normal 44 2 3 5" xfId="2935" xr:uid="{00000000-0005-0000-0000-0000880B0000}"/>
    <cellStyle name="Normal 44 2 3 5 2" xfId="13009" xr:uid="{00000000-0005-0000-0000-0000E2320000}"/>
    <cellStyle name="Normal 44 2 3 5 2 3" xfId="28103" xr:uid="{00000000-0005-0000-0000-0000DC6D0000}"/>
    <cellStyle name="Normal 44 2 3 5 3" xfId="7989" xr:uid="{00000000-0005-0000-0000-0000461F0000}"/>
    <cellStyle name="Normal 44 2 3 5 3 3" xfId="23086" xr:uid="{00000000-0005-0000-0000-0000435A0000}"/>
    <cellStyle name="Normal 44 2 3 5 5" xfId="18073" xr:uid="{00000000-0005-0000-0000-0000AE460000}"/>
    <cellStyle name="Normal 44 2 3 6" xfId="4628" xr:uid="{00000000-0005-0000-0000-000025120000}"/>
    <cellStyle name="Normal 44 2 3 6 2" xfId="14680" xr:uid="{00000000-0005-0000-0000-000069390000}"/>
    <cellStyle name="Normal 44 2 3 6 2 3" xfId="29774" xr:uid="{00000000-0005-0000-0000-000063740000}"/>
    <cellStyle name="Normal 44 2 3 6 3" xfId="9660" xr:uid="{00000000-0005-0000-0000-0000CD250000}"/>
    <cellStyle name="Normal 44 2 3 6 3 3" xfId="24757" xr:uid="{00000000-0005-0000-0000-0000CA600000}"/>
    <cellStyle name="Normal 44 2 3 6 5" xfId="19744" xr:uid="{00000000-0005-0000-0000-0000354D0000}"/>
    <cellStyle name="Normal 44 2 3 7" xfId="11338" xr:uid="{00000000-0005-0000-0000-00005B2C0000}"/>
    <cellStyle name="Normal 44 2 3 7 3" xfId="26432" xr:uid="{00000000-0005-0000-0000-000055670000}"/>
    <cellStyle name="Normal 44 2 3 8" xfId="6317" xr:uid="{00000000-0005-0000-0000-0000BE180000}"/>
    <cellStyle name="Normal 44 2 3 8 3" xfId="21415"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1" xr:uid="{00000000-0005-0000-0000-00002A730000}"/>
    <cellStyle name="Normal 44 2 4 2 2 2 3" xfId="9347" xr:uid="{00000000-0005-0000-0000-000094240000}"/>
    <cellStyle name="Normal 44 2 4 2 2 2 3 3" xfId="24444" xr:uid="{00000000-0005-0000-0000-0000915F0000}"/>
    <cellStyle name="Normal 44 2 4 2 2 2 5" xfId="19431" xr:uid="{00000000-0005-0000-0000-0000FC4B0000}"/>
    <cellStyle name="Normal 44 2 4 2 2 3" xfId="5986" xr:uid="{00000000-0005-0000-0000-000073170000}"/>
    <cellStyle name="Normal 44 2 4 2 2 3 2" xfId="16038" xr:uid="{00000000-0005-0000-0000-0000B73E0000}"/>
    <cellStyle name="Normal 44 2 4 2 2 3 2 3" xfId="31132" xr:uid="{00000000-0005-0000-0000-0000B1790000}"/>
    <cellStyle name="Normal 44 2 4 2 2 3 3" xfId="11018" xr:uid="{00000000-0005-0000-0000-00001B2B0000}"/>
    <cellStyle name="Normal 44 2 4 2 2 3 3 3" xfId="26115" xr:uid="{00000000-0005-0000-0000-000018660000}"/>
    <cellStyle name="Normal 44 2 4 2 2 3 5" xfId="21102" xr:uid="{00000000-0005-0000-0000-000083520000}"/>
    <cellStyle name="Normal 44 2 4 2 2 4" xfId="12696" xr:uid="{00000000-0005-0000-0000-0000A9310000}"/>
    <cellStyle name="Normal 44 2 4 2 2 4 3" xfId="27790" xr:uid="{00000000-0005-0000-0000-0000A36C0000}"/>
    <cellStyle name="Normal 44 2 4 2 2 5" xfId="7675" xr:uid="{00000000-0005-0000-0000-00000C1E0000}"/>
    <cellStyle name="Normal 44 2 4 2 2 5 3" xfId="22773" xr:uid="{00000000-0005-0000-0000-00000A590000}"/>
    <cellStyle name="Normal 44 2 4 2 2 7" xfId="17760" xr:uid="{00000000-0005-0000-0000-000075450000}"/>
    <cellStyle name="Normal 44 2 4 2 3" xfId="3457" xr:uid="{00000000-0005-0000-0000-0000920D0000}"/>
    <cellStyle name="Normal 44 2 4 2 3 2" xfId="13531" xr:uid="{00000000-0005-0000-0000-0000EC340000}"/>
    <cellStyle name="Normal 44 2 4 2 3 2 3" xfId="28625" xr:uid="{00000000-0005-0000-0000-0000E66F0000}"/>
    <cellStyle name="Normal 44 2 4 2 3 3" xfId="8511" xr:uid="{00000000-0005-0000-0000-000050210000}"/>
    <cellStyle name="Normal 44 2 4 2 3 3 3" xfId="23608" xr:uid="{00000000-0005-0000-0000-00004D5C0000}"/>
    <cellStyle name="Normal 44 2 4 2 3 5" xfId="18595" xr:uid="{00000000-0005-0000-0000-0000B8480000}"/>
    <cellStyle name="Normal 44 2 4 2 4" xfId="5150" xr:uid="{00000000-0005-0000-0000-00002F140000}"/>
    <cellStyle name="Normal 44 2 4 2 4 2" xfId="15202" xr:uid="{00000000-0005-0000-0000-0000733B0000}"/>
    <cellStyle name="Normal 44 2 4 2 4 2 3" xfId="30296" xr:uid="{00000000-0005-0000-0000-00006D760000}"/>
    <cellStyle name="Normal 44 2 4 2 4 3" xfId="10182" xr:uid="{00000000-0005-0000-0000-0000D7270000}"/>
    <cellStyle name="Normal 44 2 4 2 4 3 3" xfId="25279" xr:uid="{00000000-0005-0000-0000-0000D4620000}"/>
    <cellStyle name="Normal 44 2 4 2 4 5" xfId="20266" xr:uid="{00000000-0005-0000-0000-00003F4F0000}"/>
    <cellStyle name="Normal 44 2 4 2 5" xfId="11860" xr:uid="{00000000-0005-0000-0000-0000652E0000}"/>
    <cellStyle name="Normal 44 2 4 2 5 3" xfId="26954" xr:uid="{00000000-0005-0000-0000-00005F690000}"/>
    <cellStyle name="Normal 44 2 4 2 6" xfId="6839" xr:uid="{00000000-0005-0000-0000-0000C81A0000}"/>
    <cellStyle name="Normal 44 2 4 2 6 3" xfId="21937" xr:uid="{00000000-0005-0000-0000-0000C6550000}"/>
    <cellStyle name="Normal 44 2 4 2 8" xfId="16924"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3" xr:uid="{00000000-0005-0000-0000-000088710000}"/>
    <cellStyle name="Normal 44 2 4 3 2 3" xfId="8929" xr:uid="{00000000-0005-0000-0000-0000F2220000}"/>
    <cellStyle name="Normal 44 2 4 3 2 3 3" xfId="24026" xr:uid="{00000000-0005-0000-0000-0000EF5D0000}"/>
    <cellStyle name="Normal 44 2 4 3 2 5" xfId="19013" xr:uid="{00000000-0005-0000-0000-00005A4A0000}"/>
    <cellStyle name="Normal 44 2 4 3 3" xfId="5568" xr:uid="{00000000-0005-0000-0000-0000D1150000}"/>
    <cellStyle name="Normal 44 2 4 3 3 2" xfId="15620" xr:uid="{00000000-0005-0000-0000-0000153D0000}"/>
    <cellStyle name="Normal 44 2 4 3 3 2 3" xfId="30714" xr:uid="{00000000-0005-0000-0000-00000F780000}"/>
    <cellStyle name="Normal 44 2 4 3 3 3" xfId="10600" xr:uid="{00000000-0005-0000-0000-000079290000}"/>
    <cellStyle name="Normal 44 2 4 3 3 3 3" xfId="25697" xr:uid="{00000000-0005-0000-0000-000076640000}"/>
    <cellStyle name="Normal 44 2 4 3 3 5" xfId="20684" xr:uid="{00000000-0005-0000-0000-0000E1500000}"/>
    <cellStyle name="Normal 44 2 4 3 4" xfId="12278" xr:uid="{00000000-0005-0000-0000-000007300000}"/>
    <cellStyle name="Normal 44 2 4 3 4 3" xfId="27372" xr:uid="{00000000-0005-0000-0000-0000016B0000}"/>
    <cellStyle name="Normal 44 2 4 3 5" xfId="7257" xr:uid="{00000000-0005-0000-0000-00006A1C0000}"/>
    <cellStyle name="Normal 44 2 4 3 5 3" xfId="22355" xr:uid="{00000000-0005-0000-0000-000068570000}"/>
    <cellStyle name="Normal 44 2 4 3 7" xfId="17342" xr:uid="{00000000-0005-0000-0000-0000D3430000}"/>
    <cellStyle name="Normal 44 2 4 4" xfId="3039" xr:uid="{00000000-0005-0000-0000-0000F00B0000}"/>
    <cellStyle name="Normal 44 2 4 4 2" xfId="13113" xr:uid="{00000000-0005-0000-0000-00004A330000}"/>
    <cellStyle name="Normal 44 2 4 4 2 3" xfId="28207" xr:uid="{00000000-0005-0000-0000-0000446E0000}"/>
    <cellStyle name="Normal 44 2 4 4 3" xfId="8093" xr:uid="{00000000-0005-0000-0000-0000AE1F0000}"/>
    <cellStyle name="Normal 44 2 4 4 3 3" xfId="23190" xr:uid="{00000000-0005-0000-0000-0000AB5A0000}"/>
    <cellStyle name="Normal 44 2 4 4 5" xfId="18177" xr:uid="{00000000-0005-0000-0000-000016470000}"/>
    <cellStyle name="Normal 44 2 4 5" xfId="4732" xr:uid="{00000000-0005-0000-0000-00008D120000}"/>
    <cellStyle name="Normal 44 2 4 5 2" xfId="14784" xr:uid="{00000000-0005-0000-0000-0000D1390000}"/>
    <cellStyle name="Normal 44 2 4 5 2 3" xfId="29878" xr:uid="{00000000-0005-0000-0000-0000CB740000}"/>
    <cellStyle name="Normal 44 2 4 5 3" xfId="9764" xr:uid="{00000000-0005-0000-0000-000035260000}"/>
    <cellStyle name="Normal 44 2 4 5 3 3" xfId="24861" xr:uid="{00000000-0005-0000-0000-000032610000}"/>
    <cellStyle name="Normal 44 2 4 5 5" xfId="19848" xr:uid="{00000000-0005-0000-0000-00009D4D0000}"/>
    <cellStyle name="Normal 44 2 4 6" xfId="11442" xr:uid="{00000000-0005-0000-0000-0000C32C0000}"/>
    <cellStyle name="Normal 44 2 4 6 3" xfId="26536" xr:uid="{00000000-0005-0000-0000-0000BD670000}"/>
    <cellStyle name="Normal 44 2 4 7" xfId="6421" xr:uid="{00000000-0005-0000-0000-000026190000}"/>
    <cellStyle name="Normal 44 2 4 7 3" xfId="21519" xr:uid="{00000000-0005-0000-0000-000024540000}"/>
    <cellStyle name="Normal 44 2 4 9" xfId="16506"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3" xr:uid="{00000000-0005-0000-0000-00005A720000}"/>
    <cellStyle name="Normal 44 2 5 2 2 3" xfId="9139" xr:uid="{00000000-0005-0000-0000-0000C4230000}"/>
    <cellStyle name="Normal 44 2 5 2 2 3 3" xfId="24236" xr:uid="{00000000-0005-0000-0000-0000C15E0000}"/>
    <cellStyle name="Normal 44 2 5 2 2 5" xfId="19223" xr:uid="{00000000-0005-0000-0000-00002C4B0000}"/>
    <cellStyle name="Normal 44 2 5 2 3" xfId="5778" xr:uid="{00000000-0005-0000-0000-0000A3160000}"/>
    <cellStyle name="Normal 44 2 5 2 3 2" xfId="15830" xr:uid="{00000000-0005-0000-0000-0000E73D0000}"/>
    <cellStyle name="Normal 44 2 5 2 3 2 3" xfId="30924" xr:uid="{00000000-0005-0000-0000-0000E1780000}"/>
    <cellStyle name="Normal 44 2 5 2 3 3" xfId="10810" xr:uid="{00000000-0005-0000-0000-00004B2A0000}"/>
    <cellStyle name="Normal 44 2 5 2 3 3 3" xfId="25907" xr:uid="{00000000-0005-0000-0000-000048650000}"/>
    <cellStyle name="Normal 44 2 5 2 3 5" xfId="20894" xr:uid="{00000000-0005-0000-0000-0000B3510000}"/>
    <cellStyle name="Normal 44 2 5 2 4" xfId="12488" xr:uid="{00000000-0005-0000-0000-0000D9300000}"/>
    <cellStyle name="Normal 44 2 5 2 4 3" xfId="27582" xr:uid="{00000000-0005-0000-0000-0000D36B0000}"/>
    <cellStyle name="Normal 44 2 5 2 5" xfId="7467" xr:uid="{00000000-0005-0000-0000-00003C1D0000}"/>
    <cellStyle name="Normal 44 2 5 2 5 3" xfId="22565" xr:uid="{00000000-0005-0000-0000-00003A580000}"/>
    <cellStyle name="Normal 44 2 5 2 7" xfId="17552" xr:uid="{00000000-0005-0000-0000-0000A5440000}"/>
    <cellStyle name="Normal 44 2 5 3" xfId="3249" xr:uid="{00000000-0005-0000-0000-0000C20C0000}"/>
    <cellStyle name="Normal 44 2 5 3 2" xfId="13323" xr:uid="{00000000-0005-0000-0000-00001C340000}"/>
    <cellStyle name="Normal 44 2 5 3 2 3" xfId="28417" xr:uid="{00000000-0005-0000-0000-0000166F0000}"/>
    <cellStyle name="Normal 44 2 5 3 3" xfId="8303" xr:uid="{00000000-0005-0000-0000-000080200000}"/>
    <cellStyle name="Normal 44 2 5 3 3 3" xfId="23400" xr:uid="{00000000-0005-0000-0000-00007D5B0000}"/>
    <cellStyle name="Normal 44 2 5 3 5" xfId="18387" xr:uid="{00000000-0005-0000-0000-0000E8470000}"/>
    <cellStyle name="Normal 44 2 5 4" xfId="4942" xr:uid="{00000000-0005-0000-0000-00005F130000}"/>
    <cellStyle name="Normal 44 2 5 4 2" xfId="14994" xr:uid="{00000000-0005-0000-0000-0000A33A0000}"/>
    <cellStyle name="Normal 44 2 5 4 2 3" xfId="30088" xr:uid="{00000000-0005-0000-0000-00009D750000}"/>
    <cellStyle name="Normal 44 2 5 4 3" xfId="9974" xr:uid="{00000000-0005-0000-0000-000007270000}"/>
    <cellStyle name="Normal 44 2 5 4 3 3" xfId="25071" xr:uid="{00000000-0005-0000-0000-000004620000}"/>
    <cellStyle name="Normal 44 2 5 4 5" xfId="20058" xr:uid="{00000000-0005-0000-0000-00006F4E0000}"/>
    <cellStyle name="Normal 44 2 5 5" xfId="11652" xr:uid="{00000000-0005-0000-0000-0000952D0000}"/>
    <cellStyle name="Normal 44 2 5 5 3" xfId="26746" xr:uid="{00000000-0005-0000-0000-00008F680000}"/>
    <cellStyle name="Normal 44 2 5 6" xfId="6631" xr:uid="{00000000-0005-0000-0000-0000F8190000}"/>
    <cellStyle name="Normal 44 2 5 6 3" xfId="21729" xr:uid="{00000000-0005-0000-0000-0000F6540000}"/>
    <cellStyle name="Normal 44 2 5 8" xfId="16716"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5" xr:uid="{00000000-0005-0000-0000-0000B8700000}"/>
    <cellStyle name="Normal 44 2 6 2 3" xfId="8721" xr:uid="{00000000-0005-0000-0000-000022220000}"/>
    <cellStyle name="Normal 44 2 6 2 3 3" xfId="23818" xr:uid="{00000000-0005-0000-0000-00001F5D0000}"/>
    <cellStyle name="Normal 44 2 6 2 5" xfId="18805" xr:uid="{00000000-0005-0000-0000-00008A490000}"/>
    <cellStyle name="Normal 44 2 6 3" xfId="5360" xr:uid="{00000000-0005-0000-0000-000001150000}"/>
    <cellStyle name="Normal 44 2 6 3 2" xfId="15412" xr:uid="{00000000-0005-0000-0000-0000453C0000}"/>
    <cellStyle name="Normal 44 2 6 3 2 3" xfId="30506" xr:uid="{00000000-0005-0000-0000-00003F770000}"/>
    <cellStyle name="Normal 44 2 6 3 3" xfId="10392" xr:uid="{00000000-0005-0000-0000-0000A9280000}"/>
    <cellStyle name="Normal 44 2 6 3 3 3" xfId="25489" xr:uid="{00000000-0005-0000-0000-0000A6630000}"/>
    <cellStyle name="Normal 44 2 6 3 5" xfId="20476" xr:uid="{00000000-0005-0000-0000-000011500000}"/>
    <cellStyle name="Normal 44 2 6 4" xfId="12070" xr:uid="{00000000-0005-0000-0000-0000372F0000}"/>
    <cellStyle name="Normal 44 2 6 4 3" xfId="27164" xr:uid="{00000000-0005-0000-0000-0000316A0000}"/>
    <cellStyle name="Normal 44 2 6 5" xfId="7049" xr:uid="{00000000-0005-0000-0000-00009A1B0000}"/>
    <cellStyle name="Normal 44 2 6 5 3" xfId="22147" xr:uid="{00000000-0005-0000-0000-000098560000}"/>
    <cellStyle name="Normal 44 2 6 7" xfId="17134" xr:uid="{00000000-0005-0000-0000-000003430000}"/>
    <cellStyle name="Normal 44 2 7" xfId="2827" xr:uid="{00000000-0005-0000-0000-00001C0B0000}"/>
    <cellStyle name="Normal 44 2 7 2" xfId="12905" xr:uid="{00000000-0005-0000-0000-00007A320000}"/>
    <cellStyle name="Normal 44 2 7 2 3" xfId="27999" xr:uid="{00000000-0005-0000-0000-0000746D0000}"/>
    <cellStyle name="Normal 44 2 7 3" xfId="7885" xr:uid="{00000000-0005-0000-0000-0000DE1E0000}"/>
    <cellStyle name="Normal 44 2 7 3 3" xfId="22982" xr:uid="{00000000-0005-0000-0000-0000DB590000}"/>
    <cellStyle name="Normal 44 2 7 5" xfId="17969" xr:uid="{00000000-0005-0000-0000-000046460000}"/>
    <cellStyle name="Normal 44 2 8" xfId="4521" xr:uid="{00000000-0005-0000-0000-0000BA110000}"/>
    <cellStyle name="Normal 44 2 8 2" xfId="14576" xr:uid="{00000000-0005-0000-0000-000001390000}"/>
    <cellStyle name="Normal 44 2 8 2 3" xfId="29670" xr:uid="{00000000-0005-0000-0000-0000FB730000}"/>
    <cellStyle name="Normal 44 2 8 3" xfId="9556" xr:uid="{00000000-0005-0000-0000-000065250000}"/>
    <cellStyle name="Normal 44 2 8 3 3" xfId="24653" xr:uid="{00000000-0005-0000-0000-000062600000}"/>
    <cellStyle name="Normal 44 2 8 5" xfId="19640" xr:uid="{00000000-0005-0000-0000-0000CD4C0000}"/>
    <cellStyle name="Normal 44 2 9" xfId="11232" xr:uid="{00000000-0005-0000-0000-0000F12B0000}"/>
    <cellStyle name="Normal 44 2 9 3" xfId="26328" xr:uid="{00000000-0005-0000-0000-0000ED660000}"/>
    <cellStyle name="Normal 45" xfId="168" xr:uid="{00000000-0005-0000-0000-0000AF000000}"/>
    <cellStyle name="Normal 45 2" xfId="851" xr:uid="{00000000-0005-0000-0000-000062030000}"/>
    <cellStyle name="Normal 45 2 10" xfId="6212" xr:uid="{00000000-0005-0000-0000-000055180000}"/>
    <cellStyle name="Normal 45 2 10 3" xfId="21312" xr:uid="{00000000-0005-0000-0000-000055530000}"/>
    <cellStyle name="Normal 45 2 12" xfId="16297" xr:uid="{00000000-0005-0000-0000-0000BE3F0000}"/>
    <cellStyle name="Normal 45 2 2" xfId="1177" xr:uid="{00000000-0005-0000-0000-0000A9040000}"/>
    <cellStyle name="Normal 45 2 2 11" xfId="16351" xr:uid="{00000000-0005-0000-0000-0000F43F0000}"/>
    <cellStyle name="Normal 45 2 2 2" xfId="1285" xr:uid="{00000000-0005-0000-0000-000015050000}"/>
    <cellStyle name="Normal 45 2 2 2 10" xfId="16455"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8" xr:uid="{00000000-0005-0000-0000-0000C7730000}"/>
    <cellStyle name="Normal 45 2 2 2 2 2 2 2 3" xfId="9504" xr:uid="{00000000-0005-0000-0000-000031250000}"/>
    <cellStyle name="Normal 45 2 2 2 2 2 2 2 3 3" xfId="24601" xr:uid="{00000000-0005-0000-0000-00002E600000}"/>
    <cellStyle name="Normal 45 2 2 2 2 2 2 2 5" xfId="19588"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2" xr:uid="{00000000-0005-0000-0000-0000B5660000}"/>
    <cellStyle name="Normal 45 2 2 2 2 2 2 3 5" xfId="21259" xr:uid="{00000000-0005-0000-0000-000020530000}"/>
    <cellStyle name="Normal 45 2 2 2 2 2 2 4" xfId="12853" xr:uid="{00000000-0005-0000-0000-000046320000}"/>
    <cellStyle name="Normal 45 2 2 2 2 2 2 4 3" xfId="27947" xr:uid="{00000000-0005-0000-0000-0000406D0000}"/>
    <cellStyle name="Normal 45 2 2 2 2 2 2 5" xfId="7832" xr:uid="{00000000-0005-0000-0000-0000A91E0000}"/>
    <cellStyle name="Normal 45 2 2 2 2 2 2 5 3" xfId="22930" xr:uid="{00000000-0005-0000-0000-0000A7590000}"/>
    <cellStyle name="Normal 45 2 2 2 2 2 2 7" xfId="17917" xr:uid="{00000000-0005-0000-0000-000012460000}"/>
    <cellStyle name="Normal 45 2 2 2 2 2 3" xfId="3614" xr:uid="{00000000-0005-0000-0000-00002F0E0000}"/>
    <cellStyle name="Normal 45 2 2 2 2 2 3 2" xfId="13688" xr:uid="{00000000-0005-0000-0000-000089350000}"/>
    <cellStyle name="Normal 45 2 2 2 2 2 3 2 3" xfId="28782" xr:uid="{00000000-0005-0000-0000-000083700000}"/>
    <cellStyle name="Normal 45 2 2 2 2 2 3 3" xfId="8668" xr:uid="{00000000-0005-0000-0000-0000ED210000}"/>
    <cellStyle name="Normal 45 2 2 2 2 2 3 3 3" xfId="23765" xr:uid="{00000000-0005-0000-0000-0000EA5C0000}"/>
    <cellStyle name="Normal 45 2 2 2 2 2 3 5" xfId="18752" xr:uid="{00000000-0005-0000-0000-000055490000}"/>
    <cellStyle name="Normal 45 2 2 2 2 2 4" xfId="5307" xr:uid="{00000000-0005-0000-0000-0000CC140000}"/>
    <cellStyle name="Normal 45 2 2 2 2 2 4 2" xfId="15359" xr:uid="{00000000-0005-0000-0000-0000103C0000}"/>
    <cellStyle name="Normal 45 2 2 2 2 2 4 2 3" xfId="30453" xr:uid="{00000000-0005-0000-0000-00000A770000}"/>
    <cellStyle name="Normal 45 2 2 2 2 2 4 3" xfId="10339" xr:uid="{00000000-0005-0000-0000-000074280000}"/>
    <cellStyle name="Normal 45 2 2 2 2 2 4 3 3" xfId="25436" xr:uid="{00000000-0005-0000-0000-000071630000}"/>
    <cellStyle name="Normal 45 2 2 2 2 2 4 5" xfId="20423" xr:uid="{00000000-0005-0000-0000-0000DC4F0000}"/>
    <cellStyle name="Normal 45 2 2 2 2 2 5" xfId="12017" xr:uid="{00000000-0005-0000-0000-0000022F0000}"/>
    <cellStyle name="Normal 45 2 2 2 2 2 5 3" xfId="27111" xr:uid="{00000000-0005-0000-0000-0000FC690000}"/>
    <cellStyle name="Normal 45 2 2 2 2 2 6" xfId="6996" xr:uid="{00000000-0005-0000-0000-0000651B0000}"/>
    <cellStyle name="Normal 45 2 2 2 2 2 6 3" xfId="22094" xr:uid="{00000000-0005-0000-0000-000063560000}"/>
    <cellStyle name="Normal 45 2 2 2 2 2 8" xfId="17081"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0" xr:uid="{00000000-0005-0000-0000-000025720000}"/>
    <cellStyle name="Normal 45 2 2 2 2 3 2 3" xfId="9086" xr:uid="{00000000-0005-0000-0000-00008F230000}"/>
    <cellStyle name="Normal 45 2 2 2 2 3 2 3 3" xfId="24183" xr:uid="{00000000-0005-0000-0000-00008C5E0000}"/>
    <cellStyle name="Normal 45 2 2 2 2 3 2 5" xfId="19170" xr:uid="{00000000-0005-0000-0000-0000F74A0000}"/>
    <cellStyle name="Normal 45 2 2 2 2 3 3" xfId="5725" xr:uid="{00000000-0005-0000-0000-00006E160000}"/>
    <cellStyle name="Normal 45 2 2 2 2 3 3 2" xfId="15777" xr:uid="{00000000-0005-0000-0000-0000B23D0000}"/>
    <cellStyle name="Normal 45 2 2 2 2 3 3 2 3" xfId="30871" xr:uid="{00000000-0005-0000-0000-0000AC780000}"/>
    <cellStyle name="Normal 45 2 2 2 2 3 3 3" xfId="10757" xr:uid="{00000000-0005-0000-0000-0000162A0000}"/>
    <cellStyle name="Normal 45 2 2 2 2 3 3 3 3" xfId="25854" xr:uid="{00000000-0005-0000-0000-000013650000}"/>
    <cellStyle name="Normal 45 2 2 2 2 3 3 5" xfId="20841" xr:uid="{00000000-0005-0000-0000-00007E510000}"/>
    <cellStyle name="Normal 45 2 2 2 2 3 4" xfId="12435" xr:uid="{00000000-0005-0000-0000-0000A4300000}"/>
    <cellStyle name="Normal 45 2 2 2 2 3 4 3" xfId="27529" xr:uid="{00000000-0005-0000-0000-00009E6B0000}"/>
    <cellStyle name="Normal 45 2 2 2 2 3 5" xfId="7414" xr:uid="{00000000-0005-0000-0000-0000071D0000}"/>
    <cellStyle name="Normal 45 2 2 2 2 3 5 3" xfId="22512" xr:uid="{00000000-0005-0000-0000-000005580000}"/>
    <cellStyle name="Normal 45 2 2 2 2 3 7" xfId="17499" xr:uid="{00000000-0005-0000-0000-000070440000}"/>
    <cellStyle name="Normal 45 2 2 2 2 4" xfId="3196" xr:uid="{00000000-0005-0000-0000-00008D0C0000}"/>
    <cellStyle name="Normal 45 2 2 2 2 4 2" xfId="13270" xr:uid="{00000000-0005-0000-0000-0000E7330000}"/>
    <cellStyle name="Normal 45 2 2 2 2 4 2 3" xfId="28364" xr:uid="{00000000-0005-0000-0000-0000E16E0000}"/>
    <cellStyle name="Normal 45 2 2 2 2 4 3" xfId="8250" xr:uid="{00000000-0005-0000-0000-00004B200000}"/>
    <cellStyle name="Normal 45 2 2 2 2 4 3 3" xfId="23347" xr:uid="{00000000-0005-0000-0000-0000485B0000}"/>
    <cellStyle name="Normal 45 2 2 2 2 4 5" xfId="18334" xr:uid="{00000000-0005-0000-0000-0000B3470000}"/>
    <cellStyle name="Normal 45 2 2 2 2 5" xfId="4889" xr:uid="{00000000-0005-0000-0000-00002A130000}"/>
    <cellStyle name="Normal 45 2 2 2 2 5 2" xfId="14941" xr:uid="{00000000-0005-0000-0000-00006E3A0000}"/>
    <cellStyle name="Normal 45 2 2 2 2 5 2 3" xfId="30035" xr:uid="{00000000-0005-0000-0000-000068750000}"/>
    <cellStyle name="Normal 45 2 2 2 2 5 3" xfId="9921" xr:uid="{00000000-0005-0000-0000-0000D2260000}"/>
    <cellStyle name="Normal 45 2 2 2 2 5 3 3" xfId="25018" xr:uid="{00000000-0005-0000-0000-0000CF610000}"/>
    <cellStyle name="Normal 45 2 2 2 2 5 5" xfId="20005" xr:uid="{00000000-0005-0000-0000-00003A4E0000}"/>
    <cellStyle name="Normal 45 2 2 2 2 6" xfId="11599" xr:uid="{00000000-0005-0000-0000-0000602D0000}"/>
    <cellStyle name="Normal 45 2 2 2 2 6 3" xfId="26693" xr:uid="{00000000-0005-0000-0000-00005A680000}"/>
    <cellStyle name="Normal 45 2 2 2 2 7" xfId="6578" xr:uid="{00000000-0005-0000-0000-0000C3190000}"/>
    <cellStyle name="Normal 45 2 2 2 2 7 3" xfId="21676" xr:uid="{00000000-0005-0000-0000-0000C1540000}"/>
    <cellStyle name="Normal 45 2 2 2 2 9" xfId="16663"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0" xr:uid="{00000000-0005-0000-0000-0000F7720000}"/>
    <cellStyle name="Normal 45 2 2 2 3 2 2 3" xfId="9296" xr:uid="{00000000-0005-0000-0000-000061240000}"/>
    <cellStyle name="Normal 45 2 2 2 3 2 2 3 3" xfId="24393" xr:uid="{00000000-0005-0000-0000-00005E5F0000}"/>
    <cellStyle name="Normal 45 2 2 2 3 2 2 5" xfId="19380" xr:uid="{00000000-0005-0000-0000-0000C94B0000}"/>
    <cellStyle name="Normal 45 2 2 2 3 2 3" xfId="5935" xr:uid="{00000000-0005-0000-0000-000040170000}"/>
    <cellStyle name="Normal 45 2 2 2 3 2 3 2" xfId="15987" xr:uid="{00000000-0005-0000-0000-0000843E0000}"/>
    <cellStyle name="Normal 45 2 2 2 3 2 3 2 3" xfId="31081" xr:uid="{00000000-0005-0000-0000-00007E790000}"/>
    <cellStyle name="Normal 45 2 2 2 3 2 3 3" xfId="10967" xr:uid="{00000000-0005-0000-0000-0000E82A0000}"/>
    <cellStyle name="Normal 45 2 2 2 3 2 3 3 3" xfId="26064" xr:uid="{00000000-0005-0000-0000-0000E5650000}"/>
    <cellStyle name="Normal 45 2 2 2 3 2 3 5" xfId="21051" xr:uid="{00000000-0005-0000-0000-000050520000}"/>
    <cellStyle name="Normal 45 2 2 2 3 2 4" xfId="12645" xr:uid="{00000000-0005-0000-0000-000076310000}"/>
    <cellStyle name="Normal 45 2 2 2 3 2 4 3" xfId="27739" xr:uid="{00000000-0005-0000-0000-0000706C0000}"/>
    <cellStyle name="Normal 45 2 2 2 3 2 5" xfId="7624" xr:uid="{00000000-0005-0000-0000-0000D91D0000}"/>
    <cellStyle name="Normal 45 2 2 2 3 2 5 3" xfId="22722" xr:uid="{00000000-0005-0000-0000-0000D7580000}"/>
    <cellStyle name="Normal 45 2 2 2 3 2 7" xfId="17709" xr:uid="{00000000-0005-0000-0000-000042450000}"/>
    <cellStyle name="Normal 45 2 2 2 3 3" xfId="3406" xr:uid="{00000000-0005-0000-0000-00005F0D0000}"/>
    <cellStyle name="Normal 45 2 2 2 3 3 2" xfId="13480" xr:uid="{00000000-0005-0000-0000-0000B9340000}"/>
    <cellStyle name="Normal 45 2 2 2 3 3 2 3" xfId="28574" xr:uid="{00000000-0005-0000-0000-0000B36F0000}"/>
    <cellStyle name="Normal 45 2 2 2 3 3 3" xfId="8460" xr:uid="{00000000-0005-0000-0000-00001D210000}"/>
    <cellStyle name="Normal 45 2 2 2 3 3 3 3" xfId="23557" xr:uid="{00000000-0005-0000-0000-00001A5C0000}"/>
    <cellStyle name="Normal 45 2 2 2 3 3 5" xfId="18544" xr:uid="{00000000-0005-0000-0000-000085480000}"/>
    <cellStyle name="Normal 45 2 2 2 3 4" xfId="5099" xr:uid="{00000000-0005-0000-0000-0000FC130000}"/>
    <cellStyle name="Normal 45 2 2 2 3 4 2" xfId="15151" xr:uid="{00000000-0005-0000-0000-0000403B0000}"/>
    <cellStyle name="Normal 45 2 2 2 3 4 2 3" xfId="30245" xr:uid="{00000000-0005-0000-0000-00003A760000}"/>
    <cellStyle name="Normal 45 2 2 2 3 4 3" xfId="10131" xr:uid="{00000000-0005-0000-0000-0000A4270000}"/>
    <cellStyle name="Normal 45 2 2 2 3 4 3 3" xfId="25228" xr:uid="{00000000-0005-0000-0000-0000A1620000}"/>
    <cellStyle name="Normal 45 2 2 2 3 4 5" xfId="20215" xr:uid="{00000000-0005-0000-0000-00000C4F0000}"/>
    <cellStyle name="Normal 45 2 2 2 3 5" xfId="11809" xr:uid="{00000000-0005-0000-0000-0000322E0000}"/>
    <cellStyle name="Normal 45 2 2 2 3 5 3" xfId="26903" xr:uid="{00000000-0005-0000-0000-00002C690000}"/>
    <cellStyle name="Normal 45 2 2 2 3 6" xfId="6788" xr:uid="{00000000-0005-0000-0000-0000951A0000}"/>
    <cellStyle name="Normal 45 2 2 2 3 6 3" xfId="21886" xr:uid="{00000000-0005-0000-0000-000093550000}"/>
    <cellStyle name="Normal 45 2 2 2 3 8" xfId="16873"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2" xr:uid="{00000000-0005-0000-0000-000055710000}"/>
    <cellStyle name="Normal 45 2 2 2 4 2 3" xfId="8878" xr:uid="{00000000-0005-0000-0000-0000BF220000}"/>
    <cellStyle name="Normal 45 2 2 2 4 2 3 3" xfId="23975" xr:uid="{00000000-0005-0000-0000-0000BC5D0000}"/>
    <cellStyle name="Normal 45 2 2 2 4 2 5" xfId="18962" xr:uid="{00000000-0005-0000-0000-0000274A0000}"/>
    <cellStyle name="Normal 45 2 2 2 4 3" xfId="5517" xr:uid="{00000000-0005-0000-0000-00009E150000}"/>
    <cellStyle name="Normal 45 2 2 2 4 3 2" xfId="15569" xr:uid="{00000000-0005-0000-0000-0000E23C0000}"/>
    <cellStyle name="Normal 45 2 2 2 4 3 2 3" xfId="30663" xr:uid="{00000000-0005-0000-0000-0000DC770000}"/>
    <cellStyle name="Normal 45 2 2 2 4 3 3" xfId="10549" xr:uid="{00000000-0005-0000-0000-000046290000}"/>
    <cellStyle name="Normal 45 2 2 2 4 3 3 3" xfId="25646" xr:uid="{00000000-0005-0000-0000-000043640000}"/>
    <cellStyle name="Normal 45 2 2 2 4 3 5" xfId="20633" xr:uid="{00000000-0005-0000-0000-0000AE500000}"/>
    <cellStyle name="Normal 45 2 2 2 4 4" xfId="12227" xr:uid="{00000000-0005-0000-0000-0000D42F0000}"/>
    <cellStyle name="Normal 45 2 2 2 4 4 3" xfId="27321" xr:uid="{00000000-0005-0000-0000-0000CE6A0000}"/>
    <cellStyle name="Normal 45 2 2 2 4 5" xfId="7206" xr:uid="{00000000-0005-0000-0000-0000371C0000}"/>
    <cellStyle name="Normal 45 2 2 2 4 5 3" xfId="22304" xr:uid="{00000000-0005-0000-0000-000035570000}"/>
    <cellStyle name="Normal 45 2 2 2 4 7" xfId="17291" xr:uid="{00000000-0005-0000-0000-0000A0430000}"/>
    <cellStyle name="Normal 45 2 2 2 5" xfId="2988" xr:uid="{00000000-0005-0000-0000-0000BD0B0000}"/>
    <cellStyle name="Normal 45 2 2 2 5 2" xfId="13062" xr:uid="{00000000-0005-0000-0000-000017330000}"/>
    <cellStyle name="Normal 45 2 2 2 5 2 3" xfId="28156" xr:uid="{00000000-0005-0000-0000-0000116E0000}"/>
    <cellStyle name="Normal 45 2 2 2 5 3" xfId="8042" xr:uid="{00000000-0005-0000-0000-00007B1F0000}"/>
    <cellStyle name="Normal 45 2 2 2 5 3 3" xfId="23139" xr:uid="{00000000-0005-0000-0000-0000785A0000}"/>
    <cellStyle name="Normal 45 2 2 2 5 5" xfId="18126" xr:uid="{00000000-0005-0000-0000-0000E3460000}"/>
    <cellStyle name="Normal 45 2 2 2 6" xfId="4681" xr:uid="{00000000-0005-0000-0000-00005A120000}"/>
    <cellStyle name="Normal 45 2 2 2 6 2" xfId="14733" xr:uid="{00000000-0005-0000-0000-00009E390000}"/>
    <cellStyle name="Normal 45 2 2 2 6 2 3" xfId="29827" xr:uid="{00000000-0005-0000-0000-000098740000}"/>
    <cellStyle name="Normal 45 2 2 2 6 3" xfId="9713" xr:uid="{00000000-0005-0000-0000-000002260000}"/>
    <cellStyle name="Normal 45 2 2 2 6 3 3" xfId="24810" xr:uid="{00000000-0005-0000-0000-0000FF600000}"/>
    <cellStyle name="Normal 45 2 2 2 6 5" xfId="19797" xr:uid="{00000000-0005-0000-0000-00006A4D0000}"/>
    <cellStyle name="Normal 45 2 2 2 7" xfId="11391" xr:uid="{00000000-0005-0000-0000-0000902C0000}"/>
    <cellStyle name="Normal 45 2 2 2 7 3" xfId="26485" xr:uid="{00000000-0005-0000-0000-00008A670000}"/>
    <cellStyle name="Normal 45 2 2 2 8" xfId="6370" xr:uid="{00000000-0005-0000-0000-0000F3180000}"/>
    <cellStyle name="Normal 45 2 2 2 8 3" xfId="21468"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4" xr:uid="{00000000-0005-0000-0000-00005F730000}"/>
    <cellStyle name="Normal 45 2 2 3 2 2 2 3" xfId="9400" xr:uid="{00000000-0005-0000-0000-0000C9240000}"/>
    <cellStyle name="Normal 45 2 2 3 2 2 2 3 3" xfId="24497" xr:uid="{00000000-0005-0000-0000-0000C65F0000}"/>
    <cellStyle name="Normal 45 2 2 3 2 2 2 5" xfId="19484" xr:uid="{00000000-0005-0000-0000-0000314C0000}"/>
    <cellStyle name="Normal 45 2 2 3 2 2 3" xfId="6039" xr:uid="{00000000-0005-0000-0000-0000A8170000}"/>
    <cellStyle name="Normal 45 2 2 3 2 2 3 2" xfId="16091" xr:uid="{00000000-0005-0000-0000-0000EC3E0000}"/>
    <cellStyle name="Normal 45 2 2 3 2 2 3 2 3" xfId="31185" xr:uid="{00000000-0005-0000-0000-0000E6790000}"/>
    <cellStyle name="Normal 45 2 2 3 2 2 3 3" xfId="11071" xr:uid="{00000000-0005-0000-0000-0000502B0000}"/>
    <cellStyle name="Normal 45 2 2 3 2 2 3 3 3" xfId="26168" xr:uid="{00000000-0005-0000-0000-00004D660000}"/>
    <cellStyle name="Normal 45 2 2 3 2 2 3 5" xfId="21155" xr:uid="{00000000-0005-0000-0000-0000B8520000}"/>
    <cellStyle name="Normal 45 2 2 3 2 2 4" xfId="12749" xr:uid="{00000000-0005-0000-0000-0000DE310000}"/>
    <cellStyle name="Normal 45 2 2 3 2 2 4 3" xfId="27843" xr:uid="{00000000-0005-0000-0000-0000D86C0000}"/>
    <cellStyle name="Normal 45 2 2 3 2 2 5" xfId="7728" xr:uid="{00000000-0005-0000-0000-0000411E0000}"/>
    <cellStyle name="Normal 45 2 2 3 2 2 5 3" xfId="22826" xr:uid="{00000000-0005-0000-0000-00003F590000}"/>
    <cellStyle name="Normal 45 2 2 3 2 2 7" xfId="17813" xr:uid="{00000000-0005-0000-0000-0000AA450000}"/>
    <cellStyle name="Normal 45 2 2 3 2 3" xfId="3510" xr:uid="{00000000-0005-0000-0000-0000C70D0000}"/>
    <cellStyle name="Normal 45 2 2 3 2 3 2" xfId="13584" xr:uid="{00000000-0005-0000-0000-000021350000}"/>
    <cellStyle name="Normal 45 2 2 3 2 3 2 3" xfId="28678" xr:uid="{00000000-0005-0000-0000-00001B700000}"/>
    <cellStyle name="Normal 45 2 2 3 2 3 3" xfId="8564" xr:uid="{00000000-0005-0000-0000-000085210000}"/>
    <cellStyle name="Normal 45 2 2 3 2 3 3 3" xfId="23661" xr:uid="{00000000-0005-0000-0000-0000825C0000}"/>
    <cellStyle name="Normal 45 2 2 3 2 3 5" xfId="18648" xr:uid="{00000000-0005-0000-0000-0000ED480000}"/>
    <cellStyle name="Normal 45 2 2 3 2 4" xfId="5203" xr:uid="{00000000-0005-0000-0000-000064140000}"/>
    <cellStyle name="Normal 45 2 2 3 2 4 2" xfId="15255" xr:uid="{00000000-0005-0000-0000-0000A83B0000}"/>
    <cellStyle name="Normal 45 2 2 3 2 4 2 3" xfId="30349" xr:uid="{00000000-0005-0000-0000-0000A2760000}"/>
    <cellStyle name="Normal 45 2 2 3 2 4 3" xfId="10235" xr:uid="{00000000-0005-0000-0000-00000C280000}"/>
    <cellStyle name="Normal 45 2 2 3 2 4 3 3" xfId="25332" xr:uid="{00000000-0005-0000-0000-000009630000}"/>
    <cellStyle name="Normal 45 2 2 3 2 4 5" xfId="20319" xr:uid="{00000000-0005-0000-0000-0000744F0000}"/>
    <cellStyle name="Normal 45 2 2 3 2 5" xfId="11913" xr:uid="{00000000-0005-0000-0000-00009A2E0000}"/>
    <cellStyle name="Normal 45 2 2 3 2 5 3" xfId="27007" xr:uid="{00000000-0005-0000-0000-000094690000}"/>
    <cellStyle name="Normal 45 2 2 3 2 6" xfId="6892" xr:uid="{00000000-0005-0000-0000-0000FD1A0000}"/>
    <cellStyle name="Normal 45 2 2 3 2 6 3" xfId="21990" xr:uid="{00000000-0005-0000-0000-0000FB550000}"/>
    <cellStyle name="Normal 45 2 2 3 2 8" xfId="16977"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6" xr:uid="{00000000-0005-0000-0000-0000BD710000}"/>
    <cellStyle name="Normal 45 2 2 3 3 2 3" xfId="8982" xr:uid="{00000000-0005-0000-0000-000027230000}"/>
    <cellStyle name="Normal 45 2 2 3 3 2 3 3" xfId="24079" xr:uid="{00000000-0005-0000-0000-0000245E0000}"/>
    <cellStyle name="Normal 45 2 2 3 3 2 5" xfId="19066" xr:uid="{00000000-0005-0000-0000-00008F4A0000}"/>
    <cellStyle name="Normal 45 2 2 3 3 3" xfId="5621" xr:uid="{00000000-0005-0000-0000-000006160000}"/>
    <cellStyle name="Normal 45 2 2 3 3 3 2" xfId="15673" xr:uid="{00000000-0005-0000-0000-00004A3D0000}"/>
    <cellStyle name="Normal 45 2 2 3 3 3 2 3" xfId="30767" xr:uid="{00000000-0005-0000-0000-000044780000}"/>
    <cellStyle name="Normal 45 2 2 3 3 3 3" xfId="10653" xr:uid="{00000000-0005-0000-0000-0000AE290000}"/>
    <cellStyle name="Normal 45 2 2 3 3 3 3 3" xfId="25750" xr:uid="{00000000-0005-0000-0000-0000AB640000}"/>
    <cellStyle name="Normal 45 2 2 3 3 3 5" xfId="20737" xr:uid="{00000000-0005-0000-0000-000016510000}"/>
    <cellStyle name="Normal 45 2 2 3 3 4" xfId="12331" xr:uid="{00000000-0005-0000-0000-00003C300000}"/>
    <cellStyle name="Normal 45 2 2 3 3 4 3" xfId="27425" xr:uid="{00000000-0005-0000-0000-0000366B0000}"/>
    <cellStyle name="Normal 45 2 2 3 3 5" xfId="7310" xr:uid="{00000000-0005-0000-0000-00009F1C0000}"/>
    <cellStyle name="Normal 45 2 2 3 3 5 3" xfId="22408" xr:uid="{00000000-0005-0000-0000-00009D570000}"/>
    <cellStyle name="Normal 45 2 2 3 3 7" xfId="17395" xr:uid="{00000000-0005-0000-0000-000008440000}"/>
    <cellStyle name="Normal 45 2 2 3 4" xfId="3092" xr:uid="{00000000-0005-0000-0000-0000250C0000}"/>
    <cellStyle name="Normal 45 2 2 3 4 2" xfId="13166" xr:uid="{00000000-0005-0000-0000-00007F330000}"/>
    <cellStyle name="Normal 45 2 2 3 4 2 3" xfId="28260" xr:uid="{00000000-0005-0000-0000-0000796E0000}"/>
    <cellStyle name="Normal 45 2 2 3 4 3" xfId="8146" xr:uid="{00000000-0005-0000-0000-0000E31F0000}"/>
    <cellStyle name="Normal 45 2 2 3 4 3 3" xfId="23243" xr:uid="{00000000-0005-0000-0000-0000E05A0000}"/>
    <cellStyle name="Normal 45 2 2 3 4 5" xfId="18230" xr:uid="{00000000-0005-0000-0000-00004B470000}"/>
    <cellStyle name="Normal 45 2 2 3 5" xfId="4785" xr:uid="{00000000-0005-0000-0000-0000C2120000}"/>
    <cellStyle name="Normal 45 2 2 3 5 2" xfId="14837" xr:uid="{00000000-0005-0000-0000-0000063A0000}"/>
    <cellStyle name="Normal 45 2 2 3 5 2 3" xfId="29931" xr:uid="{00000000-0005-0000-0000-000000750000}"/>
    <cellStyle name="Normal 45 2 2 3 5 3" xfId="9817" xr:uid="{00000000-0005-0000-0000-00006A260000}"/>
    <cellStyle name="Normal 45 2 2 3 5 3 3" xfId="24914" xr:uid="{00000000-0005-0000-0000-000067610000}"/>
    <cellStyle name="Normal 45 2 2 3 5 5" xfId="19901" xr:uid="{00000000-0005-0000-0000-0000D24D0000}"/>
    <cellStyle name="Normal 45 2 2 3 6" xfId="11495" xr:uid="{00000000-0005-0000-0000-0000F82C0000}"/>
    <cellStyle name="Normal 45 2 2 3 6 3" xfId="26589" xr:uid="{00000000-0005-0000-0000-0000F2670000}"/>
    <cellStyle name="Normal 45 2 2 3 7" xfId="6474" xr:uid="{00000000-0005-0000-0000-00005B190000}"/>
    <cellStyle name="Normal 45 2 2 3 7 3" xfId="21572" xr:uid="{00000000-0005-0000-0000-000059540000}"/>
    <cellStyle name="Normal 45 2 2 3 9" xfId="16559"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6" xr:uid="{00000000-0005-0000-0000-00008F720000}"/>
    <cellStyle name="Normal 45 2 2 4 2 2 3" xfId="9192" xr:uid="{00000000-0005-0000-0000-0000F9230000}"/>
    <cellStyle name="Normal 45 2 2 4 2 2 3 3" xfId="24289" xr:uid="{00000000-0005-0000-0000-0000F65E0000}"/>
    <cellStyle name="Normal 45 2 2 4 2 2 5" xfId="19276" xr:uid="{00000000-0005-0000-0000-0000614B0000}"/>
    <cellStyle name="Normal 45 2 2 4 2 3" xfId="5831" xr:uid="{00000000-0005-0000-0000-0000D8160000}"/>
    <cellStyle name="Normal 45 2 2 4 2 3 2" xfId="15883" xr:uid="{00000000-0005-0000-0000-00001C3E0000}"/>
    <cellStyle name="Normal 45 2 2 4 2 3 2 3" xfId="30977" xr:uid="{00000000-0005-0000-0000-000016790000}"/>
    <cellStyle name="Normal 45 2 2 4 2 3 3" xfId="10863" xr:uid="{00000000-0005-0000-0000-0000802A0000}"/>
    <cellStyle name="Normal 45 2 2 4 2 3 3 3" xfId="25960" xr:uid="{00000000-0005-0000-0000-00007D650000}"/>
    <cellStyle name="Normal 45 2 2 4 2 3 5" xfId="20947" xr:uid="{00000000-0005-0000-0000-0000E8510000}"/>
    <cellStyle name="Normal 45 2 2 4 2 4" xfId="12541" xr:uid="{00000000-0005-0000-0000-00000E310000}"/>
    <cellStyle name="Normal 45 2 2 4 2 4 3" xfId="27635" xr:uid="{00000000-0005-0000-0000-0000086C0000}"/>
    <cellStyle name="Normal 45 2 2 4 2 5" xfId="7520" xr:uid="{00000000-0005-0000-0000-0000711D0000}"/>
    <cellStyle name="Normal 45 2 2 4 2 5 3" xfId="22618" xr:uid="{00000000-0005-0000-0000-00006F580000}"/>
    <cellStyle name="Normal 45 2 2 4 2 7" xfId="17605" xr:uid="{00000000-0005-0000-0000-0000DA440000}"/>
    <cellStyle name="Normal 45 2 2 4 3" xfId="3302" xr:uid="{00000000-0005-0000-0000-0000F70C0000}"/>
    <cellStyle name="Normal 45 2 2 4 3 2" xfId="13376" xr:uid="{00000000-0005-0000-0000-000051340000}"/>
    <cellStyle name="Normal 45 2 2 4 3 2 3" xfId="28470" xr:uid="{00000000-0005-0000-0000-00004B6F0000}"/>
    <cellStyle name="Normal 45 2 2 4 3 3" xfId="8356" xr:uid="{00000000-0005-0000-0000-0000B5200000}"/>
    <cellStyle name="Normal 45 2 2 4 3 3 3" xfId="23453" xr:uid="{00000000-0005-0000-0000-0000B25B0000}"/>
    <cellStyle name="Normal 45 2 2 4 3 5" xfId="18440" xr:uid="{00000000-0005-0000-0000-00001D480000}"/>
    <cellStyle name="Normal 45 2 2 4 4" xfId="4995" xr:uid="{00000000-0005-0000-0000-000094130000}"/>
    <cellStyle name="Normal 45 2 2 4 4 2" xfId="15047" xr:uid="{00000000-0005-0000-0000-0000D83A0000}"/>
    <cellStyle name="Normal 45 2 2 4 4 2 3" xfId="30141" xr:uid="{00000000-0005-0000-0000-0000D2750000}"/>
    <cellStyle name="Normal 45 2 2 4 4 3" xfId="10027" xr:uid="{00000000-0005-0000-0000-00003C270000}"/>
    <cellStyle name="Normal 45 2 2 4 4 3 3" xfId="25124" xr:uid="{00000000-0005-0000-0000-000039620000}"/>
    <cellStyle name="Normal 45 2 2 4 4 5" xfId="20111" xr:uid="{00000000-0005-0000-0000-0000A44E0000}"/>
    <cellStyle name="Normal 45 2 2 4 5" xfId="11705" xr:uid="{00000000-0005-0000-0000-0000CA2D0000}"/>
    <cellStyle name="Normal 45 2 2 4 5 3" xfId="26799" xr:uid="{00000000-0005-0000-0000-0000C4680000}"/>
    <cellStyle name="Normal 45 2 2 4 6" xfId="6684" xr:uid="{00000000-0005-0000-0000-00002D1A0000}"/>
    <cellStyle name="Normal 45 2 2 4 6 3" xfId="21782" xr:uid="{00000000-0005-0000-0000-00002B550000}"/>
    <cellStyle name="Normal 45 2 2 4 8" xfId="16769"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8" xr:uid="{00000000-0005-0000-0000-0000ED700000}"/>
    <cellStyle name="Normal 45 2 2 5 2 3" xfId="8774" xr:uid="{00000000-0005-0000-0000-000057220000}"/>
    <cellStyle name="Normal 45 2 2 5 2 3 3" xfId="23871" xr:uid="{00000000-0005-0000-0000-0000545D0000}"/>
    <cellStyle name="Normal 45 2 2 5 2 5" xfId="18858" xr:uid="{00000000-0005-0000-0000-0000BF490000}"/>
    <cellStyle name="Normal 45 2 2 5 3" xfId="5413" xr:uid="{00000000-0005-0000-0000-000036150000}"/>
    <cellStyle name="Normal 45 2 2 5 3 2" xfId="15465" xr:uid="{00000000-0005-0000-0000-00007A3C0000}"/>
    <cellStyle name="Normal 45 2 2 5 3 2 3" xfId="30559" xr:uid="{00000000-0005-0000-0000-000074770000}"/>
    <cellStyle name="Normal 45 2 2 5 3 3" xfId="10445" xr:uid="{00000000-0005-0000-0000-0000DE280000}"/>
    <cellStyle name="Normal 45 2 2 5 3 3 3" xfId="25542" xr:uid="{00000000-0005-0000-0000-0000DB630000}"/>
    <cellStyle name="Normal 45 2 2 5 3 5" xfId="20529" xr:uid="{00000000-0005-0000-0000-000046500000}"/>
    <cellStyle name="Normal 45 2 2 5 4" xfId="12123" xr:uid="{00000000-0005-0000-0000-00006C2F0000}"/>
    <cellStyle name="Normal 45 2 2 5 4 3" xfId="27217" xr:uid="{00000000-0005-0000-0000-0000666A0000}"/>
    <cellStyle name="Normal 45 2 2 5 5" xfId="7102" xr:uid="{00000000-0005-0000-0000-0000CF1B0000}"/>
    <cellStyle name="Normal 45 2 2 5 5 3" xfId="22200" xr:uid="{00000000-0005-0000-0000-0000CD560000}"/>
    <cellStyle name="Normal 45 2 2 5 7" xfId="17187" xr:uid="{00000000-0005-0000-0000-000038430000}"/>
    <cellStyle name="Normal 45 2 2 6" xfId="2884" xr:uid="{00000000-0005-0000-0000-0000550B0000}"/>
    <cellStyle name="Normal 45 2 2 6 2" xfId="12958" xr:uid="{00000000-0005-0000-0000-0000AF320000}"/>
    <cellStyle name="Normal 45 2 2 6 2 3" xfId="28052" xr:uid="{00000000-0005-0000-0000-0000A96D0000}"/>
    <cellStyle name="Normal 45 2 2 6 3" xfId="7938" xr:uid="{00000000-0005-0000-0000-0000131F0000}"/>
    <cellStyle name="Normal 45 2 2 6 3 3" xfId="23035" xr:uid="{00000000-0005-0000-0000-0000105A0000}"/>
    <cellStyle name="Normal 45 2 2 6 5" xfId="18022" xr:uid="{00000000-0005-0000-0000-00007B460000}"/>
    <cellStyle name="Normal 45 2 2 7" xfId="4577" xr:uid="{00000000-0005-0000-0000-0000F2110000}"/>
    <cellStyle name="Normal 45 2 2 7 2" xfId="14629" xr:uid="{00000000-0005-0000-0000-000036390000}"/>
    <cellStyle name="Normal 45 2 2 7 2 3" xfId="29723" xr:uid="{00000000-0005-0000-0000-000030740000}"/>
    <cellStyle name="Normal 45 2 2 7 3" xfId="9609" xr:uid="{00000000-0005-0000-0000-00009A250000}"/>
    <cellStyle name="Normal 45 2 2 7 3 3" xfId="24706" xr:uid="{00000000-0005-0000-0000-000097600000}"/>
    <cellStyle name="Normal 45 2 2 7 5" xfId="19693" xr:uid="{00000000-0005-0000-0000-0000024D0000}"/>
    <cellStyle name="Normal 45 2 2 8" xfId="11287" xr:uid="{00000000-0005-0000-0000-0000282C0000}"/>
    <cellStyle name="Normal 45 2 2 8 3" xfId="26381" xr:uid="{00000000-0005-0000-0000-000022670000}"/>
    <cellStyle name="Normal 45 2 2 9" xfId="6266" xr:uid="{00000000-0005-0000-0000-00008B180000}"/>
    <cellStyle name="Normal 45 2 2 9 3" xfId="21364" xr:uid="{00000000-0005-0000-0000-000089530000}"/>
    <cellStyle name="Normal 45 2 3" xfId="1231" xr:uid="{00000000-0005-0000-0000-0000DF040000}"/>
    <cellStyle name="Normal 45 2 3 10" xfId="16403"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6" xr:uid="{00000000-0005-0000-0000-000093730000}"/>
    <cellStyle name="Normal 45 2 3 2 2 2 2 3" xfId="9452" xr:uid="{00000000-0005-0000-0000-0000FD240000}"/>
    <cellStyle name="Normal 45 2 3 2 2 2 2 3 3" xfId="24549" xr:uid="{00000000-0005-0000-0000-0000FA5F0000}"/>
    <cellStyle name="Normal 45 2 3 2 2 2 2 5" xfId="19536" xr:uid="{00000000-0005-0000-0000-0000654C0000}"/>
    <cellStyle name="Normal 45 2 3 2 2 2 3" xfId="6091" xr:uid="{00000000-0005-0000-0000-0000DC170000}"/>
    <cellStyle name="Normal 45 2 3 2 2 2 3 2" xfId="16143" xr:uid="{00000000-0005-0000-0000-0000203F0000}"/>
    <cellStyle name="Normal 45 2 3 2 2 2 3 2 3" xfId="31237" xr:uid="{00000000-0005-0000-0000-00001A7A0000}"/>
    <cellStyle name="Normal 45 2 3 2 2 2 3 3" xfId="11123" xr:uid="{00000000-0005-0000-0000-0000842B0000}"/>
    <cellStyle name="Normal 45 2 3 2 2 2 3 3 3" xfId="26220" xr:uid="{00000000-0005-0000-0000-000081660000}"/>
    <cellStyle name="Normal 45 2 3 2 2 2 3 5" xfId="21207" xr:uid="{00000000-0005-0000-0000-0000EC520000}"/>
    <cellStyle name="Normal 45 2 3 2 2 2 4" xfId="12801" xr:uid="{00000000-0005-0000-0000-000012320000}"/>
    <cellStyle name="Normal 45 2 3 2 2 2 4 3" xfId="27895" xr:uid="{00000000-0005-0000-0000-00000C6D0000}"/>
    <cellStyle name="Normal 45 2 3 2 2 2 5" xfId="7780" xr:uid="{00000000-0005-0000-0000-0000751E0000}"/>
    <cellStyle name="Normal 45 2 3 2 2 2 5 3" xfId="22878" xr:uid="{00000000-0005-0000-0000-000073590000}"/>
    <cellStyle name="Normal 45 2 3 2 2 2 7" xfId="17865" xr:uid="{00000000-0005-0000-0000-0000DE450000}"/>
    <cellStyle name="Normal 45 2 3 2 2 3" xfId="3562" xr:uid="{00000000-0005-0000-0000-0000FB0D0000}"/>
    <cellStyle name="Normal 45 2 3 2 2 3 2" xfId="13636" xr:uid="{00000000-0005-0000-0000-000055350000}"/>
    <cellStyle name="Normal 45 2 3 2 2 3 2 3" xfId="28730" xr:uid="{00000000-0005-0000-0000-00004F700000}"/>
    <cellStyle name="Normal 45 2 3 2 2 3 3" xfId="8616" xr:uid="{00000000-0005-0000-0000-0000B9210000}"/>
    <cellStyle name="Normal 45 2 3 2 2 3 3 3" xfId="23713" xr:uid="{00000000-0005-0000-0000-0000B65C0000}"/>
    <cellStyle name="Normal 45 2 3 2 2 3 5" xfId="18700" xr:uid="{00000000-0005-0000-0000-000021490000}"/>
    <cellStyle name="Normal 45 2 3 2 2 4" xfId="5255" xr:uid="{00000000-0005-0000-0000-000098140000}"/>
    <cellStyle name="Normal 45 2 3 2 2 4 2" xfId="15307" xr:uid="{00000000-0005-0000-0000-0000DC3B0000}"/>
    <cellStyle name="Normal 45 2 3 2 2 4 2 3" xfId="30401" xr:uid="{00000000-0005-0000-0000-0000D6760000}"/>
    <cellStyle name="Normal 45 2 3 2 2 4 3" xfId="10287" xr:uid="{00000000-0005-0000-0000-000040280000}"/>
    <cellStyle name="Normal 45 2 3 2 2 4 3 3" xfId="25384" xr:uid="{00000000-0005-0000-0000-00003D630000}"/>
    <cellStyle name="Normal 45 2 3 2 2 4 5" xfId="20371" xr:uid="{00000000-0005-0000-0000-0000A84F0000}"/>
    <cellStyle name="Normal 45 2 3 2 2 5" xfId="11965" xr:uid="{00000000-0005-0000-0000-0000CE2E0000}"/>
    <cellStyle name="Normal 45 2 3 2 2 5 3" xfId="27059" xr:uid="{00000000-0005-0000-0000-0000C8690000}"/>
    <cellStyle name="Normal 45 2 3 2 2 6" xfId="6944" xr:uid="{00000000-0005-0000-0000-0000311B0000}"/>
    <cellStyle name="Normal 45 2 3 2 2 6 3" xfId="22042" xr:uid="{00000000-0005-0000-0000-00002F560000}"/>
    <cellStyle name="Normal 45 2 3 2 2 8" xfId="17029"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8" xr:uid="{00000000-0005-0000-0000-0000F1710000}"/>
    <cellStyle name="Normal 45 2 3 2 3 2 3" xfId="9034" xr:uid="{00000000-0005-0000-0000-00005B230000}"/>
    <cellStyle name="Normal 45 2 3 2 3 2 3 3" xfId="24131" xr:uid="{00000000-0005-0000-0000-0000585E0000}"/>
    <cellStyle name="Normal 45 2 3 2 3 2 5" xfId="19118" xr:uid="{00000000-0005-0000-0000-0000C34A0000}"/>
    <cellStyle name="Normal 45 2 3 2 3 3" xfId="5673" xr:uid="{00000000-0005-0000-0000-00003A160000}"/>
    <cellStyle name="Normal 45 2 3 2 3 3 2" xfId="15725" xr:uid="{00000000-0005-0000-0000-00007E3D0000}"/>
    <cellStyle name="Normal 45 2 3 2 3 3 2 3" xfId="30819" xr:uid="{00000000-0005-0000-0000-000078780000}"/>
    <cellStyle name="Normal 45 2 3 2 3 3 3" xfId="10705" xr:uid="{00000000-0005-0000-0000-0000E2290000}"/>
    <cellStyle name="Normal 45 2 3 2 3 3 3 3" xfId="25802" xr:uid="{00000000-0005-0000-0000-0000DF640000}"/>
    <cellStyle name="Normal 45 2 3 2 3 3 5" xfId="20789" xr:uid="{00000000-0005-0000-0000-00004A510000}"/>
    <cellStyle name="Normal 45 2 3 2 3 4" xfId="12383" xr:uid="{00000000-0005-0000-0000-000070300000}"/>
    <cellStyle name="Normal 45 2 3 2 3 4 3" xfId="27477" xr:uid="{00000000-0005-0000-0000-00006A6B0000}"/>
    <cellStyle name="Normal 45 2 3 2 3 5" xfId="7362" xr:uid="{00000000-0005-0000-0000-0000D31C0000}"/>
    <cellStyle name="Normal 45 2 3 2 3 5 3" xfId="22460" xr:uid="{00000000-0005-0000-0000-0000D1570000}"/>
    <cellStyle name="Normal 45 2 3 2 3 7" xfId="17447" xr:uid="{00000000-0005-0000-0000-00003C440000}"/>
    <cellStyle name="Normal 45 2 3 2 4" xfId="3144" xr:uid="{00000000-0005-0000-0000-0000590C0000}"/>
    <cellStyle name="Normal 45 2 3 2 4 2" xfId="13218" xr:uid="{00000000-0005-0000-0000-0000B3330000}"/>
    <cellStyle name="Normal 45 2 3 2 4 2 3" xfId="28312" xr:uid="{00000000-0005-0000-0000-0000AD6E0000}"/>
    <cellStyle name="Normal 45 2 3 2 4 3" xfId="8198" xr:uid="{00000000-0005-0000-0000-000017200000}"/>
    <cellStyle name="Normal 45 2 3 2 4 3 3" xfId="23295" xr:uid="{00000000-0005-0000-0000-0000145B0000}"/>
    <cellStyle name="Normal 45 2 3 2 4 5" xfId="18282" xr:uid="{00000000-0005-0000-0000-00007F470000}"/>
    <cellStyle name="Normal 45 2 3 2 5" xfId="4837" xr:uid="{00000000-0005-0000-0000-0000F6120000}"/>
    <cellStyle name="Normal 45 2 3 2 5 2" xfId="14889" xr:uid="{00000000-0005-0000-0000-00003A3A0000}"/>
    <cellStyle name="Normal 45 2 3 2 5 2 3" xfId="29983" xr:uid="{00000000-0005-0000-0000-000034750000}"/>
    <cellStyle name="Normal 45 2 3 2 5 3" xfId="9869" xr:uid="{00000000-0005-0000-0000-00009E260000}"/>
    <cellStyle name="Normal 45 2 3 2 5 3 3" xfId="24966" xr:uid="{00000000-0005-0000-0000-00009B610000}"/>
    <cellStyle name="Normal 45 2 3 2 5 5" xfId="19953" xr:uid="{00000000-0005-0000-0000-0000064E0000}"/>
    <cellStyle name="Normal 45 2 3 2 6" xfId="11547" xr:uid="{00000000-0005-0000-0000-00002C2D0000}"/>
    <cellStyle name="Normal 45 2 3 2 6 3" xfId="26641" xr:uid="{00000000-0005-0000-0000-000026680000}"/>
    <cellStyle name="Normal 45 2 3 2 7" xfId="6526" xr:uid="{00000000-0005-0000-0000-00008F190000}"/>
    <cellStyle name="Normal 45 2 3 2 7 3" xfId="21624" xr:uid="{00000000-0005-0000-0000-00008D540000}"/>
    <cellStyle name="Normal 45 2 3 2 9" xfId="16611"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8" xr:uid="{00000000-0005-0000-0000-0000C3720000}"/>
    <cellStyle name="Normal 45 2 3 3 2 2 3" xfId="9244" xr:uid="{00000000-0005-0000-0000-00002D240000}"/>
    <cellStyle name="Normal 45 2 3 3 2 2 3 3" xfId="24341" xr:uid="{00000000-0005-0000-0000-00002A5F0000}"/>
    <cellStyle name="Normal 45 2 3 3 2 2 5" xfId="19328" xr:uid="{00000000-0005-0000-0000-0000954B0000}"/>
    <cellStyle name="Normal 45 2 3 3 2 3" xfId="5883" xr:uid="{00000000-0005-0000-0000-00000C170000}"/>
    <cellStyle name="Normal 45 2 3 3 2 3 2" xfId="15935" xr:uid="{00000000-0005-0000-0000-0000503E0000}"/>
    <cellStyle name="Normal 45 2 3 3 2 3 2 3" xfId="31029" xr:uid="{00000000-0005-0000-0000-00004A790000}"/>
    <cellStyle name="Normal 45 2 3 3 2 3 3" xfId="10915" xr:uid="{00000000-0005-0000-0000-0000B42A0000}"/>
    <cellStyle name="Normal 45 2 3 3 2 3 3 3" xfId="26012" xr:uid="{00000000-0005-0000-0000-0000B1650000}"/>
    <cellStyle name="Normal 45 2 3 3 2 3 5" xfId="20999" xr:uid="{00000000-0005-0000-0000-00001C520000}"/>
    <cellStyle name="Normal 45 2 3 3 2 4" xfId="12593" xr:uid="{00000000-0005-0000-0000-000042310000}"/>
    <cellStyle name="Normal 45 2 3 3 2 4 3" xfId="27687" xr:uid="{00000000-0005-0000-0000-00003C6C0000}"/>
    <cellStyle name="Normal 45 2 3 3 2 5" xfId="7572" xr:uid="{00000000-0005-0000-0000-0000A51D0000}"/>
    <cellStyle name="Normal 45 2 3 3 2 5 3" xfId="22670" xr:uid="{00000000-0005-0000-0000-0000A3580000}"/>
    <cellStyle name="Normal 45 2 3 3 2 7" xfId="17657" xr:uid="{00000000-0005-0000-0000-00000E450000}"/>
    <cellStyle name="Normal 45 2 3 3 3" xfId="3354" xr:uid="{00000000-0005-0000-0000-00002B0D0000}"/>
    <cellStyle name="Normal 45 2 3 3 3 2" xfId="13428" xr:uid="{00000000-0005-0000-0000-000085340000}"/>
    <cellStyle name="Normal 45 2 3 3 3 2 3" xfId="28522" xr:uid="{00000000-0005-0000-0000-00007F6F0000}"/>
    <cellStyle name="Normal 45 2 3 3 3 3" xfId="8408" xr:uid="{00000000-0005-0000-0000-0000E9200000}"/>
    <cellStyle name="Normal 45 2 3 3 3 3 3" xfId="23505" xr:uid="{00000000-0005-0000-0000-0000E65B0000}"/>
    <cellStyle name="Normal 45 2 3 3 3 5" xfId="18492" xr:uid="{00000000-0005-0000-0000-000051480000}"/>
    <cellStyle name="Normal 45 2 3 3 4" xfId="5047" xr:uid="{00000000-0005-0000-0000-0000C8130000}"/>
    <cellStyle name="Normal 45 2 3 3 4 2" xfId="15099" xr:uid="{00000000-0005-0000-0000-00000C3B0000}"/>
    <cellStyle name="Normal 45 2 3 3 4 2 3" xfId="30193" xr:uid="{00000000-0005-0000-0000-000006760000}"/>
    <cellStyle name="Normal 45 2 3 3 4 3" xfId="10079" xr:uid="{00000000-0005-0000-0000-000070270000}"/>
    <cellStyle name="Normal 45 2 3 3 4 3 3" xfId="25176" xr:uid="{00000000-0005-0000-0000-00006D620000}"/>
    <cellStyle name="Normal 45 2 3 3 4 5" xfId="20163" xr:uid="{00000000-0005-0000-0000-0000D84E0000}"/>
    <cellStyle name="Normal 45 2 3 3 5" xfId="11757" xr:uid="{00000000-0005-0000-0000-0000FE2D0000}"/>
    <cellStyle name="Normal 45 2 3 3 5 3" xfId="26851" xr:uid="{00000000-0005-0000-0000-0000F8680000}"/>
    <cellStyle name="Normal 45 2 3 3 6" xfId="6736" xr:uid="{00000000-0005-0000-0000-0000611A0000}"/>
    <cellStyle name="Normal 45 2 3 3 6 3" xfId="21834" xr:uid="{00000000-0005-0000-0000-00005F550000}"/>
    <cellStyle name="Normal 45 2 3 3 8" xfId="16821"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0" xr:uid="{00000000-0005-0000-0000-000021710000}"/>
    <cellStyle name="Normal 45 2 3 4 2 3" xfId="8826" xr:uid="{00000000-0005-0000-0000-00008B220000}"/>
    <cellStyle name="Normal 45 2 3 4 2 3 3" xfId="23923" xr:uid="{00000000-0005-0000-0000-0000885D0000}"/>
    <cellStyle name="Normal 45 2 3 4 2 5" xfId="18910" xr:uid="{00000000-0005-0000-0000-0000F3490000}"/>
    <cellStyle name="Normal 45 2 3 4 3" xfId="5465" xr:uid="{00000000-0005-0000-0000-00006A150000}"/>
    <cellStyle name="Normal 45 2 3 4 3 2" xfId="15517" xr:uid="{00000000-0005-0000-0000-0000AE3C0000}"/>
    <cellStyle name="Normal 45 2 3 4 3 2 3" xfId="30611" xr:uid="{00000000-0005-0000-0000-0000A8770000}"/>
    <cellStyle name="Normal 45 2 3 4 3 3" xfId="10497" xr:uid="{00000000-0005-0000-0000-000012290000}"/>
    <cellStyle name="Normal 45 2 3 4 3 3 3" xfId="25594" xr:uid="{00000000-0005-0000-0000-00000F640000}"/>
    <cellStyle name="Normal 45 2 3 4 3 5" xfId="20581" xr:uid="{00000000-0005-0000-0000-00007A500000}"/>
    <cellStyle name="Normal 45 2 3 4 4" xfId="12175" xr:uid="{00000000-0005-0000-0000-0000A02F0000}"/>
    <cellStyle name="Normal 45 2 3 4 4 3" xfId="27269" xr:uid="{00000000-0005-0000-0000-00009A6A0000}"/>
    <cellStyle name="Normal 45 2 3 4 5" xfId="7154" xr:uid="{00000000-0005-0000-0000-0000031C0000}"/>
    <cellStyle name="Normal 45 2 3 4 5 3" xfId="22252" xr:uid="{00000000-0005-0000-0000-000001570000}"/>
    <cellStyle name="Normal 45 2 3 4 7" xfId="17239" xr:uid="{00000000-0005-0000-0000-00006C430000}"/>
    <cellStyle name="Normal 45 2 3 5" xfId="2936" xr:uid="{00000000-0005-0000-0000-0000890B0000}"/>
    <cellStyle name="Normal 45 2 3 5 2" xfId="13010" xr:uid="{00000000-0005-0000-0000-0000E3320000}"/>
    <cellStyle name="Normal 45 2 3 5 2 3" xfId="28104" xr:uid="{00000000-0005-0000-0000-0000DD6D0000}"/>
    <cellStyle name="Normal 45 2 3 5 3" xfId="7990" xr:uid="{00000000-0005-0000-0000-0000471F0000}"/>
    <cellStyle name="Normal 45 2 3 5 3 3" xfId="23087" xr:uid="{00000000-0005-0000-0000-0000445A0000}"/>
    <cellStyle name="Normal 45 2 3 5 5" xfId="18074" xr:uid="{00000000-0005-0000-0000-0000AF460000}"/>
    <cellStyle name="Normal 45 2 3 6" xfId="4629" xr:uid="{00000000-0005-0000-0000-000026120000}"/>
    <cellStyle name="Normal 45 2 3 6 2" xfId="14681" xr:uid="{00000000-0005-0000-0000-00006A390000}"/>
    <cellStyle name="Normal 45 2 3 6 2 3" xfId="29775" xr:uid="{00000000-0005-0000-0000-000064740000}"/>
    <cellStyle name="Normal 45 2 3 6 3" xfId="9661" xr:uid="{00000000-0005-0000-0000-0000CE250000}"/>
    <cellStyle name="Normal 45 2 3 6 3 3" xfId="24758" xr:uid="{00000000-0005-0000-0000-0000CB600000}"/>
    <cellStyle name="Normal 45 2 3 6 5" xfId="19745" xr:uid="{00000000-0005-0000-0000-0000364D0000}"/>
    <cellStyle name="Normal 45 2 3 7" xfId="11339" xr:uid="{00000000-0005-0000-0000-00005C2C0000}"/>
    <cellStyle name="Normal 45 2 3 7 3" xfId="26433" xr:uid="{00000000-0005-0000-0000-000056670000}"/>
    <cellStyle name="Normal 45 2 3 8" xfId="6318" xr:uid="{00000000-0005-0000-0000-0000BF180000}"/>
    <cellStyle name="Normal 45 2 3 8 3" xfId="21416"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2" xr:uid="{00000000-0005-0000-0000-00002B730000}"/>
    <cellStyle name="Normal 45 2 4 2 2 2 3" xfId="9348" xr:uid="{00000000-0005-0000-0000-000095240000}"/>
    <cellStyle name="Normal 45 2 4 2 2 2 3 3" xfId="24445" xr:uid="{00000000-0005-0000-0000-0000925F0000}"/>
    <cellStyle name="Normal 45 2 4 2 2 2 5" xfId="19432" xr:uid="{00000000-0005-0000-0000-0000FD4B0000}"/>
    <cellStyle name="Normal 45 2 4 2 2 3" xfId="5987" xr:uid="{00000000-0005-0000-0000-000074170000}"/>
    <cellStyle name="Normal 45 2 4 2 2 3 2" xfId="16039" xr:uid="{00000000-0005-0000-0000-0000B83E0000}"/>
    <cellStyle name="Normal 45 2 4 2 2 3 2 3" xfId="31133" xr:uid="{00000000-0005-0000-0000-0000B2790000}"/>
    <cellStyle name="Normal 45 2 4 2 2 3 3" xfId="11019" xr:uid="{00000000-0005-0000-0000-00001C2B0000}"/>
    <cellStyle name="Normal 45 2 4 2 2 3 3 3" xfId="26116" xr:uid="{00000000-0005-0000-0000-000019660000}"/>
    <cellStyle name="Normal 45 2 4 2 2 3 5" xfId="21103" xr:uid="{00000000-0005-0000-0000-000084520000}"/>
    <cellStyle name="Normal 45 2 4 2 2 4" xfId="12697" xr:uid="{00000000-0005-0000-0000-0000AA310000}"/>
    <cellStyle name="Normal 45 2 4 2 2 4 3" xfId="27791" xr:uid="{00000000-0005-0000-0000-0000A46C0000}"/>
    <cellStyle name="Normal 45 2 4 2 2 5" xfId="7676" xr:uid="{00000000-0005-0000-0000-00000D1E0000}"/>
    <cellStyle name="Normal 45 2 4 2 2 5 3" xfId="22774" xr:uid="{00000000-0005-0000-0000-00000B590000}"/>
    <cellStyle name="Normal 45 2 4 2 2 7" xfId="17761" xr:uid="{00000000-0005-0000-0000-000076450000}"/>
    <cellStyle name="Normal 45 2 4 2 3" xfId="3458" xr:uid="{00000000-0005-0000-0000-0000930D0000}"/>
    <cellStyle name="Normal 45 2 4 2 3 2" xfId="13532" xr:uid="{00000000-0005-0000-0000-0000ED340000}"/>
    <cellStyle name="Normal 45 2 4 2 3 2 3" xfId="28626" xr:uid="{00000000-0005-0000-0000-0000E76F0000}"/>
    <cellStyle name="Normal 45 2 4 2 3 3" xfId="8512" xr:uid="{00000000-0005-0000-0000-000051210000}"/>
    <cellStyle name="Normal 45 2 4 2 3 3 3" xfId="23609" xr:uid="{00000000-0005-0000-0000-00004E5C0000}"/>
    <cellStyle name="Normal 45 2 4 2 3 5" xfId="18596" xr:uid="{00000000-0005-0000-0000-0000B9480000}"/>
    <cellStyle name="Normal 45 2 4 2 4" xfId="5151" xr:uid="{00000000-0005-0000-0000-000030140000}"/>
    <cellStyle name="Normal 45 2 4 2 4 2" xfId="15203" xr:uid="{00000000-0005-0000-0000-0000743B0000}"/>
    <cellStyle name="Normal 45 2 4 2 4 2 3" xfId="30297" xr:uid="{00000000-0005-0000-0000-00006E760000}"/>
    <cellStyle name="Normal 45 2 4 2 4 3" xfId="10183" xr:uid="{00000000-0005-0000-0000-0000D8270000}"/>
    <cellStyle name="Normal 45 2 4 2 4 3 3" xfId="25280" xr:uid="{00000000-0005-0000-0000-0000D5620000}"/>
    <cellStyle name="Normal 45 2 4 2 4 5" xfId="20267" xr:uid="{00000000-0005-0000-0000-0000404F0000}"/>
    <cellStyle name="Normal 45 2 4 2 5" xfId="11861" xr:uid="{00000000-0005-0000-0000-0000662E0000}"/>
    <cellStyle name="Normal 45 2 4 2 5 3" xfId="26955" xr:uid="{00000000-0005-0000-0000-000060690000}"/>
    <cellStyle name="Normal 45 2 4 2 6" xfId="6840" xr:uid="{00000000-0005-0000-0000-0000C91A0000}"/>
    <cellStyle name="Normal 45 2 4 2 6 3" xfId="21938" xr:uid="{00000000-0005-0000-0000-0000C7550000}"/>
    <cellStyle name="Normal 45 2 4 2 8" xfId="16925"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4" xr:uid="{00000000-0005-0000-0000-000089710000}"/>
    <cellStyle name="Normal 45 2 4 3 2 3" xfId="8930" xr:uid="{00000000-0005-0000-0000-0000F3220000}"/>
    <cellStyle name="Normal 45 2 4 3 2 3 3" xfId="24027" xr:uid="{00000000-0005-0000-0000-0000F05D0000}"/>
    <cellStyle name="Normal 45 2 4 3 2 5" xfId="19014" xr:uid="{00000000-0005-0000-0000-00005B4A0000}"/>
    <cellStyle name="Normal 45 2 4 3 3" xfId="5569" xr:uid="{00000000-0005-0000-0000-0000D2150000}"/>
    <cellStyle name="Normal 45 2 4 3 3 2" xfId="15621" xr:uid="{00000000-0005-0000-0000-0000163D0000}"/>
    <cellStyle name="Normal 45 2 4 3 3 2 3" xfId="30715" xr:uid="{00000000-0005-0000-0000-000010780000}"/>
    <cellStyle name="Normal 45 2 4 3 3 3" xfId="10601" xr:uid="{00000000-0005-0000-0000-00007A290000}"/>
    <cellStyle name="Normal 45 2 4 3 3 3 3" xfId="25698" xr:uid="{00000000-0005-0000-0000-000077640000}"/>
    <cellStyle name="Normal 45 2 4 3 3 5" xfId="20685" xr:uid="{00000000-0005-0000-0000-0000E2500000}"/>
    <cellStyle name="Normal 45 2 4 3 4" xfId="12279" xr:uid="{00000000-0005-0000-0000-000008300000}"/>
    <cellStyle name="Normal 45 2 4 3 4 3" xfId="27373" xr:uid="{00000000-0005-0000-0000-0000026B0000}"/>
    <cellStyle name="Normal 45 2 4 3 5" xfId="7258" xr:uid="{00000000-0005-0000-0000-00006B1C0000}"/>
    <cellStyle name="Normal 45 2 4 3 5 3" xfId="22356" xr:uid="{00000000-0005-0000-0000-000069570000}"/>
    <cellStyle name="Normal 45 2 4 3 7" xfId="17343" xr:uid="{00000000-0005-0000-0000-0000D4430000}"/>
    <cellStyle name="Normal 45 2 4 4" xfId="3040" xr:uid="{00000000-0005-0000-0000-0000F10B0000}"/>
    <cellStyle name="Normal 45 2 4 4 2" xfId="13114" xr:uid="{00000000-0005-0000-0000-00004B330000}"/>
    <cellStyle name="Normal 45 2 4 4 2 3" xfId="28208" xr:uid="{00000000-0005-0000-0000-0000456E0000}"/>
    <cellStyle name="Normal 45 2 4 4 3" xfId="8094" xr:uid="{00000000-0005-0000-0000-0000AF1F0000}"/>
    <cellStyle name="Normal 45 2 4 4 3 3" xfId="23191" xr:uid="{00000000-0005-0000-0000-0000AC5A0000}"/>
    <cellStyle name="Normal 45 2 4 4 5" xfId="18178" xr:uid="{00000000-0005-0000-0000-000017470000}"/>
    <cellStyle name="Normal 45 2 4 5" xfId="4733" xr:uid="{00000000-0005-0000-0000-00008E120000}"/>
    <cellStyle name="Normal 45 2 4 5 2" xfId="14785" xr:uid="{00000000-0005-0000-0000-0000D2390000}"/>
    <cellStyle name="Normal 45 2 4 5 2 3" xfId="29879" xr:uid="{00000000-0005-0000-0000-0000CC740000}"/>
    <cellStyle name="Normal 45 2 4 5 3" xfId="9765" xr:uid="{00000000-0005-0000-0000-000036260000}"/>
    <cellStyle name="Normal 45 2 4 5 3 3" xfId="24862" xr:uid="{00000000-0005-0000-0000-000033610000}"/>
    <cellStyle name="Normal 45 2 4 5 5" xfId="19849" xr:uid="{00000000-0005-0000-0000-00009E4D0000}"/>
    <cellStyle name="Normal 45 2 4 6" xfId="11443" xr:uid="{00000000-0005-0000-0000-0000C42C0000}"/>
    <cellStyle name="Normal 45 2 4 6 3" xfId="26537" xr:uid="{00000000-0005-0000-0000-0000BE670000}"/>
    <cellStyle name="Normal 45 2 4 7" xfId="6422" xr:uid="{00000000-0005-0000-0000-000027190000}"/>
    <cellStyle name="Normal 45 2 4 7 3" xfId="21520" xr:uid="{00000000-0005-0000-0000-000025540000}"/>
    <cellStyle name="Normal 45 2 4 9" xfId="16507"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4" xr:uid="{00000000-0005-0000-0000-00005B720000}"/>
    <cellStyle name="Normal 45 2 5 2 2 3" xfId="9140" xr:uid="{00000000-0005-0000-0000-0000C5230000}"/>
    <cellStyle name="Normal 45 2 5 2 2 3 3" xfId="24237" xr:uid="{00000000-0005-0000-0000-0000C25E0000}"/>
    <cellStyle name="Normal 45 2 5 2 2 5" xfId="19224" xr:uid="{00000000-0005-0000-0000-00002D4B0000}"/>
    <cellStyle name="Normal 45 2 5 2 3" xfId="5779" xr:uid="{00000000-0005-0000-0000-0000A4160000}"/>
    <cellStyle name="Normal 45 2 5 2 3 2" xfId="15831" xr:uid="{00000000-0005-0000-0000-0000E83D0000}"/>
    <cellStyle name="Normal 45 2 5 2 3 2 3" xfId="30925" xr:uid="{00000000-0005-0000-0000-0000E2780000}"/>
    <cellStyle name="Normal 45 2 5 2 3 3" xfId="10811" xr:uid="{00000000-0005-0000-0000-00004C2A0000}"/>
    <cellStyle name="Normal 45 2 5 2 3 3 3" xfId="25908" xr:uid="{00000000-0005-0000-0000-000049650000}"/>
    <cellStyle name="Normal 45 2 5 2 3 5" xfId="20895" xr:uid="{00000000-0005-0000-0000-0000B4510000}"/>
    <cellStyle name="Normal 45 2 5 2 4" xfId="12489" xr:uid="{00000000-0005-0000-0000-0000DA300000}"/>
    <cellStyle name="Normal 45 2 5 2 4 3" xfId="27583" xr:uid="{00000000-0005-0000-0000-0000D46B0000}"/>
    <cellStyle name="Normal 45 2 5 2 5" xfId="7468" xr:uid="{00000000-0005-0000-0000-00003D1D0000}"/>
    <cellStyle name="Normal 45 2 5 2 5 3" xfId="22566" xr:uid="{00000000-0005-0000-0000-00003B580000}"/>
    <cellStyle name="Normal 45 2 5 2 7" xfId="17553" xr:uid="{00000000-0005-0000-0000-0000A6440000}"/>
    <cellStyle name="Normal 45 2 5 3" xfId="3250" xr:uid="{00000000-0005-0000-0000-0000C30C0000}"/>
    <cellStyle name="Normal 45 2 5 3 2" xfId="13324" xr:uid="{00000000-0005-0000-0000-00001D340000}"/>
    <cellStyle name="Normal 45 2 5 3 2 3" xfId="28418" xr:uid="{00000000-0005-0000-0000-0000176F0000}"/>
    <cellStyle name="Normal 45 2 5 3 3" xfId="8304" xr:uid="{00000000-0005-0000-0000-000081200000}"/>
    <cellStyle name="Normal 45 2 5 3 3 3" xfId="23401" xr:uid="{00000000-0005-0000-0000-00007E5B0000}"/>
    <cellStyle name="Normal 45 2 5 3 5" xfId="18388" xr:uid="{00000000-0005-0000-0000-0000E9470000}"/>
    <cellStyle name="Normal 45 2 5 4" xfId="4943" xr:uid="{00000000-0005-0000-0000-000060130000}"/>
    <cellStyle name="Normal 45 2 5 4 2" xfId="14995" xr:uid="{00000000-0005-0000-0000-0000A43A0000}"/>
    <cellStyle name="Normal 45 2 5 4 2 3" xfId="30089" xr:uid="{00000000-0005-0000-0000-00009E750000}"/>
    <cellStyle name="Normal 45 2 5 4 3" xfId="9975" xr:uid="{00000000-0005-0000-0000-000008270000}"/>
    <cellStyle name="Normal 45 2 5 4 3 3" xfId="25072" xr:uid="{00000000-0005-0000-0000-000005620000}"/>
    <cellStyle name="Normal 45 2 5 4 5" xfId="20059" xr:uid="{00000000-0005-0000-0000-0000704E0000}"/>
    <cellStyle name="Normal 45 2 5 5" xfId="11653" xr:uid="{00000000-0005-0000-0000-0000962D0000}"/>
    <cellStyle name="Normal 45 2 5 5 3" xfId="26747" xr:uid="{00000000-0005-0000-0000-000090680000}"/>
    <cellStyle name="Normal 45 2 5 6" xfId="6632" xr:uid="{00000000-0005-0000-0000-0000F9190000}"/>
    <cellStyle name="Normal 45 2 5 6 3" xfId="21730" xr:uid="{00000000-0005-0000-0000-0000F7540000}"/>
    <cellStyle name="Normal 45 2 5 8" xfId="16717"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6" xr:uid="{00000000-0005-0000-0000-0000B9700000}"/>
    <cellStyle name="Normal 45 2 6 2 3" xfId="8722" xr:uid="{00000000-0005-0000-0000-000023220000}"/>
    <cellStyle name="Normal 45 2 6 2 3 3" xfId="23819" xr:uid="{00000000-0005-0000-0000-0000205D0000}"/>
    <cellStyle name="Normal 45 2 6 2 5" xfId="18806" xr:uid="{00000000-0005-0000-0000-00008B490000}"/>
    <cellStyle name="Normal 45 2 6 3" xfId="5361" xr:uid="{00000000-0005-0000-0000-000002150000}"/>
    <cellStyle name="Normal 45 2 6 3 2" xfId="15413" xr:uid="{00000000-0005-0000-0000-0000463C0000}"/>
    <cellStyle name="Normal 45 2 6 3 2 3" xfId="30507" xr:uid="{00000000-0005-0000-0000-000040770000}"/>
    <cellStyle name="Normal 45 2 6 3 3" xfId="10393" xr:uid="{00000000-0005-0000-0000-0000AA280000}"/>
    <cellStyle name="Normal 45 2 6 3 3 3" xfId="25490" xr:uid="{00000000-0005-0000-0000-0000A7630000}"/>
    <cellStyle name="Normal 45 2 6 3 5" xfId="20477" xr:uid="{00000000-0005-0000-0000-000012500000}"/>
    <cellStyle name="Normal 45 2 6 4" xfId="12071" xr:uid="{00000000-0005-0000-0000-0000382F0000}"/>
    <cellStyle name="Normal 45 2 6 4 3" xfId="27165" xr:uid="{00000000-0005-0000-0000-0000326A0000}"/>
    <cellStyle name="Normal 45 2 6 5" xfId="7050" xr:uid="{00000000-0005-0000-0000-00009B1B0000}"/>
    <cellStyle name="Normal 45 2 6 5 3" xfId="22148" xr:uid="{00000000-0005-0000-0000-000099560000}"/>
    <cellStyle name="Normal 45 2 6 7" xfId="17135" xr:uid="{00000000-0005-0000-0000-000004430000}"/>
    <cellStyle name="Normal 45 2 7" xfId="2828" xr:uid="{00000000-0005-0000-0000-00001D0B0000}"/>
    <cellStyle name="Normal 45 2 7 2" xfId="12906" xr:uid="{00000000-0005-0000-0000-00007B320000}"/>
    <cellStyle name="Normal 45 2 7 2 3" xfId="28000" xr:uid="{00000000-0005-0000-0000-0000756D0000}"/>
    <cellStyle name="Normal 45 2 7 3" xfId="7886" xr:uid="{00000000-0005-0000-0000-0000DF1E0000}"/>
    <cellStyle name="Normal 45 2 7 3 3" xfId="22983" xr:uid="{00000000-0005-0000-0000-0000DC590000}"/>
    <cellStyle name="Normal 45 2 7 5" xfId="17970" xr:uid="{00000000-0005-0000-0000-000047460000}"/>
    <cellStyle name="Normal 45 2 8" xfId="4522" xr:uid="{00000000-0005-0000-0000-0000BB110000}"/>
    <cellStyle name="Normal 45 2 8 2" xfId="14577" xr:uid="{00000000-0005-0000-0000-000002390000}"/>
    <cellStyle name="Normal 45 2 8 2 3" xfId="29671" xr:uid="{00000000-0005-0000-0000-0000FC730000}"/>
    <cellStyle name="Normal 45 2 8 3" xfId="9557" xr:uid="{00000000-0005-0000-0000-000066250000}"/>
    <cellStyle name="Normal 45 2 8 3 3" xfId="24654" xr:uid="{00000000-0005-0000-0000-000063600000}"/>
    <cellStyle name="Normal 45 2 8 5" xfId="19641" xr:uid="{00000000-0005-0000-0000-0000CE4C0000}"/>
    <cellStyle name="Normal 45 2 9" xfId="11233" xr:uid="{00000000-0005-0000-0000-0000F22B0000}"/>
    <cellStyle name="Normal 45 2 9 3" xfId="26329" xr:uid="{00000000-0005-0000-0000-0000EE660000}"/>
    <cellStyle name="Normal 46" xfId="349" xr:uid="{00000000-0005-0000-0000-000066010000}"/>
    <cellStyle name="Normal 46 2" xfId="852" xr:uid="{00000000-0005-0000-0000-000063030000}"/>
    <cellStyle name="Normal 46 2 10" xfId="6213" xr:uid="{00000000-0005-0000-0000-000056180000}"/>
    <cellStyle name="Normal 46 2 10 3" xfId="21313" xr:uid="{00000000-0005-0000-0000-000056530000}"/>
    <cellStyle name="Normal 46 2 12" xfId="16298" xr:uid="{00000000-0005-0000-0000-0000BF3F0000}"/>
    <cellStyle name="Normal 46 2 2" xfId="1178" xr:uid="{00000000-0005-0000-0000-0000AA040000}"/>
    <cellStyle name="Normal 46 2 2 11" xfId="16352" xr:uid="{00000000-0005-0000-0000-0000F53F0000}"/>
    <cellStyle name="Normal 46 2 2 2" xfId="1286" xr:uid="{00000000-0005-0000-0000-000016050000}"/>
    <cellStyle name="Normal 46 2 2 2 10" xfId="16456"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19" xr:uid="{00000000-0005-0000-0000-0000C8730000}"/>
    <cellStyle name="Normal 46 2 2 2 2 2 2 2 3" xfId="9505" xr:uid="{00000000-0005-0000-0000-000032250000}"/>
    <cellStyle name="Normal 46 2 2 2 2 2 2 2 3 3" xfId="24602" xr:uid="{00000000-0005-0000-0000-00002F600000}"/>
    <cellStyle name="Normal 46 2 2 2 2 2 2 2 5" xfId="19589"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3" xr:uid="{00000000-0005-0000-0000-0000B6660000}"/>
    <cellStyle name="Normal 46 2 2 2 2 2 2 3 5" xfId="21260" xr:uid="{00000000-0005-0000-0000-000021530000}"/>
    <cellStyle name="Normal 46 2 2 2 2 2 2 4" xfId="12854" xr:uid="{00000000-0005-0000-0000-000047320000}"/>
    <cellStyle name="Normal 46 2 2 2 2 2 2 4 3" xfId="27948" xr:uid="{00000000-0005-0000-0000-0000416D0000}"/>
    <cellStyle name="Normal 46 2 2 2 2 2 2 5" xfId="7833" xr:uid="{00000000-0005-0000-0000-0000AA1E0000}"/>
    <cellStyle name="Normal 46 2 2 2 2 2 2 5 3" xfId="22931" xr:uid="{00000000-0005-0000-0000-0000A8590000}"/>
    <cellStyle name="Normal 46 2 2 2 2 2 2 7" xfId="17918" xr:uid="{00000000-0005-0000-0000-000013460000}"/>
    <cellStyle name="Normal 46 2 2 2 2 2 3" xfId="3615" xr:uid="{00000000-0005-0000-0000-0000300E0000}"/>
    <cellStyle name="Normal 46 2 2 2 2 2 3 2" xfId="13689" xr:uid="{00000000-0005-0000-0000-00008A350000}"/>
    <cellStyle name="Normal 46 2 2 2 2 2 3 2 3" xfId="28783" xr:uid="{00000000-0005-0000-0000-000084700000}"/>
    <cellStyle name="Normal 46 2 2 2 2 2 3 3" xfId="8669" xr:uid="{00000000-0005-0000-0000-0000EE210000}"/>
    <cellStyle name="Normal 46 2 2 2 2 2 3 3 3" xfId="23766" xr:uid="{00000000-0005-0000-0000-0000EB5C0000}"/>
    <cellStyle name="Normal 46 2 2 2 2 2 3 5" xfId="18753" xr:uid="{00000000-0005-0000-0000-000056490000}"/>
    <cellStyle name="Normal 46 2 2 2 2 2 4" xfId="5308" xr:uid="{00000000-0005-0000-0000-0000CD140000}"/>
    <cellStyle name="Normal 46 2 2 2 2 2 4 2" xfId="15360" xr:uid="{00000000-0005-0000-0000-0000113C0000}"/>
    <cellStyle name="Normal 46 2 2 2 2 2 4 2 3" xfId="30454" xr:uid="{00000000-0005-0000-0000-00000B770000}"/>
    <cellStyle name="Normal 46 2 2 2 2 2 4 3" xfId="10340" xr:uid="{00000000-0005-0000-0000-000075280000}"/>
    <cellStyle name="Normal 46 2 2 2 2 2 4 3 3" xfId="25437" xr:uid="{00000000-0005-0000-0000-000072630000}"/>
    <cellStyle name="Normal 46 2 2 2 2 2 4 5" xfId="20424" xr:uid="{00000000-0005-0000-0000-0000DD4F0000}"/>
    <cellStyle name="Normal 46 2 2 2 2 2 5" xfId="12018" xr:uid="{00000000-0005-0000-0000-0000032F0000}"/>
    <cellStyle name="Normal 46 2 2 2 2 2 5 3" xfId="27112" xr:uid="{00000000-0005-0000-0000-0000FD690000}"/>
    <cellStyle name="Normal 46 2 2 2 2 2 6" xfId="6997" xr:uid="{00000000-0005-0000-0000-0000661B0000}"/>
    <cellStyle name="Normal 46 2 2 2 2 2 6 3" xfId="22095" xr:uid="{00000000-0005-0000-0000-000064560000}"/>
    <cellStyle name="Normal 46 2 2 2 2 2 8" xfId="17082"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1" xr:uid="{00000000-0005-0000-0000-000026720000}"/>
    <cellStyle name="Normal 46 2 2 2 2 3 2 3" xfId="9087" xr:uid="{00000000-0005-0000-0000-000090230000}"/>
    <cellStyle name="Normal 46 2 2 2 2 3 2 3 3" xfId="24184" xr:uid="{00000000-0005-0000-0000-00008D5E0000}"/>
    <cellStyle name="Normal 46 2 2 2 2 3 2 5" xfId="19171" xr:uid="{00000000-0005-0000-0000-0000F84A0000}"/>
    <cellStyle name="Normal 46 2 2 2 2 3 3" xfId="5726" xr:uid="{00000000-0005-0000-0000-00006F160000}"/>
    <cellStyle name="Normal 46 2 2 2 2 3 3 2" xfId="15778" xr:uid="{00000000-0005-0000-0000-0000B33D0000}"/>
    <cellStyle name="Normal 46 2 2 2 2 3 3 2 3" xfId="30872" xr:uid="{00000000-0005-0000-0000-0000AD780000}"/>
    <cellStyle name="Normal 46 2 2 2 2 3 3 3" xfId="10758" xr:uid="{00000000-0005-0000-0000-0000172A0000}"/>
    <cellStyle name="Normal 46 2 2 2 2 3 3 3 3" xfId="25855" xr:uid="{00000000-0005-0000-0000-000014650000}"/>
    <cellStyle name="Normal 46 2 2 2 2 3 3 5" xfId="20842" xr:uid="{00000000-0005-0000-0000-00007F510000}"/>
    <cellStyle name="Normal 46 2 2 2 2 3 4" xfId="12436" xr:uid="{00000000-0005-0000-0000-0000A5300000}"/>
    <cellStyle name="Normal 46 2 2 2 2 3 4 3" xfId="27530" xr:uid="{00000000-0005-0000-0000-00009F6B0000}"/>
    <cellStyle name="Normal 46 2 2 2 2 3 5" xfId="7415" xr:uid="{00000000-0005-0000-0000-0000081D0000}"/>
    <cellStyle name="Normal 46 2 2 2 2 3 5 3" xfId="22513" xr:uid="{00000000-0005-0000-0000-000006580000}"/>
    <cellStyle name="Normal 46 2 2 2 2 3 7" xfId="17500" xr:uid="{00000000-0005-0000-0000-000071440000}"/>
    <cellStyle name="Normal 46 2 2 2 2 4" xfId="3197" xr:uid="{00000000-0005-0000-0000-00008E0C0000}"/>
    <cellStyle name="Normal 46 2 2 2 2 4 2" xfId="13271" xr:uid="{00000000-0005-0000-0000-0000E8330000}"/>
    <cellStyle name="Normal 46 2 2 2 2 4 2 3" xfId="28365" xr:uid="{00000000-0005-0000-0000-0000E26E0000}"/>
    <cellStyle name="Normal 46 2 2 2 2 4 3" xfId="8251" xr:uid="{00000000-0005-0000-0000-00004C200000}"/>
    <cellStyle name="Normal 46 2 2 2 2 4 3 3" xfId="23348" xr:uid="{00000000-0005-0000-0000-0000495B0000}"/>
    <cellStyle name="Normal 46 2 2 2 2 4 5" xfId="18335" xr:uid="{00000000-0005-0000-0000-0000B4470000}"/>
    <cellStyle name="Normal 46 2 2 2 2 5" xfId="4890" xr:uid="{00000000-0005-0000-0000-00002B130000}"/>
    <cellStyle name="Normal 46 2 2 2 2 5 2" xfId="14942" xr:uid="{00000000-0005-0000-0000-00006F3A0000}"/>
    <cellStyle name="Normal 46 2 2 2 2 5 2 3" xfId="30036" xr:uid="{00000000-0005-0000-0000-000069750000}"/>
    <cellStyle name="Normal 46 2 2 2 2 5 3" xfId="9922" xr:uid="{00000000-0005-0000-0000-0000D3260000}"/>
    <cellStyle name="Normal 46 2 2 2 2 5 3 3" xfId="25019" xr:uid="{00000000-0005-0000-0000-0000D0610000}"/>
    <cellStyle name="Normal 46 2 2 2 2 5 5" xfId="20006" xr:uid="{00000000-0005-0000-0000-00003B4E0000}"/>
    <cellStyle name="Normal 46 2 2 2 2 6" xfId="11600" xr:uid="{00000000-0005-0000-0000-0000612D0000}"/>
    <cellStyle name="Normal 46 2 2 2 2 6 3" xfId="26694" xr:uid="{00000000-0005-0000-0000-00005B680000}"/>
    <cellStyle name="Normal 46 2 2 2 2 7" xfId="6579" xr:uid="{00000000-0005-0000-0000-0000C4190000}"/>
    <cellStyle name="Normal 46 2 2 2 2 7 3" xfId="21677" xr:uid="{00000000-0005-0000-0000-0000C2540000}"/>
    <cellStyle name="Normal 46 2 2 2 2 9" xfId="16664"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1" xr:uid="{00000000-0005-0000-0000-0000F8720000}"/>
    <cellStyle name="Normal 46 2 2 2 3 2 2 3" xfId="9297" xr:uid="{00000000-0005-0000-0000-000062240000}"/>
    <cellStyle name="Normal 46 2 2 2 3 2 2 3 3" xfId="24394" xr:uid="{00000000-0005-0000-0000-00005F5F0000}"/>
    <cellStyle name="Normal 46 2 2 2 3 2 2 5" xfId="19381" xr:uid="{00000000-0005-0000-0000-0000CA4B0000}"/>
    <cellStyle name="Normal 46 2 2 2 3 2 3" xfId="5936" xr:uid="{00000000-0005-0000-0000-000041170000}"/>
    <cellStyle name="Normal 46 2 2 2 3 2 3 2" xfId="15988" xr:uid="{00000000-0005-0000-0000-0000853E0000}"/>
    <cellStyle name="Normal 46 2 2 2 3 2 3 2 3" xfId="31082" xr:uid="{00000000-0005-0000-0000-00007F790000}"/>
    <cellStyle name="Normal 46 2 2 2 3 2 3 3" xfId="10968" xr:uid="{00000000-0005-0000-0000-0000E92A0000}"/>
    <cellStyle name="Normal 46 2 2 2 3 2 3 3 3" xfId="26065" xr:uid="{00000000-0005-0000-0000-0000E6650000}"/>
    <cellStyle name="Normal 46 2 2 2 3 2 3 5" xfId="21052" xr:uid="{00000000-0005-0000-0000-000051520000}"/>
    <cellStyle name="Normal 46 2 2 2 3 2 4" xfId="12646" xr:uid="{00000000-0005-0000-0000-000077310000}"/>
    <cellStyle name="Normal 46 2 2 2 3 2 4 3" xfId="27740" xr:uid="{00000000-0005-0000-0000-0000716C0000}"/>
    <cellStyle name="Normal 46 2 2 2 3 2 5" xfId="7625" xr:uid="{00000000-0005-0000-0000-0000DA1D0000}"/>
    <cellStyle name="Normal 46 2 2 2 3 2 5 3" xfId="22723" xr:uid="{00000000-0005-0000-0000-0000D8580000}"/>
    <cellStyle name="Normal 46 2 2 2 3 2 7" xfId="17710" xr:uid="{00000000-0005-0000-0000-000043450000}"/>
    <cellStyle name="Normal 46 2 2 2 3 3" xfId="3407" xr:uid="{00000000-0005-0000-0000-0000600D0000}"/>
    <cellStyle name="Normal 46 2 2 2 3 3 2" xfId="13481" xr:uid="{00000000-0005-0000-0000-0000BA340000}"/>
    <cellStyle name="Normal 46 2 2 2 3 3 2 3" xfId="28575" xr:uid="{00000000-0005-0000-0000-0000B46F0000}"/>
    <cellStyle name="Normal 46 2 2 2 3 3 3" xfId="8461" xr:uid="{00000000-0005-0000-0000-00001E210000}"/>
    <cellStyle name="Normal 46 2 2 2 3 3 3 3" xfId="23558" xr:uid="{00000000-0005-0000-0000-00001B5C0000}"/>
    <cellStyle name="Normal 46 2 2 2 3 3 5" xfId="18545" xr:uid="{00000000-0005-0000-0000-000086480000}"/>
    <cellStyle name="Normal 46 2 2 2 3 4" xfId="5100" xr:uid="{00000000-0005-0000-0000-0000FD130000}"/>
    <cellStyle name="Normal 46 2 2 2 3 4 2" xfId="15152" xr:uid="{00000000-0005-0000-0000-0000413B0000}"/>
    <cellStyle name="Normal 46 2 2 2 3 4 2 3" xfId="30246" xr:uid="{00000000-0005-0000-0000-00003B760000}"/>
    <cellStyle name="Normal 46 2 2 2 3 4 3" xfId="10132" xr:uid="{00000000-0005-0000-0000-0000A5270000}"/>
    <cellStyle name="Normal 46 2 2 2 3 4 3 3" xfId="25229" xr:uid="{00000000-0005-0000-0000-0000A2620000}"/>
    <cellStyle name="Normal 46 2 2 2 3 4 5" xfId="20216" xr:uid="{00000000-0005-0000-0000-00000D4F0000}"/>
    <cellStyle name="Normal 46 2 2 2 3 5" xfId="11810" xr:uid="{00000000-0005-0000-0000-0000332E0000}"/>
    <cellStyle name="Normal 46 2 2 2 3 5 3" xfId="26904" xr:uid="{00000000-0005-0000-0000-00002D690000}"/>
    <cellStyle name="Normal 46 2 2 2 3 6" xfId="6789" xr:uid="{00000000-0005-0000-0000-0000961A0000}"/>
    <cellStyle name="Normal 46 2 2 2 3 6 3" xfId="21887" xr:uid="{00000000-0005-0000-0000-000094550000}"/>
    <cellStyle name="Normal 46 2 2 2 3 8" xfId="16874"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3" xr:uid="{00000000-0005-0000-0000-000056710000}"/>
    <cellStyle name="Normal 46 2 2 2 4 2 3" xfId="8879" xr:uid="{00000000-0005-0000-0000-0000C0220000}"/>
    <cellStyle name="Normal 46 2 2 2 4 2 3 3" xfId="23976" xr:uid="{00000000-0005-0000-0000-0000BD5D0000}"/>
    <cellStyle name="Normal 46 2 2 2 4 2 5" xfId="18963" xr:uid="{00000000-0005-0000-0000-0000284A0000}"/>
    <cellStyle name="Normal 46 2 2 2 4 3" xfId="5518" xr:uid="{00000000-0005-0000-0000-00009F150000}"/>
    <cellStyle name="Normal 46 2 2 2 4 3 2" xfId="15570" xr:uid="{00000000-0005-0000-0000-0000E33C0000}"/>
    <cellStyle name="Normal 46 2 2 2 4 3 2 3" xfId="30664" xr:uid="{00000000-0005-0000-0000-0000DD770000}"/>
    <cellStyle name="Normal 46 2 2 2 4 3 3" xfId="10550" xr:uid="{00000000-0005-0000-0000-000047290000}"/>
    <cellStyle name="Normal 46 2 2 2 4 3 3 3" xfId="25647" xr:uid="{00000000-0005-0000-0000-000044640000}"/>
    <cellStyle name="Normal 46 2 2 2 4 3 5" xfId="20634" xr:uid="{00000000-0005-0000-0000-0000AF500000}"/>
    <cellStyle name="Normal 46 2 2 2 4 4" xfId="12228" xr:uid="{00000000-0005-0000-0000-0000D52F0000}"/>
    <cellStyle name="Normal 46 2 2 2 4 4 3" xfId="27322" xr:uid="{00000000-0005-0000-0000-0000CF6A0000}"/>
    <cellStyle name="Normal 46 2 2 2 4 5" xfId="7207" xr:uid="{00000000-0005-0000-0000-0000381C0000}"/>
    <cellStyle name="Normal 46 2 2 2 4 5 3" xfId="22305" xr:uid="{00000000-0005-0000-0000-000036570000}"/>
    <cellStyle name="Normal 46 2 2 2 4 7" xfId="17292" xr:uid="{00000000-0005-0000-0000-0000A1430000}"/>
    <cellStyle name="Normal 46 2 2 2 5" xfId="2989" xr:uid="{00000000-0005-0000-0000-0000BE0B0000}"/>
    <cellStyle name="Normal 46 2 2 2 5 2" xfId="13063" xr:uid="{00000000-0005-0000-0000-000018330000}"/>
    <cellStyle name="Normal 46 2 2 2 5 2 3" xfId="28157" xr:uid="{00000000-0005-0000-0000-0000126E0000}"/>
    <cellStyle name="Normal 46 2 2 2 5 3" xfId="8043" xr:uid="{00000000-0005-0000-0000-00007C1F0000}"/>
    <cellStyle name="Normal 46 2 2 2 5 3 3" xfId="23140" xr:uid="{00000000-0005-0000-0000-0000795A0000}"/>
    <cellStyle name="Normal 46 2 2 2 5 5" xfId="18127" xr:uid="{00000000-0005-0000-0000-0000E4460000}"/>
    <cellStyle name="Normal 46 2 2 2 6" xfId="4682" xr:uid="{00000000-0005-0000-0000-00005B120000}"/>
    <cellStyle name="Normal 46 2 2 2 6 2" xfId="14734" xr:uid="{00000000-0005-0000-0000-00009F390000}"/>
    <cellStyle name="Normal 46 2 2 2 6 2 3" xfId="29828" xr:uid="{00000000-0005-0000-0000-000099740000}"/>
    <cellStyle name="Normal 46 2 2 2 6 3" xfId="9714" xr:uid="{00000000-0005-0000-0000-000003260000}"/>
    <cellStyle name="Normal 46 2 2 2 6 3 3" xfId="24811" xr:uid="{00000000-0005-0000-0000-000000610000}"/>
    <cellStyle name="Normal 46 2 2 2 6 5" xfId="19798" xr:uid="{00000000-0005-0000-0000-00006B4D0000}"/>
    <cellStyle name="Normal 46 2 2 2 7" xfId="11392" xr:uid="{00000000-0005-0000-0000-0000912C0000}"/>
    <cellStyle name="Normal 46 2 2 2 7 3" xfId="26486" xr:uid="{00000000-0005-0000-0000-00008B670000}"/>
    <cellStyle name="Normal 46 2 2 2 8" xfId="6371" xr:uid="{00000000-0005-0000-0000-0000F4180000}"/>
    <cellStyle name="Normal 46 2 2 2 8 3" xfId="21469"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5" xr:uid="{00000000-0005-0000-0000-000060730000}"/>
    <cellStyle name="Normal 46 2 2 3 2 2 2 3" xfId="9401" xr:uid="{00000000-0005-0000-0000-0000CA240000}"/>
    <cellStyle name="Normal 46 2 2 3 2 2 2 3 3" xfId="24498" xr:uid="{00000000-0005-0000-0000-0000C75F0000}"/>
    <cellStyle name="Normal 46 2 2 3 2 2 2 5" xfId="19485" xr:uid="{00000000-0005-0000-0000-0000324C0000}"/>
    <cellStyle name="Normal 46 2 2 3 2 2 3" xfId="6040" xr:uid="{00000000-0005-0000-0000-0000A9170000}"/>
    <cellStyle name="Normal 46 2 2 3 2 2 3 2" xfId="16092" xr:uid="{00000000-0005-0000-0000-0000ED3E0000}"/>
    <cellStyle name="Normal 46 2 2 3 2 2 3 2 3" xfId="31186" xr:uid="{00000000-0005-0000-0000-0000E7790000}"/>
    <cellStyle name="Normal 46 2 2 3 2 2 3 3" xfId="11072" xr:uid="{00000000-0005-0000-0000-0000512B0000}"/>
    <cellStyle name="Normal 46 2 2 3 2 2 3 3 3" xfId="26169" xr:uid="{00000000-0005-0000-0000-00004E660000}"/>
    <cellStyle name="Normal 46 2 2 3 2 2 3 5" xfId="21156" xr:uid="{00000000-0005-0000-0000-0000B9520000}"/>
    <cellStyle name="Normal 46 2 2 3 2 2 4" xfId="12750" xr:uid="{00000000-0005-0000-0000-0000DF310000}"/>
    <cellStyle name="Normal 46 2 2 3 2 2 4 3" xfId="27844" xr:uid="{00000000-0005-0000-0000-0000D96C0000}"/>
    <cellStyle name="Normal 46 2 2 3 2 2 5" xfId="7729" xr:uid="{00000000-0005-0000-0000-0000421E0000}"/>
    <cellStyle name="Normal 46 2 2 3 2 2 5 3" xfId="22827" xr:uid="{00000000-0005-0000-0000-000040590000}"/>
    <cellStyle name="Normal 46 2 2 3 2 2 7" xfId="17814" xr:uid="{00000000-0005-0000-0000-0000AB450000}"/>
    <cellStyle name="Normal 46 2 2 3 2 3" xfId="3511" xr:uid="{00000000-0005-0000-0000-0000C80D0000}"/>
    <cellStyle name="Normal 46 2 2 3 2 3 2" xfId="13585" xr:uid="{00000000-0005-0000-0000-000022350000}"/>
    <cellStyle name="Normal 46 2 2 3 2 3 2 3" xfId="28679" xr:uid="{00000000-0005-0000-0000-00001C700000}"/>
    <cellStyle name="Normal 46 2 2 3 2 3 3" xfId="8565" xr:uid="{00000000-0005-0000-0000-000086210000}"/>
    <cellStyle name="Normal 46 2 2 3 2 3 3 3" xfId="23662" xr:uid="{00000000-0005-0000-0000-0000835C0000}"/>
    <cellStyle name="Normal 46 2 2 3 2 3 5" xfId="18649" xr:uid="{00000000-0005-0000-0000-0000EE480000}"/>
    <cellStyle name="Normal 46 2 2 3 2 4" xfId="5204" xr:uid="{00000000-0005-0000-0000-000065140000}"/>
    <cellStyle name="Normal 46 2 2 3 2 4 2" xfId="15256" xr:uid="{00000000-0005-0000-0000-0000A93B0000}"/>
    <cellStyle name="Normal 46 2 2 3 2 4 2 3" xfId="30350" xr:uid="{00000000-0005-0000-0000-0000A3760000}"/>
    <cellStyle name="Normal 46 2 2 3 2 4 3" xfId="10236" xr:uid="{00000000-0005-0000-0000-00000D280000}"/>
    <cellStyle name="Normal 46 2 2 3 2 4 3 3" xfId="25333" xr:uid="{00000000-0005-0000-0000-00000A630000}"/>
    <cellStyle name="Normal 46 2 2 3 2 4 5" xfId="20320" xr:uid="{00000000-0005-0000-0000-0000754F0000}"/>
    <cellStyle name="Normal 46 2 2 3 2 5" xfId="11914" xr:uid="{00000000-0005-0000-0000-00009B2E0000}"/>
    <cellStyle name="Normal 46 2 2 3 2 5 3" xfId="27008" xr:uid="{00000000-0005-0000-0000-000095690000}"/>
    <cellStyle name="Normal 46 2 2 3 2 6" xfId="6893" xr:uid="{00000000-0005-0000-0000-0000FE1A0000}"/>
    <cellStyle name="Normal 46 2 2 3 2 6 3" xfId="21991" xr:uid="{00000000-0005-0000-0000-0000FC550000}"/>
    <cellStyle name="Normal 46 2 2 3 2 8" xfId="16978"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7" xr:uid="{00000000-0005-0000-0000-0000BE710000}"/>
    <cellStyle name="Normal 46 2 2 3 3 2 3" xfId="8983" xr:uid="{00000000-0005-0000-0000-000028230000}"/>
    <cellStyle name="Normal 46 2 2 3 3 2 3 3" xfId="24080" xr:uid="{00000000-0005-0000-0000-0000255E0000}"/>
    <cellStyle name="Normal 46 2 2 3 3 2 5" xfId="19067" xr:uid="{00000000-0005-0000-0000-0000904A0000}"/>
    <cellStyle name="Normal 46 2 2 3 3 3" xfId="5622" xr:uid="{00000000-0005-0000-0000-000007160000}"/>
    <cellStyle name="Normal 46 2 2 3 3 3 2" xfId="15674" xr:uid="{00000000-0005-0000-0000-00004B3D0000}"/>
    <cellStyle name="Normal 46 2 2 3 3 3 2 3" xfId="30768" xr:uid="{00000000-0005-0000-0000-000045780000}"/>
    <cellStyle name="Normal 46 2 2 3 3 3 3" xfId="10654" xr:uid="{00000000-0005-0000-0000-0000AF290000}"/>
    <cellStyle name="Normal 46 2 2 3 3 3 3 3" xfId="25751" xr:uid="{00000000-0005-0000-0000-0000AC640000}"/>
    <cellStyle name="Normal 46 2 2 3 3 3 5" xfId="20738" xr:uid="{00000000-0005-0000-0000-000017510000}"/>
    <cellStyle name="Normal 46 2 2 3 3 4" xfId="12332" xr:uid="{00000000-0005-0000-0000-00003D300000}"/>
    <cellStyle name="Normal 46 2 2 3 3 4 3" xfId="27426" xr:uid="{00000000-0005-0000-0000-0000376B0000}"/>
    <cellStyle name="Normal 46 2 2 3 3 5" xfId="7311" xr:uid="{00000000-0005-0000-0000-0000A01C0000}"/>
    <cellStyle name="Normal 46 2 2 3 3 5 3" xfId="22409" xr:uid="{00000000-0005-0000-0000-00009E570000}"/>
    <cellStyle name="Normal 46 2 2 3 3 7" xfId="17396" xr:uid="{00000000-0005-0000-0000-000009440000}"/>
    <cellStyle name="Normal 46 2 2 3 4" xfId="3093" xr:uid="{00000000-0005-0000-0000-0000260C0000}"/>
    <cellStyle name="Normal 46 2 2 3 4 2" xfId="13167" xr:uid="{00000000-0005-0000-0000-000080330000}"/>
    <cellStyle name="Normal 46 2 2 3 4 2 3" xfId="28261" xr:uid="{00000000-0005-0000-0000-00007A6E0000}"/>
    <cellStyle name="Normal 46 2 2 3 4 3" xfId="8147" xr:uid="{00000000-0005-0000-0000-0000E41F0000}"/>
    <cellStyle name="Normal 46 2 2 3 4 3 3" xfId="23244" xr:uid="{00000000-0005-0000-0000-0000E15A0000}"/>
    <cellStyle name="Normal 46 2 2 3 4 5" xfId="18231" xr:uid="{00000000-0005-0000-0000-00004C470000}"/>
    <cellStyle name="Normal 46 2 2 3 5" xfId="4786" xr:uid="{00000000-0005-0000-0000-0000C3120000}"/>
    <cellStyle name="Normal 46 2 2 3 5 2" xfId="14838" xr:uid="{00000000-0005-0000-0000-0000073A0000}"/>
    <cellStyle name="Normal 46 2 2 3 5 2 3" xfId="29932" xr:uid="{00000000-0005-0000-0000-000001750000}"/>
    <cellStyle name="Normal 46 2 2 3 5 3" xfId="9818" xr:uid="{00000000-0005-0000-0000-00006B260000}"/>
    <cellStyle name="Normal 46 2 2 3 5 3 3" xfId="24915" xr:uid="{00000000-0005-0000-0000-000068610000}"/>
    <cellStyle name="Normal 46 2 2 3 5 5" xfId="19902" xr:uid="{00000000-0005-0000-0000-0000D34D0000}"/>
    <cellStyle name="Normal 46 2 2 3 6" xfId="11496" xr:uid="{00000000-0005-0000-0000-0000F92C0000}"/>
    <cellStyle name="Normal 46 2 2 3 6 3" xfId="26590" xr:uid="{00000000-0005-0000-0000-0000F3670000}"/>
    <cellStyle name="Normal 46 2 2 3 7" xfId="6475" xr:uid="{00000000-0005-0000-0000-00005C190000}"/>
    <cellStyle name="Normal 46 2 2 3 7 3" xfId="21573" xr:uid="{00000000-0005-0000-0000-00005A540000}"/>
    <cellStyle name="Normal 46 2 2 3 9" xfId="16560"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7" xr:uid="{00000000-0005-0000-0000-000090720000}"/>
    <cellStyle name="Normal 46 2 2 4 2 2 3" xfId="9193" xr:uid="{00000000-0005-0000-0000-0000FA230000}"/>
    <cellStyle name="Normal 46 2 2 4 2 2 3 3" xfId="24290" xr:uid="{00000000-0005-0000-0000-0000F75E0000}"/>
    <cellStyle name="Normal 46 2 2 4 2 2 5" xfId="19277" xr:uid="{00000000-0005-0000-0000-0000624B0000}"/>
    <cellStyle name="Normal 46 2 2 4 2 3" xfId="5832" xr:uid="{00000000-0005-0000-0000-0000D9160000}"/>
    <cellStyle name="Normal 46 2 2 4 2 3 2" xfId="15884" xr:uid="{00000000-0005-0000-0000-00001D3E0000}"/>
    <cellStyle name="Normal 46 2 2 4 2 3 2 3" xfId="30978" xr:uid="{00000000-0005-0000-0000-000017790000}"/>
    <cellStyle name="Normal 46 2 2 4 2 3 3" xfId="10864" xr:uid="{00000000-0005-0000-0000-0000812A0000}"/>
    <cellStyle name="Normal 46 2 2 4 2 3 3 3" xfId="25961" xr:uid="{00000000-0005-0000-0000-00007E650000}"/>
    <cellStyle name="Normal 46 2 2 4 2 3 5" xfId="20948" xr:uid="{00000000-0005-0000-0000-0000E9510000}"/>
    <cellStyle name="Normal 46 2 2 4 2 4" xfId="12542" xr:uid="{00000000-0005-0000-0000-00000F310000}"/>
    <cellStyle name="Normal 46 2 2 4 2 4 3" xfId="27636" xr:uid="{00000000-0005-0000-0000-0000096C0000}"/>
    <cellStyle name="Normal 46 2 2 4 2 5" xfId="7521" xr:uid="{00000000-0005-0000-0000-0000721D0000}"/>
    <cellStyle name="Normal 46 2 2 4 2 5 3" xfId="22619" xr:uid="{00000000-0005-0000-0000-000070580000}"/>
    <cellStyle name="Normal 46 2 2 4 2 7" xfId="17606" xr:uid="{00000000-0005-0000-0000-0000DB440000}"/>
    <cellStyle name="Normal 46 2 2 4 3" xfId="3303" xr:uid="{00000000-0005-0000-0000-0000F80C0000}"/>
    <cellStyle name="Normal 46 2 2 4 3 2" xfId="13377" xr:uid="{00000000-0005-0000-0000-000052340000}"/>
    <cellStyle name="Normal 46 2 2 4 3 2 3" xfId="28471" xr:uid="{00000000-0005-0000-0000-00004C6F0000}"/>
    <cellStyle name="Normal 46 2 2 4 3 3" xfId="8357" xr:uid="{00000000-0005-0000-0000-0000B6200000}"/>
    <cellStyle name="Normal 46 2 2 4 3 3 3" xfId="23454" xr:uid="{00000000-0005-0000-0000-0000B35B0000}"/>
    <cellStyle name="Normal 46 2 2 4 3 5" xfId="18441" xr:uid="{00000000-0005-0000-0000-00001E480000}"/>
    <cellStyle name="Normal 46 2 2 4 4" xfId="4996" xr:uid="{00000000-0005-0000-0000-000095130000}"/>
    <cellStyle name="Normal 46 2 2 4 4 2" xfId="15048" xr:uid="{00000000-0005-0000-0000-0000D93A0000}"/>
    <cellStyle name="Normal 46 2 2 4 4 2 3" xfId="30142" xr:uid="{00000000-0005-0000-0000-0000D3750000}"/>
    <cellStyle name="Normal 46 2 2 4 4 3" xfId="10028" xr:uid="{00000000-0005-0000-0000-00003D270000}"/>
    <cellStyle name="Normal 46 2 2 4 4 3 3" xfId="25125" xr:uid="{00000000-0005-0000-0000-00003A620000}"/>
    <cellStyle name="Normal 46 2 2 4 4 5" xfId="20112" xr:uid="{00000000-0005-0000-0000-0000A54E0000}"/>
    <cellStyle name="Normal 46 2 2 4 5" xfId="11706" xr:uid="{00000000-0005-0000-0000-0000CB2D0000}"/>
    <cellStyle name="Normal 46 2 2 4 5 3" xfId="26800" xr:uid="{00000000-0005-0000-0000-0000C5680000}"/>
    <cellStyle name="Normal 46 2 2 4 6" xfId="6685" xr:uid="{00000000-0005-0000-0000-00002E1A0000}"/>
    <cellStyle name="Normal 46 2 2 4 6 3" xfId="21783" xr:uid="{00000000-0005-0000-0000-00002C550000}"/>
    <cellStyle name="Normal 46 2 2 4 8" xfId="16770"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89" xr:uid="{00000000-0005-0000-0000-0000EE700000}"/>
    <cellStyle name="Normal 46 2 2 5 2 3" xfId="8775" xr:uid="{00000000-0005-0000-0000-000058220000}"/>
    <cellStyle name="Normal 46 2 2 5 2 3 3" xfId="23872" xr:uid="{00000000-0005-0000-0000-0000555D0000}"/>
    <cellStyle name="Normal 46 2 2 5 2 5" xfId="18859" xr:uid="{00000000-0005-0000-0000-0000C0490000}"/>
    <cellStyle name="Normal 46 2 2 5 3" xfId="5414" xr:uid="{00000000-0005-0000-0000-000037150000}"/>
    <cellStyle name="Normal 46 2 2 5 3 2" xfId="15466" xr:uid="{00000000-0005-0000-0000-00007B3C0000}"/>
    <cellStyle name="Normal 46 2 2 5 3 2 3" xfId="30560" xr:uid="{00000000-0005-0000-0000-000075770000}"/>
    <cellStyle name="Normal 46 2 2 5 3 3" xfId="10446" xr:uid="{00000000-0005-0000-0000-0000DF280000}"/>
    <cellStyle name="Normal 46 2 2 5 3 3 3" xfId="25543" xr:uid="{00000000-0005-0000-0000-0000DC630000}"/>
    <cellStyle name="Normal 46 2 2 5 3 5" xfId="20530" xr:uid="{00000000-0005-0000-0000-000047500000}"/>
    <cellStyle name="Normal 46 2 2 5 4" xfId="12124" xr:uid="{00000000-0005-0000-0000-00006D2F0000}"/>
    <cellStyle name="Normal 46 2 2 5 4 3" xfId="27218" xr:uid="{00000000-0005-0000-0000-0000676A0000}"/>
    <cellStyle name="Normal 46 2 2 5 5" xfId="7103" xr:uid="{00000000-0005-0000-0000-0000D01B0000}"/>
    <cellStyle name="Normal 46 2 2 5 5 3" xfId="22201" xr:uid="{00000000-0005-0000-0000-0000CE560000}"/>
    <cellStyle name="Normal 46 2 2 5 7" xfId="17188" xr:uid="{00000000-0005-0000-0000-000039430000}"/>
    <cellStyle name="Normal 46 2 2 6" xfId="2885" xr:uid="{00000000-0005-0000-0000-0000560B0000}"/>
    <cellStyle name="Normal 46 2 2 6 2" xfId="12959" xr:uid="{00000000-0005-0000-0000-0000B0320000}"/>
    <cellStyle name="Normal 46 2 2 6 2 3" xfId="28053" xr:uid="{00000000-0005-0000-0000-0000AA6D0000}"/>
    <cellStyle name="Normal 46 2 2 6 3" xfId="7939" xr:uid="{00000000-0005-0000-0000-0000141F0000}"/>
    <cellStyle name="Normal 46 2 2 6 3 3" xfId="23036" xr:uid="{00000000-0005-0000-0000-0000115A0000}"/>
    <cellStyle name="Normal 46 2 2 6 5" xfId="18023" xr:uid="{00000000-0005-0000-0000-00007C460000}"/>
    <cellStyle name="Normal 46 2 2 7" xfId="4578" xr:uid="{00000000-0005-0000-0000-0000F3110000}"/>
    <cellStyle name="Normal 46 2 2 7 2" xfId="14630" xr:uid="{00000000-0005-0000-0000-000037390000}"/>
    <cellStyle name="Normal 46 2 2 7 2 3" xfId="29724" xr:uid="{00000000-0005-0000-0000-000031740000}"/>
    <cellStyle name="Normal 46 2 2 7 3" xfId="9610" xr:uid="{00000000-0005-0000-0000-00009B250000}"/>
    <cellStyle name="Normal 46 2 2 7 3 3" xfId="24707" xr:uid="{00000000-0005-0000-0000-000098600000}"/>
    <cellStyle name="Normal 46 2 2 7 5" xfId="19694" xr:uid="{00000000-0005-0000-0000-0000034D0000}"/>
    <cellStyle name="Normal 46 2 2 8" xfId="11288" xr:uid="{00000000-0005-0000-0000-0000292C0000}"/>
    <cellStyle name="Normal 46 2 2 8 3" xfId="26382" xr:uid="{00000000-0005-0000-0000-000023670000}"/>
    <cellStyle name="Normal 46 2 2 9" xfId="6267" xr:uid="{00000000-0005-0000-0000-00008C180000}"/>
    <cellStyle name="Normal 46 2 2 9 3" xfId="21365" xr:uid="{00000000-0005-0000-0000-00008A530000}"/>
    <cellStyle name="Normal 46 2 3" xfId="1232" xr:uid="{00000000-0005-0000-0000-0000E0040000}"/>
    <cellStyle name="Normal 46 2 3 10" xfId="16404"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7" xr:uid="{00000000-0005-0000-0000-000094730000}"/>
    <cellStyle name="Normal 46 2 3 2 2 2 2 3" xfId="9453" xr:uid="{00000000-0005-0000-0000-0000FE240000}"/>
    <cellStyle name="Normal 46 2 3 2 2 2 2 3 3" xfId="24550" xr:uid="{00000000-0005-0000-0000-0000FB5F0000}"/>
    <cellStyle name="Normal 46 2 3 2 2 2 2 5" xfId="19537" xr:uid="{00000000-0005-0000-0000-0000664C0000}"/>
    <cellStyle name="Normal 46 2 3 2 2 2 3" xfId="6092" xr:uid="{00000000-0005-0000-0000-0000DD170000}"/>
    <cellStyle name="Normal 46 2 3 2 2 2 3 2" xfId="16144" xr:uid="{00000000-0005-0000-0000-0000213F0000}"/>
    <cellStyle name="Normal 46 2 3 2 2 2 3 2 3" xfId="31238" xr:uid="{00000000-0005-0000-0000-00001B7A0000}"/>
    <cellStyle name="Normal 46 2 3 2 2 2 3 3" xfId="11124" xr:uid="{00000000-0005-0000-0000-0000852B0000}"/>
    <cellStyle name="Normal 46 2 3 2 2 2 3 3 3" xfId="26221" xr:uid="{00000000-0005-0000-0000-000082660000}"/>
    <cellStyle name="Normal 46 2 3 2 2 2 3 5" xfId="21208" xr:uid="{00000000-0005-0000-0000-0000ED520000}"/>
    <cellStyle name="Normal 46 2 3 2 2 2 4" xfId="12802" xr:uid="{00000000-0005-0000-0000-000013320000}"/>
    <cellStyle name="Normal 46 2 3 2 2 2 4 3" xfId="27896" xr:uid="{00000000-0005-0000-0000-00000D6D0000}"/>
    <cellStyle name="Normal 46 2 3 2 2 2 5" xfId="7781" xr:uid="{00000000-0005-0000-0000-0000761E0000}"/>
    <cellStyle name="Normal 46 2 3 2 2 2 5 3" xfId="22879" xr:uid="{00000000-0005-0000-0000-000074590000}"/>
    <cellStyle name="Normal 46 2 3 2 2 2 7" xfId="17866" xr:uid="{00000000-0005-0000-0000-0000DF450000}"/>
    <cellStyle name="Normal 46 2 3 2 2 3" xfId="3563" xr:uid="{00000000-0005-0000-0000-0000FC0D0000}"/>
    <cellStyle name="Normal 46 2 3 2 2 3 2" xfId="13637" xr:uid="{00000000-0005-0000-0000-000056350000}"/>
    <cellStyle name="Normal 46 2 3 2 2 3 2 3" xfId="28731" xr:uid="{00000000-0005-0000-0000-000050700000}"/>
    <cellStyle name="Normal 46 2 3 2 2 3 3" xfId="8617" xr:uid="{00000000-0005-0000-0000-0000BA210000}"/>
    <cellStyle name="Normal 46 2 3 2 2 3 3 3" xfId="23714" xr:uid="{00000000-0005-0000-0000-0000B75C0000}"/>
    <cellStyle name="Normal 46 2 3 2 2 3 5" xfId="18701" xr:uid="{00000000-0005-0000-0000-000022490000}"/>
    <cellStyle name="Normal 46 2 3 2 2 4" xfId="5256" xr:uid="{00000000-0005-0000-0000-000099140000}"/>
    <cellStyle name="Normal 46 2 3 2 2 4 2" xfId="15308" xr:uid="{00000000-0005-0000-0000-0000DD3B0000}"/>
    <cellStyle name="Normal 46 2 3 2 2 4 2 3" xfId="30402" xr:uid="{00000000-0005-0000-0000-0000D7760000}"/>
    <cellStyle name="Normal 46 2 3 2 2 4 3" xfId="10288" xr:uid="{00000000-0005-0000-0000-000041280000}"/>
    <cellStyle name="Normal 46 2 3 2 2 4 3 3" xfId="25385" xr:uid="{00000000-0005-0000-0000-00003E630000}"/>
    <cellStyle name="Normal 46 2 3 2 2 4 5" xfId="20372" xr:uid="{00000000-0005-0000-0000-0000A94F0000}"/>
    <cellStyle name="Normal 46 2 3 2 2 5" xfId="11966" xr:uid="{00000000-0005-0000-0000-0000CF2E0000}"/>
    <cellStyle name="Normal 46 2 3 2 2 5 3" xfId="27060" xr:uid="{00000000-0005-0000-0000-0000C9690000}"/>
    <cellStyle name="Normal 46 2 3 2 2 6" xfId="6945" xr:uid="{00000000-0005-0000-0000-0000321B0000}"/>
    <cellStyle name="Normal 46 2 3 2 2 6 3" xfId="22043" xr:uid="{00000000-0005-0000-0000-000030560000}"/>
    <cellStyle name="Normal 46 2 3 2 2 8" xfId="17030"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49" xr:uid="{00000000-0005-0000-0000-0000F2710000}"/>
    <cellStyle name="Normal 46 2 3 2 3 2 3" xfId="9035" xr:uid="{00000000-0005-0000-0000-00005C230000}"/>
    <cellStyle name="Normal 46 2 3 2 3 2 3 3" xfId="24132" xr:uid="{00000000-0005-0000-0000-0000595E0000}"/>
    <cellStyle name="Normal 46 2 3 2 3 2 5" xfId="19119" xr:uid="{00000000-0005-0000-0000-0000C44A0000}"/>
    <cellStyle name="Normal 46 2 3 2 3 3" xfId="5674" xr:uid="{00000000-0005-0000-0000-00003B160000}"/>
    <cellStyle name="Normal 46 2 3 2 3 3 2" xfId="15726" xr:uid="{00000000-0005-0000-0000-00007F3D0000}"/>
    <cellStyle name="Normal 46 2 3 2 3 3 2 3" xfId="30820" xr:uid="{00000000-0005-0000-0000-000079780000}"/>
    <cellStyle name="Normal 46 2 3 2 3 3 3" xfId="10706" xr:uid="{00000000-0005-0000-0000-0000E3290000}"/>
    <cellStyle name="Normal 46 2 3 2 3 3 3 3" xfId="25803" xr:uid="{00000000-0005-0000-0000-0000E0640000}"/>
    <cellStyle name="Normal 46 2 3 2 3 3 5" xfId="20790" xr:uid="{00000000-0005-0000-0000-00004B510000}"/>
    <cellStyle name="Normal 46 2 3 2 3 4" xfId="12384" xr:uid="{00000000-0005-0000-0000-000071300000}"/>
    <cellStyle name="Normal 46 2 3 2 3 4 3" xfId="27478" xr:uid="{00000000-0005-0000-0000-00006B6B0000}"/>
    <cellStyle name="Normal 46 2 3 2 3 5" xfId="7363" xr:uid="{00000000-0005-0000-0000-0000D41C0000}"/>
    <cellStyle name="Normal 46 2 3 2 3 5 3" xfId="22461" xr:uid="{00000000-0005-0000-0000-0000D2570000}"/>
    <cellStyle name="Normal 46 2 3 2 3 7" xfId="17448" xr:uid="{00000000-0005-0000-0000-00003D440000}"/>
    <cellStyle name="Normal 46 2 3 2 4" xfId="3145" xr:uid="{00000000-0005-0000-0000-00005A0C0000}"/>
    <cellStyle name="Normal 46 2 3 2 4 2" xfId="13219" xr:uid="{00000000-0005-0000-0000-0000B4330000}"/>
    <cellStyle name="Normal 46 2 3 2 4 2 3" xfId="28313" xr:uid="{00000000-0005-0000-0000-0000AE6E0000}"/>
    <cellStyle name="Normal 46 2 3 2 4 3" xfId="8199" xr:uid="{00000000-0005-0000-0000-000018200000}"/>
    <cellStyle name="Normal 46 2 3 2 4 3 3" xfId="23296" xr:uid="{00000000-0005-0000-0000-0000155B0000}"/>
    <cellStyle name="Normal 46 2 3 2 4 5" xfId="18283" xr:uid="{00000000-0005-0000-0000-000080470000}"/>
    <cellStyle name="Normal 46 2 3 2 5" xfId="4838" xr:uid="{00000000-0005-0000-0000-0000F7120000}"/>
    <cellStyle name="Normal 46 2 3 2 5 2" xfId="14890" xr:uid="{00000000-0005-0000-0000-00003B3A0000}"/>
    <cellStyle name="Normal 46 2 3 2 5 2 3" xfId="29984" xr:uid="{00000000-0005-0000-0000-000035750000}"/>
    <cellStyle name="Normal 46 2 3 2 5 3" xfId="9870" xr:uid="{00000000-0005-0000-0000-00009F260000}"/>
    <cellStyle name="Normal 46 2 3 2 5 3 3" xfId="24967" xr:uid="{00000000-0005-0000-0000-00009C610000}"/>
    <cellStyle name="Normal 46 2 3 2 5 5" xfId="19954" xr:uid="{00000000-0005-0000-0000-0000074E0000}"/>
    <cellStyle name="Normal 46 2 3 2 6" xfId="11548" xr:uid="{00000000-0005-0000-0000-00002D2D0000}"/>
    <cellStyle name="Normal 46 2 3 2 6 3" xfId="26642" xr:uid="{00000000-0005-0000-0000-000027680000}"/>
    <cellStyle name="Normal 46 2 3 2 7" xfId="6527" xr:uid="{00000000-0005-0000-0000-000090190000}"/>
    <cellStyle name="Normal 46 2 3 2 7 3" xfId="21625" xr:uid="{00000000-0005-0000-0000-00008E540000}"/>
    <cellStyle name="Normal 46 2 3 2 9" xfId="16612"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59" xr:uid="{00000000-0005-0000-0000-0000C4720000}"/>
    <cellStyle name="Normal 46 2 3 3 2 2 3" xfId="9245" xr:uid="{00000000-0005-0000-0000-00002E240000}"/>
    <cellStyle name="Normal 46 2 3 3 2 2 3 3" xfId="24342" xr:uid="{00000000-0005-0000-0000-00002B5F0000}"/>
    <cellStyle name="Normal 46 2 3 3 2 2 5" xfId="19329" xr:uid="{00000000-0005-0000-0000-0000964B0000}"/>
    <cellStyle name="Normal 46 2 3 3 2 3" xfId="5884" xr:uid="{00000000-0005-0000-0000-00000D170000}"/>
    <cellStyle name="Normal 46 2 3 3 2 3 2" xfId="15936" xr:uid="{00000000-0005-0000-0000-0000513E0000}"/>
    <cellStyle name="Normal 46 2 3 3 2 3 2 3" xfId="31030" xr:uid="{00000000-0005-0000-0000-00004B790000}"/>
    <cellStyle name="Normal 46 2 3 3 2 3 3" xfId="10916" xr:uid="{00000000-0005-0000-0000-0000B52A0000}"/>
    <cellStyle name="Normal 46 2 3 3 2 3 3 3" xfId="26013" xr:uid="{00000000-0005-0000-0000-0000B2650000}"/>
    <cellStyle name="Normal 46 2 3 3 2 3 5" xfId="21000" xr:uid="{00000000-0005-0000-0000-00001D520000}"/>
    <cellStyle name="Normal 46 2 3 3 2 4" xfId="12594" xr:uid="{00000000-0005-0000-0000-000043310000}"/>
    <cellStyle name="Normal 46 2 3 3 2 4 3" xfId="27688" xr:uid="{00000000-0005-0000-0000-00003D6C0000}"/>
    <cellStyle name="Normal 46 2 3 3 2 5" xfId="7573" xr:uid="{00000000-0005-0000-0000-0000A61D0000}"/>
    <cellStyle name="Normal 46 2 3 3 2 5 3" xfId="22671" xr:uid="{00000000-0005-0000-0000-0000A4580000}"/>
    <cellStyle name="Normal 46 2 3 3 2 7" xfId="17658" xr:uid="{00000000-0005-0000-0000-00000F450000}"/>
    <cellStyle name="Normal 46 2 3 3 3" xfId="3355" xr:uid="{00000000-0005-0000-0000-00002C0D0000}"/>
    <cellStyle name="Normal 46 2 3 3 3 2" xfId="13429" xr:uid="{00000000-0005-0000-0000-000086340000}"/>
    <cellStyle name="Normal 46 2 3 3 3 2 3" xfId="28523" xr:uid="{00000000-0005-0000-0000-0000806F0000}"/>
    <cellStyle name="Normal 46 2 3 3 3 3" xfId="8409" xr:uid="{00000000-0005-0000-0000-0000EA200000}"/>
    <cellStyle name="Normal 46 2 3 3 3 3 3" xfId="23506" xr:uid="{00000000-0005-0000-0000-0000E75B0000}"/>
    <cellStyle name="Normal 46 2 3 3 3 5" xfId="18493" xr:uid="{00000000-0005-0000-0000-000052480000}"/>
    <cellStyle name="Normal 46 2 3 3 4" xfId="5048" xr:uid="{00000000-0005-0000-0000-0000C9130000}"/>
    <cellStyle name="Normal 46 2 3 3 4 2" xfId="15100" xr:uid="{00000000-0005-0000-0000-00000D3B0000}"/>
    <cellStyle name="Normal 46 2 3 3 4 2 3" xfId="30194" xr:uid="{00000000-0005-0000-0000-000007760000}"/>
    <cellStyle name="Normal 46 2 3 3 4 3" xfId="10080" xr:uid="{00000000-0005-0000-0000-000071270000}"/>
    <cellStyle name="Normal 46 2 3 3 4 3 3" xfId="25177" xr:uid="{00000000-0005-0000-0000-00006E620000}"/>
    <cellStyle name="Normal 46 2 3 3 4 5" xfId="20164" xr:uid="{00000000-0005-0000-0000-0000D94E0000}"/>
    <cellStyle name="Normal 46 2 3 3 5" xfId="11758" xr:uid="{00000000-0005-0000-0000-0000FF2D0000}"/>
    <cellStyle name="Normal 46 2 3 3 5 3" xfId="26852" xr:uid="{00000000-0005-0000-0000-0000F9680000}"/>
    <cellStyle name="Normal 46 2 3 3 6" xfId="6737" xr:uid="{00000000-0005-0000-0000-0000621A0000}"/>
    <cellStyle name="Normal 46 2 3 3 6 3" xfId="21835" xr:uid="{00000000-0005-0000-0000-000060550000}"/>
    <cellStyle name="Normal 46 2 3 3 8" xfId="16822"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1" xr:uid="{00000000-0005-0000-0000-000022710000}"/>
    <cellStyle name="Normal 46 2 3 4 2 3" xfId="8827" xr:uid="{00000000-0005-0000-0000-00008C220000}"/>
    <cellStyle name="Normal 46 2 3 4 2 3 3" xfId="23924" xr:uid="{00000000-0005-0000-0000-0000895D0000}"/>
    <cellStyle name="Normal 46 2 3 4 2 5" xfId="18911" xr:uid="{00000000-0005-0000-0000-0000F4490000}"/>
    <cellStyle name="Normal 46 2 3 4 3" xfId="5466" xr:uid="{00000000-0005-0000-0000-00006B150000}"/>
    <cellStyle name="Normal 46 2 3 4 3 2" xfId="15518" xr:uid="{00000000-0005-0000-0000-0000AF3C0000}"/>
    <cellStyle name="Normal 46 2 3 4 3 2 3" xfId="30612" xr:uid="{00000000-0005-0000-0000-0000A9770000}"/>
    <cellStyle name="Normal 46 2 3 4 3 3" xfId="10498" xr:uid="{00000000-0005-0000-0000-000013290000}"/>
    <cellStyle name="Normal 46 2 3 4 3 3 3" xfId="25595" xr:uid="{00000000-0005-0000-0000-000010640000}"/>
    <cellStyle name="Normal 46 2 3 4 3 5" xfId="20582" xr:uid="{00000000-0005-0000-0000-00007B500000}"/>
    <cellStyle name="Normal 46 2 3 4 4" xfId="12176" xr:uid="{00000000-0005-0000-0000-0000A12F0000}"/>
    <cellStyle name="Normal 46 2 3 4 4 3" xfId="27270" xr:uid="{00000000-0005-0000-0000-00009B6A0000}"/>
    <cellStyle name="Normal 46 2 3 4 5" xfId="7155" xr:uid="{00000000-0005-0000-0000-0000041C0000}"/>
    <cellStyle name="Normal 46 2 3 4 5 3" xfId="22253" xr:uid="{00000000-0005-0000-0000-000002570000}"/>
    <cellStyle name="Normal 46 2 3 4 7" xfId="17240" xr:uid="{00000000-0005-0000-0000-00006D430000}"/>
    <cellStyle name="Normal 46 2 3 5" xfId="2937" xr:uid="{00000000-0005-0000-0000-00008A0B0000}"/>
    <cellStyle name="Normal 46 2 3 5 2" xfId="13011" xr:uid="{00000000-0005-0000-0000-0000E4320000}"/>
    <cellStyle name="Normal 46 2 3 5 2 3" xfId="28105" xr:uid="{00000000-0005-0000-0000-0000DE6D0000}"/>
    <cellStyle name="Normal 46 2 3 5 3" xfId="7991" xr:uid="{00000000-0005-0000-0000-0000481F0000}"/>
    <cellStyle name="Normal 46 2 3 5 3 3" xfId="23088" xr:uid="{00000000-0005-0000-0000-0000455A0000}"/>
    <cellStyle name="Normal 46 2 3 5 5" xfId="18075" xr:uid="{00000000-0005-0000-0000-0000B0460000}"/>
    <cellStyle name="Normal 46 2 3 6" xfId="4630" xr:uid="{00000000-0005-0000-0000-000027120000}"/>
    <cellStyle name="Normal 46 2 3 6 2" xfId="14682" xr:uid="{00000000-0005-0000-0000-00006B390000}"/>
    <cellStyle name="Normal 46 2 3 6 2 3" xfId="29776" xr:uid="{00000000-0005-0000-0000-000065740000}"/>
    <cellStyle name="Normal 46 2 3 6 3" xfId="9662" xr:uid="{00000000-0005-0000-0000-0000CF250000}"/>
    <cellStyle name="Normal 46 2 3 6 3 3" xfId="24759" xr:uid="{00000000-0005-0000-0000-0000CC600000}"/>
    <cellStyle name="Normal 46 2 3 6 5" xfId="19746" xr:uid="{00000000-0005-0000-0000-0000374D0000}"/>
    <cellStyle name="Normal 46 2 3 7" xfId="11340" xr:uid="{00000000-0005-0000-0000-00005D2C0000}"/>
    <cellStyle name="Normal 46 2 3 7 3" xfId="26434" xr:uid="{00000000-0005-0000-0000-000057670000}"/>
    <cellStyle name="Normal 46 2 3 8" xfId="6319" xr:uid="{00000000-0005-0000-0000-0000C0180000}"/>
    <cellStyle name="Normal 46 2 3 8 3" xfId="21417"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3" xr:uid="{00000000-0005-0000-0000-00002C730000}"/>
    <cellStyle name="Normal 46 2 4 2 2 2 3" xfId="9349" xr:uid="{00000000-0005-0000-0000-000096240000}"/>
    <cellStyle name="Normal 46 2 4 2 2 2 3 3" xfId="24446" xr:uid="{00000000-0005-0000-0000-0000935F0000}"/>
    <cellStyle name="Normal 46 2 4 2 2 2 5" xfId="19433" xr:uid="{00000000-0005-0000-0000-0000FE4B0000}"/>
    <cellStyle name="Normal 46 2 4 2 2 3" xfId="5988" xr:uid="{00000000-0005-0000-0000-000075170000}"/>
    <cellStyle name="Normal 46 2 4 2 2 3 2" xfId="16040" xr:uid="{00000000-0005-0000-0000-0000B93E0000}"/>
    <cellStyle name="Normal 46 2 4 2 2 3 2 3" xfId="31134" xr:uid="{00000000-0005-0000-0000-0000B3790000}"/>
    <cellStyle name="Normal 46 2 4 2 2 3 3" xfId="11020" xr:uid="{00000000-0005-0000-0000-00001D2B0000}"/>
    <cellStyle name="Normal 46 2 4 2 2 3 3 3" xfId="26117" xr:uid="{00000000-0005-0000-0000-00001A660000}"/>
    <cellStyle name="Normal 46 2 4 2 2 3 5" xfId="21104" xr:uid="{00000000-0005-0000-0000-000085520000}"/>
    <cellStyle name="Normal 46 2 4 2 2 4" xfId="12698" xr:uid="{00000000-0005-0000-0000-0000AB310000}"/>
    <cellStyle name="Normal 46 2 4 2 2 4 3" xfId="27792" xr:uid="{00000000-0005-0000-0000-0000A56C0000}"/>
    <cellStyle name="Normal 46 2 4 2 2 5" xfId="7677" xr:uid="{00000000-0005-0000-0000-00000E1E0000}"/>
    <cellStyle name="Normal 46 2 4 2 2 5 3" xfId="22775" xr:uid="{00000000-0005-0000-0000-00000C590000}"/>
    <cellStyle name="Normal 46 2 4 2 2 7" xfId="17762" xr:uid="{00000000-0005-0000-0000-000077450000}"/>
    <cellStyle name="Normal 46 2 4 2 3" xfId="3459" xr:uid="{00000000-0005-0000-0000-0000940D0000}"/>
    <cellStyle name="Normal 46 2 4 2 3 2" xfId="13533" xr:uid="{00000000-0005-0000-0000-0000EE340000}"/>
    <cellStyle name="Normal 46 2 4 2 3 2 3" xfId="28627" xr:uid="{00000000-0005-0000-0000-0000E86F0000}"/>
    <cellStyle name="Normal 46 2 4 2 3 3" xfId="8513" xr:uid="{00000000-0005-0000-0000-000052210000}"/>
    <cellStyle name="Normal 46 2 4 2 3 3 3" xfId="23610" xr:uid="{00000000-0005-0000-0000-00004F5C0000}"/>
    <cellStyle name="Normal 46 2 4 2 3 5" xfId="18597" xr:uid="{00000000-0005-0000-0000-0000BA480000}"/>
    <cellStyle name="Normal 46 2 4 2 4" xfId="5152" xr:uid="{00000000-0005-0000-0000-000031140000}"/>
    <cellStyle name="Normal 46 2 4 2 4 2" xfId="15204" xr:uid="{00000000-0005-0000-0000-0000753B0000}"/>
    <cellStyle name="Normal 46 2 4 2 4 2 3" xfId="30298" xr:uid="{00000000-0005-0000-0000-00006F760000}"/>
    <cellStyle name="Normal 46 2 4 2 4 3" xfId="10184" xr:uid="{00000000-0005-0000-0000-0000D9270000}"/>
    <cellStyle name="Normal 46 2 4 2 4 3 3" xfId="25281" xr:uid="{00000000-0005-0000-0000-0000D6620000}"/>
    <cellStyle name="Normal 46 2 4 2 4 5" xfId="20268" xr:uid="{00000000-0005-0000-0000-0000414F0000}"/>
    <cellStyle name="Normal 46 2 4 2 5" xfId="11862" xr:uid="{00000000-0005-0000-0000-0000672E0000}"/>
    <cellStyle name="Normal 46 2 4 2 5 3" xfId="26956" xr:uid="{00000000-0005-0000-0000-000061690000}"/>
    <cellStyle name="Normal 46 2 4 2 6" xfId="6841" xr:uid="{00000000-0005-0000-0000-0000CA1A0000}"/>
    <cellStyle name="Normal 46 2 4 2 6 3" xfId="21939" xr:uid="{00000000-0005-0000-0000-0000C8550000}"/>
    <cellStyle name="Normal 46 2 4 2 8" xfId="16926"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5" xr:uid="{00000000-0005-0000-0000-00008A710000}"/>
    <cellStyle name="Normal 46 2 4 3 2 3" xfId="8931" xr:uid="{00000000-0005-0000-0000-0000F4220000}"/>
    <cellStyle name="Normal 46 2 4 3 2 3 3" xfId="24028" xr:uid="{00000000-0005-0000-0000-0000F15D0000}"/>
    <cellStyle name="Normal 46 2 4 3 2 5" xfId="19015" xr:uid="{00000000-0005-0000-0000-00005C4A0000}"/>
    <cellStyle name="Normal 46 2 4 3 3" xfId="5570" xr:uid="{00000000-0005-0000-0000-0000D3150000}"/>
    <cellStyle name="Normal 46 2 4 3 3 2" xfId="15622" xr:uid="{00000000-0005-0000-0000-0000173D0000}"/>
    <cellStyle name="Normal 46 2 4 3 3 2 3" xfId="30716" xr:uid="{00000000-0005-0000-0000-000011780000}"/>
    <cellStyle name="Normal 46 2 4 3 3 3" xfId="10602" xr:uid="{00000000-0005-0000-0000-00007B290000}"/>
    <cellStyle name="Normal 46 2 4 3 3 3 3" xfId="25699" xr:uid="{00000000-0005-0000-0000-000078640000}"/>
    <cellStyle name="Normal 46 2 4 3 3 5" xfId="20686" xr:uid="{00000000-0005-0000-0000-0000E3500000}"/>
    <cellStyle name="Normal 46 2 4 3 4" xfId="12280" xr:uid="{00000000-0005-0000-0000-000009300000}"/>
    <cellStyle name="Normal 46 2 4 3 4 3" xfId="27374" xr:uid="{00000000-0005-0000-0000-0000036B0000}"/>
    <cellStyle name="Normal 46 2 4 3 5" xfId="7259" xr:uid="{00000000-0005-0000-0000-00006C1C0000}"/>
    <cellStyle name="Normal 46 2 4 3 5 3" xfId="22357" xr:uid="{00000000-0005-0000-0000-00006A570000}"/>
    <cellStyle name="Normal 46 2 4 3 7" xfId="17344" xr:uid="{00000000-0005-0000-0000-0000D5430000}"/>
    <cellStyle name="Normal 46 2 4 4" xfId="3041" xr:uid="{00000000-0005-0000-0000-0000F20B0000}"/>
    <cellStyle name="Normal 46 2 4 4 2" xfId="13115" xr:uid="{00000000-0005-0000-0000-00004C330000}"/>
    <cellStyle name="Normal 46 2 4 4 2 3" xfId="28209" xr:uid="{00000000-0005-0000-0000-0000466E0000}"/>
    <cellStyle name="Normal 46 2 4 4 3" xfId="8095" xr:uid="{00000000-0005-0000-0000-0000B01F0000}"/>
    <cellStyle name="Normal 46 2 4 4 3 3" xfId="23192" xr:uid="{00000000-0005-0000-0000-0000AD5A0000}"/>
    <cellStyle name="Normal 46 2 4 4 5" xfId="18179" xr:uid="{00000000-0005-0000-0000-000018470000}"/>
    <cellStyle name="Normal 46 2 4 5" xfId="4734" xr:uid="{00000000-0005-0000-0000-00008F120000}"/>
    <cellStyle name="Normal 46 2 4 5 2" xfId="14786" xr:uid="{00000000-0005-0000-0000-0000D3390000}"/>
    <cellStyle name="Normal 46 2 4 5 2 3" xfId="29880" xr:uid="{00000000-0005-0000-0000-0000CD740000}"/>
    <cellStyle name="Normal 46 2 4 5 3" xfId="9766" xr:uid="{00000000-0005-0000-0000-000037260000}"/>
    <cellStyle name="Normal 46 2 4 5 3 3" xfId="24863" xr:uid="{00000000-0005-0000-0000-000034610000}"/>
    <cellStyle name="Normal 46 2 4 5 5" xfId="19850" xr:uid="{00000000-0005-0000-0000-00009F4D0000}"/>
    <cellStyle name="Normal 46 2 4 6" xfId="11444" xr:uid="{00000000-0005-0000-0000-0000C52C0000}"/>
    <cellStyle name="Normal 46 2 4 6 3" xfId="26538" xr:uid="{00000000-0005-0000-0000-0000BF670000}"/>
    <cellStyle name="Normal 46 2 4 7" xfId="6423" xr:uid="{00000000-0005-0000-0000-000028190000}"/>
    <cellStyle name="Normal 46 2 4 7 3" xfId="21521" xr:uid="{00000000-0005-0000-0000-000026540000}"/>
    <cellStyle name="Normal 46 2 4 9" xfId="16508"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5" xr:uid="{00000000-0005-0000-0000-00005C720000}"/>
    <cellStyle name="Normal 46 2 5 2 2 3" xfId="9141" xr:uid="{00000000-0005-0000-0000-0000C6230000}"/>
    <cellStyle name="Normal 46 2 5 2 2 3 3" xfId="24238" xr:uid="{00000000-0005-0000-0000-0000C35E0000}"/>
    <cellStyle name="Normal 46 2 5 2 2 5" xfId="19225" xr:uid="{00000000-0005-0000-0000-00002E4B0000}"/>
    <cellStyle name="Normal 46 2 5 2 3" xfId="5780" xr:uid="{00000000-0005-0000-0000-0000A5160000}"/>
    <cellStyle name="Normal 46 2 5 2 3 2" xfId="15832" xr:uid="{00000000-0005-0000-0000-0000E93D0000}"/>
    <cellStyle name="Normal 46 2 5 2 3 2 3" xfId="30926" xr:uid="{00000000-0005-0000-0000-0000E3780000}"/>
    <cellStyle name="Normal 46 2 5 2 3 3" xfId="10812" xr:uid="{00000000-0005-0000-0000-00004D2A0000}"/>
    <cellStyle name="Normal 46 2 5 2 3 3 3" xfId="25909" xr:uid="{00000000-0005-0000-0000-00004A650000}"/>
    <cellStyle name="Normal 46 2 5 2 3 5" xfId="20896" xr:uid="{00000000-0005-0000-0000-0000B5510000}"/>
    <cellStyle name="Normal 46 2 5 2 4" xfId="12490" xr:uid="{00000000-0005-0000-0000-0000DB300000}"/>
    <cellStyle name="Normal 46 2 5 2 4 3" xfId="27584" xr:uid="{00000000-0005-0000-0000-0000D56B0000}"/>
    <cellStyle name="Normal 46 2 5 2 5" xfId="7469" xr:uid="{00000000-0005-0000-0000-00003E1D0000}"/>
    <cellStyle name="Normal 46 2 5 2 5 3" xfId="22567" xr:uid="{00000000-0005-0000-0000-00003C580000}"/>
    <cellStyle name="Normal 46 2 5 2 7" xfId="17554" xr:uid="{00000000-0005-0000-0000-0000A7440000}"/>
    <cellStyle name="Normal 46 2 5 3" xfId="3251" xr:uid="{00000000-0005-0000-0000-0000C40C0000}"/>
    <cellStyle name="Normal 46 2 5 3 2" xfId="13325" xr:uid="{00000000-0005-0000-0000-00001E340000}"/>
    <cellStyle name="Normal 46 2 5 3 2 3" xfId="28419" xr:uid="{00000000-0005-0000-0000-0000186F0000}"/>
    <cellStyle name="Normal 46 2 5 3 3" xfId="8305" xr:uid="{00000000-0005-0000-0000-000082200000}"/>
    <cellStyle name="Normal 46 2 5 3 3 3" xfId="23402" xr:uid="{00000000-0005-0000-0000-00007F5B0000}"/>
    <cellStyle name="Normal 46 2 5 3 5" xfId="18389" xr:uid="{00000000-0005-0000-0000-0000EA470000}"/>
    <cellStyle name="Normal 46 2 5 4" xfId="4944" xr:uid="{00000000-0005-0000-0000-000061130000}"/>
    <cellStyle name="Normal 46 2 5 4 2" xfId="14996" xr:uid="{00000000-0005-0000-0000-0000A53A0000}"/>
    <cellStyle name="Normal 46 2 5 4 2 3" xfId="30090" xr:uid="{00000000-0005-0000-0000-00009F750000}"/>
    <cellStyle name="Normal 46 2 5 4 3" xfId="9976" xr:uid="{00000000-0005-0000-0000-000009270000}"/>
    <cellStyle name="Normal 46 2 5 4 3 3" xfId="25073" xr:uid="{00000000-0005-0000-0000-000006620000}"/>
    <cellStyle name="Normal 46 2 5 4 5" xfId="20060" xr:uid="{00000000-0005-0000-0000-0000714E0000}"/>
    <cellStyle name="Normal 46 2 5 5" xfId="11654" xr:uid="{00000000-0005-0000-0000-0000972D0000}"/>
    <cellStyle name="Normal 46 2 5 5 3" xfId="26748" xr:uid="{00000000-0005-0000-0000-000091680000}"/>
    <cellStyle name="Normal 46 2 5 6" xfId="6633" xr:uid="{00000000-0005-0000-0000-0000FA190000}"/>
    <cellStyle name="Normal 46 2 5 6 3" xfId="21731" xr:uid="{00000000-0005-0000-0000-0000F8540000}"/>
    <cellStyle name="Normal 46 2 5 8" xfId="16718"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7" xr:uid="{00000000-0005-0000-0000-0000BA700000}"/>
    <cellStyle name="Normal 46 2 6 2 3" xfId="8723" xr:uid="{00000000-0005-0000-0000-000024220000}"/>
    <cellStyle name="Normal 46 2 6 2 3 3" xfId="23820" xr:uid="{00000000-0005-0000-0000-0000215D0000}"/>
    <cellStyle name="Normal 46 2 6 2 5" xfId="18807" xr:uid="{00000000-0005-0000-0000-00008C490000}"/>
    <cellStyle name="Normal 46 2 6 3" xfId="5362" xr:uid="{00000000-0005-0000-0000-000003150000}"/>
    <cellStyle name="Normal 46 2 6 3 2" xfId="15414" xr:uid="{00000000-0005-0000-0000-0000473C0000}"/>
    <cellStyle name="Normal 46 2 6 3 2 3" xfId="30508" xr:uid="{00000000-0005-0000-0000-000041770000}"/>
    <cellStyle name="Normal 46 2 6 3 3" xfId="10394" xr:uid="{00000000-0005-0000-0000-0000AB280000}"/>
    <cellStyle name="Normal 46 2 6 3 3 3" xfId="25491" xr:uid="{00000000-0005-0000-0000-0000A8630000}"/>
    <cellStyle name="Normal 46 2 6 3 5" xfId="20478" xr:uid="{00000000-0005-0000-0000-000013500000}"/>
    <cellStyle name="Normal 46 2 6 4" xfId="12072" xr:uid="{00000000-0005-0000-0000-0000392F0000}"/>
    <cellStyle name="Normal 46 2 6 4 3" xfId="27166" xr:uid="{00000000-0005-0000-0000-0000336A0000}"/>
    <cellStyle name="Normal 46 2 6 5" xfId="7051" xr:uid="{00000000-0005-0000-0000-00009C1B0000}"/>
    <cellStyle name="Normal 46 2 6 5 3" xfId="22149" xr:uid="{00000000-0005-0000-0000-00009A560000}"/>
    <cellStyle name="Normal 46 2 6 7" xfId="17136" xr:uid="{00000000-0005-0000-0000-000005430000}"/>
    <cellStyle name="Normal 46 2 7" xfId="2829" xr:uid="{00000000-0005-0000-0000-00001E0B0000}"/>
    <cellStyle name="Normal 46 2 7 2" xfId="12907" xr:uid="{00000000-0005-0000-0000-00007C320000}"/>
    <cellStyle name="Normal 46 2 7 2 3" xfId="28001" xr:uid="{00000000-0005-0000-0000-0000766D0000}"/>
    <cellStyle name="Normal 46 2 7 3" xfId="7887" xr:uid="{00000000-0005-0000-0000-0000E01E0000}"/>
    <cellStyle name="Normal 46 2 7 3 3" xfId="22984" xr:uid="{00000000-0005-0000-0000-0000DD590000}"/>
    <cellStyle name="Normal 46 2 7 5" xfId="17971" xr:uid="{00000000-0005-0000-0000-000048460000}"/>
    <cellStyle name="Normal 46 2 8" xfId="4523" xr:uid="{00000000-0005-0000-0000-0000BC110000}"/>
    <cellStyle name="Normal 46 2 8 2" xfId="14578" xr:uid="{00000000-0005-0000-0000-000003390000}"/>
    <cellStyle name="Normal 46 2 8 2 3" xfId="29672" xr:uid="{00000000-0005-0000-0000-0000FD730000}"/>
    <cellStyle name="Normal 46 2 8 3" xfId="9558" xr:uid="{00000000-0005-0000-0000-000067250000}"/>
    <cellStyle name="Normal 46 2 8 3 3" xfId="24655" xr:uid="{00000000-0005-0000-0000-000064600000}"/>
    <cellStyle name="Normal 46 2 8 5" xfId="19642" xr:uid="{00000000-0005-0000-0000-0000CF4C0000}"/>
    <cellStyle name="Normal 46 2 9" xfId="11234" xr:uid="{00000000-0005-0000-0000-0000F32B0000}"/>
    <cellStyle name="Normal 46 2 9 3" xfId="26330" xr:uid="{00000000-0005-0000-0000-0000EF660000}"/>
    <cellStyle name="Normal 47" xfId="357" xr:uid="{00000000-0005-0000-0000-000070010000}"/>
    <cellStyle name="Normal 47 2" xfId="853" xr:uid="{00000000-0005-0000-0000-000064030000}"/>
    <cellStyle name="Normal 47 2 10" xfId="6214" xr:uid="{00000000-0005-0000-0000-000057180000}"/>
    <cellStyle name="Normal 47 2 10 3" xfId="21314" xr:uid="{00000000-0005-0000-0000-000057530000}"/>
    <cellStyle name="Normal 47 2 12" xfId="16299" xr:uid="{00000000-0005-0000-0000-0000C03F0000}"/>
    <cellStyle name="Normal 47 2 2" xfId="1179" xr:uid="{00000000-0005-0000-0000-0000AB040000}"/>
    <cellStyle name="Normal 47 2 2 11" xfId="16353" xr:uid="{00000000-0005-0000-0000-0000F63F0000}"/>
    <cellStyle name="Normal 47 2 2 2" xfId="1287" xr:uid="{00000000-0005-0000-0000-000017050000}"/>
    <cellStyle name="Normal 47 2 2 2 10" xfId="16457"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0" xr:uid="{00000000-0005-0000-0000-0000C9730000}"/>
    <cellStyle name="Normal 47 2 2 2 2 2 2 2 3" xfId="9506" xr:uid="{00000000-0005-0000-0000-000033250000}"/>
    <cellStyle name="Normal 47 2 2 2 2 2 2 2 3 3" xfId="24603" xr:uid="{00000000-0005-0000-0000-000030600000}"/>
    <cellStyle name="Normal 47 2 2 2 2 2 2 2 5" xfId="19590"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4" xr:uid="{00000000-0005-0000-0000-0000B7660000}"/>
    <cellStyle name="Normal 47 2 2 2 2 2 2 3 5" xfId="21261" xr:uid="{00000000-0005-0000-0000-000022530000}"/>
    <cellStyle name="Normal 47 2 2 2 2 2 2 4" xfId="12855" xr:uid="{00000000-0005-0000-0000-000048320000}"/>
    <cellStyle name="Normal 47 2 2 2 2 2 2 4 3" xfId="27949" xr:uid="{00000000-0005-0000-0000-0000426D0000}"/>
    <cellStyle name="Normal 47 2 2 2 2 2 2 5" xfId="7834" xr:uid="{00000000-0005-0000-0000-0000AB1E0000}"/>
    <cellStyle name="Normal 47 2 2 2 2 2 2 5 3" xfId="22932" xr:uid="{00000000-0005-0000-0000-0000A9590000}"/>
    <cellStyle name="Normal 47 2 2 2 2 2 2 7" xfId="17919" xr:uid="{00000000-0005-0000-0000-000014460000}"/>
    <cellStyle name="Normal 47 2 2 2 2 2 3" xfId="3616" xr:uid="{00000000-0005-0000-0000-0000310E0000}"/>
    <cellStyle name="Normal 47 2 2 2 2 2 3 2" xfId="13690" xr:uid="{00000000-0005-0000-0000-00008B350000}"/>
    <cellStyle name="Normal 47 2 2 2 2 2 3 2 3" xfId="28784" xr:uid="{00000000-0005-0000-0000-000085700000}"/>
    <cellStyle name="Normal 47 2 2 2 2 2 3 3" xfId="8670" xr:uid="{00000000-0005-0000-0000-0000EF210000}"/>
    <cellStyle name="Normal 47 2 2 2 2 2 3 3 3" xfId="23767" xr:uid="{00000000-0005-0000-0000-0000EC5C0000}"/>
    <cellStyle name="Normal 47 2 2 2 2 2 3 5" xfId="18754" xr:uid="{00000000-0005-0000-0000-000057490000}"/>
    <cellStyle name="Normal 47 2 2 2 2 2 4" xfId="5309" xr:uid="{00000000-0005-0000-0000-0000CE140000}"/>
    <cellStyle name="Normal 47 2 2 2 2 2 4 2" xfId="15361" xr:uid="{00000000-0005-0000-0000-0000123C0000}"/>
    <cellStyle name="Normal 47 2 2 2 2 2 4 2 3" xfId="30455" xr:uid="{00000000-0005-0000-0000-00000C770000}"/>
    <cellStyle name="Normal 47 2 2 2 2 2 4 3" xfId="10341" xr:uid="{00000000-0005-0000-0000-000076280000}"/>
    <cellStyle name="Normal 47 2 2 2 2 2 4 3 3" xfId="25438" xr:uid="{00000000-0005-0000-0000-000073630000}"/>
    <cellStyle name="Normal 47 2 2 2 2 2 4 5" xfId="20425" xr:uid="{00000000-0005-0000-0000-0000DE4F0000}"/>
    <cellStyle name="Normal 47 2 2 2 2 2 5" xfId="12019" xr:uid="{00000000-0005-0000-0000-0000042F0000}"/>
    <cellStyle name="Normal 47 2 2 2 2 2 5 3" xfId="27113" xr:uid="{00000000-0005-0000-0000-0000FE690000}"/>
    <cellStyle name="Normal 47 2 2 2 2 2 6" xfId="6998" xr:uid="{00000000-0005-0000-0000-0000671B0000}"/>
    <cellStyle name="Normal 47 2 2 2 2 2 6 3" xfId="22096" xr:uid="{00000000-0005-0000-0000-000065560000}"/>
    <cellStyle name="Normal 47 2 2 2 2 2 8" xfId="17083"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2" xr:uid="{00000000-0005-0000-0000-000027720000}"/>
    <cellStyle name="Normal 47 2 2 2 2 3 2 3" xfId="9088" xr:uid="{00000000-0005-0000-0000-000091230000}"/>
    <cellStyle name="Normal 47 2 2 2 2 3 2 3 3" xfId="24185" xr:uid="{00000000-0005-0000-0000-00008E5E0000}"/>
    <cellStyle name="Normal 47 2 2 2 2 3 2 5" xfId="19172" xr:uid="{00000000-0005-0000-0000-0000F94A0000}"/>
    <cellStyle name="Normal 47 2 2 2 2 3 3" xfId="5727" xr:uid="{00000000-0005-0000-0000-000070160000}"/>
    <cellStyle name="Normal 47 2 2 2 2 3 3 2" xfId="15779" xr:uid="{00000000-0005-0000-0000-0000B43D0000}"/>
    <cellStyle name="Normal 47 2 2 2 2 3 3 2 3" xfId="30873" xr:uid="{00000000-0005-0000-0000-0000AE780000}"/>
    <cellStyle name="Normal 47 2 2 2 2 3 3 3" xfId="10759" xr:uid="{00000000-0005-0000-0000-0000182A0000}"/>
    <cellStyle name="Normal 47 2 2 2 2 3 3 3 3" xfId="25856" xr:uid="{00000000-0005-0000-0000-000015650000}"/>
    <cellStyle name="Normal 47 2 2 2 2 3 3 5" xfId="20843" xr:uid="{00000000-0005-0000-0000-000080510000}"/>
    <cellStyle name="Normal 47 2 2 2 2 3 4" xfId="12437" xr:uid="{00000000-0005-0000-0000-0000A6300000}"/>
    <cellStyle name="Normal 47 2 2 2 2 3 4 3" xfId="27531" xr:uid="{00000000-0005-0000-0000-0000A06B0000}"/>
    <cellStyle name="Normal 47 2 2 2 2 3 5" xfId="7416" xr:uid="{00000000-0005-0000-0000-0000091D0000}"/>
    <cellStyle name="Normal 47 2 2 2 2 3 5 3" xfId="22514" xr:uid="{00000000-0005-0000-0000-000007580000}"/>
    <cellStyle name="Normal 47 2 2 2 2 3 7" xfId="17501" xr:uid="{00000000-0005-0000-0000-000072440000}"/>
    <cellStyle name="Normal 47 2 2 2 2 4" xfId="3198" xr:uid="{00000000-0005-0000-0000-00008F0C0000}"/>
    <cellStyle name="Normal 47 2 2 2 2 4 2" xfId="13272" xr:uid="{00000000-0005-0000-0000-0000E9330000}"/>
    <cellStyle name="Normal 47 2 2 2 2 4 2 3" xfId="28366" xr:uid="{00000000-0005-0000-0000-0000E36E0000}"/>
    <cellStyle name="Normal 47 2 2 2 2 4 3" xfId="8252" xr:uid="{00000000-0005-0000-0000-00004D200000}"/>
    <cellStyle name="Normal 47 2 2 2 2 4 3 3" xfId="23349" xr:uid="{00000000-0005-0000-0000-00004A5B0000}"/>
    <cellStyle name="Normal 47 2 2 2 2 4 5" xfId="18336" xr:uid="{00000000-0005-0000-0000-0000B5470000}"/>
    <cellStyle name="Normal 47 2 2 2 2 5" xfId="4891" xr:uid="{00000000-0005-0000-0000-00002C130000}"/>
    <cellStyle name="Normal 47 2 2 2 2 5 2" xfId="14943" xr:uid="{00000000-0005-0000-0000-0000703A0000}"/>
    <cellStyle name="Normal 47 2 2 2 2 5 2 3" xfId="30037" xr:uid="{00000000-0005-0000-0000-00006A750000}"/>
    <cellStyle name="Normal 47 2 2 2 2 5 3" xfId="9923" xr:uid="{00000000-0005-0000-0000-0000D4260000}"/>
    <cellStyle name="Normal 47 2 2 2 2 5 3 3" xfId="25020" xr:uid="{00000000-0005-0000-0000-0000D1610000}"/>
    <cellStyle name="Normal 47 2 2 2 2 5 5" xfId="20007" xr:uid="{00000000-0005-0000-0000-00003C4E0000}"/>
    <cellStyle name="Normal 47 2 2 2 2 6" xfId="11601" xr:uid="{00000000-0005-0000-0000-0000622D0000}"/>
    <cellStyle name="Normal 47 2 2 2 2 6 3" xfId="26695" xr:uid="{00000000-0005-0000-0000-00005C680000}"/>
    <cellStyle name="Normal 47 2 2 2 2 7" xfId="6580" xr:uid="{00000000-0005-0000-0000-0000C5190000}"/>
    <cellStyle name="Normal 47 2 2 2 2 7 3" xfId="21678" xr:uid="{00000000-0005-0000-0000-0000C3540000}"/>
    <cellStyle name="Normal 47 2 2 2 2 9" xfId="16665"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2" xr:uid="{00000000-0005-0000-0000-0000F9720000}"/>
    <cellStyle name="Normal 47 2 2 2 3 2 2 3" xfId="9298" xr:uid="{00000000-0005-0000-0000-000063240000}"/>
    <cellStyle name="Normal 47 2 2 2 3 2 2 3 3" xfId="24395" xr:uid="{00000000-0005-0000-0000-0000605F0000}"/>
    <cellStyle name="Normal 47 2 2 2 3 2 2 5" xfId="19382" xr:uid="{00000000-0005-0000-0000-0000CB4B0000}"/>
    <cellStyle name="Normal 47 2 2 2 3 2 3" xfId="5937" xr:uid="{00000000-0005-0000-0000-000042170000}"/>
    <cellStyle name="Normal 47 2 2 2 3 2 3 2" xfId="15989" xr:uid="{00000000-0005-0000-0000-0000863E0000}"/>
    <cellStyle name="Normal 47 2 2 2 3 2 3 2 3" xfId="31083" xr:uid="{00000000-0005-0000-0000-000080790000}"/>
    <cellStyle name="Normal 47 2 2 2 3 2 3 3" xfId="10969" xr:uid="{00000000-0005-0000-0000-0000EA2A0000}"/>
    <cellStyle name="Normal 47 2 2 2 3 2 3 3 3" xfId="26066" xr:uid="{00000000-0005-0000-0000-0000E7650000}"/>
    <cellStyle name="Normal 47 2 2 2 3 2 3 5" xfId="21053" xr:uid="{00000000-0005-0000-0000-000052520000}"/>
    <cellStyle name="Normal 47 2 2 2 3 2 4" xfId="12647" xr:uid="{00000000-0005-0000-0000-000078310000}"/>
    <cellStyle name="Normal 47 2 2 2 3 2 4 3" xfId="27741" xr:uid="{00000000-0005-0000-0000-0000726C0000}"/>
    <cellStyle name="Normal 47 2 2 2 3 2 5" xfId="7626" xr:uid="{00000000-0005-0000-0000-0000DB1D0000}"/>
    <cellStyle name="Normal 47 2 2 2 3 2 5 3" xfId="22724" xr:uid="{00000000-0005-0000-0000-0000D9580000}"/>
    <cellStyle name="Normal 47 2 2 2 3 2 7" xfId="17711" xr:uid="{00000000-0005-0000-0000-000044450000}"/>
    <cellStyle name="Normal 47 2 2 2 3 3" xfId="3408" xr:uid="{00000000-0005-0000-0000-0000610D0000}"/>
    <cellStyle name="Normal 47 2 2 2 3 3 2" xfId="13482" xr:uid="{00000000-0005-0000-0000-0000BB340000}"/>
    <cellStyle name="Normal 47 2 2 2 3 3 2 3" xfId="28576" xr:uid="{00000000-0005-0000-0000-0000B56F0000}"/>
    <cellStyle name="Normal 47 2 2 2 3 3 3" xfId="8462" xr:uid="{00000000-0005-0000-0000-00001F210000}"/>
    <cellStyle name="Normal 47 2 2 2 3 3 3 3" xfId="23559" xr:uid="{00000000-0005-0000-0000-00001C5C0000}"/>
    <cellStyle name="Normal 47 2 2 2 3 3 5" xfId="18546" xr:uid="{00000000-0005-0000-0000-000087480000}"/>
    <cellStyle name="Normal 47 2 2 2 3 4" xfId="5101" xr:uid="{00000000-0005-0000-0000-0000FE130000}"/>
    <cellStyle name="Normal 47 2 2 2 3 4 2" xfId="15153" xr:uid="{00000000-0005-0000-0000-0000423B0000}"/>
    <cellStyle name="Normal 47 2 2 2 3 4 2 3" xfId="30247" xr:uid="{00000000-0005-0000-0000-00003C760000}"/>
    <cellStyle name="Normal 47 2 2 2 3 4 3" xfId="10133" xr:uid="{00000000-0005-0000-0000-0000A6270000}"/>
    <cellStyle name="Normal 47 2 2 2 3 4 3 3" xfId="25230" xr:uid="{00000000-0005-0000-0000-0000A3620000}"/>
    <cellStyle name="Normal 47 2 2 2 3 4 5" xfId="20217" xr:uid="{00000000-0005-0000-0000-00000E4F0000}"/>
    <cellStyle name="Normal 47 2 2 2 3 5" xfId="11811" xr:uid="{00000000-0005-0000-0000-0000342E0000}"/>
    <cellStyle name="Normal 47 2 2 2 3 5 3" xfId="26905" xr:uid="{00000000-0005-0000-0000-00002E690000}"/>
    <cellStyle name="Normal 47 2 2 2 3 6" xfId="6790" xr:uid="{00000000-0005-0000-0000-0000971A0000}"/>
    <cellStyle name="Normal 47 2 2 2 3 6 3" xfId="21888" xr:uid="{00000000-0005-0000-0000-000095550000}"/>
    <cellStyle name="Normal 47 2 2 2 3 8" xfId="16875"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4" xr:uid="{00000000-0005-0000-0000-000057710000}"/>
    <cellStyle name="Normal 47 2 2 2 4 2 3" xfId="8880" xr:uid="{00000000-0005-0000-0000-0000C1220000}"/>
    <cellStyle name="Normal 47 2 2 2 4 2 3 3" xfId="23977" xr:uid="{00000000-0005-0000-0000-0000BE5D0000}"/>
    <cellStyle name="Normal 47 2 2 2 4 2 5" xfId="18964" xr:uid="{00000000-0005-0000-0000-0000294A0000}"/>
    <cellStyle name="Normal 47 2 2 2 4 3" xfId="5519" xr:uid="{00000000-0005-0000-0000-0000A0150000}"/>
    <cellStyle name="Normal 47 2 2 2 4 3 2" xfId="15571" xr:uid="{00000000-0005-0000-0000-0000E43C0000}"/>
    <cellStyle name="Normal 47 2 2 2 4 3 2 3" xfId="30665" xr:uid="{00000000-0005-0000-0000-0000DE770000}"/>
    <cellStyle name="Normal 47 2 2 2 4 3 3" xfId="10551" xr:uid="{00000000-0005-0000-0000-000048290000}"/>
    <cellStyle name="Normal 47 2 2 2 4 3 3 3" xfId="25648" xr:uid="{00000000-0005-0000-0000-000045640000}"/>
    <cellStyle name="Normal 47 2 2 2 4 3 5" xfId="20635" xr:uid="{00000000-0005-0000-0000-0000B0500000}"/>
    <cellStyle name="Normal 47 2 2 2 4 4" xfId="12229" xr:uid="{00000000-0005-0000-0000-0000D62F0000}"/>
    <cellStyle name="Normal 47 2 2 2 4 4 3" xfId="27323" xr:uid="{00000000-0005-0000-0000-0000D06A0000}"/>
    <cellStyle name="Normal 47 2 2 2 4 5" xfId="7208" xr:uid="{00000000-0005-0000-0000-0000391C0000}"/>
    <cellStyle name="Normal 47 2 2 2 4 5 3" xfId="22306" xr:uid="{00000000-0005-0000-0000-000037570000}"/>
    <cellStyle name="Normal 47 2 2 2 4 7" xfId="17293" xr:uid="{00000000-0005-0000-0000-0000A2430000}"/>
    <cellStyle name="Normal 47 2 2 2 5" xfId="2990" xr:uid="{00000000-0005-0000-0000-0000BF0B0000}"/>
    <cellStyle name="Normal 47 2 2 2 5 2" xfId="13064" xr:uid="{00000000-0005-0000-0000-000019330000}"/>
    <cellStyle name="Normal 47 2 2 2 5 2 3" xfId="28158" xr:uid="{00000000-0005-0000-0000-0000136E0000}"/>
    <cellStyle name="Normal 47 2 2 2 5 3" xfId="8044" xr:uid="{00000000-0005-0000-0000-00007D1F0000}"/>
    <cellStyle name="Normal 47 2 2 2 5 3 3" xfId="23141" xr:uid="{00000000-0005-0000-0000-00007A5A0000}"/>
    <cellStyle name="Normal 47 2 2 2 5 5" xfId="18128" xr:uid="{00000000-0005-0000-0000-0000E5460000}"/>
    <cellStyle name="Normal 47 2 2 2 6" xfId="4683" xr:uid="{00000000-0005-0000-0000-00005C120000}"/>
    <cellStyle name="Normal 47 2 2 2 6 2" xfId="14735" xr:uid="{00000000-0005-0000-0000-0000A0390000}"/>
    <cellStyle name="Normal 47 2 2 2 6 2 3" xfId="29829" xr:uid="{00000000-0005-0000-0000-00009A740000}"/>
    <cellStyle name="Normal 47 2 2 2 6 3" xfId="9715" xr:uid="{00000000-0005-0000-0000-000004260000}"/>
    <cellStyle name="Normal 47 2 2 2 6 3 3" xfId="24812" xr:uid="{00000000-0005-0000-0000-000001610000}"/>
    <cellStyle name="Normal 47 2 2 2 6 5" xfId="19799" xr:uid="{00000000-0005-0000-0000-00006C4D0000}"/>
    <cellStyle name="Normal 47 2 2 2 7" xfId="11393" xr:uid="{00000000-0005-0000-0000-0000922C0000}"/>
    <cellStyle name="Normal 47 2 2 2 7 3" xfId="26487" xr:uid="{00000000-0005-0000-0000-00008C670000}"/>
    <cellStyle name="Normal 47 2 2 2 8" xfId="6372" xr:uid="{00000000-0005-0000-0000-0000F5180000}"/>
    <cellStyle name="Normal 47 2 2 2 8 3" xfId="21470"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6" xr:uid="{00000000-0005-0000-0000-000061730000}"/>
    <cellStyle name="Normal 47 2 2 3 2 2 2 3" xfId="9402" xr:uid="{00000000-0005-0000-0000-0000CB240000}"/>
    <cellStyle name="Normal 47 2 2 3 2 2 2 3 3" xfId="24499" xr:uid="{00000000-0005-0000-0000-0000C85F0000}"/>
    <cellStyle name="Normal 47 2 2 3 2 2 2 5" xfId="19486" xr:uid="{00000000-0005-0000-0000-0000334C0000}"/>
    <cellStyle name="Normal 47 2 2 3 2 2 3" xfId="6041" xr:uid="{00000000-0005-0000-0000-0000AA170000}"/>
    <cellStyle name="Normal 47 2 2 3 2 2 3 2" xfId="16093" xr:uid="{00000000-0005-0000-0000-0000EE3E0000}"/>
    <cellStyle name="Normal 47 2 2 3 2 2 3 2 3" xfId="31187" xr:uid="{00000000-0005-0000-0000-0000E8790000}"/>
    <cellStyle name="Normal 47 2 2 3 2 2 3 3" xfId="11073" xr:uid="{00000000-0005-0000-0000-0000522B0000}"/>
    <cellStyle name="Normal 47 2 2 3 2 2 3 3 3" xfId="26170" xr:uid="{00000000-0005-0000-0000-00004F660000}"/>
    <cellStyle name="Normal 47 2 2 3 2 2 3 5" xfId="21157" xr:uid="{00000000-0005-0000-0000-0000BA520000}"/>
    <cellStyle name="Normal 47 2 2 3 2 2 4" xfId="12751" xr:uid="{00000000-0005-0000-0000-0000E0310000}"/>
    <cellStyle name="Normal 47 2 2 3 2 2 4 3" xfId="27845" xr:uid="{00000000-0005-0000-0000-0000DA6C0000}"/>
    <cellStyle name="Normal 47 2 2 3 2 2 5" xfId="7730" xr:uid="{00000000-0005-0000-0000-0000431E0000}"/>
    <cellStyle name="Normal 47 2 2 3 2 2 5 3" xfId="22828" xr:uid="{00000000-0005-0000-0000-000041590000}"/>
    <cellStyle name="Normal 47 2 2 3 2 2 7" xfId="17815" xr:uid="{00000000-0005-0000-0000-0000AC450000}"/>
    <cellStyle name="Normal 47 2 2 3 2 3" xfId="3512" xr:uid="{00000000-0005-0000-0000-0000C90D0000}"/>
    <cellStyle name="Normal 47 2 2 3 2 3 2" xfId="13586" xr:uid="{00000000-0005-0000-0000-000023350000}"/>
    <cellStyle name="Normal 47 2 2 3 2 3 2 3" xfId="28680" xr:uid="{00000000-0005-0000-0000-00001D700000}"/>
    <cellStyle name="Normal 47 2 2 3 2 3 3" xfId="8566" xr:uid="{00000000-0005-0000-0000-000087210000}"/>
    <cellStyle name="Normal 47 2 2 3 2 3 3 3" xfId="23663" xr:uid="{00000000-0005-0000-0000-0000845C0000}"/>
    <cellStyle name="Normal 47 2 2 3 2 3 5" xfId="18650" xr:uid="{00000000-0005-0000-0000-0000EF480000}"/>
    <cellStyle name="Normal 47 2 2 3 2 4" xfId="5205" xr:uid="{00000000-0005-0000-0000-000066140000}"/>
    <cellStyle name="Normal 47 2 2 3 2 4 2" xfId="15257" xr:uid="{00000000-0005-0000-0000-0000AA3B0000}"/>
    <cellStyle name="Normal 47 2 2 3 2 4 2 3" xfId="30351" xr:uid="{00000000-0005-0000-0000-0000A4760000}"/>
    <cellStyle name="Normal 47 2 2 3 2 4 3" xfId="10237" xr:uid="{00000000-0005-0000-0000-00000E280000}"/>
    <cellStyle name="Normal 47 2 2 3 2 4 3 3" xfId="25334" xr:uid="{00000000-0005-0000-0000-00000B630000}"/>
    <cellStyle name="Normal 47 2 2 3 2 4 5" xfId="20321" xr:uid="{00000000-0005-0000-0000-0000764F0000}"/>
    <cellStyle name="Normal 47 2 2 3 2 5" xfId="11915" xr:uid="{00000000-0005-0000-0000-00009C2E0000}"/>
    <cellStyle name="Normal 47 2 2 3 2 5 3" xfId="27009" xr:uid="{00000000-0005-0000-0000-000096690000}"/>
    <cellStyle name="Normal 47 2 2 3 2 6" xfId="6894" xr:uid="{00000000-0005-0000-0000-0000FF1A0000}"/>
    <cellStyle name="Normal 47 2 2 3 2 6 3" xfId="21992" xr:uid="{00000000-0005-0000-0000-0000FD550000}"/>
    <cellStyle name="Normal 47 2 2 3 2 8" xfId="16979"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8" xr:uid="{00000000-0005-0000-0000-0000BF710000}"/>
    <cellStyle name="Normal 47 2 2 3 3 2 3" xfId="8984" xr:uid="{00000000-0005-0000-0000-000029230000}"/>
    <cellStyle name="Normal 47 2 2 3 3 2 3 3" xfId="24081" xr:uid="{00000000-0005-0000-0000-0000265E0000}"/>
    <cellStyle name="Normal 47 2 2 3 3 2 5" xfId="19068" xr:uid="{00000000-0005-0000-0000-0000914A0000}"/>
    <cellStyle name="Normal 47 2 2 3 3 3" xfId="5623" xr:uid="{00000000-0005-0000-0000-000008160000}"/>
    <cellStyle name="Normal 47 2 2 3 3 3 2" xfId="15675" xr:uid="{00000000-0005-0000-0000-00004C3D0000}"/>
    <cellStyle name="Normal 47 2 2 3 3 3 2 3" xfId="30769" xr:uid="{00000000-0005-0000-0000-000046780000}"/>
    <cellStyle name="Normal 47 2 2 3 3 3 3" xfId="10655" xr:uid="{00000000-0005-0000-0000-0000B0290000}"/>
    <cellStyle name="Normal 47 2 2 3 3 3 3 3" xfId="25752" xr:uid="{00000000-0005-0000-0000-0000AD640000}"/>
    <cellStyle name="Normal 47 2 2 3 3 3 5" xfId="20739" xr:uid="{00000000-0005-0000-0000-000018510000}"/>
    <cellStyle name="Normal 47 2 2 3 3 4" xfId="12333" xr:uid="{00000000-0005-0000-0000-00003E300000}"/>
    <cellStyle name="Normal 47 2 2 3 3 4 3" xfId="27427" xr:uid="{00000000-0005-0000-0000-0000386B0000}"/>
    <cellStyle name="Normal 47 2 2 3 3 5" xfId="7312" xr:uid="{00000000-0005-0000-0000-0000A11C0000}"/>
    <cellStyle name="Normal 47 2 2 3 3 5 3" xfId="22410" xr:uid="{00000000-0005-0000-0000-00009F570000}"/>
    <cellStyle name="Normal 47 2 2 3 3 7" xfId="17397" xr:uid="{00000000-0005-0000-0000-00000A440000}"/>
    <cellStyle name="Normal 47 2 2 3 4" xfId="3094" xr:uid="{00000000-0005-0000-0000-0000270C0000}"/>
    <cellStyle name="Normal 47 2 2 3 4 2" xfId="13168" xr:uid="{00000000-0005-0000-0000-000081330000}"/>
    <cellStyle name="Normal 47 2 2 3 4 2 3" xfId="28262" xr:uid="{00000000-0005-0000-0000-00007B6E0000}"/>
    <cellStyle name="Normal 47 2 2 3 4 3" xfId="8148" xr:uid="{00000000-0005-0000-0000-0000E51F0000}"/>
    <cellStyle name="Normal 47 2 2 3 4 3 3" xfId="23245" xr:uid="{00000000-0005-0000-0000-0000E25A0000}"/>
    <cellStyle name="Normal 47 2 2 3 4 5" xfId="18232" xr:uid="{00000000-0005-0000-0000-00004D470000}"/>
    <cellStyle name="Normal 47 2 2 3 5" xfId="4787" xr:uid="{00000000-0005-0000-0000-0000C4120000}"/>
    <cellStyle name="Normal 47 2 2 3 5 2" xfId="14839" xr:uid="{00000000-0005-0000-0000-0000083A0000}"/>
    <cellStyle name="Normal 47 2 2 3 5 2 3" xfId="29933" xr:uid="{00000000-0005-0000-0000-000002750000}"/>
    <cellStyle name="Normal 47 2 2 3 5 3" xfId="9819" xr:uid="{00000000-0005-0000-0000-00006C260000}"/>
    <cellStyle name="Normal 47 2 2 3 5 3 3" xfId="24916" xr:uid="{00000000-0005-0000-0000-000069610000}"/>
    <cellStyle name="Normal 47 2 2 3 5 5" xfId="19903" xr:uid="{00000000-0005-0000-0000-0000D44D0000}"/>
    <cellStyle name="Normal 47 2 2 3 6" xfId="11497" xr:uid="{00000000-0005-0000-0000-0000FA2C0000}"/>
    <cellStyle name="Normal 47 2 2 3 6 3" xfId="26591" xr:uid="{00000000-0005-0000-0000-0000F4670000}"/>
    <cellStyle name="Normal 47 2 2 3 7" xfId="6476" xr:uid="{00000000-0005-0000-0000-00005D190000}"/>
    <cellStyle name="Normal 47 2 2 3 7 3" xfId="21574" xr:uid="{00000000-0005-0000-0000-00005B540000}"/>
    <cellStyle name="Normal 47 2 2 3 9" xfId="16561"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8" xr:uid="{00000000-0005-0000-0000-000091720000}"/>
    <cellStyle name="Normal 47 2 2 4 2 2 3" xfId="9194" xr:uid="{00000000-0005-0000-0000-0000FB230000}"/>
    <cellStyle name="Normal 47 2 2 4 2 2 3 3" xfId="24291" xr:uid="{00000000-0005-0000-0000-0000F85E0000}"/>
    <cellStyle name="Normal 47 2 2 4 2 2 5" xfId="19278" xr:uid="{00000000-0005-0000-0000-0000634B0000}"/>
    <cellStyle name="Normal 47 2 2 4 2 3" xfId="5833" xr:uid="{00000000-0005-0000-0000-0000DA160000}"/>
    <cellStyle name="Normal 47 2 2 4 2 3 2" xfId="15885" xr:uid="{00000000-0005-0000-0000-00001E3E0000}"/>
    <cellStyle name="Normal 47 2 2 4 2 3 2 3" xfId="30979" xr:uid="{00000000-0005-0000-0000-000018790000}"/>
    <cellStyle name="Normal 47 2 2 4 2 3 3" xfId="10865" xr:uid="{00000000-0005-0000-0000-0000822A0000}"/>
    <cellStyle name="Normal 47 2 2 4 2 3 3 3" xfId="25962" xr:uid="{00000000-0005-0000-0000-00007F650000}"/>
    <cellStyle name="Normal 47 2 2 4 2 3 5" xfId="20949" xr:uid="{00000000-0005-0000-0000-0000EA510000}"/>
    <cellStyle name="Normal 47 2 2 4 2 4" xfId="12543" xr:uid="{00000000-0005-0000-0000-000010310000}"/>
    <cellStyle name="Normal 47 2 2 4 2 4 3" xfId="27637" xr:uid="{00000000-0005-0000-0000-00000A6C0000}"/>
    <cellStyle name="Normal 47 2 2 4 2 5" xfId="7522" xr:uid="{00000000-0005-0000-0000-0000731D0000}"/>
    <cellStyle name="Normal 47 2 2 4 2 5 3" xfId="22620" xr:uid="{00000000-0005-0000-0000-000071580000}"/>
    <cellStyle name="Normal 47 2 2 4 2 7" xfId="17607" xr:uid="{00000000-0005-0000-0000-0000DC440000}"/>
    <cellStyle name="Normal 47 2 2 4 3" xfId="3304" xr:uid="{00000000-0005-0000-0000-0000F90C0000}"/>
    <cellStyle name="Normal 47 2 2 4 3 2" xfId="13378" xr:uid="{00000000-0005-0000-0000-000053340000}"/>
    <cellStyle name="Normal 47 2 2 4 3 2 3" xfId="28472" xr:uid="{00000000-0005-0000-0000-00004D6F0000}"/>
    <cellStyle name="Normal 47 2 2 4 3 3" xfId="8358" xr:uid="{00000000-0005-0000-0000-0000B7200000}"/>
    <cellStyle name="Normal 47 2 2 4 3 3 3" xfId="23455" xr:uid="{00000000-0005-0000-0000-0000B45B0000}"/>
    <cellStyle name="Normal 47 2 2 4 3 5" xfId="18442" xr:uid="{00000000-0005-0000-0000-00001F480000}"/>
    <cellStyle name="Normal 47 2 2 4 4" xfId="4997" xr:uid="{00000000-0005-0000-0000-000096130000}"/>
    <cellStyle name="Normal 47 2 2 4 4 2" xfId="15049" xr:uid="{00000000-0005-0000-0000-0000DA3A0000}"/>
    <cellStyle name="Normal 47 2 2 4 4 2 3" xfId="30143" xr:uid="{00000000-0005-0000-0000-0000D4750000}"/>
    <cellStyle name="Normal 47 2 2 4 4 3" xfId="10029" xr:uid="{00000000-0005-0000-0000-00003E270000}"/>
    <cellStyle name="Normal 47 2 2 4 4 3 3" xfId="25126" xr:uid="{00000000-0005-0000-0000-00003B620000}"/>
    <cellStyle name="Normal 47 2 2 4 4 5" xfId="20113" xr:uid="{00000000-0005-0000-0000-0000A64E0000}"/>
    <cellStyle name="Normal 47 2 2 4 5" xfId="11707" xr:uid="{00000000-0005-0000-0000-0000CC2D0000}"/>
    <cellStyle name="Normal 47 2 2 4 5 3" xfId="26801" xr:uid="{00000000-0005-0000-0000-0000C6680000}"/>
    <cellStyle name="Normal 47 2 2 4 6" xfId="6686" xr:uid="{00000000-0005-0000-0000-00002F1A0000}"/>
    <cellStyle name="Normal 47 2 2 4 6 3" xfId="21784" xr:uid="{00000000-0005-0000-0000-00002D550000}"/>
    <cellStyle name="Normal 47 2 2 4 8" xfId="16771"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0" xr:uid="{00000000-0005-0000-0000-0000EF700000}"/>
    <cellStyle name="Normal 47 2 2 5 2 3" xfId="8776" xr:uid="{00000000-0005-0000-0000-000059220000}"/>
    <cellStyle name="Normal 47 2 2 5 2 3 3" xfId="23873" xr:uid="{00000000-0005-0000-0000-0000565D0000}"/>
    <cellStyle name="Normal 47 2 2 5 2 5" xfId="18860" xr:uid="{00000000-0005-0000-0000-0000C1490000}"/>
    <cellStyle name="Normal 47 2 2 5 3" xfId="5415" xr:uid="{00000000-0005-0000-0000-000038150000}"/>
    <cellStyle name="Normal 47 2 2 5 3 2" xfId="15467" xr:uid="{00000000-0005-0000-0000-00007C3C0000}"/>
    <cellStyle name="Normal 47 2 2 5 3 2 3" xfId="30561" xr:uid="{00000000-0005-0000-0000-000076770000}"/>
    <cellStyle name="Normal 47 2 2 5 3 3" xfId="10447" xr:uid="{00000000-0005-0000-0000-0000E0280000}"/>
    <cellStyle name="Normal 47 2 2 5 3 3 3" xfId="25544" xr:uid="{00000000-0005-0000-0000-0000DD630000}"/>
    <cellStyle name="Normal 47 2 2 5 3 5" xfId="20531" xr:uid="{00000000-0005-0000-0000-000048500000}"/>
    <cellStyle name="Normal 47 2 2 5 4" xfId="12125" xr:uid="{00000000-0005-0000-0000-00006E2F0000}"/>
    <cellStyle name="Normal 47 2 2 5 4 3" xfId="27219" xr:uid="{00000000-0005-0000-0000-0000686A0000}"/>
    <cellStyle name="Normal 47 2 2 5 5" xfId="7104" xr:uid="{00000000-0005-0000-0000-0000D11B0000}"/>
    <cellStyle name="Normal 47 2 2 5 5 3" xfId="22202" xr:uid="{00000000-0005-0000-0000-0000CF560000}"/>
    <cellStyle name="Normal 47 2 2 5 7" xfId="17189" xr:uid="{00000000-0005-0000-0000-00003A430000}"/>
    <cellStyle name="Normal 47 2 2 6" xfId="2886" xr:uid="{00000000-0005-0000-0000-0000570B0000}"/>
    <cellStyle name="Normal 47 2 2 6 2" xfId="12960" xr:uid="{00000000-0005-0000-0000-0000B1320000}"/>
    <cellStyle name="Normal 47 2 2 6 2 3" xfId="28054" xr:uid="{00000000-0005-0000-0000-0000AB6D0000}"/>
    <cellStyle name="Normal 47 2 2 6 3" xfId="7940" xr:uid="{00000000-0005-0000-0000-0000151F0000}"/>
    <cellStyle name="Normal 47 2 2 6 3 3" xfId="23037" xr:uid="{00000000-0005-0000-0000-0000125A0000}"/>
    <cellStyle name="Normal 47 2 2 6 5" xfId="18024" xr:uid="{00000000-0005-0000-0000-00007D460000}"/>
    <cellStyle name="Normal 47 2 2 7" xfId="4579" xr:uid="{00000000-0005-0000-0000-0000F4110000}"/>
    <cellStyle name="Normal 47 2 2 7 2" xfId="14631" xr:uid="{00000000-0005-0000-0000-000038390000}"/>
    <cellStyle name="Normal 47 2 2 7 2 3" xfId="29725" xr:uid="{00000000-0005-0000-0000-000032740000}"/>
    <cellStyle name="Normal 47 2 2 7 3" xfId="9611" xr:uid="{00000000-0005-0000-0000-00009C250000}"/>
    <cellStyle name="Normal 47 2 2 7 3 3" xfId="24708" xr:uid="{00000000-0005-0000-0000-000099600000}"/>
    <cellStyle name="Normal 47 2 2 7 5" xfId="19695" xr:uid="{00000000-0005-0000-0000-0000044D0000}"/>
    <cellStyle name="Normal 47 2 2 8" xfId="11289" xr:uid="{00000000-0005-0000-0000-00002A2C0000}"/>
    <cellStyle name="Normal 47 2 2 8 3" xfId="26383" xr:uid="{00000000-0005-0000-0000-000024670000}"/>
    <cellStyle name="Normal 47 2 2 9" xfId="6268" xr:uid="{00000000-0005-0000-0000-00008D180000}"/>
    <cellStyle name="Normal 47 2 2 9 3" xfId="21366" xr:uid="{00000000-0005-0000-0000-00008B530000}"/>
    <cellStyle name="Normal 47 2 3" xfId="1233" xr:uid="{00000000-0005-0000-0000-0000E1040000}"/>
    <cellStyle name="Normal 47 2 3 10" xfId="16405"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8" xr:uid="{00000000-0005-0000-0000-000095730000}"/>
    <cellStyle name="Normal 47 2 3 2 2 2 2 3" xfId="9454" xr:uid="{00000000-0005-0000-0000-0000FF240000}"/>
    <cellStyle name="Normal 47 2 3 2 2 2 2 3 3" xfId="24551" xr:uid="{00000000-0005-0000-0000-0000FC5F0000}"/>
    <cellStyle name="Normal 47 2 3 2 2 2 2 5" xfId="19538" xr:uid="{00000000-0005-0000-0000-0000674C0000}"/>
    <cellStyle name="Normal 47 2 3 2 2 2 3" xfId="6093" xr:uid="{00000000-0005-0000-0000-0000DE170000}"/>
    <cellStyle name="Normal 47 2 3 2 2 2 3 2" xfId="16145" xr:uid="{00000000-0005-0000-0000-0000223F0000}"/>
    <cellStyle name="Normal 47 2 3 2 2 2 3 2 3" xfId="31239" xr:uid="{00000000-0005-0000-0000-00001C7A0000}"/>
    <cellStyle name="Normal 47 2 3 2 2 2 3 3" xfId="11125" xr:uid="{00000000-0005-0000-0000-0000862B0000}"/>
    <cellStyle name="Normal 47 2 3 2 2 2 3 3 3" xfId="26222" xr:uid="{00000000-0005-0000-0000-000083660000}"/>
    <cellStyle name="Normal 47 2 3 2 2 2 3 5" xfId="21209" xr:uid="{00000000-0005-0000-0000-0000EE520000}"/>
    <cellStyle name="Normal 47 2 3 2 2 2 4" xfId="12803" xr:uid="{00000000-0005-0000-0000-000014320000}"/>
    <cellStyle name="Normal 47 2 3 2 2 2 4 3" xfId="27897" xr:uid="{00000000-0005-0000-0000-00000E6D0000}"/>
    <cellStyle name="Normal 47 2 3 2 2 2 5" xfId="7782" xr:uid="{00000000-0005-0000-0000-0000771E0000}"/>
    <cellStyle name="Normal 47 2 3 2 2 2 5 3" xfId="22880" xr:uid="{00000000-0005-0000-0000-000075590000}"/>
    <cellStyle name="Normal 47 2 3 2 2 2 7" xfId="17867" xr:uid="{00000000-0005-0000-0000-0000E0450000}"/>
    <cellStyle name="Normal 47 2 3 2 2 3" xfId="3564" xr:uid="{00000000-0005-0000-0000-0000FD0D0000}"/>
    <cellStyle name="Normal 47 2 3 2 2 3 2" xfId="13638" xr:uid="{00000000-0005-0000-0000-000057350000}"/>
    <cellStyle name="Normal 47 2 3 2 2 3 2 3" xfId="28732" xr:uid="{00000000-0005-0000-0000-000051700000}"/>
    <cellStyle name="Normal 47 2 3 2 2 3 3" xfId="8618" xr:uid="{00000000-0005-0000-0000-0000BB210000}"/>
    <cellStyle name="Normal 47 2 3 2 2 3 3 3" xfId="23715" xr:uid="{00000000-0005-0000-0000-0000B85C0000}"/>
    <cellStyle name="Normal 47 2 3 2 2 3 5" xfId="18702" xr:uid="{00000000-0005-0000-0000-000023490000}"/>
    <cellStyle name="Normal 47 2 3 2 2 4" xfId="5257" xr:uid="{00000000-0005-0000-0000-00009A140000}"/>
    <cellStyle name="Normal 47 2 3 2 2 4 2" xfId="15309" xr:uid="{00000000-0005-0000-0000-0000DE3B0000}"/>
    <cellStyle name="Normal 47 2 3 2 2 4 2 3" xfId="30403" xr:uid="{00000000-0005-0000-0000-0000D8760000}"/>
    <cellStyle name="Normal 47 2 3 2 2 4 3" xfId="10289" xr:uid="{00000000-0005-0000-0000-000042280000}"/>
    <cellStyle name="Normal 47 2 3 2 2 4 3 3" xfId="25386" xr:uid="{00000000-0005-0000-0000-00003F630000}"/>
    <cellStyle name="Normal 47 2 3 2 2 4 5" xfId="20373" xr:uid="{00000000-0005-0000-0000-0000AA4F0000}"/>
    <cellStyle name="Normal 47 2 3 2 2 5" xfId="11967" xr:uid="{00000000-0005-0000-0000-0000D02E0000}"/>
    <cellStyle name="Normal 47 2 3 2 2 5 3" xfId="27061" xr:uid="{00000000-0005-0000-0000-0000CA690000}"/>
    <cellStyle name="Normal 47 2 3 2 2 6" xfId="6946" xr:uid="{00000000-0005-0000-0000-0000331B0000}"/>
    <cellStyle name="Normal 47 2 3 2 2 6 3" xfId="22044" xr:uid="{00000000-0005-0000-0000-000031560000}"/>
    <cellStyle name="Normal 47 2 3 2 2 8" xfId="17031"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0" xr:uid="{00000000-0005-0000-0000-0000F3710000}"/>
    <cellStyle name="Normal 47 2 3 2 3 2 3" xfId="9036" xr:uid="{00000000-0005-0000-0000-00005D230000}"/>
    <cellStyle name="Normal 47 2 3 2 3 2 3 3" xfId="24133" xr:uid="{00000000-0005-0000-0000-00005A5E0000}"/>
    <cellStyle name="Normal 47 2 3 2 3 2 5" xfId="19120" xr:uid="{00000000-0005-0000-0000-0000C54A0000}"/>
    <cellStyle name="Normal 47 2 3 2 3 3" xfId="5675" xr:uid="{00000000-0005-0000-0000-00003C160000}"/>
    <cellStyle name="Normal 47 2 3 2 3 3 2" xfId="15727" xr:uid="{00000000-0005-0000-0000-0000803D0000}"/>
    <cellStyle name="Normal 47 2 3 2 3 3 2 3" xfId="30821" xr:uid="{00000000-0005-0000-0000-00007A780000}"/>
    <cellStyle name="Normal 47 2 3 2 3 3 3" xfId="10707" xr:uid="{00000000-0005-0000-0000-0000E4290000}"/>
    <cellStyle name="Normal 47 2 3 2 3 3 3 3" xfId="25804" xr:uid="{00000000-0005-0000-0000-0000E1640000}"/>
    <cellStyle name="Normal 47 2 3 2 3 3 5" xfId="20791" xr:uid="{00000000-0005-0000-0000-00004C510000}"/>
    <cellStyle name="Normal 47 2 3 2 3 4" xfId="12385" xr:uid="{00000000-0005-0000-0000-000072300000}"/>
    <cellStyle name="Normal 47 2 3 2 3 4 3" xfId="27479" xr:uid="{00000000-0005-0000-0000-00006C6B0000}"/>
    <cellStyle name="Normal 47 2 3 2 3 5" xfId="7364" xr:uid="{00000000-0005-0000-0000-0000D51C0000}"/>
    <cellStyle name="Normal 47 2 3 2 3 5 3" xfId="22462" xr:uid="{00000000-0005-0000-0000-0000D3570000}"/>
    <cellStyle name="Normal 47 2 3 2 3 7" xfId="17449" xr:uid="{00000000-0005-0000-0000-00003E440000}"/>
    <cellStyle name="Normal 47 2 3 2 4" xfId="3146" xr:uid="{00000000-0005-0000-0000-00005B0C0000}"/>
    <cellStyle name="Normal 47 2 3 2 4 2" xfId="13220" xr:uid="{00000000-0005-0000-0000-0000B5330000}"/>
    <cellStyle name="Normal 47 2 3 2 4 2 3" xfId="28314" xr:uid="{00000000-0005-0000-0000-0000AF6E0000}"/>
    <cellStyle name="Normal 47 2 3 2 4 3" xfId="8200" xr:uid="{00000000-0005-0000-0000-000019200000}"/>
    <cellStyle name="Normal 47 2 3 2 4 3 3" xfId="23297" xr:uid="{00000000-0005-0000-0000-0000165B0000}"/>
    <cellStyle name="Normal 47 2 3 2 4 5" xfId="18284" xr:uid="{00000000-0005-0000-0000-000081470000}"/>
    <cellStyle name="Normal 47 2 3 2 5" xfId="4839" xr:uid="{00000000-0005-0000-0000-0000F8120000}"/>
    <cellStyle name="Normal 47 2 3 2 5 2" xfId="14891" xr:uid="{00000000-0005-0000-0000-00003C3A0000}"/>
    <cellStyle name="Normal 47 2 3 2 5 2 3" xfId="29985" xr:uid="{00000000-0005-0000-0000-000036750000}"/>
    <cellStyle name="Normal 47 2 3 2 5 3" xfId="9871" xr:uid="{00000000-0005-0000-0000-0000A0260000}"/>
    <cellStyle name="Normal 47 2 3 2 5 3 3" xfId="24968" xr:uid="{00000000-0005-0000-0000-00009D610000}"/>
    <cellStyle name="Normal 47 2 3 2 5 5" xfId="19955" xr:uid="{00000000-0005-0000-0000-0000084E0000}"/>
    <cellStyle name="Normal 47 2 3 2 6" xfId="11549" xr:uid="{00000000-0005-0000-0000-00002E2D0000}"/>
    <cellStyle name="Normal 47 2 3 2 6 3" xfId="26643" xr:uid="{00000000-0005-0000-0000-000028680000}"/>
    <cellStyle name="Normal 47 2 3 2 7" xfId="6528" xr:uid="{00000000-0005-0000-0000-000091190000}"/>
    <cellStyle name="Normal 47 2 3 2 7 3" xfId="21626" xr:uid="{00000000-0005-0000-0000-00008F540000}"/>
    <cellStyle name="Normal 47 2 3 2 9" xfId="16613"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0" xr:uid="{00000000-0005-0000-0000-0000C5720000}"/>
    <cellStyle name="Normal 47 2 3 3 2 2 3" xfId="9246" xr:uid="{00000000-0005-0000-0000-00002F240000}"/>
    <cellStyle name="Normal 47 2 3 3 2 2 3 3" xfId="24343" xr:uid="{00000000-0005-0000-0000-00002C5F0000}"/>
    <cellStyle name="Normal 47 2 3 3 2 2 5" xfId="19330" xr:uid="{00000000-0005-0000-0000-0000974B0000}"/>
    <cellStyle name="Normal 47 2 3 3 2 3" xfId="5885" xr:uid="{00000000-0005-0000-0000-00000E170000}"/>
    <cellStyle name="Normal 47 2 3 3 2 3 2" xfId="15937" xr:uid="{00000000-0005-0000-0000-0000523E0000}"/>
    <cellStyle name="Normal 47 2 3 3 2 3 2 3" xfId="31031" xr:uid="{00000000-0005-0000-0000-00004C790000}"/>
    <cellStyle name="Normal 47 2 3 3 2 3 3" xfId="10917" xr:uid="{00000000-0005-0000-0000-0000B62A0000}"/>
    <cellStyle name="Normal 47 2 3 3 2 3 3 3" xfId="26014" xr:uid="{00000000-0005-0000-0000-0000B3650000}"/>
    <cellStyle name="Normal 47 2 3 3 2 3 5" xfId="21001" xr:uid="{00000000-0005-0000-0000-00001E520000}"/>
    <cellStyle name="Normal 47 2 3 3 2 4" xfId="12595" xr:uid="{00000000-0005-0000-0000-000044310000}"/>
    <cellStyle name="Normal 47 2 3 3 2 4 3" xfId="27689" xr:uid="{00000000-0005-0000-0000-00003E6C0000}"/>
    <cellStyle name="Normal 47 2 3 3 2 5" xfId="7574" xr:uid="{00000000-0005-0000-0000-0000A71D0000}"/>
    <cellStyle name="Normal 47 2 3 3 2 5 3" xfId="22672" xr:uid="{00000000-0005-0000-0000-0000A5580000}"/>
    <cellStyle name="Normal 47 2 3 3 2 7" xfId="17659" xr:uid="{00000000-0005-0000-0000-000010450000}"/>
    <cellStyle name="Normal 47 2 3 3 3" xfId="3356" xr:uid="{00000000-0005-0000-0000-00002D0D0000}"/>
    <cellStyle name="Normal 47 2 3 3 3 2" xfId="13430" xr:uid="{00000000-0005-0000-0000-000087340000}"/>
    <cellStyle name="Normal 47 2 3 3 3 2 3" xfId="28524" xr:uid="{00000000-0005-0000-0000-0000816F0000}"/>
    <cellStyle name="Normal 47 2 3 3 3 3" xfId="8410" xr:uid="{00000000-0005-0000-0000-0000EB200000}"/>
    <cellStyle name="Normal 47 2 3 3 3 3 3" xfId="23507" xr:uid="{00000000-0005-0000-0000-0000E85B0000}"/>
    <cellStyle name="Normal 47 2 3 3 3 5" xfId="18494" xr:uid="{00000000-0005-0000-0000-000053480000}"/>
    <cellStyle name="Normal 47 2 3 3 4" xfId="5049" xr:uid="{00000000-0005-0000-0000-0000CA130000}"/>
    <cellStyle name="Normal 47 2 3 3 4 2" xfId="15101" xr:uid="{00000000-0005-0000-0000-00000E3B0000}"/>
    <cellStyle name="Normal 47 2 3 3 4 2 3" xfId="30195" xr:uid="{00000000-0005-0000-0000-000008760000}"/>
    <cellStyle name="Normal 47 2 3 3 4 3" xfId="10081" xr:uid="{00000000-0005-0000-0000-000072270000}"/>
    <cellStyle name="Normal 47 2 3 3 4 3 3" xfId="25178" xr:uid="{00000000-0005-0000-0000-00006F620000}"/>
    <cellStyle name="Normal 47 2 3 3 4 5" xfId="20165" xr:uid="{00000000-0005-0000-0000-0000DA4E0000}"/>
    <cellStyle name="Normal 47 2 3 3 5" xfId="11759" xr:uid="{00000000-0005-0000-0000-0000002E0000}"/>
    <cellStyle name="Normal 47 2 3 3 5 3" xfId="26853" xr:uid="{00000000-0005-0000-0000-0000FA680000}"/>
    <cellStyle name="Normal 47 2 3 3 6" xfId="6738" xr:uid="{00000000-0005-0000-0000-0000631A0000}"/>
    <cellStyle name="Normal 47 2 3 3 6 3" xfId="21836" xr:uid="{00000000-0005-0000-0000-000061550000}"/>
    <cellStyle name="Normal 47 2 3 3 8" xfId="16823"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2" xr:uid="{00000000-0005-0000-0000-000023710000}"/>
    <cellStyle name="Normal 47 2 3 4 2 3" xfId="8828" xr:uid="{00000000-0005-0000-0000-00008D220000}"/>
    <cellStyle name="Normal 47 2 3 4 2 3 3" xfId="23925" xr:uid="{00000000-0005-0000-0000-00008A5D0000}"/>
    <cellStyle name="Normal 47 2 3 4 2 5" xfId="18912" xr:uid="{00000000-0005-0000-0000-0000F5490000}"/>
    <cellStyle name="Normal 47 2 3 4 3" xfId="5467" xr:uid="{00000000-0005-0000-0000-00006C150000}"/>
    <cellStyle name="Normal 47 2 3 4 3 2" xfId="15519" xr:uid="{00000000-0005-0000-0000-0000B03C0000}"/>
    <cellStyle name="Normal 47 2 3 4 3 2 3" xfId="30613" xr:uid="{00000000-0005-0000-0000-0000AA770000}"/>
    <cellStyle name="Normal 47 2 3 4 3 3" xfId="10499" xr:uid="{00000000-0005-0000-0000-000014290000}"/>
    <cellStyle name="Normal 47 2 3 4 3 3 3" xfId="25596" xr:uid="{00000000-0005-0000-0000-000011640000}"/>
    <cellStyle name="Normal 47 2 3 4 3 5" xfId="20583" xr:uid="{00000000-0005-0000-0000-00007C500000}"/>
    <cellStyle name="Normal 47 2 3 4 4" xfId="12177" xr:uid="{00000000-0005-0000-0000-0000A22F0000}"/>
    <cellStyle name="Normal 47 2 3 4 4 3" xfId="27271" xr:uid="{00000000-0005-0000-0000-00009C6A0000}"/>
    <cellStyle name="Normal 47 2 3 4 5" xfId="7156" xr:uid="{00000000-0005-0000-0000-0000051C0000}"/>
    <cellStyle name="Normal 47 2 3 4 5 3" xfId="22254" xr:uid="{00000000-0005-0000-0000-000003570000}"/>
    <cellStyle name="Normal 47 2 3 4 7" xfId="17241" xr:uid="{00000000-0005-0000-0000-00006E430000}"/>
    <cellStyle name="Normal 47 2 3 5" xfId="2938" xr:uid="{00000000-0005-0000-0000-00008B0B0000}"/>
    <cellStyle name="Normal 47 2 3 5 2" xfId="13012" xr:uid="{00000000-0005-0000-0000-0000E5320000}"/>
    <cellStyle name="Normal 47 2 3 5 2 3" xfId="28106" xr:uid="{00000000-0005-0000-0000-0000DF6D0000}"/>
    <cellStyle name="Normal 47 2 3 5 3" xfId="7992" xr:uid="{00000000-0005-0000-0000-0000491F0000}"/>
    <cellStyle name="Normal 47 2 3 5 3 3" xfId="23089" xr:uid="{00000000-0005-0000-0000-0000465A0000}"/>
    <cellStyle name="Normal 47 2 3 5 5" xfId="18076" xr:uid="{00000000-0005-0000-0000-0000B1460000}"/>
    <cellStyle name="Normal 47 2 3 6" xfId="4631" xr:uid="{00000000-0005-0000-0000-000028120000}"/>
    <cellStyle name="Normal 47 2 3 6 2" xfId="14683" xr:uid="{00000000-0005-0000-0000-00006C390000}"/>
    <cellStyle name="Normal 47 2 3 6 2 3" xfId="29777" xr:uid="{00000000-0005-0000-0000-000066740000}"/>
    <cellStyle name="Normal 47 2 3 6 3" xfId="9663" xr:uid="{00000000-0005-0000-0000-0000D0250000}"/>
    <cellStyle name="Normal 47 2 3 6 3 3" xfId="24760" xr:uid="{00000000-0005-0000-0000-0000CD600000}"/>
    <cellStyle name="Normal 47 2 3 6 5" xfId="19747" xr:uid="{00000000-0005-0000-0000-0000384D0000}"/>
    <cellStyle name="Normal 47 2 3 7" xfId="11341" xr:uid="{00000000-0005-0000-0000-00005E2C0000}"/>
    <cellStyle name="Normal 47 2 3 7 3" xfId="26435" xr:uid="{00000000-0005-0000-0000-000058670000}"/>
    <cellStyle name="Normal 47 2 3 8" xfId="6320" xr:uid="{00000000-0005-0000-0000-0000C1180000}"/>
    <cellStyle name="Normal 47 2 3 8 3" xfId="21418"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4" xr:uid="{00000000-0005-0000-0000-00002D730000}"/>
    <cellStyle name="Normal 47 2 4 2 2 2 3" xfId="9350" xr:uid="{00000000-0005-0000-0000-000097240000}"/>
    <cellStyle name="Normal 47 2 4 2 2 2 3 3" xfId="24447" xr:uid="{00000000-0005-0000-0000-0000945F0000}"/>
    <cellStyle name="Normal 47 2 4 2 2 2 5" xfId="19434" xr:uid="{00000000-0005-0000-0000-0000FF4B0000}"/>
    <cellStyle name="Normal 47 2 4 2 2 3" xfId="5989" xr:uid="{00000000-0005-0000-0000-000076170000}"/>
    <cellStyle name="Normal 47 2 4 2 2 3 2" xfId="16041" xr:uid="{00000000-0005-0000-0000-0000BA3E0000}"/>
    <cellStyle name="Normal 47 2 4 2 2 3 2 3" xfId="31135" xr:uid="{00000000-0005-0000-0000-0000B4790000}"/>
    <cellStyle name="Normal 47 2 4 2 2 3 3" xfId="11021" xr:uid="{00000000-0005-0000-0000-00001E2B0000}"/>
    <cellStyle name="Normal 47 2 4 2 2 3 3 3" xfId="26118" xr:uid="{00000000-0005-0000-0000-00001B660000}"/>
    <cellStyle name="Normal 47 2 4 2 2 3 5" xfId="21105" xr:uid="{00000000-0005-0000-0000-000086520000}"/>
    <cellStyle name="Normal 47 2 4 2 2 4" xfId="12699" xr:uid="{00000000-0005-0000-0000-0000AC310000}"/>
    <cellStyle name="Normal 47 2 4 2 2 4 3" xfId="27793" xr:uid="{00000000-0005-0000-0000-0000A66C0000}"/>
    <cellStyle name="Normal 47 2 4 2 2 5" xfId="7678" xr:uid="{00000000-0005-0000-0000-00000F1E0000}"/>
    <cellStyle name="Normal 47 2 4 2 2 5 3" xfId="22776" xr:uid="{00000000-0005-0000-0000-00000D590000}"/>
    <cellStyle name="Normal 47 2 4 2 2 7" xfId="17763" xr:uid="{00000000-0005-0000-0000-000078450000}"/>
    <cellStyle name="Normal 47 2 4 2 3" xfId="3460" xr:uid="{00000000-0005-0000-0000-0000950D0000}"/>
    <cellStyle name="Normal 47 2 4 2 3 2" xfId="13534" xr:uid="{00000000-0005-0000-0000-0000EF340000}"/>
    <cellStyle name="Normal 47 2 4 2 3 2 3" xfId="28628" xr:uid="{00000000-0005-0000-0000-0000E96F0000}"/>
    <cellStyle name="Normal 47 2 4 2 3 3" xfId="8514" xr:uid="{00000000-0005-0000-0000-000053210000}"/>
    <cellStyle name="Normal 47 2 4 2 3 3 3" xfId="23611" xr:uid="{00000000-0005-0000-0000-0000505C0000}"/>
    <cellStyle name="Normal 47 2 4 2 3 5" xfId="18598" xr:uid="{00000000-0005-0000-0000-0000BB480000}"/>
    <cellStyle name="Normal 47 2 4 2 4" xfId="5153" xr:uid="{00000000-0005-0000-0000-000032140000}"/>
    <cellStyle name="Normal 47 2 4 2 4 2" xfId="15205" xr:uid="{00000000-0005-0000-0000-0000763B0000}"/>
    <cellStyle name="Normal 47 2 4 2 4 2 3" xfId="30299" xr:uid="{00000000-0005-0000-0000-000070760000}"/>
    <cellStyle name="Normal 47 2 4 2 4 3" xfId="10185" xr:uid="{00000000-0005-0000-0000-0000DA270000}"/>
    <cellStyle name="Normal 47 2 4 2 4 3 3" xfId="25282" xr:uid="{00000000-0005-0000-0000-0000D7620000}"/>
    <cellStyle name="Normal 47 2 4 2 4 5" xfId="20269" xr:uid="{00000000-0005-0000-0000-0000424F0000}"/>
    <cellStyle name="Normal 47 2 4 2 5" xfId="11863" xr:uid="{00000000-0005-0000-0000-0000682E0000}"/>
    <cellStyle name="Normal 47 2 4 2 5 3" xfId="26957" xr:uid="{00000000-0005-0000-0000-000062690000}"/>
    <cellStyle name="Normal 47 2 4 2 6" xfId="6842" xr:uid="{00000000-0005-0000-0000-0000CB1A0000}"/>
    <cellStyle name="Normal 47 2 4 2 6 3" xfId="21940" xr:uid="{00000000-0005-0000-0000-0000C9550000}"/>
    <cellStyle name="Normal 47 2 4 2 8" xfId="16927"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6" xr:uid="{00000000-0005-0000-0000-00008B710000}"/>
    <cellStyle name="Normal 47 2 4 3 2 3" xfId="8932" xr:uid="{00000000-0005-0000-0000-0000F5220000}"/>
    <cellStyle name="Normal 47 2 4 3 2 3 3" xfId="24029" xr:uid="{00000000-0005-0000-0000-0000F25D0000}"/>
    <cellStyle name="Normal 47 2 4 3 2 5" xfId="19016" xr:uid="{00000000-0005-0000-0000-00005D4A0000}"/>
    <cellStyle name="Normal 47 2 4 3 3" xfId="5571" xr:uid="{00000000-0005-0000-0000-0000D4150000}"/>
    <cellStyle name="Normal 47 2 4 3 3 2" xfId="15623" xr:uid="{00000000-0005-0000-0000-0000183D0000}"/>
    <cellStyle name="Normal 47 2 4 3 3 2 3" xfId="30717" xr:uid="{00000000-0005-0000-0000-000012780000}"/>
    <cellStyle name="Normal 47 2 4 3 3 3" xfId="10603" xr:uid="{00000000-0005-0000-0000-00007C290000}"/>
    <cellStyle name="Normal 47 2 4 3 3 3 3" xfId="25700" xr:uid="{00000000-0005-0000-0000-000079640000}"/>
    <cellStyle name="Normal 47 2 4 3 3 5" xfId="20687" xr:uid="{00000000-0005-0000-0000-0000E4500000}"/>
    <cellStyle name="Normal 47 2 4 3 4" xfId="12281" xr:uid="{00000000-0005-0000-0000-00000A300000}"/>
    <cellStyle name="Normal 47 2 4 3 4 3" xfId="27375" xr:uid="{00000000-0005-0000-0000-0000046B0000}"/>
    <cellStyle name="Normal 47 2 4 3 5" xfId="7260" xr:uid="{00000000-0005-0000-0000-00006D1C0000}"/>
    <cellStyle name="Normal 47 2 4 3 5 3" xfId="22358" xr:uid="{00000000-0005-0000-0000-00006B570000}"/>
    <cellStyle name="Normal 47 2 4 3 7" xfId="17345" xr:uid="{00000000-0005-0000-0000-0000D6430000}"/>
    <cellStyle name="Normal 47 2 4 4" xfId="3042" xr:uid="{00000000-0005-0000-0000-0000F30B0000}"/>
    <cellStyle name="Normal 47 2 4 4 2" xfId="13116" xr:uid="{00000000-0005-0000-0000-00004D330000}"/>
    <cellStyle name="Normal 47 2 4 4 2 3" xfId="28210" xr:uid="{00000000-0005-0000-0000-0000476E0000}"/>
    <cellStyle name="Normal 47 2 4 4 3" xfId="8096" xr:uid="{00000000-0005-0000-0000-0000B11F0000}"/>
    <cellStyle name="Normal 47 2 4 4 3 3" xfId="23193" xr:uid="{00000000-0005-0000-0000-0000AE5A0000}"/>
    <cellStyle name="Normal 47 2 4 4 5" xfId="18180" xr:uid="{00000000-0005-0000-0000-000019470000}"/>
    <cellStyle name="Normal 47 2 4 5" xfId="4735" xr:uid="{00000000-0005-0000-0000-000090120000}"/>
    <cellStyle name="Normal 47 2 4 5 2" xfId="14787" xr:uid="{00000000-0005-0000-0000-0000D4390000}"/>
    <cellStyle name="Normal 47 2 4 5 2 3" xfId="29881" xr:uid="{00000000-0005-0000-0000-0000CE740000}"/>
    <cellStyle name="Normal 47 2 4 5 3" xfId="9767" xr:uid="{00000000-0005-0000-0000-000038260000}"/>
    <cellStyle name="Normal 47 2 4 5 3 3" xfId="24864" xr:uid="{00000000-0005-0000-0000-000035610000}"/>
    <cellStyle name="Normal 47 2 4 5 5" xfId="19851" xr:uid="{00000000-0005-0000-0000-0000A04D0000}"/>
    <cellStyle name="Normal 47 2 4 6" xfId="11445" xr:uid="{00000000-0005-0000-0000-0000C62C0000}"/>
    <cellStyle name="Normal 47 2 4 6 3" xfId="26539" xr:uid="{00000000-0005-0000-0000-0000C0670000}"/>
    <cellStyle name="Normal 47 2 4 7" xfId="6424" xr:uid="{00000000-0005-0000-0000-000029190000}"/>
    <cellStyle name="Normal 47 2 4 7 3" xfId="21522" xr:uid="{00000000-0005-0000-0000-000027540000}"/>
    <cellStyle name="Normal 47 2 4 9" xfId="16509"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6" xr:uid="{00000000-0005-0000-0000-00005D720000}"/>
    <cellStyle name="Normal 47 2 5 2 2 3" xfId="9142" xr:uid="{00000000-0005-0000-0000-0000C7230000}"/>
    <cellStyle name="Normal 47 2 5 2 2 3 3" xfId="24239" xr:uid="{00000000-0005-0000-0000-0000C45E0000}"/>
    <cellStyle name="Normal 47 2 5 2 2 5" xfId="19226" xr:uid="{00000000-0005-0000-0000-00002F4B0000}"/>
    <cellStyle name="Normal 47 2 5 2 3" xfId="5781" xr:uid="{00000000-0005-0000-0000-0000A6160000}"/>
    <cellStyle name="Normal 47 2 5 2 3 2" xfId="15833" xr:uid="{00000000-0005-0000-0000-0000EA3D0000}"/>
    <cellStyle name="Normal 47 2 5 2 3 2 3" xfId="30927" xr:uid="{00000000-0005-0000-0000-0000E4780000}"/>
    <cellStyle name="Normal 47 2 5 2 3 3" xfId="10813" xr:uid="{00000000-0005-0000-0000-00004E2A0000}"/>
    <cellStyle name="Normal 47 2 5 2 3 3 3" xfId="25910" xr:uid="{00000000-0005-0000-0000-00004B650000}"/>
    <cellStyle name="Normal 47 2 5 2 3 5" xfId="20897" xr:uid="{00000000-0005-0000-0000-0000B6510000}"/>
    <cellStyle name="Normal 47 2 5 2 4" xfId="12491" xr:uid="{00000000-0005-0000-0000-0000DC300000}"/>
    <cellStyle name="Normal 47 2 5 2 4 3" xfId="27585" xr:uid="{00000000-0005-0000-0000-0000D66B0000}"/>
    <cellStyle name="Normal 47 2 5 2 5" xfId="7470" xr:uid="{00000000-0005-0000-0000-00003F1D0000}"/>
    <cellStyle name="Normal 47 2 5 2 5 3" xfId="22568" xr:uid="{00000000-0005-0000-0000-00003D580000}"/>
    <cellStyle name="Normal 47 2 5 2 7" xfId="17555" xr:uid="{00000000-0005-0000-0000-0000A8440000}"/>
    <cellStyle name="Normal 47 2 5 3" xfId="3252" xr:uid="{00000000-0005-0000-0000-0000C50C0000}"/>
    <cellStyle name="Normal 47 2 5 3 2" xfId="13326" xr:uid="{00000000-0005-0000-0000-00001F340000}"/>
    <cellStyle name="Normal 47 2 5 3 2 3" xfId="28420" xr:uid="{00000000-0005-0000-0000-0000196F0000}"/>
    <cellStyle name="Normal 47 2 5 3 3" xfId="8306" xr:uid="{00000000-0005-0000-0000-000083200000}"/>
    <cellStyle name="Normal 47 2 5 3 3 3" xfId="23403" xr:uid="{00000000-0005-0000-0000-0000805B0000}"/>
    <cellStyle name="Normal 47 2 5 3 5" xfId="18390" xr:uid="{00000000-0005-0000-0000-0000EB470000}"/>
    <cellStyle name="Normal 47 2 5 4" xfId="4945" xr:uid="{00000000-0005-0000-0000-000062130000}"/>
    <cellStyle name="Normal 47 2 5 4 2" xfId="14997" xr:uid="{00000000-0005-0000-0000-0000A63A0000}"/>
    <cellStyle name="Normal 47 2 5 4 2 3" xfId="30091" xr:uid="{00000000-0005-0000-0000-0000A0750000}"/>
    <cellStyle name="Normal 47 2 5 4 3" xfId="9977" xr:uid="{00000000-0005-0000-0000-00000A270000}"/>
    <cellStyle name="Normal 47 2 5 4 3 3" xfId="25074" xr:uid="{00000000-0005-0000-0000-000007620000}"/>
    <cellStyle name="Normal 47 2 5 4 5" xfId="20061" xr:uid="{00000000-0005-0000-0000-0000724E0000}"/>
    <cellStyle name="Normal 47 2 5 5" xfId="11655" xr:uid="{00000000-0005-0000-0000-0000982D0000}"/>
    <cellStyle name="Normal 47 2 5 5 3" xfId="26749" xr:uid="{00000000-0005-0000-0000-000092680000}"/>
    <cellStyle name="Normal 47 2 5 6" xfId="6634" xr:uid="{00000000-0005-0000-0000-0000FB190000}"/>
    <cellStyle name="Normal 47 2 5 6 3" xfId="21732" xr:uid="{00000000-0005-0000-0000-0000F9540000}"/>
    <cellStyle name="Normal 47 2 5 8" xfId="16719"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8" xr:uid="{00000000-0005-0000-0000-0000BB700000}"/>
    <cellStyle name="Normal 47 2 6 2 3" xfId="8724" xr:uid="{00000000-0005-0000-0000-000025220000}"/>
    <cellStyle name="Normal 47 2 6 2 3 3" xfId="23821" xr:uid="{00000000-0005-0000-0000-0000225D0000}"/>
    <cellStyle name="Normal 47 2 6 2 5" xfId="18808" xr:uid="{00000000-0005-0000-0000-00008D490000}"/>
    <cellStyle name="Normal 47 2 6 3" xfId="5363" xr:uid="{00000000-0005-0000-0000-000004150000}"/>
    <cellStyle name="Normal 47 2 6 3 2" xfId="15415" xr:uid="{00000000-0005-0000-0000-0000483C0000}"/>
    <cellStyle name="Normal 47 2 6 3 2 3" xfId="30509" xr:uid="{00000000-0005-0000-0000-000042770000}"/>
    <cellStyle name="Normal 47 2 6 3 3" xfId="10395" xr:uid="{00000000-0005-0000-0000-0000AC280000}"/>
    <cellStyle name="Normal 47 2 6 3 3 3" xfId="25492" xr:uid="{00000000-0005-0000-0000-0000A9630000}"/>
    <cellStyle name="Normal 47 2 6 3 5" xfId="20479" xr:uid="{00000000-0005-0000-0000-000014500000}"/>
    <cellStyle name="Normal 47 2 6 4" xfId="12073" xr:uid="{00000000-0005-0000-0000-00003A2F0000}"/>
    <cellStyle name="Normal 47 2 6 4 3" xfId="27167" xr:uid="{00000000-0005-0000-0000-0000346A0000}"/>
    <cellStyle name="Normal 47 2 6 5" xfId="7052" xr:uid="{00000000-0005-0000-0000-00009D1B0000}"/>
    <cellStyle name="Normal 47 2 6 5 3" xfId="22150" xr:uid="{00000000-0005-0000-0000-00009B560000}"/>
    <cellStyle name="Normal 47 2 6 7" xfId="17137" xr:uid="{00000000-0005-0000-0000-000006430000}"/>
    <cellStyle name="Normal 47 2 7" xfId="2830" xr:uid="{00000000-0005-0000-0000-00001F0B0000}"/>
    <cellStyle name="Normal 47 2 7 2" xfId="12908" xr:uid="{00000000-0005-0000-0000-00007D320000}"/>
    <cellStyle name="Normal 47 2 7 2 3" xfId="28002" xr:uid="{00000000-0005-0000-0000-0000776D0000}"/>
    <cellStyle name="Normal 47 2 7 3" xfId="7888" xr:uid="{00000000-0005-0000-0000-0000E11E0000}"/>
    <cellStyle name="Normal 47 2 7 3 3" xfId="22985" xr:uid="{00000000-0005-0000-0000-0000DE590000}"/>
    <cellStyle name="Normal 47 2 7 5" xfId="17972" xr:uid="{00000000-0005-0000-0000-000049460000}"/>
    <cellStyle name="Normal 47 2 8" xfId="4524" xr:uid="{00000000-0005-0000-0000-0000BD110000}"/>
    <cellStyle name="Normal 47 2 8 2" xfId="14579" xr:uid="{00000000-0005-0000-0000-000004390000}"/>
    <cellStyle name="Normal 47 2 8 2 3" xfId="29673" xr:uid="{00000000-0005-0000-0000-0000FE730000}"/>
    <cellStyle name="Normal 47 2 8 3" xfId="9559" xr:uid="{00000000-0005-0000-0000-000068250000}"/>
    <cellStyle name="Normal 47 2 8 3 3" xfId="24656" xr:uid="{00000000-0005-0000-0000-000065600000}"/>
    <cellStyle name="Normal 47 2 8 5" xfId="19643" xr:uid="{00000000-0005-0000-0000-0000D04C0000}"/>
    <cellStyle name="Normal 47 2 9" xfId="11235" xr:uid="{00000000-0005-0000-0000-0000F42B0000}"/>
    <cellStyle name="Normal 47 2 9 3" xfId="26331" xr:uid="{00000000-0005-0000-0000-0000F0660000}"/>
    <cellStyle name="Normal 48" xfId="358" xr:uid="{00000000-0005-0000-0000-000071010000}"/>
    <cellStyle name="Normal 48 2" xfId="854" xr:uid="{00000000-0005-0000-0000-000065030000}"/>
    <cellStyle name="Normal 49" xfId="350" xr:uid="{00000000-0005-0000-0000-000068010000}"/>
    <cellStyle name="Normal 49 2" xfId="855" xr:uid="{00000000-0005-0000-0000-000066030000}"/>
    <cellStyle name="Normal 5" xfId="169" xr:uid="{00000000-0005-0000-0000-0000B0000000}"/>
    <cellStyle name="Normal 5 2" xfId="494" xr:uid="{00000000-0005-0000-0000-0000F9010000}"/>
    <cellStyle name="Normal 5 2 10" xfId="6188" xr:uid="{00000000-0005-0000-0000-00003D180000}"/>
    <cellStyle name="Normal 5 2 10 3" xfId="21289" xr:uid="{00000000-0005-0000-0000-00003E530000}"/>
    <cellStyle name="Normal 5 2 12" xfId="16274" xr:uid="{00000000-0005-0000-0000-0000A73F0000}"/>
    <cellStyle name="Normal 5 2 2" xfId="1153" xr:uid="{00000000-0005-0000-0000-000091040000}"/>
    <cellStyle name="Normal 5 2 2 11" xfId="16328" xr:uid="{00000000-0005-0000-0000-0000DD3F0000}"/>
    <cellStyle name="Normal 5 2 2 2" xfId="1262" xr:uid="{00000000-0005-0000-0000-0000FE040000}"/>
    <cellStyle name="Normal 5 2 2 2 10" xfId="16432"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5" xr:uid="{00000000-0005-0000-0000-0000B0730000}"/>
    <cellStyle name="Normal 5 2 2 2 2 2 2 2 3" xfId="9481" xr:uid="{00000000-0005-0000-0000-00001A250000}"/>
    <cellStyle name="Normal 5 2 2 2 2 2 2 2 3 3" xfId="24578" xr:uid="{00000000-0005-0000-0000-000017600000}"/>
    <cellStyle name="Normal 5 2 2 2 2 2 2 2 5" xfId="19565" xr:uid="{00000000-0005-0000-0000-0000824C0000}"/>
    <cellStyle name="Normal 5 2 2 2 2 2 2 3" xfId="6120" xr:uid="{00000000-0005-0000-0000-0000F9170000}"/>
    <cellStyle name="Normal 5 2 2 2 2 2 2 3 2" xfId="16172" xr:uid="{00000000-0005-0000-0000-00003D3F0000}"/>
    <cellStyle name="Normal 5 2 2 2 2 2 2 3 2 3" xfId="31266" xr:uid="{00000000-0005-0000-0000-0000377A0000}"/>
    <cellStyle name="Normal 5 2 2 2 2 2 2 3 3" xfId="11152" xr:uid="{00000000-0005-0000-0000-0000A12B0000}"/>
    <cellStyle name="Normal 5 2 2 2 2 2 2 3 3 3" xfId="26249" xr:uid="{00000000-0005-0000-0000-00009E660000}"/>
    <cellStyle name="Normal 5 2 2 2 2 2 2 3 5" xfId="21236" xr:uid="{00000000-0005-0000-0000-000009530000}"/>
    <cellStyle name="Normal 5 2 2 2 2 2 2 4" xfId="12830" xr:uid="{00000000-0005-0000-0000-00002F320000}"/>
    <cellStyle name="Normal 5 2 2 2 2 2 2 4 3" xfId="27924" xr:uid="{00000000-0005-0000-0000-0000296D0000}"/>
    <cellStyle name="Normal 5 2 2 2 2 2 2 5" xfId="7809" xr:uid="{00000000-0005-0000-0000-0000921E0000}"/>
    <cellStyle name="Normal 5 2 2 2 2 2 2 5 3" xfId="22907" xr:uid="{00000000-0005-0000-0000-000090590000}"/>
    <cellStyle name="Normal 5 2 2 2 2 2 2 7" xfId="17894" xr:uid="{00000000-0005-0000-0000-0000FB450000}"/>
    <cellStyle name="Normal 5 2 2 2 2 2 3" xfId="3591" xr:uid="{00000000-0005-0000-0000-0000180E0000}"/>
    <cellStyle name="Normal 5 2 2 2 2 2 3 2" xfId="13665" xr:uid="{00000000-0005-0000-0000-000072350000}"/>
    <cellStyle name="Normal 5 2 2 2 2 2 3 2 3" xfId="28759" xr:uid="{00000000-0005-0000-0000-00006C700000}"/>
    <cellStyle name="Normal 5 2 2 2 2 2 3 3" xfId="8645" xr:uid="{00000000-0005-0000-0000-0000D6210000}"/>
    <cellStyle name="Normal 5 2 2 2 2 2 3 3 3" xfId="23742" xr:uid="{00000000-0005-0000-0000-0000D35C0000}"/>
    <cellStyle name="Normal 5 2 2 2 2 2 3 5" xfId="18729" xr:uid="{00000000-0005-0000-0000-00003E490000}"/>
    <cellStyle name="Normal 5 2 2 2 2 2 4" xfId="5284" xr:uid="{00000000-0005-0000-0000-0000B5140000}"/>
    <cellStyle name="Normal 5 2 2 2 2 2 4 2" xfId="15336" xr:uid="{00000000-0005-0000-0000-0000F93B0000}"/>
    <cellStyle name="Normal 5 2 2 2 2 2 4 2 3" xfId="30430" xr:uid="{00000000-0005-0000-0000-0000F3760000}"/>
    <cellStyle name="Normal 5 2 2 2 2 2 4 3" xfId="10316" xr:uid="{00000000-0005-0000-0000-00005D280000}"/>
    <cellStyle name="Normal 5 2 2 2 2 2 4 3 3" xfId="25413" xr:uid="{00000000-0005-0000-0000-00005A630000}"/>
    <cellStyle name="Normal 5 2 2 2 2 2 4 5" xfId="20400" xr:uid="{00000000-0005-0000-0000-0000C54F0000}"/>
    <cellStyle name="Normal 5 2 2 2 2 2 5" xfId="11994" xr:uid="{00000000-0005-0000-0000-0000EB2E0000}"/>
    <cellStyle name="Normal 5 2 2 2 2 2 5 3" xfId="27088" xr:uid="{00000000-0005-0000-0000-0000E5690000}"/>
    <cellStyle name="Normal 5 2 2 2 2 2 6" xfId="6973" xr:uid="{00000000-0005-0000-0000-00004E1B0000}"/>
    <cellStyle name="Normal 5 2 2 2 2 2 6 3" xfId="22071" xr:uid="{00000000-0005-0000-0000-00004C560000}"/>
    <cellStyle name="Normal 5 2 2 2 2 2 8" xfId="17058"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7" xr:uid="{00000000-0005-0000-0000-00000E720000}"/>
    <cellStyle name="Normal 5 2 2 2 2 3 2 3" xfId="9063" xr:uid="{00000000-0005-0000-0000-000078230000}"/>
    <cellStyle name="Normal 5 2 2 2 2 3 2 3 3" xfId="24160" xr:uid="{00000000-0005-0000-0000-0000755E0000}"/>
    <cellStyle name="Normal 5 2 2 2 2 3 2 5" xfId="19147" xr:uid="{00000000-0005-0000-0000-0000E04A0000}"/>
    <cellStyle name="Normal 5 2 2 2 2 3 3" xfId="5702" xr:uid="{00000000-0005-0000-0000-000057160000}"/>
    <cellStyle name="Normal 5 2 2 2 2 3 3 2" xfId="15754" xr:uid="{00000000-0005-0000-0000-00009B3D0000}"/>
    <cellStyle name="Normal 5 2 2 2 2 3 3 2 3" xfId="30848" xr:uid="{00000000-0005-0000-0000-000095780000}"/>
    <cellStyle name="Normal 5 2 2 2 2 3 3 3" xfId="10734" xr:uid="{00000000-0005-0000-0000-0000FF290000}"/>
    <cellStyle name="Normal 5 2 2 2 2 3 3 3 3" xfId="25831" xr:uid="{00000000-0005-0000-0000-0000FC640000}"/>
    <cellStyle name="Normal 5 2 2 2 2 3 3 5" xfId="20818" xr:uid="{00000000-0005-0000-0000-000067510000}"/>
    <cellStyle name="Normal 5 2 2 2 2 3 4" xfId="12412" xr:uid="{00000000-0005-0000-0000-00008D300000}"/>
    <cellStyle name="Normal 5 2 2 2 2 3 4 3" xfId="27506" xr:uid="{00000000-0005-0000-0000-0000876B0000}"/>
    <cellStyle name="Normal 5 2 2 2 2 3 5" xfId="7391" xr:uid="{00000000-0005-0000-0000-0000F01C0000}"/>
    <cellStyle name="Normal 5 2 2 2 2 3 5 3" xfId="22489" xr:uid="{00000000-0005-0000-0000-0000EE570000}"/>
    <cellStyle name="Normal 5 2 2 2 2 3 7" xfId="17476" xr:uid="{00000000-0005-0000-0000-000059440000}"/>
    <cellStyle name="Normal 5 2 2 2 2 4" xfId="3173" xr:uid="{00000000-0005-0000-0000-0000760C0000}"/>
    <cellStyle name="Normal 5 2 2 2 2 4 2" xfId="13247" xr:uid="{00000000-0005-0000-0000-0000D0330000}"/>
    <cellStyle name="Normal 5 2 2 2 2 4 2 3" xfId="28341" xr:uid="{00000000-0005-0000-0000-0000CA6E0000}"/>
    <cellStyle name="Normal 5 2 2 2 2 4 3" xfId="8227" xr:uid="{00000000-0005-0000-0000-000034200000}"/>
    <cellStyle name="Normal 5 2 2 2 2 4 3 3" xfId="23324" xr:uid="{00000000-0005-0000-0000-0000315B0000}"/>
    <cellStyle name="Normal 5 2 2 2 2 4 5" xfId="18311" xr:uid="{00000000-0005-0000-0000-00009C470000}"/>
    <cellStyle name="Normal 5 2 2 2 2 5" xfId="4866" xr:uid="{00000000-0005-0000-0000-000013130000}"/>
    <cellStyle name="Normal 5 2 2 2 2 5 2" xfId="14918" xr:uid="{00000000-0005-0000-0000-0000573A0000}"/>
    <cellStyle name="Normal 5 2 2 2 2 5 2 3" xfId="30012" xr:uid="{00000000-0005-0000-0000-000051750000}"/>
    <cellStyle name="Normal 5 2 2 2 2 5 3" xfId="9898" xr:uid="{00000000-0005-0000-0000-0000BB260000}"/>
    <cellStyle name="Normal 5 2 2 2 2 5 3 3" xfId="24995" xr:uid="{00000000-0005-0000-0000-0000B8610000}"/>
    <cellStyle name="Normal 5 2 2 2 2 5 5" xfId="19982" xr:uid="{00000000-0005-0000-0000-0000234E0000}"/>
    <cellStyle name="Normal 5 2 2 2 2 6" xfId="11576" xr:uid="{00000000-0005-0000-0000-0000492D0000}"/>
    <cellStyle name="Normal 5 2 2 2 2 6 3" xfId="26670" xr:uid="{00000000-0005-0000-0000-000043680000}"/>
    <cellStyle name="Normal 5 2 2 2 2 7" xfId="6555" xr:uid="{00000000-0005-0000-0000-0000AC190000}"/>
    <cellStyle name="Normal 5 2 2 2 2 7 3" xfId="21653" xr:uid="{00000000-0005-0000-0000-0000AA540000}"/>
    <cellStyle name="Normal 5 2 2 2 2 9" xfId="16640"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7" xr:uid="{00000000-0005-0000-0000-0000E0720000}"/>
    <cellStyle name="Normal 5 2 2 2 3 2 2 3" xfId="9273" xr:uid="{00000000-0005-0000-0000-00004A240000}"/>
    <cellStyle name="Normal 5 2 2 2 3 2 2 3 3" xfId="24370" xr:uid="{00000000-0005-0000-0000-0000475F0000}"/>
    <cellStyle name="Normal 5 2 2 2 3 2 2 5" xfId="19357" xr:uid="{00000000-0005-0000-0000-0000B24B0000}"/>
    <cellStyle name="Normal 5 2 2 2 3 2 3" xfId="5912" xr:uid="{00000000-0005-0000-0000-000029170000}"/>
    <cellStyle name="Normal 5 2 2 2 3 2 3 2" xfId="15964" xr:uid="{00000000-0005-0000-0000-00006D3E0000}"/>
    <cellStyle name="Normal 5 2 2 2 3 2 3 2 3" xfId="31058" xr:uid="{00000000-0005-0000-0000-000067790000}"/>
    <cellStyle name="Normal 5 2 2 2 3 2 3 3" xfId="10944" xr:uid="{00000000-0005-0000-0000-0000D12A0000}"/>
    <cellStyle name="Normal 5 2 2 2 3 2 3 3 3" xfId="26041" xr:uid="{00000000-0005-0000-0000-0000CE650000}"/>
    <cellStyle name="Normal 5 2 2 2 3 2 3 5" xfId="21028" xr:uid="{00000000-0005-0000-0000-000039520000}"/>
    <cellStyle name="Normal 5 2 2 2 3 2 4" xfId="12622" xr:uid="{00000000-0005-0000-0000-00005F310000}"/>
    <cellStyle name="Normal 5 2 2 2 3 2 4 3" xfId="27716" xr:uid="{00000000-0005-0000-0000-0000596C0000}"/>
    <cellStyle name="Normal 5 2 2 2 3 2 5" xfId="7601" xr:uid="{00000000-0005-0000-0000-0000C21D0000}"/>
    <cellStyle name="Normal 5 2 2 2 3 2 5 3" xfId="22699" xr:uid="{00000000-0005-0000-0000-0000C0580000}"/>
    <cellStyle name="Normal 5 2 2 2 3 2 7" xfId="17686" xr:uid="{00000000-0005-0000-0000-00002B450000}"/>
    <cellStyle name="Normal 5 2 2 2 3 3" xfId="3383" xr:uid="{00000000-0005-0000-0000-0000480D0000}"/>
    <cellStyle name="Normal 5 2 2 2 3 3 2" xfId="13457" xr:uid="{00000000-0005-0000-0000-0000A2340000}"/>
    <cellStyle name="Normal 5 2 2 2 3 3 2 3" xfId="28551" xr:uid="{00000000-0005-0000-0000-00009C6F0000}"/>
    <cellStyle name="Normal 5 2 2 2 3 3 3" xfId="8437" xr:uid="{00000000-0005-0000-0000-000006210000}"/>
    <cellStyle name="Normal 5 2 2 2 3 3 3 3" xfId="23534" xr:uid="{00000000-0005-0000-0000-0000035C0000}"/>
    <cellStyle name="Normal 5 2 2 2 3 3 5" xfId="18521" xr:uid="{00000000-0005-0000-0000-00006E480000}"/>
    <cellStyle name="Normal 5 2 2 2 3 4" xfId="5076" xr:uid="{00000000-0005-0000-0000-0000E5130000}"/>
    <cellStyle name="Normal 5 2 2 2 3 4 2" xfId="15128" xr:uid="{00000000-0005-0000-0000-0000293B0000}"/>
    <cellStyle name="Normal 5 2 2 2 3 4 2 3" xfId="30222" xr:uid="{00000000-0005-0000-0000-000023760000}"/>
    <cellStyle name="Normal 5 2 2 2 3 4 3" xfId="10108" xr:uid="{00000000-0005-0000-0000-00008D270000}"/>
    <cellStyle name="Normal 5 2 2 2 3 4 3 3" xfId="25205" xr:uid="{00000000-0005-0000-0000-00008A620000}"/>
    <cellStyle name="Normal 5 2 2 2 3 4 5" xfId="20192" xr:uid="{00000000-0005-0000-0000-0000F54E0000}"/>
    <cellStyle name="Normal 5 2 2 2 3 5" xfId="11786" xr:uid="{00000000-0005-0000-0000-00001B2E0000}"/>
    <cellStyle name="Normal 5 2 2 2 3 5 3" xfId="26880" xr:uid="{00000000-0005-0000-0000-000015690000}"/>
    <cellStyle name="Normal 5 2 2 2 3 6" xfId="6765" xr:uid="{00000000-0005-0000-0000-00007E1A0000}"/>
    <cellStyle name="Normal 5 2 2 2 3 6 3" xfId="21863" xr:uid="{00000000-0005-0000-0000-00007C550000}"/>
    <cellStyle name="Normal 5 2 2 2 3 8" xfId="16850"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69" xr:uid="{00000000-0005-0000-0000-00003E710000}"/>
    <cellStyle name="Normal 5 2 2 2 4 2 3" xfId="8855" xr:uid="{00000000-0005-0000-0000-0000A8220000}"/>
    <cellStyle name="Normal 5 2 2 2 4 2 3 3" xfId="23952" xr:uid="{00000000-0005-0000-0000-0000A55D0000}"/>
    <cellStyle name="Normal 5 2 2 2 4 2 5" xfId="18939" xr:uid="{00000000-0005-0000-0000-0000104A0000}"/>
    <cellStyle name="Normal 5 2 2 2 4 3" xfId="5494" xr:uid="{00000000-0005-0000-0000-000087150000}"/>
    <cellStyle name="Normal 5 2 2 2 4 3 2" xfId="15546" xr:uid="{00000000-0005-0000-0000-0000CB3C0000}"/>
    <cellStyle name="Normal 5 2 2 2 4 3 2 3" xfId="30640" xr:uid="{00000000-0005-0000-0000-0000C5770000}"/>
    <cellStyle name="Normal 5 2 2 2 4 3 3" xfId="10526" xr:uid="{00000000-0005-0000-0000-00002F290000}"/>
    <cellStyle name="Normal 5 2 2 2 4 3 3 3" xfId="25623" xr:uid="{00000000-0005-0000-0000-00002C640000}"/>
    <cellStyle name="Normal 5 2 2 2 4 3 5" xfId="20610" xr:uid="{00000000-0005-0000-0000-000097500000}"/>
    <cellStyle name="Normal 5 2 2 2 4 4" xfId="12204" xr:uid="{00000000-0005-0000-0000-0000BD2F0000}"/>
    <cellStyle name="Normal 5 2 2 2 4 4 3" xfId="27298" xr:uid="{00000000-0005-0000-0000-0000B76A0000}"/>
    <cellStyle name="Normal 5 2 2 2 4 5" xfId="7183" xr:uid="{00000000-0005-0000-0000-0000201C0000}"/>
    <cellStyle name="Normal 5 2 2 2 4 5 3" xfId="22281" xr:uid="{00000000-0005-0000-0000-00001E570000}"/>
    <cellStyle name="Normal 5 2 2 2 4 7" xfId="17268" xr:uid="{00000000-0005-0000-0000-000089430000}"/>
    <cellStyle name="Normal 5 2 2 2 5" xfId="2965" xr:uid="{00000000-0005-0000-0000-0000A60B0000}"/>
    <cellStyle name="Normal 5 2 2 2 5 2" xfId="13039" xr:uid="{00000000-0005-0000-0000-000000330000}"/>
    <cellStyle name="Normal 5 2 2 2 5 2 3" xfId="28133" xr:uid="{00000000-0005-0000-0000-0000FA6D0000}"/>
    <cellStyle name="Normal 5 2 2 2 5 3" xfId="8019" xr:uid="{00000000-0005-0000-0000-0000641F0000}"/>
    <cellStyle name="Normal 5 2 2 2 5 3 3" xfId="23116" xr:uid="{00000000-0005-0000-0000-0000615A0000}"/>
    <cellStyle name="Normal 5 2 2 2 5 5" xfId="18103" xr:uid="{00000000-0005-0000-0000-0000CC460000}"/>
    <cellStyle name="Normal 5 2 2 2 6" xfId="4658" xr:uid="{00000000-0005-0000-0000-000043120000}"/>
    <cellStyle name="Normal 5 2 2 2 6 2" xfId="14710" xr:uid="{00000000-0005-0000-0000-000087390000}"/>
    <cellStyle name="Normal 5 2 2 2 6 2 3" xfId="29804" xr:uid="{00000000-0005-0000-0000-000081740000}"/>
    <cellStyle name="Normal 5 2 2 2 6 3" xfId="9690" xr:uid="{00000000-0005-0000-0000-0000EB250000}"/>
    <cellStyle name="Normal 5 2 2 2 6 3 3" xfId="24787" xr:uid="{00000000-0005-0000-0000-0000E8600000}"/>
    <cellStyle name="Normal 5 2 2 2 6 5" xfId="19774" xr:uid="{00000000-0005-0000-0000-0000534D0000}"/>
    <cellStyle name="Normal 5 2 2 2 7" xfId="11368" xr:uid="{00000000-0005-0000-0000-0000792C0000}"/>
    <cellStyle name="Normal 5 2 2 2 7 3" xfId="26462" xr:uid="{00000000-0005-0000-0000-000073670000}"/>
    <cellStyle name="Normal 5 2 2 2 8" xfId="6347" xr:uid="{00000000-0005-0000-0000-0000DC180000}"/>
    <cellStyle name="Normal 5 2 2 2 8 3" xfId="21445"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1" xr:uid="{00000000-0005-0000-0000-000048730000}"/>
    <cellStyle name="Normal 5 2 2 3 2 2 2 3" xfId="9377" xr:uid="{00000000-0005-0000-0000-0000B2240000}"/>
    <cellStyle name="Normal 5 2 2 3 2 2 2 3 3" xfId="24474" xr:uid="{00000000-0005-0000-0000-0000AF5F0000}"/>
    <cellStyle name="Normal 5 2 2 3 2 2 2 5" xfId="19461" xr:uid="{00000000-0005-0000-0000-00001A4C0000}"/>
    <cellStyle name="Normal 5 2 2 3 2 2 3" xfId="6016" xr:uid="{00000000-0005-0000-0000-000091170000}"/>
    <cellStyle name="Normal 5 2 2 3 2 2 3 2" xfId="16068" xr:uid="{00000000-0005-0000-0000-0000D53E0000}"/>
    <cellStyle name="Normal 5 2 2 3 2 2 3 2 3" xfId="31162" xr:uid="{00000000-0005-0000-0000-0000CF790000}"/>
    <cellStyle name="Normal 5 2 2 3 2 2 3 3" xfId="11048" xr:uid="{00000000-0005-0000-0000-0000392B0000}"/>
    <cellStyle name="Normal 5 2 2 3 2 2 3 3 3" xfId="26145" xr:uid="{00000000-0005-0000-0000-000036660000}"/>
    <cellStyle name="Normal 5 2 2 3 2 2 3 5" xfId="21132" xr:uid="{00000000-0005-0000-0000-0000A1520000}"/>
    <cellStyle name="Normal 5 2 2 3 2 2 4" xfId="12726" xr:uid="{00000000-0005-0000-0000-0000C7310000}"/>
    <cellStyle name="Normal 5 2 2 3 2 2 4 3" xfId="27820" xr:uid="{00000000-0005-0000-0000-0000C16C0000}"/>
    <cellStyle name="Normal 5 2 2 3 2 2 5" xfId="7705" xr:uid="{00000000-0005-0000-0000-00002A1E0000}"/>
    <cellStyle name="Normal 5 2 2 3 2 2 5 3" xfId="22803" xr:uid="{00000000-0005-0000-0000-000028590000}"/>
    <cellStyle name="Normal 5 2 2 3 2 2 7" xfId="17790" xr:uid="{00000000-0005-0000-0000-000093450000}"/>
    <cellStyle name="Normal 5 2 2 3 2 3" xfId="3487" xr:uid="{00000000-0005-0000-0000-0000B00D0000}"/>
    <cellStyle name="Normal 5 2 2 3 2 3 2" xfId="13561" xr:uid="{00000000-0005-0000-0000-00000A350000}"/>
    <cellStyle name="Normal 5 2 2 3 2 3 2 3" xfId="28655" xr:uid="{00000000-0005-0000-0000-000004700000}"/>
    <cellStyle name="Normal 5 2 2 3 2 3 3" xfId="8541" xr:uid="{00000000-0005-0000-0000-00006E210000}"/>
    <cellStyle name="Normal 5 2 2 3 2 3 3 3" xfId="23638" xr:uid="{00000000-0005-0000-0000-00006B5C0000}"/>
    <cellStyle name="Normal 5 2 2 3 2 3 5" xfId="18625" xr:uid="{00000000-0005-0000-0000-0000D6480000}"/>
    <cellStyle name="Normal 5 2 2 3 2 4" xfId="5180" xr:uid="{00000000-0005-0000-0000-00004D140000}"/>
    <cellStyle name="Normal 5 2 2 3 2 4 2" xfId="15232" xr:uid="{00000000-0005-0000-0000-0000913B0000}"/>
    <cellStyle name="Normal 5 2 2 3 2 4 2 3" xfId="30326" xr:uid="{00000000-0005-0000-0000-00008B760000}"/>
    <cellStyle name="Normal 5 2 2 3 2 4 3" xfId="10212" xr:uid="{00000000-0005-0000-0000-0000F5270000}"/>
    <cellStyle name="Normal 5 2 2 3 2 4 3 3" xfId="25309" xr:uid="{00000000-0005-0000-0000-0000F2620000}"/>
    <cellStyle name="Normal 5 2 2 3 2 4 5" xfId="20296" xr:uid="{00000000-0005-0000-0000-00005D4F0000}"/>
    <cellStyle name="Normal 5 2 2 3 2 5" xfId="11890" xr:uid="{00000000-0005-0000-0000-0000832E0000}"/>
    <cellStyle name="Normal 5 2 2 3 2 5 3" xfId="26984" xr:uid="{00000000-0005-0000-0000-00007D690000}"/>
    <cellStyle name="Normal 5 2 2 3 2 6" xfId="6869" xr:uid="{00000000-0005-0000-0000-0000E61A0000}"/>
    <cellStyle name="Normal 5 2 2 3 2 6 3" xfId="21967" xr:uid="{00000000-0005-0000-0000-0000E4550000}"/>
    <cellStyle name="Normal 5 2 2 3 2 8" xfId="16954"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3" xr:uid="{00000000-0005-0000-0000-0000A6710000}"/>
    <cellStyle name="Normal 5 2 2 3 3 2 3" xfId="8959" xr:uid="{00000000-0005-0000-0000-000010230000}"/>
    <cellStyle name="Normal 5 2 2 3 3 2 3 3" xfId="24056" xr:uid="{00000000-0005-0000-0000-00000D5E0000}"/>
    <cellStyle name="Normal 5 2 2 3 3 2 5" xfId="19043" xr:uid="{00000000-0005-0000-0000-0000784A0000}"/>
    <cellStyle name="Normal 5 2 2 3 3 3" xfId="5598" xr:uid="{00000000-0005-0000-0000-0000EF150000}"/>
    <cellStyle name="Normal 5 2 2 3 3 3 2" xfId="15650" xr:uid="{00000000-0005-0000-0000-0000333D0000}"/>
    <cellStyle name="Normal 5 2 2 3 3 3 2 3" xfId="30744" xr:uid="{00000000-0005-0000-0000-00002D780000}"/>
    <cellStyle name="Normal 5 2 2 3 3 3 3" xfId="10630" xr:uid="{00000000-0005-0000-0000-000097290000}"/>
    <cellStyle name="Normal 5 2 2 3 3 3 3 3" xfId="25727" xr:uid="{00000000-0005-0000-0000-000094640000}"/>
    <cellStyle name="Normal 5 2 2 3 3 3 5" xfId="20714" xr:uid="{00000000-0005-0000-0000-0000FF500000}"/>
    <cellStyle name="Normal 5 2 2 3 3 4" xfId="12308" xr:uid="{00000000-0005-0000-0000-000025300000}"/>
    <cellStyle name="Normal 5 2 2 3 3 4 3" xfId="27402" xr:uid="{00000000-0005-0000-0000-00001F6B0000}"/>
    <cellStyle name="Normal 5 2 2 3 3 5" xfId="7287" xr:uid="{00000000-0005-0000-0000-0000881C0000}"/>
    <cellStyle name="Normal 5 2 2 3 3 5 3" xfId="22385" xr:uid="{00000000-0005-0000-0000-000086570000}"/>
    <cellStyle name="Normal 5 2 2 3 3 7" xfId="17372" xr:uid="{00000000-0005-0000-0000-0000F1430000}"/>
    <cellStyle name="Normal 5 2 2 3 4" xfId="3069" xr:uid="{00000000-0005-0000-0000-00000E0C0000}"/>
    <cellStyle name="Normal 5 2 2 3 4 2" xfId="13143" xr:uid="{00000000-0005-0000-0000-000068330000}"/>
    <cellStyle name="Normal 5 2 2 3 4 2 3" xfId="28237" xr:uid="{00000000-0005-0000-0000-0000626E0000}"/>
    <cellStyle name="Normal 5 2 2 3 4 3" xfId="8123" xr:uid="{00000000-0005-0000-0000-0000CC1F0000}"/>
    <cellStyle name="Normal 5 2 2 3 4 3 3" xfId="23220" xr:uid="{00000000-0005-0000-0000-0000C95A0000}"/>
    <cellStyle name="Normal 5 2 2 3 4 5" xfId="18207" xr:uid="{00000000-0005-0000-0000-000034470000}"/>
    <cellStyle name="Normal 5 2 2 3 5" xfId="4762" xr:uid="{00000000-0005-0000-0000-0000AB120000}"/>
    <cellStyle name="Normal 5 2 2 3 5 2" xfId="14814" xr:uid="{00000000-0005-0000-0000-0000EF390000}"/>
    <cellStyle name="Normal 5 2 2 3 5 2 3" xfId="29908" xr:uid="{00000000-0005-0000-0000-0000E9740000}"/>
    <cellStyle name="Normal 5 2 2 3 5 3" xfId="9794" xr:uid="{00000000-0005-0000-0000-000053260000}"/>
    <cellStyle name="Normal 5 2 2 3 5 3 3" xfId="24891" xr:uid="{00000000-0005-0000-0000-000050610000}"/>
    <cellStyle name="Normal 5 2 2 3 5 5" xfId="19878" xr:uid="{00000000-0005-0000-0000-0000BB4D0000}"/>
    <cellStyle name="Normal 5 2 2 3 6" xfId="11472" xr:uid="{00000000-0005-0000-0000-0000E12C0000}"/>
    <cellStyle name="Normal 5 2 2 3 6 3" xfId="26566" xr:uid="{00000000-0005-0000-0000-0000DB670000}"/>
    <cellStyle name="Normal 5 2 2 3 7" xfId="6451" xr:uid="{00000000-0005-0000-0000-000044190000}"/>
    <cellStyle name="Normal 5 2 2 3 7 3" xfId="21549" xr:uid="{00000000-0005-0000-0000-000042540000}"/>
    <cellStyle name="Normal 5 2 2 3 9" xfId="16536"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3" xr:uid="{00000000-0005-0000-0000-000078720000}"/>
    <cellStyle name="Normal 5 2 2 4 2 2 3" xfId="9169" xr:uid="{00000000-0005-0000-0000-0000E2230000}"/>
    <cellStyle name="Normal 5 2 2 4 2 2 3 3" xfId="24266" xr:uid="{00000000-0005-0000-0000-0000DF5E0000}"/>
    <cellStyle name="Normal 5 2 2 4 2 2 5" xfId="19253" xr:uid="{00000000-0005-0000-0000-00004A4B0000}"/>
    <cellStyle name="Normal 5 2 2 4 2 3" xfId="5808" xr:uid="{00000000-0005-0000-0000-0000C1160000}"/>
    <cellStyle name="Normal 5 2 2 4 2 3 2" xfId="15860" xr:uid="{00000000-0005-0000-0000-0000053E0000}"/>
    <cellStyle name="Normal 5 2 2 4 2 3 2 3" xfId="30954" xr:uid="{00000000-0005-0000-0000-0000FF780000}"/>
    <cellStyle name="Normal 5 2 2 4 2 3 3" xfId="10840" xr:uid="{00000000-0005-0000-0000-0000692A0000}"/>
    <cellStyle name="Normal 5 2 2 4 2 3 3 3" xfId="25937" xr:uid="{00000000-0005-0000-0000-000066650000}"/>
    <cellStyle name="Normal 5 2 2 4 2 3 5" xfId="20924" xr:uid="{00000000-0005-0000-0000-0000D1510000}"/>
    <cellStyle name="Normal 5 2 2 4 2 4" xfId="12518" xr:uid="{00000000-0005-0000-0000-0000F7300000}"/>
    <cellStyle name="Normal 5 2 2 4 2 4 3" xfId="27612" xr:uid="{00000000-0005-0000-0000-0000F16B0000}"/>
    <cellStyle name="Normal 5 2 2 4 2 5" xfId="7497" xr:uid="{00000000-0005-0000-0000-00005A1D0000}"/>
    <cellStyle name="Normal 5 2 2 4 2 5 3" xfId="22595" xr:uid="{00000000-0005-0000-0000-000058580000}"/>
    <cellStyle name="Normal 5 2 2 4 2 7" xfId="17582" xr:uid="{00000000-0005-0000-0000-0000C3440000}"/>
    <cellStyle name="Normal 5 2 2 4 3" xfId="3279" xr:uid="{00000000-0005-0000-0000-0000E00C0000}"/>
    <cellStyle name="Normal 5 2 2 4 3 2" xfId="13353" xr:uid="{00000000-0005-0000-0000-00003A340000}"/>
    <cellStyle name="Normal 5 2 2 4 3 2 3" xfId="28447" xr:uid="{00000000-0005-0000-0000-0000346F0000}"/>
    <cellStyle name="Normal 5 2 2 4 3 3" xfId="8333" xr:uid="{00000000-0005-0000-0000-00009E200000}"/>
    <cellStyle name="Normal 5 2 2 4 3 3 3" xfId="23430" xr:uid="{00000000-0005-0000-0000-00009B5B0000}"/>
    <cellStyle name="Normal 5 2 2 4 3 5" xfId="18417" xr:uid="{00000000-0005-0000-0000-000006480000}"/>
    <cellStyle name="Normal 5 2 2 4 4" xfId="4972" xr:uid="{00000000-0005-0000-0000-00007D130000}"/>
    <cellStyle name="Normal 5 2 2 4 4 2" xfId="15024" xr:uid="{00000000-0005-0000-0000-0000C13A0000}"/>
    <cellStyle name="Normal 5 2 2 4 4 2 3" xfId="30118" xr:uid="{00000000-0005-0000-0000-0000BB750000}"/>
    <cellStyle name="Normal 5 2 2 4 4 3" xfId="10004" xr:uid="{00000000-0005-0000-0000-000025270000}"/>
    <cellStyle name="Normal 5 2 2 4 4 3 3" xfId="25101" xr:uid="{00000000-0005-0000-0000-000022620000}"/>
    <cellStyle name="Normal 5 2 2 4 4 5" xfId="20088" xr:uid="{00000000-0005-0000-0000-00008D4E0000}"/>
    <cellStyle name="Normal 5 2 2 4 5" xfId="11682" xr:uid="{00000000-0005-0000-0000-0000B32D0000}"/>
    <cellStyle name="Normal 5 2 2 4 5 3" xfId="26776" xr:uid="{00000000-0005-0000-0000-0000AD680000}"/>
    <cellStyle name="Normal 5 2 2 4 6" xfId="6661" xr:uid="{00000000-0005-0000-0000-0000161A0000}"/>
    <cellStyle name="Normal 5 2 2 4 6 3" xfId="21759" xr:uid="{00000000-0005-0000-0000-000014550000}"/>
    <cellStyle name="Normal 5 2 2 4 8" xfId="16746"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5" xr:uid="{00000000-0005-0000-0000-0000D6700000}"/>
    <cellStyle name="Normal 5 2 2 5 2 3" xfId="8751" xr:uid="{00000000-0005-0000-0000-000040220000}"/>
    <cellStyle name="Normal 5 2 2 5 2 3 3" xfId="23848" xr:uid="{00000000-0005-0000-0000-00003D5D0000}"/>
    <cellStyle name="Normal 5 2 2 5 2 5" xfId="18835" xr:uid="{00000000-0005-0000-0000-0000A8490000}"/>
    <cellStyle name="Normal 5 2 2 5 3" xfId="5390" xr:uid="{00000000-0005-0000-0000-00001F150000}"/>
    <cellStyle name="Normal 5 2 2 5 3 2" xfId="15442" xr:uid="{00000000-0005-0000-0000-0000633C0000}"/>
    <cellStyle name="Normal 5 2 2 5 3 2 3" xfId="30536" xr:uid="{00000000-0005-0000-0000-00005D770000}"/>
    <cellStyle name="Normal 5 2 2 5 3 3" xfId="10422" xr:uid="{00000000-0005-0000-0000-0000C7280000}"/>
    <cellStyle name="Normal 5 2 2 5 3 3 3" xfId="25519" xr:uid="{00000000-0005-0000-0000-0000C4630000}"/>
    <cellStyle name="Normal 5 2 2 5 3 5" xfId="20506" xr:uid="{00000000-0005-0000-0000-00002F500000}"/>
    <cellStyle name="Normal 5 2 2 5 4" xfId="12100" xr:uid="{00000000-0005-0000-0000-0000552F0000}"/>
    <cellStyle name="Normal 5 2 2 5 4 3" xfId="27194" xr:uid="{00000000-0005-0000-0000-00004F6A0000}"/>
    <cellStyle name="Normal 5 2 2 5 5" xfId="7079" xr:uid="{00000000-0005-0000-0000-0000B81B0000}"/>
    <cellStyle name="Normal 5 2 2 5 5 3" xfId="22177" xr:uid="{00000000-0005-0000-0000-0000B6560000}"/>
    <cellStyle name="Normal 5 2 2 5 7" xfId="17164" xr:uid="{00000000-0005-0000-0000-000021430000}"/>
    <cellStyle name="Normal 5 2 2 6" xfId="2861" xr:uid="{00000000-0005-0000-0000-00003E0B0000}"/>
    <cellStyle name="Normal 5 2 2 6 2" xfId="12935" xr:uid="{00000000-0005-0000-0000-000098320000}"/>
    <cellStyle name="Normal 5 2 2 6 2 3" xfId="28029" xr:uid="{00000000-0005-0000-0000-0000926D0000}"/>
    <cellStyle name="Normal 5 2 2 6 3" xfId="7915" xr:uid="{00000000-0005-0000-0000-0000FC1E0000}"/>
    <cellStyle name="Normal 5 2 2 6 3 3" xfId="23012" xr:uid="{00000000-0005-0000-0000-0000F9590000}"/>
    <cellStyle name="Normal 5 2 2 6 5" xfId="17999" xr:uid="{00000000-0005-0000-0000-000064460000}"/>
    <cellStyle name="Normal 5 2 2 7" xfId="4554" xr:uid="{00000000-0005-0000-0000-0000DB110000}"/>
    <cellStyle name="Normal 5 2 2 7 2" xfId="14606" xr:uid="{00000000-0005-0000-0000-00001F390000}"/>
    <cellStyle name="Normal 5 2 2 7 2 3" xfId="29700" xr:uid="{00000000-0005-0000-0000-000019740000}"/>
    <cellStyle name="Normal 5 2 2 7 3" xfId="9586" xr:uid="{00000000-0005-0000-0000-000083250000}"/>
    <cellStyle name="Normal 5 2 2 7 3 3" xfId="24683" xr:uid="{00000000-0005-0000-0000-000080600000}"/>
    <cellStyle name="Normal 5 2 2 7 5" xfId="19670" xr:uid="{00000000-0005-0000-0000-0000EB4C0000}"/>
    <cellStyle name="Normal 5 2 2 8" xfId="11264" xr:uid="{00000000-0005-0000-0000-0000112C0000}"/>
    <cellStyle name="Normal 5 2 2 8 3" xfId="26358" xr:uid="{00000000-0005-0000-0000-00000B670000}"/>
    <cellStyle name="Normal 5 2 2 9" xfId="6243" xr:uid="{00000000-0005-0000-0000-000074180000}"/>
    <cellStyle name="Normal 5 2 2 9 3" xfId="21341" xr:uid="{00000000-0005-0000-0000-000072530000}"/>
    <cellStyle name="Normal 5 2 3" xfId="1208" xr:uid="{00000000-0005-0000-0000-0000C8040000}"/>
    <cellStyle name="Normal 5 2 3 10" xfId="16380"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3" xr:uid="{00000000-0005-0000-0000-00007C730000}"/>
    <cellStyle name="Normal 5 2 3 2 2 2 2 3" xfId="9429" xr:uid="{00000000-0005-0000-0000-0000E6240000}"/>
    <cellStyle name="Normal 5 2 3 2 2 2 2 3 3" xfId="24526" xr:uid="{00000000-0005-0000-0000-0000E35F0000}"/>
    <cellStyle name="Normal 5 2 3 2 2 2 2 5" xfId="19513" xr:uid="{00000000-0005-0000-0000-00004E4C0000}"/>
    <cellStyle name="Normal 5 2 3 2 2 2 3" xfId="6068" xr:uid="{00000000-0005-0000-0000-0000C5170000}"/>
    <cellStyle name="Normal 5 2 3 2 2 2 3 2" xfId="16120" xr:uid="{00000000-0005-0000-0000-0000093F0000}"/>
    <cellStyle name="Normal 5 2 3 2 2 2 3 2 3" xfId="31214" xr:uid="{00000000-0005-0000-0000-0000037A0000}"/>
    <cellStyle name="Normal 5 2 3 2 2 2 3 3" xfId="11100" xr:uid="{00000000-0005-0000-0000-00006D2B0000}"/>
    <cellStyle name="Normal 5 2 3 2 2 2 3 3 3" xfId="26197" xr:uid="{00000000-0005-0000-0000-00006A660000}"/>
    <cellStyle name="Normal 5 2 3 2 2 2 3 5" xfId="21184" xr:uid="{00000000-0005-0000-0000-0000D5520000}"/>
    <cellStyle name="Normal 5 2 3 2 2 2 4" xfId="12778" xr:uid="{00000000-0005-0000-0000-0000FB310000}"/>
    <cellStyle name="Normal 5 2 3 2 2 2 4 3" xfId="27872" xr:uid="{00000000-0005-0000-0000-0000F56C0000}"/>
    <cellStyle name="Normal 5 2 3 2 2 2 5" xfId="7757" xr:uid="{00000000-0005-0000-0000-00005E1E0000}"/>
    <cellStyle name="Normal 5 2 3 2 2 2 5 3" xfId="22855" xr:uid="{00000000-0005-0000-0000-00005C590000}"/>
    <cellStyle name="Normal 5 2 3 2 2 2 7" xfId="17842" xr:uid="{00000000-0005-0000-0000-0000C7450000}"/>
    <cellStyle name="Normal 5 2 3 2 2 3" xfId="3539" xr:uid="{00000000-0005-0000-0000-0000E40D0000}"/>
    <cellStyle name="Normal 5 2 3 2 2 3 2" xfId="13613" xr:uid="{00000000-0005-0000-0000-00003E350000}"/>
    <cellStyle name="Normal 5 2 3 2 2 3 2 3" xfId="28707" xr:uid="{00000000-0005-0000-0000-000038700000}"/>
    <cellStyle name="Normal 5 2 3 2 2 3 3" xfId="8593" xr:uid="{00000000-0005-0000-0000-0000A2210000}"/>
    <cellStyle name="Normal 5 2 3 2 2 3 3 3" xfId="23690" xr:uid="{00000000-0005-0000-0000-00009F5C0000}"/>
    <cellStyle name="Normal 5 2 3 2 2 3 5" xfId="18677" xr:uid="{00000000-0005-0000-0000-00000A490000}"/>
    <cellStyle name="Normal 5 2 3 2 2 4" xfId="5232" xr:uid="{00000000-0005-0000-0000-000081140000}"/>
    <cellStyle name="Normal 5 2 3 2 2 4 2" xfId="15284" xr:uid="{00000000-0005-0000-0000-0000C53B0000}"/>
    <cellStyle name="Normal 5 2 3 2 2 4 2 3" xfId="30378" xr:uid="{00000000-0005-0000-0000-0000BF760000}"/>
    <cellStyle name="Normal 5 2 3 2 2 4 3" xfId="10264" xr:uid="{00000000-0005-0000-0000-000029280000}"/>
    <cellStyle name="Normal 5 2 3 2 2 4 3 3" xfId="25361" xr:uid="{00000000-0005-0000-0000-000026630000}"/>
    <cellStyle name="Normal 5 2 3 2 2 4 5" xfId="20348" xr:uid="{00000000-0005-0000-0000-0000914F0000}"/>
    <cellStyle name="Normal 5 2 3 2 2 5" xfId="11942" xr:uid="{00000000-0005-0000-0000-0000B72E0000}"/>
    <cellStyle name="Normal 5 2 3 2 2 5 3" xfId="27036" xr:uid="{00000000-0005-0000-0000-0000B1690000}"/>
    <cellStyle name="Normal 5 2 3 2 2 6" xfId="6921" xr:uid="{00000000-0005-0000-0000-00001A1B0000}"/>
    <cellStyle name="Normal 5 2 3 2 2 6 3" xfId="22019" xr:uid="{00000000-0005-0000-0000-000018560000}"/>
    <cellStyle name="Normal 5 2 3 2 2 8" xfId="17006"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5" xr:uid="{00000000-0005-0000-0000-0000DA710000}"/>
    <cellStyle name="Normal 5 2 3 2 3 2 3" xfId="9011" xr:uid="{00000000-0005-0000-0000-000044230000}"/>
    <cellStyle name="Normal 5 2 3 2 3 2 3 3" xfId="24108" xr:uid="{00000000-0005-0000-0000-0000415E0000}"/>
    <cellStyle name="Normal 5 2 3 2 3 2 5" xfId="19095" xr:uid="{00000000-0005-0000-0000-0000AC4A0000}"/>
    <cellStyle name="Normal 5 2 3 2 3 3" xfId="5650" xr:uid="{00000000-0005-0000-0000-000023160000}"/>
    <cellStyle name="Normal 5 2 3 2 3 3 2" xfId="15702" xr:uid="{00000000-0005-0000-0000-0000673D0000}"/>
    <cellStyle name="Normal 5 2 3 2 3 3 2 3" xfId="30796" xr:uid="{00000000-0005-0000-0000-000061780000}"/>
    <cellStyle name="Normal 5 2 3 2 3 3 3" xfId="10682" xr:uid="{00000000-0005-0000-0000-0000CB290000}"/>
    <cellStyle name="Normal 5 2 3 2 3 3 3 3" xfId="25779" xr:uid="{00000000-0005-0000-0000-0000C8640000}"/>
    <cellStyle name="Normal 5 2 3 2 3 3 5" xfId="20766" xr:uid="{00000000-0005-0000-0000-000033510000}"/>
    <cellStyle name="Normal 5 2 3 2 3 4" xfId="12360" xr:uid="{00000000-0005-0000-0000-000059300000}"/>
    <cellStyle name="Normal 5 2 3 2 3 4 3" xfId="27454" xr:uid="{00000000-0005-0000-0000-0000536B0000}"/>
    <cellStyle name="Normal 5 2 3 2 3 5" xfId="7339" xr:uid="{00000000-0005-0000-0000-0000BC1C0000}"/>
    <cellStyle name="Normal 5 2 3 2 3 5 3" xfId="22437" xr:uid="{00000000-0005-0000-0000-0000BA570000}"/>
    <cellStyle name="Normal 5 2 3 2 3 7" xfId="17424" xr:uid="{00000000-0005-0000-0000-000025440000}"/>
    <cellStyle name="Normal 5 2 3 2 4" xfId="3121" xr:uid="{00000000-0005-0000-0000-0000420C0000}"/>
    <cellStyle name="Normal 5 2 3 2 4 2" xfId="13195" xr:uid="{00000000-0005-0000-0000-00009C330000}"/>
    <cellStyle name="Normal 5 2 3 2 4 2 3" xfId="28289" xr:uid="{00000000-0005-0000-0000-0000966E0000}"/>
    <cellStyle name="Normal 5 2 3 2 4 3" xfId="8175" xr:uid="{00000000-0005-0000-0000-000000200000}"/>
    <cellStyle name="Normal 5 2 3 2 4 3 3" xfId="23272" xr:uid="{00000000-0005-0000-0000-0000FD5A0000}"/>
    <cellStyle name="Normal 5 2 3 2 4 5" xfId="18259" xr:uid="{00000000-0005-0000-0000-000068470000}"/>
    <cellStyle name="Normal 5 2 3 2 5" xfId="4814" xr:uid="{00000000-0005-0000-0000-0000DF120000}"/>
    <cellStyle name="Normal 5 2 3 2 5 2" xfId="14866" xr:uid="{00000000-0005-0000-0000-0000233A0000}"/>
    <cellStyle name="Normal 5 2 3 2 5 2 3" xfId="29960" xr:uid="{00000000-0005-0000-0000-00001D750000}"/>
    <cellStyle name="Normal 5 2 3 2 5 3" xfId="9846" xr:uid="{00000000-0005-0000-0000-000087260000}"/>
    <cellStyle name="Normal 5 2 3 2 5 3 3" xfId="24943" xr:uid="{00000000-0005-0000-0000-000084610000}"/>
    <cellStyle name="Normal 5 2 3 2 5 5" xfId="19930" xr:uid="{00000000-0005-0000-0000-0000EF4D0000}"/>
    <cellStyle name="Normal 5 2 3 2 6" xfId="11524" xr:uid="{00000000-0005-0000-0000-0000152D0000}"/>
    <cellStyle name="Normal 5 2 3 2 6 3" xfId="26618" xr:uid="{00000000-0005-0000-0000-00000F680000}"/>
    <cellStyle name="Normal 5 2 3 2 7" xfId="6503" xr:uid="{00000000-0005-0000-0000-000078190000}"/>
    <cellStyle name="Normal 5 2 3 2 7 3" xfId="21601" xr:uid="{00000000-0005-0000-0000-000076540000}"/>
    <cellStyle name="Normal 5 2 3 2 9" xfId="16588"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5" xr:uid="{00000000-0005-0000-0000-0000AC720000}"/>
    <cellStyle name="Normal 5 2 3 3 2 2 3" xfId="9221" xr:uid="{00000000-0005-0000-0000-000016240000}"/>
    <cellStyle name="Normal 5 2 3 3 2 2 3 3" xfId="24318" xr:uid="{00000000-0005-0000-0000-0000135F0000}"/>
    <cellStyle name="Normal 5 2 3 3 2 2 5" xfId="19305" xr:uid="{00000000-0005-0000-0000-00007E4B0000}"/>
    <cellStyle name="Normal 5 2 3 3 2 3" xfId="5860" xr:uid="{00000000-0005-0000-0000-0000F5160000}"/>
    <cellStyle name="Normal 5 2 3 3 2 3 2" xfId="15912" xr:uid="{00000000-0005-0000-0000-0000393E0000}"/>
    <cellStyle name="Normal 5 2 3 3 2 3 2 3" xfId="31006" xr:uid="{00000000-0005-0000-0000-000033790000}"/>
    <cellStyle name="Normal 5 2 3 3 2 3 3" xfId="10892" xr:uid="{00000000-0005-0000-0000-00009D2A0000}"/>
    <cellStyle name="Normal 5 2 3 3 2 3 3 3" xfId="25989" xr:uid="{00000000-0005-0000-0000-00009A650000}"/>
    <cellStyle name="Normal 5 2 3 3 2 3 5" xfId="20976" xr:uid="{00000000-0005-0000-0000-000005520000}"/>
    <cellStyle name="Normal 5 2 3 3 2 4" xfId="12570" xr:uid="{00000000-0005-0000-0000-00002B310000}"/>
    <cellStyle name="Normal 5 2 3 3 2 4 3" xfId="27664" xr:uid="{00000000-0005-0000-0000-0000256C0000}"/>
    <cellStyle name="Normal 5 2 3 3 2 5" xfId="7549" xr:uid="{00000000-0005-0000-0000-00008E1D0000}"/>
    <cellStyle name="Normal 5 2 3 3 2 5 3" xfId="22647" xr:uid="{00000000-0005-0000-0000-00008C580000}"/>
    <cellStyle name="Normal 5 2 3 3 2 7" xfId="17634" xr:uid="{00000000-0005-0000-0000-0000F7440000}"/>
    <cellStyle name="Normal 5 2 3 3 3" xfId="3331" xr:uid="{00000000-0005-0000-0000-0000140D0000}"/>
    <cellStyle name="Normal 5 2 3 3 3 2" xfId="13405" xr:uid="{00000000-0005-0000-0000-00006E340000}"/>
    <cellStyle name="Normal 5 2 3 3 3 2 3" xfId="28499" xr:uid="{00000000-0005-0000-0000-0000686F0000}"/>
    <cellStyle name="Normal 5 2 3 3 3 3" xfId="8385" xr:uid="{00000000-0005-0000-0000-0000D2200000}"/>
    <cellStyle name="Normal 5 2 3 3 3 3 3" xfId="23482" xr:uid="{00000000-0005-0000-0000-0000CF5B0000}"/>
    <cellStyle name="Normal 5 2 3 3 3 5" xfId="18469" xr:uid="{00000000-0005-0000-0000-00003A480000}"/>
    <cellStyle name="Normal 5 2 3 3 4" xfId="5024" xr:uid="{00000000-0005-0000-0000-0000B1130000}"/>
    <cellStyle name="Normal 5 2 3 3 4 2" xfId="15076" xr:uid="{00000000-0005-0000-0000-0000F53A0000}"/>
    <cellStyle name="Normal 5 2 3 3 4 2 3" xfId="30170" xr:uid="{00000000-0005-0000-0000-0000EF750000}"/>
    <cellStyle name="Normal 5 2 3 3 4 3" xfId="10056" xr:uid="{00000000-0005-0000-0000-000059270000}"/>
    <cellStyle name="Normal 5 2 3 3 4 3 3" xfId="25153" xr:uid="{00000000-0005-0000-0000-000056620000}"/>
    <cellStyle name="Normal 5 2 3 3 4 5" xfId="20140" xr:uid="{00000000-0005-0000-0000-0000C14E0000}"/>
    <cellStyle name="Normal 5 2 3 3 5" xfId="11734" xr:uid="{00000000-0005-0000-0000-0000E72D0000}"/>
    <cellStyle name="Normal 5 2 3 3 5 3" xfId="26828" xr:uid="{00000000-0005-0000-0000-0000E1680000}"/>
    <cellStyle name="Normal 5 2 3 3 6" xfId="6713" xr:uid="{00000000-0005-0000-0000-00004A1A0000}"/>
    <cellStyle name="Normal 5 2 3 3 6 3" xfId="21811" xr:uid="{00000000-0005-0000-0000-000048550000}"/>
    <cellStyle name="Normal 5 2 3 3 8" xfId="16798"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7" xr:uid="{00000000-0005-0000-0000-00000A710000}"/>
    <cellStyle name="Normal 5 2 3 4 2 3" xfId="8803" xr:uid="{00000000-0005-0000-0000-000074220000}"/>
    <cellStyle name="Normal 5 2 3 4 2 3 3" xfId="23900" xr:uid="{00000000-0005-0000-0000-0000715D0000}"/>
    <cellStyle name="Normal 5 2 3 4 2 5" xfId="18887" xr:uid="{00000000-0005-0000-0000-0000DC490000}"/>
    <cellStyle name="Normal 5 2 3 4 3" xfId="5442" xr:uid="{00000000-0005-0000-0000-000053150000}"/>
    <cellStyle name="Normal 5 2 3 4 3 2" xfId="15494" xr:uid="{00000000-0005-0000-0000-0000973C0000}"/>
    <cellStyle name="Normal 5 2 3 4 3 2 3" xfId="30588" xr:uid="{00000000-0005-0000-0000-000091770000}"/>
    <cellStyle name="Normal 5 2 3 4 3 3" xfId="10474" xr:uid="{00000000-0005-0000-0000-0000FB280000}"/>
    <cellStyle name="Normal 5 2 3 4 3 3 3" xfId="25571" xr:uid="{00000000-0005-0000-0000-0000F8630000}"/>
    <cellStyle name="Normal 5 2 3 4 3 5" xfId="20558" xr:uid="{00000000-0005-0000-0000-000063500000}"/>
    <cellStyle name="Normal 5 2 3 4 4" xfId="12152" xr:uid="{00000000-0005-0000-0000-0000892F0000}"/>
    <cellStyle name="Normal 5 2 3 4 4 3" xfId="27246" xr:uid="{00000000-0005-0000-0000-0000836A0000}"/>
    <cellStyle name="Normal 5 2 3 4 5" xfId="7131" xr:uid="{00000000-0005-0000-0000-0000EC1B0000}"/>
    <cellStyle name="Normal 5 2 3 4 5 3" xfId="22229" xr:uid="{00000000-0005-0000-0000-0000EA560000}"/>
    <cellStyle name="Normal 5 2 3 4 7" xfId="17216" xr:uid="{00000000-0005-0000-0000-000055430000}"/>
    <cellStyle name="Normal 5 2 3 5" xfId="2913" xr:uid="{00000000-0005-0000-0000-0000720B0000}"/>
    <cellStyle name="Normal 5 2 3 5 2" xfId="12987" xr:uid="{00000000-0005-0000-0000-0000CC320000}"/>
    <cellStyle name="Normal 5 2 3 5 2 3" xfId="28081" xr:uid="{00000000-0005-0000-0000-0000C66D0000}"/>
    <cellStyle name="Normal 5 2 3 5 3" xfId="7967" xr:uid="{00000000-0005-0000-0000-0000301F0000}"/>
    <cellStyle name="Normal 5 2 3 5 3 3" xfId="23064" xr:uid="{00000000-0005-0000-0000-00002D5A0000}"/>
    <cellStyle name="Normal 5 2 3 5 5" xfId="18051" xr:uid="{00000000-0005-0000-0000-000098460000}"/>
    <cellStyle name="Normal 5 2 3 6" xfId="4606" xr:uid="{00000000-0005-0000-0000-00000F120000}"/>
    <cellStyle name="Normal 5 2 3 6 2" xfId="14658" xr:uid="{00000000-0005-0000-0000-000053390000}"/>
    <cellStyle name="Normal 5 2 3 6 2 3" xfId="29752" xr:uid="{00000000-0005-0000-0000-00004D740000}"/>
    <cellStyle name="Normal 5 2 3 6 3" xfId="9638" xr:uid="{00000000-0005-0000-0000-0000B7250000}"/>
    <cellStyle name="Normal 5 2 3 6 3 3" xfId="24735" xr:uid="{00000000-0005-0000-0000-0000B4600000}"/>
    <cellStyle name="Normal 5 2 3 6 5" xfId="19722" xr:uid="{00000000-0005-0000-0000-00001F4D0000}"/>
    <cellStyle name="Normal 5 2 3 7" xfId="11316" xr:uid="{00000000-0005-0000-0000-0000452C0000}"/>
    <cellStyle name="Normal 5 2 3 7 3" xfId="26410" xr:uid="{00000000-0005-0000-0000-00003F670000}"/>
    <cellStyle name="Normal 5 2 3 8" xfId="6295" xr:uid="{00000000-0005-0000-0000-0000A8180000}"/>
    <cellStyle name="Normal 5 2 3 8 3" xfId="21393"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39" xr:uid="{00000000-0005-0000-0000-000014730000}"/>
    <cellStyle name="Normal 5 2 4 2 2 2 3" xfId="9325" xr:uid="{00000000-0005-0000-0000-00007E240000}"/>
    <cellStyle name="Normal 5 2 4 2 2 2 3 3" xfId="24422" xr:uid="{00000000-0005-0000-0000-00007B5F0000}"/>
    <cellStyle name="Normal 5 2 4 2 2 2 5" xfId="19409" xr:uid="{00000000-0005-0000-0000-0000E64B0000}"/>
    <cellStyle name="Normal 5 2 4 2 2 3" xfId="5964" xr:uid="{00000000-0005-0000-0000-00005D170000}"/>
    <cellStyle name="Normal 5 2 4 2 2 3 2" xfId="16016" xr:uid="{00000000-0005-0000-0000-0000A13E0000}"/>
    <cellStyle name="Normal 5 2 4 2 2 3 2 3" xfId="31110" xr:uid="{00000000-0005-0000-0000-00009B790000}"/>
    <cellStyle name="Normal 5 2 4 2 2 3 3" xfId="10996" xr:uid="{00000000-0005-0000-0000-0000052B0000}"/>
    <cellStyle name="Normal 5 2 4 2 2 3 3 3" xfId="26093" xr:uid="{00000000-0005-0000-0000-000002660000}"/>
    <cellStyle name="Normal 5 2 4 2 2 3 5" xfId="21080" xr:uid="{00000000-0005-0000-0000-00006D520000}"/>
    <cellStyle name="Normal 5 2 4 2 2 4" xfId="12674" xr:uid="{00000000-0005-0000-0000-000093310000}"/>
    <cellStyle name="Normal 5 2 4 2 2 4 3" xfId="27768" xr:uid="{00000000-0005-0000-0000-00008D6C0000}"/>
    <cellStyle name="Normal 5 2 4 2 2 5" xfId="7653" xr:uid="{00000000-0005-0000-0000-0000F61D0000}"/>
    <cellStyle name="Normal 5 2 4 2 2 5 3" xfId="22751" xr:uid="{00000000-0005-0000-0000-0000F4580000}"/>
    <cellStyle name="Normal 5 2 4 2 2 7" xfId="17738" xr:uid="{00000000-0005-0000-0000-00005F450000}"/>
    <cellStyle name="Normal 5 2 4 2 3" xfId="3435" xr:uid="{00000000-0005-0000-0000-00007C0D0000}"/>
    <cellStyle name="Normal 5 2 4 2 3 2" xfId="13509" xr:uid="{00000000-0005-0000-0000-0000D6340000}"/>
    <cellStyle name="Normal 5 2 4 2 3 2 3" xfId="28603" xr:uid="{00000000-0005-0000-0000-0000D06F0000}"/>
    <cellStyle name="Normal 5 2 4 2 3 3" xfId="8489" xr:uid="{00000000-0005-0000-0000-00003A210000}"/>
    <cellStyle name="Normal 5 2 4 2 3 3 3" xfId="23586" xr:uid="{00000000-0005-0000-0000-0000375C0000}"/>
    <cellStyle name="Normal 5 2 4 2 3 5" xfId="18573" xr:uid="{00000000-0005-0000-0000-0000A2480000}"/>
    <cellStyle name="Normal 5 2 4 2 4" xfId="5128" xr:uid="{00000000-0005-0000-0000-000019140000}"/>
    <cellStyle name="Normal 5 2 4 2 4 2" xfId="15180" xr:uid="{00000000-0005-0000-0000-00005D3B0000}"/>
    <cellStyle name="Normal 5 2 4 2 4 2 3" xfId="30274" xr:uid="{00000000-0005-0000-0000-000057760000}"/>
    <cellStyle name="Normal 5 2 4 2 4 3" xfId="10160" xr:uid="{00000000-0005-0000-0000-0000C1270000}"/>
    <cellStyle name="Normal 5 2 4 2 4 3 3" xfId="25257" xr:uid="{00000000-0005-0000-0000-0000BE620000}"/>
    <cellStyle name="Normal 5 2 4 2 4 5" xfId="20244" xr:uid="{00000000-0005-0000-0000-0000294F0000}"/>
    <cellStyle name="Normal 5 2 4 2 5" xfId="11838" xr:uid="{00000000-0005-0000-0000-00004F2E0000}"/>
    <cellStyle name="Normal 5 2 4 2 5 3" xfId="26932" xr:uid="{00000000-0005-0000-0000-000049690000}"/>
    <cellStyle name="Normal 5 2 4 2 6" xfId="6817" xr:uid="{00000000-0005-0000-0000-0000B21A0000}"/>
    <cellStyle name="Normal 5 2 4 2 6 3" xfId="21915" xr:uid="{00000000-0005-0000-0000-0000B0550000}"/>
    <cellStyle name="Normal 5 2 4 2 8" xfId="16902"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1" xr:uid="{00000000-0005-0000-0000-000072710000}"/>
    <cellStyle name="Normal 5 2 4 3 2 3" xfId="8907" xr:uid="{00000000-0005-0000-0000-0000DC220000}"/>
    <cellStyle name="Normal 5 2 4 3 2 3 3" xfId="24004" xr:uid="{00000000-0005-0000-0000-0000D95D0000}"/>
    <cellStyle name="Normal 5 2 4 3 2 5" xfId="18991" xr:uid="{00000000-0005-0000-0000-0000444A0000}"/>
    <cellStyle name="Normal 5 2 4 3 3" xfId="5546" xr:uid="{00000000-0005-0000-0000-0000BB150000}"/>
    <cellStyle name="Normal 5 2 4 3 3 2" xfId="15598" xr:uid="{00000000-0005-0000-0000-0000FF3C0000}"/>
    <cellStyle name="Normal 5 2 4 3 3 2 3" xfId="30692" xr:uid="{00000000-0005-0000-0000-0000F9770000}"/>
    <cellStyle name="Normal 5 2 4 3 3 3" xfId="10578" xr:uid="{00000000-0005-0000-0000-000063290000}"/>
    <cellStyle name="Normal 5 2 4 3 3 3 3" xfId="25675" xr:uid="{00000000-0005-0000-0000-000060640000}"/>
    <cellStyle name="Normal 5 2 4 3 3 5" xfId="20662" xr:uid="{00000000-0005-0000-0000-0000CB500000}"/>
    <cellStyle name="Normal 5 2 4 3 4" xfId="12256" xr:uid="{00000000-0005-0000-0000-0000F12F0000}"/>
    <cellStyle name="Normal 5 2 4 3 4 3" xfId="27350" xr:uid="{00000000-0005-0000-0000-0000EB6A0000}"/>
    <cellStyle name="Normal 5 2 4 3 5" xfId="7235" xr:uid="{00000000-0005-0000-0000-0000541C0000}"/>
    <cellStyle name="Normal 5 2 4 3 5 3" xfId="22333" xr:uid="{00000000-0005-0000-0000-000052570000}"/>
    <cellStyle name="Normal 5 2 4 3 7" xfId="17320" xr:uid="{00000000-0005-0000-0000-0000BD430000}"/>
    <cellStyle name="Normal 5 2 4 4" xfId="3017" xr:uid="{00000000-0005-0000-0000-0000DA0B0000}"/>
    <cellStyle name="Normal 5 2 4 4 2" xfId="13091" xr:uid="{00000000-0005-0000-0000-000034330000}"/>
    <cellStyle name="Normal 5 2 4 4 2 3" xfId="28185" xr:uid="{00000000-0005-0000-0000-00002E6E0000}"/>
    <cellStyle name="Normal 5 2 4 4 3" xfId="8071" xr:uid="{00000000-0005-0000-0000-0000981F0000}"/>
    <cellStyle name="Normal 5 2 4 4 3 3" xfId="23168" xr:uid="{00000000-0005-0000-0000-0000955A0000}"/>
    <cellStyle name="Normal 5 2 4 4 5" xfId="18155" xr:uid="{00000000-0005-0000-0000-000000470000}"/>
    <cellStyle name="Normal 5 2 4 5" xfId="4710" xr:uid="{00000000-0005-0000-0000-000077120000}"/>
    <cellStyle name="Normal 5 2 4 5 2" xfId="14762" xr:uid="{00000000-0005-0000-0000-0000BB390000}"/>
    <cellStyle name="Normal 5 2 4 5 2 3" xfId="29856" xr:uid="{00000000-0005-0000-0000-0000B5740000}"/>
    <cellStyle name="Normal 5 2 4 5 3" xfId="9742" xr:uid="{00000000-0005-0000-0000-00001F260000}"/>
    <cellStyle name="Normal 5 2 4 5 3 3" xfId="24839" xr:uid="{00000000-0005-0000-0000-00001C610000}"/>
    <cellStyle name="Normal 5 2 4 5 5" xfId="19826" xr:uid="{00000000-0005-0000-0000-0000874D0000}"/>
    <cellStyle name="Normal 5 2 4 6" xfId="11420" xr:uid="{00000000-0005-0000-0000-0000AD2C0000}"/>
    <cellStyle name="Normal 5 2 4 6 3" xfId="26514" xr:uid="{00000000-0005-0000-0000-0000A7670000}"/>
    <cellStyle name="Normal 5 2 4 7" xfId="6399" xr:uid="{00000000-0005-0000-0000-000010190000}"/>
    <cellStyle name="Normal 5 2 4 7 3" xfId="21497" xr:uid="{00000000-0005-0000-0000-00000E540000}"/>
    <cellStyle name="Normal 5 2 4 9" xfId="16484"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1" xr:uid="{00000000-0005-0000-0000-000044720000}"/>
    <cellStyle name="Normal 5 2 5 2 2 3" xfId="9117" xr:uid="{00000000-0005-0000-0000-0000AE230000}"/>
    <cellStyle name="Normal 5 2 5 2 2 3 3" xfId="24214" xr:uid="{00000000-0005-0000-0000-0000AB5E0000}"/>
    <cellStyle name="Normal 5 2 5 2 2 5" xfId="19201" xr:uid="{00000000-0005-0000-0000-0000164B0000}"/>
    <cellStyle name="Normal 5 2 5 2 3" xfId="5756" xr:uid="{00000000-0005-0000-0000-00008D160000}"/>
    <cellStyle name="Normal 5 2 5 2 3 2" xfId="15808" xr:uid="{00000000-0005-0000-0000-0000D13D0000}"/>
    <cellStyle name="Normal 5 2 5 2 3 2 3" xfId="30902" xr:uid="{00000000-0005-0000-0000-0000CB780000}"/>
    <cellStyle name="Normal 5 2 5 2 3 3" xfId="10788" xr:uid="{00000000-0005-0000-0000-0000352A0000}"/>
    <cellStyle name="Normal 5 2 5 2 3 3 3" xfId="25885" xr:uid="{00000000-0005-0000-0000-000032650000}"/>
    <cellStyle name="Normal 5 2 5 2 3 5" xfId="20872" xr:uid="{00000000-0005-0000-0000-00009D510000}"/>
    <cellStyle name="Normal 5 2 5 2 4" xfId="12466" xr:uid="{00000000-0005-0000-0000-0000C3300000}"/>
    <cellStyle name="Normal 5 2 5 2 4 3" xfId="27560" xr:uid="{00000000-0005-0000-0000-0000BD6B0000}"/>
    <cellStyle name="Normal 5 2 5 2 5" xfId="7445" xr:uid="{00000000-0005-0000-0000-0000261D0000}"/>
    <cellStyle name="Normal 5 2 5 2 5 3" xfId="22543" xr:uid="{00000000-0005-0000-0000-000024580000}"/>
    <cellStyle name="Normal 5 2 5 2 7" xfId="17530" xr:uid="{00000000-0005-0000-0000-00008F440000}"/>
    <cellStyle name="Normal 5 2 5 3" xfId="3227" xr:uid="{00000000-0005-0000-0000-0000AC0C0000}"/>
    <cellStyle name="Normal 5 2 5 3 2" xfId="13301" xr:uid="{00000000-0005-0000-0000-000006340000}"/>
    <cellStyle name="Normal 5 2 5 3 2 3" xfId="28395" xr:uid="{00000000-0005-0000-0000-0000006F0000}"/>
    <cellStyle name="Normal 5 2 5 3 3" xfId="8281" xr:uid="{00000000-0005-0000-0000-00006A200000}"/>
    <cellStyle name="Normal 5 2 5 3 3 3" xfId="23378" xr:uid="{00000000-0005-0000-0000-0000675B0000}"/>
    <cellStyle name="Normal 5 2 5 3 5" xfId="18365" xr:uid="{00000000-0005-0000-0000-0000D2470000}"/>
    <cellStyle name="Normal 5 2 5 4" xfId="4920" xr:uid="{00000000-0005-0000-0000-000049130000}"/>
    <cellStyle name="Normal 5 2 5 4 2" xfId="14972" xr:uid="{00000000-0005-0000-0000-00008D3A0000}"/>
    <cellStyle name="Normal 5 2 5 4 2 3" xfId="30066" xr:uid="{00000000-0005-0000-0000-000087750000}"/>
    <cellStyle name="Normal 5 2 5 4 3" xfId="9952" xr:uid="{00000000-0005-0000-0000-0000F1260000}"/>
    <cellStyle name="Normal 5 2 5 4 3 3" xfId="25049" xr:uid="{00000000-0005-0000-0000-0000EE610000}"/>
    <cellStyle name="Normal 5 2 5 4 5" xfId="20036" xr:uid="{00000000-0005-0000-0000-0000594E0000}"/>
    <cellStyle name="Normal 5 2 5 5" xfId="11630" xr:uid="{00000000-0005-0000-0000-00007F2D0000}"/>
    <cellStyle name="Normal 5 2 5 5 3" xfId="26724" xr:uid="{00000000-0005-0000-0000-000079680000}"/>
    <cellStyle name="Normal 5 2 5 6" xfId="6609" xr:uid="{00000000-0005-0000-0000-0000E2190000}"/>
    <cellStyle name="Normal 5 2 5 6 3" xfId="21707" xr:uid="{00000000-0005-0000-0000-0000E0540000}"/>
    <cellStyle name="Normal 5 2 5 8" xfId="16694"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3" xr:uid="{00000000-0005-0000-0000-0000A2700000}"/>
    <cellStyle name="Normal 5 2 6 2 3" xfId="8699" xr:uid="{00000000-0005-0000-0000-00000C220000}"/>
    <cellStyle name="Normal 5 2 6 2 3 3" xfId="23796" xr:uid="{00000000-0005-0000-0000-0000095D0000}"/>
    <cellStyle name="Normal 5 2 6 2 5" xfId="18783" xr:uid="{00000000-0005-0000-0000-000074490000}"/>
    <cellStyle name="Normal 5 2 6 3" xfId="5338" xr:uid="{00000000-0005-0000-0000-0000EB140000}"/>
    <cellStyle name="Normal 5 2 6 3 2" xfId="15390" xr:uid="{00000000-0005-0000-0000-00002F3C0000}"/>
    <cellStyle name="Normal 5 2 6 3 2 3" xfId="30484" xr:uid="{00000000-0005-0000-0000-000029770000}"/>
    <cellStyle name="Normal 5 2 6 3 3" xfId="10370" xr:uid="{00000000-0005-0000-0000-000093280000}"/>
    <cellStyle name="Normal 5 2 6 3 3 3" xfId="25467" xr:uid="{00000000-0005-0000-0000-000090630000}"/>
    <cellStyle name="Normal 5 2 6 3 5" xfId="20454" xr:uid="{00000000-0005-0000-0000-0000FB4F0000}"/>
    <cellStyle name="Normal 5 2 6 4" xfId="12048" xr:uid="{00000000-0005-0000-0000-0000212F0000}"/>
    <cellStyle name="Normal 5 2 6 4 3" xfId="27142" xr:uid="{00000000-0005-0000-0000-00001B6A0000}"/>
    <cellStyle name="Normal 5 2 6 5" xfId="7027" xr:uid="{00000000-0005-0000-0000-0000841B0000}"/>
    <cellStyle name="Normal 5 2 6 5 3" xfId="22125" xr:uid="{00000000-0005-0000-0000-000082560000}"/>
    <cellStyle name="Normal 5 2 6 7" xfId="17112" xr:uid="{00000000-0005-0000-0000-0000ED420000}"/>
    <cellStyle name="Normal 5 2 7" xfId="2802" xr:uid="{00000000-0005-0000-0000-0000030B0000}"/>
    <cellStyle name="Normal 5 2 7 2" xfId="12883" xr:uid="{00000000-0005-0000-0000-000064320000}"/>
    <cellStyle name="Normal 5 2 7 2 3" xfId="27977" xr:uid="{00000000-0005-0000-0000-00005E6D0000}"/>
    <cellStyle name="Normal 5 2 7 3" xfId="7862" xr:uid="{00000000-0005-0000-0000-0000C71E0000}"/>
    <cellStyle name="Normal 5 2 7 3 3" xfId="22960" xr:uid="{00000000-0005-0000-0000-0000C5590000}"/>
    <cellStyle name="Normal 5 2 7 5" xfId="17947" xr:uid="{00000000-0005-0000-0000-000030460000}"/>
    <cellStyle name="Normal 5 2 8" xfId="4498" xr:uid="{00000000-0005-0000-0000-0000A3110000}"/>
    <cellStyle name="Normal 5 2 8 2" xfId="14554" xr:uid="{00000000-0005-0000-0000-0000EB380000}"/>
    <cellStyle name="Normal 5 2 8 2 3" xfId="29648" xr:uid="{00000000-0005-0000-0000-0000E5730000}"/>
    <cellStyle name="Normal 5 2 8 3" xfId="9534" xr:uid="{00000000-0005-0000-0000-00004F250000}"/>
    <cellStyle name="Normal 5 2 8 3 3" xfId="24631" xr:uid="{00000000-0005-0000-0000-00004C600000}"/>
    <cellStyle name="Normal 5 2 8 5" xfId="19618" xr:uid="{00000000-0005-0000-0000-0000B74C0000}"/>
    <cellStyle name="Normal 5 2 9" xfId="11210" xr:uid="{00000000-0005-0000-0000-0000DB2B0000}"/>
    <cellStyle name="Normal 5 2 9 3" xfId="26306" xr:uid="{00000000-0005-0000-0000-0000D7660000}"/>
    <cellStyle name="Normal 5 3" xfId="405" xr:uid="{00000000-0005-0000-0000-0000A0010000}"/>
    <cellStyle name="Normal 5 3 10" xfId="6184" xr:uid="{00000000-0005-0000-0000-000039180000}"/>
    <cellStyle name="Normal 5 3 10 3" xfId="21285" xr:uid="{00000000-0005-0000-0000-00003A530000}"/>
    <cellStyle name="Normal 5 3 12" xfId="16270" xr:uid="{00000000-0005-0000-0000-0000A33F0000}"/>
    <cellStyle name="Normal 5 3 2" xfId="1149" xr:uid="{00000000-0005-0000-0000-00008D040000}"/>
    <cellStyle name="Normal 5 3 2 11" xfId="16324" xr:uid="{00000000-0005-0000-0000-0000D93F0000}"/>
    <cellStyle name="Normal 5 3 2 2" xfId="1258" xr:uid="{00000000-0005-0000-0000-0000FA040000}"/>
    <cellStyle name="Normal 5 3 2 2 10" xfId="16428"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1" xr:uid="{00000000-0005-0000-0000-0000AC730000}"/>
    <cellStyle name="Normal 5 3 2 2 2 2 2 2 3" xfId="9477" xr:uid="{00000000-0005-0000-0000-000016250000}"/>
    <cellStyle name="Normal 5 3 2 2 2 2 2 2 3 3" xfId="24574" xr:uid="{00000000-0005-0000-0000-000013600000}"/>
    <cellStyle name="Normal 5 3 2 2 2 2 2 2 5" xfId="19561" xr:uid="{00000000-0005-0000-0000-00007E4C0000}"/>
    <cellStyle name="Normal 5 3 2 2 2 2 2 3" xfId="6116" xr:uid="{00000000-0005-0000-0000-0000F5170000}"/>
    <cellStyle name="Normal 5 3 2 2 2 2 2 3 2" xfId="16168" xr:uid="{00000000-0005-0000-0000-0000393F0000}"/>
    <cellStyle name="Normal 5 3 2 2 2 2 2 3 2 3" xfId="31262" xr:uid="{00000000-0005-0000-0000-0000337A0000}"/>
    <cellStyle name="Normal 5 3 2 2 2 2 2 3 3" xfId="11148" xr:uid="{00000000-0005-0000-0000-00009D2B0000}"/>
    <cellStyle name="Normal 5 3 2 2 2 2 2 3 3 3" xfId="26245" xr:uid="{00000000-0005-0000-0000-00009A660000}"/>
    <cellStyle name="Normal 5 3 2 2 2 2 2 3 5" xfId="21232" xr:uid="{00000000-0005-0000-0000-000005530000}"/>
    <cellStyle name="Normal 5 3 2 2 2 2 2 4" xfId="12826" xr:uid="{00000000-0005-0000-0000-00002B320000}"/>
    <cellStyle name="Normal 5 3 2 2 2 2 2 4 3" xfId="27920" xr:uid="{00000000-0005-0000-0000-0000256D0000}"/>
    <cellStyle name="Normal 5 3 2 2 2 2 2 5" xfId="7805" xr:uid="{00000000-0005-0000-0000-00008E1E0000}"/>
    <cellStyle name="Normal 5 3 2 2 2 2 2 5 3" xfId="22903" xr:uid="{00000000-0005-0000-0000-00008C590000}"/>
    <cellStyle name="Normal 5 3 2 2 2 2 2 7" xfId="17890" xr:uid="{00000000-0005-0000-0000-0000F7450000}"/>
    <cellStyle name="Normal 5 3 2 2 2 2 3" xfId="3587" xr:uid="{00000000-0005-0000-0000-0000140E0000}"/>
    <cellStyle name="Normal 5 3 2 2 2 2 3 2" xfId="13661" xr:uid="{00000000-0005-0000-0000-00006E350000}"/>
    <cellStyle name="Normal 5 3 2 2 2 2 3 2 3" xfId="28755" xr:uid="{00000000-0005-0000-0000-000068700000}"/>
    <cellStyle name="Normal 5 3 2 2 2 2 3 3" xfId="8641" xr:uid="{00000000-0005-0000-0000-0000D2210000}"/>
    <cellStyle name="Normal 5 3 2 2 2 2 3 3 3" xfId="23738" xr:uid="{00000000-0005-0000-0000-0000CF5C0000}"/>
    <cellStyle name="Normal 5 3 2 2 2 2 3 5" xfId="18725" xr:uid="{00000000-0005-0000-0000-00003A490000}"/>
    <cellStyle name="Normal 5 3 2 2 2 2 4" xfId="5280" xr:uid="{00000000-0005-0000-0000-0000B1140000}"/>
    <cellStyle name="Normal 5 3 2 2 2 2 4 2" xfId="15332" xr:uid="{00000000-0005-0000-0000-0000F53B0000}"/>
    <cellStyle name="Normal 5 3 2 2 2 2 4 2 3" xfId="30426" xr:uid="{00000000-0005-0000-0000-0000EF760000}"/>
    <cellStyle name="Normal 5 3 2 2 2 2 4 3" xfId="10312" xr:uid="{00000000-0005-0000-0000-000059280000}"/>
    <cellStyle name="Normal 5 3 2 2 2 2 4 3 3" xfId="25409" xr:uid="{00000000-0005-0000-0000-000056630000}"/>
    <cellStyle name="Normal 5 3 2 2 2 2 4 5" xfId="20396" xr:uid="{00000000-0005-0000-0000-0000C14F0000}"/>
    <cellStyle name="Normal 5 3 2 2 2 2 5" xfId="11990" xr:uid="{00000000-0005-0000-0000-0000E72E0000}"/>
    <cellStyle name="Normal 5 3 2 2 2 2 5 3" xfId="27084" xr:uid="{00000000-0005-0000-0000-0000E1690000}"/>
    <cellStyle name="Normal 5 3 2 2 2 2 6" xfId="6969" xr:uid="{00000000-0005-0000-0000-00004A1B0000}"/>
    <cellStyle name="Normal 5 3 2 2 2 2 6 3" xfId="22067" xr:uid="{00000000-0005-0000-0000-000048560000}"/>
    <cellStyle name="Normal 5 3 2 2 2 2 8" xfId="17054"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3" xr:uid="{00000000-0005-0000-0000-00000A720000}"/>
    <cellStyle name="Normal 5 3 2 2 2 3 2 3" xfId="9059" xr:uid="{00000000-0005-0000-0000-000074230000}"/>
    <cellStyle name="Normal 5 3 2 2 2 3 2 3 3" xfId="24156" xr:uid="{00000000-0005-0000-0000-0000715E0000}"/>
    <cellStyle name="Normal 5 3 2 2 2 3 2 5" xfId="19143" xr:uid="{00000000-0005-0000-0000-0000DC4A0000}"/>
    <cellStyle name="Normal 5 3 2 2 2 3 3" xfId="5698" xr:uid="{00000000-0005-0000-0000-000053160000}"/>
    <cellStyle name="Normal 5 3 2 2 2 3 3 2" xfId="15750" xr:uid="{00000000-0005-0000-0000-0000973D0000}"/>
    <cellStyle name="Normal 5 3 2 2 2 3 3 2 3" xfId="30844" xr:uid="{00000000-0005-0000-0000-000091780000}"/>
    <cellStyle name="Normal 5 3 2 2 2 3 3 3" xfId="10730" xr:uid="{00000000-0005-0000-0000-0000FB290000}"/>
    <cellStyle name="Normal 5 3 2 2 2 3 3 3 3" xfId="25827" xr:uid="{00000000-0005-0000-0000-0000F8640000}"/>
    <cellStyle name="Normal 5 3 2 2 2 3 3 5" xfId="20814" xr:uid="{00000000-0005-0000-0000-000063510000}"/>
    <cellStyle name="Normal 5 3 2 2 2 3 4" xfId="12408" xr:uid="{00000000-0005-0000-0000-000089300000}"/>
    <cellStyle name="Normal 5 3 2 2 2 3 4 3" xfId="27502" xr:uid="{00000000-0005-0000-0000-0000836B0000}"/>
    <cellStyle name="Normal 5 3 2 2 2 3 5" xfId="7387" xr:uid="{00000000-0005-0000-0000-0000EC1C0000}"/>
    <cellStyle name="Normal 5 3 2 2 2 3 5 3" xfId="22485" xr:uid="{00000000-0005-0000-0000-0000EA570000}"/>
    <cellStyle name="Normal 5 3 2 2 2 3 7" xfId="17472" xr:uid="{00000000-0005-0000-0000-000055440000}"/>
    <cellStyle name="Normal 5 3 2 2 2 4" xfId="3169" xr:uid="{00000000-0005-0000-0000-0000720C0000}"/>
    <cellStyle name="Normal 5 3 2 2 2 4 2" xfId="13243" xr:uid="{00000000-0005-0000-0000-0000CC330000}"/>
    <cellStyle name="Normal 5 3 2 2 2 4 2 3" xfId="28337" xr:uid="{00000000-0005-0000-0000-0000C66E0000}"/>
    <cellStyle name="Normal 5 3 2 2 2 4 3" xfId="8223" xr:uid="{00000000-0005-0000-0000-000030200000}"/>
    <cellStyle name="Normal 5 3 2 2 2 4 3 3" xfId="23320" xr:uid="{00000000-0005-0000-0000-00002D5B0000}"/>
    <cellStyle name="Normal 5 3 2 2 2 4 5" xfId="18307" xr:uid="{00000000-0005-0000-0000-000098470000}"/>
    <cellStyle name="Normal 5 3 2 2 2 5" xfId="4862" xr:uid="{00000000-0005-0000-0000-00000F130000}"/>
    <cellStyle name="Normal 5 3 2 2 2 5 2" xfId="14914" xr:uid="{00000000-0005-0000-0000-0000533A0000}"/>
    <cellStyle name="Normal 5 3 2 2 2 5 2 3" xfId="30008" xr:uid="{00000000-0005-0000-0000-00004D750000}"/>
    <cellStyle name="Normal 5 3 2 2 2 5 3" xfId="9894" xr:uid="{00000000-0005-0000-0000-0000B7260000}"/>
    <cellStyle name="Normal 5 3 2 2 2 5 3 3" xfId="24991" xr:uid="{00000000-0005-0000-0000-0000B4610000}"/>
    <cellStyle name="Normal 5 3 2 2 2 5 5" xfId="19978" xr:uid="{00000000-0005-0000-0000-00001F4E0000}"/>
    <cellStyle name="Normal 5 3 2 2 2 6" xfId="11572" xr:uid="{00000000-0005-0000-0000-0000452D0000}"/>
    <cellStyle name="Normal 5 3 2 2 2 6 3" xfId="26666" xr:uid="{00000000-0005-0000-0000-00003F680000}"/>
    <cellStyle name="Normal 5 3 2 2 2 7" xfId="6551" xr:uid="{00000000-0005-0000-0000-0000A8190000}"/>
    <cellStyle name="Normal 5 3 2 2 2 7 3" xfId="21649" xr:uid="{00000000-0005-0000-0000-0000A6540000}"/>
    <cellStyle name="Normal 5 3 2 2 2 9" xfId="16636"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3" xr:uid="{00000000-0005-0000-0000-0000DC720000}"/>
    <cellStyle name="Normal 5 3 2 2 3 2 2 3" xfId="9269" xr:uid="{00000000-0005-0000-0000-000046240000}"/>
    <cellStyle name="Normal 5 3 2 2 3 2 2 3 3" xfId="24366" xr:uid="{00000000-0005-0000-0000-0000435F0000}"/>
    <cellStyle name="Normal 5 3 2 2 3 2 2 5" xfId="19353" xr:uid="{00000000-0005-0000-0000-0000AE4B0000}"/>
    <cellStyle name="Normal 5 3 2 2 3 2 3" xfId="5908" xr:uid="{00000000-0005-0000-0000-000025170000}"/>
    <cellStyle name="Normal 5 3 2 2 3 2 3 2" xfId="15960" xr:uid="{00000000-0005-0000-0000-0000693E0000}"/>
    <cellStyle name="Normal 5 3 2 2 3 2 3 2 3" xfId="31054" xr:uid="{00000000-0005-0000-0000-000063790000}"/>
    <cellStyle name="Normal 5 3 2 2 3 2 3 3" xfId="10940" xr:uid="{00000000-0005-0000-0000-0000CD2A0000}"/>
    <cellStyle name="Normal 5 3 2 2 3 2 3 3 3" xfId="26037" xr:uid="{00000000-0005-0000-0000-0000CA650000}"/>
    <cellStyle name="Normal 5 3 2 2 3 2 3 5" xfId="21024" xr:uid="{00000000-0005-0000-0000-000035520000}"/>
    <cellStyle name="Normal 5 3 2 2 3 2 4" xfId="12618" xr:uid="{00000000-0005-0000-0000-00005B310000}"/>
    <cellStyle name="Normal 5 3 2 2 3 2 4 3" xfId="27712" xr:uid="{00000000-0005-0000-0000-0000556C0000}"/>
    <cellStyle name="Normal 5 3 2 2 3 2 5" xfId="7597" xr:uid="{00000000-0005-0000-0000-0000BE1D0000}"/>
    <cellStyle name="Normal 5 3 2 2 3 2 5 3" xfId="22695" xr:uid="{00000000-0005-0000-0000-0000BC580000}"/>
    <cellStyle name="Normal 5 3 2 2 3 2 7" xfId="17682" xr:uid="{00000000-0005-0000-0000-000027450000}"/>
    <cellStyle name="Normal 5 3 2 2 3 3" xfId="3379" xr:uid="{00000000-0005-0000-0000-0000440D0000}"/>
    <cellStyle name="Normal 5 3 2 2 3 3 2" xfId="13453" xr:uid="{00000000-0005-0000-0000-00009E340000}"/>
    <cellStyle name="Normal 5 3 2 2 3 3 2 3" xfId="28547" xr:uid="{00000000-0005-0000-0000-0000986F0000}"/>
    <cellStyle name="Normal 5 3 2 2 3 3 3" xfId="8433" xr:uid="{00000000-0005-0000-0000-000002210000}"/>
    <cellStyle name="Normal 5 3 2 2 3 3 3 3" xfId="23530" xr:uid="{00000000-0005-0000-0000-0000FF5B0000}"/>
    <cellStyle name="Normal 5 3 2 2 3 3 5" xfId="18517" xr:uid="{00000000-0005-0000-0000-00006A480000}"/>
    <cellStyle name="Normal 5 3 2 2 3 4" xfId="5072" xr:uid="{00000000-0005-0000-0000-0000E1130000}"/>
    <cellStyle name="Normal 5 3 2 2 3 4 2" xfId="15124" xr:uid="{00000000-0005-0000-0000-0000253B0000}"/>
    <cellStyle name="Normal 5 3 2 2 3 4 2 3" xfId="30218" xr:uid="{00000000-0005-0000-0000-00001F760000}"/>
    <cellStyle name="Normal 5 3 2 2 3 4 3" xfId="10104" xr:uid="{00000000-0005-0000-0000-000089270000}"/>
    <cellStyle name="Normal 5 3 2 2 3 4 3 3" xfId="25201" xr:uid="{00000000-0005-0000-0000-000086620000}"/>
    <cellStyle name="Normal 5 3 2 2 3 4 5" xfId="20188" xr:uid="{00000000-0005-0000-0000-0000F14E0000}"/>
    <cellStyle name="Normal 5 3 2 2 3 5" xfId="11782" xr:uid="{00000000-0005-0000-0000-0000172E0000}"/>
    <cellStyle name="Normal 5 3 2 2 3 5 3" xfId="26876" xr:uid="{00000000-0005-0000-0000-000011690000}"/>
    <cellStyle name="Normal 5 3 2 2 3 6" xfId="6761" xr:uid="{00000000-0005-0000-0000-00007A1A0000}"/>
    <cellStyle name="Normal 5 3 2 2 3 6 3" xfId="21859" xr:uid="{00000000-0005-0000-0000-000078550000}"/>
    <cellStyle name="Normal 5 3 2 2 3 8" xfId="16846"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5" xr:uid="{00000000-0005-0000-0000-00003A710000}"/>
    <cellStyle name="Normal 5 3 2 2 4 2 3" xfId="8851" xr:uid="{00000000-0005-0000-0000-0000A4220000}"/>
    <cellStyle name="Normal 5 3 2 2 4 2 3 3" xfId="23948" xr:uid="{00000000-0005-0000-0000-0000A15D0000}"/>
    <cellStyle name="Normal 5 3 2 2 4 2 5" xfId="18935" xr:uid="{00000000-0005-0000-0000-00000C4A0000}"/>
    <cellStyle name="Normal 5 3 2 2 4 3" xfId="5490" xr:uid="{00000000-0005-0000-0000-000083150000}"/>
    <cellStyle name="Normal 5 3 2 2 4 3 2" xfId="15542" xr:uid="{00000000-0005-0000-0000-0000C73C0000}"/>
    <cellStyle name="Normal 5 3 2 2 4 3 2 3" xfId="30636" xr:uid="{00000000-0005-0000-0000-0000C1770000}"/>
    <cellStyle name="Normal 5 3 2 2 4 3 3" xfId="10522" xr:uid="{00000000-0005-0000-0000-00002B290000}"/>
    <cellStyle name="Normal 5 3 2 2 4 3 3 3" xfId="25619" xr:uid="{00000000-0005-0000-0000-000028640000}"/>
    <cellStyle name="Normal 5 3 2 2 4 3 5" xfId="20606" xr:uid="{00000000-0005-0000-0000-000093500000}"/>
    <cellStyle name="Normal 5 3 2 2 4 4" xfId="12200" xr:uid="{00000000-0005-0000-0000-0000B92F0000}"/>
    <cellStyle name="Normal 5 3 2 2 4 4 3" xfId="27294" xr:uid="{00000000-0005-0000-0000-0000B36A0000}"/>
    <cellStyle name="Normal 5 3 2 2 4 5" xfId="7179" xr:uid="{00000000-0005-0000-0000-00001C1C0000}"/>
    <cellStyle name="Normal 5 3 2 2 4 5 3" xfId="22277" xr:uid="{00000000-0005-0000-0000-00001A570000}"/>
    <cellStyle name="Normal 5 3 2 2 4 7" xfId="17264" xr:uid="{00000000-0005-0000-0000-000085430000}"/>
    <cellStyle name="Normal 5 3 2 2 5" xfId="2961" xr:uid="{00000000-0005-0000-0000-0000A20B0000}"/>
    <cellStyle name="Normal 5 3 2 2 5 2" xfId="13035" xr:uid="{00000000-0005-0000-0000-0000FC320000}"/>
    <cellStyle name="Normal 5 3 2 2 5 2 3" xfId="28129" xr:uid="{00000000-0005-0000-0000-0000F66D0000}"/>
    <cellStyle name="Normal 5 3 2 2 5 3" xfId="8015" xr:uid="{00000000-0005-0000-0000-0000601F0000}"/>
    <cellStyle name="Normal 5 3 2 2 5 3 3" xfId="23112" xr:uid="{00000000-0005-0000-0000-00005D5A0000}"/>
    <cellStyle name="Normal 5 3 2 2 5 5" xfId="18099" xr:uid="{00000000-0005-0000-0000-0000C8460000}"/>
    <cellStyle name="Normal 5 3 2 2 6" xfId="4654" xr:uid="{00000000-0005-0000-0000-00003F120000}"/>
    <cellStyle name="Normal 5 3 2 2 6 2" xfId="14706" xr:uid="{00000000-0005-0000-0000-000083390000}"/>
    <cellStyle name="Normal 5 3 2 2 6 2 3" xfId="29800" xr:uid="{00000000-0005-0000-0000-00007D740000}"/>
    <cellStyle name="Normal 5 3 2 2 6 3" xfId="9686" xr:uid="{00000000-0005-0000-0000-0000E7250000}"/>
    <cellStyle name="Normal 5 3 2 2 6 3 3" xfId="24783" xr:uid="{00000000-0005-0000-0000-0000E4600000}"/>
    <cellStyle name="Normal 5 3 2 2 6 5" xfId="19770" xr:uid="{00000000-0005-0000-0000-00004F4D0000}"/>
    <cellStyle name="Normal 5 3 2 2 7" xfId="11364" xr:uid="{00000000-0005-0000-0000-0000752C0000}"/>
    <cellStyle name="Normal 5 3 2 2 7 3" xfId="26458" xr:uid="{00000000-0005-0000-0000-00006F670000}"/>
    <cellStyle name="Normal 5 3 2 2 8" xfId="6343" xr:uid="{00000000-0005-0000-0000-0000D8180000}"/>
    <cellStyle name="Normal 5 3 2 2 8 3" xfId="21441"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7" xr:uid="{00000000-0005-0000-0000-000044730000}"/>
    <cellStyle name="Normal 5 3 2 3 2 2 2 3" xfId="9373" xr:uid="{00000000-0005-0000-0000-0000AE240000}"/>
    <cellStyle name="Normal 5 3 2 3 2 2 2 3 3" xfId="24470" xr:uid="{00000000-0005-0000-0000-0000AB5F0000}"/>
    <cellStyle name="Normal 5 3 2 3 2 2 2 5" xfId="19457" xr:uid="{00000000-0005-0000-0000-0000164C0000}"/>
    <cellStyle name="Normal 5 3 2 3 2 2 3" xfId="6012" xr:uid="{00000000-0005-0000-0000-00008D170000}"/>
    <cellStyle name="Normal 5 3 2 3 2 2 3 2" xfId="16064" xr:uid="{00000000-0005-0000-0000-0000D13E0000}"/>
    <cellStyle name="Normal 5 3 2 3 2 2 3 2 3" xfId="31158" xr:uid="{00000000-0005-0000-0000-0000CB790000}"/>
    <cellStyle name="Normal 5 3 2 3 2 2 3 3" xfId="11044" xr:uid="{00000000-0005-0000-0000-0000352B0000}"/>
    <cellStyle name="Normal 5 3 2 3 2 2 3 3 3" xfId="26141" xr:uid="{00000000-0005-0000-0000-000032660000}"/>
    <cellStyle name="Normal 5 3 2 3 2 2 3 5" xfId="21128" xr:uid="{00000000-0005-0000-0000-00009D520000}"/>
    <cellStyle name="Normal 5 3 2 3 2 2 4" xfId="12722" xr:uid="{00000000-0005-0000-0000-0000C3310000}"/>
    <cellStyle name="Normal 5 3 2 3 2 2 4 3" xfId="27816" xr:uid="{00000000-0005-0000-0000-0000BD6C0000}"/>
    <cellStyle name="Normal 5 3 2 3 2 2 5" xfId="7701" xr:uid="{00000000-0005-0000-0000-0000261E0000}"/>
    <cellStyle name="Normal 5 3 2 3 2 2 5 3" xfId="22799" xr:uid="{00000000-0005-0000-0000-000024590000}"/>
    <cellStyle name="Normal 5 3 2 3 2 2 7" xfId="17786" xr:uid="{00000000-0005-0000-0000-00008F450000}"/>
    <cellStyle name="Normal 5 3 2 3 2 3" xfId="3483" xr:uid="{00000000-0005-0000-0000-0000AC0D0000}"/>
    <cellStyle name="Normal 5 3 2 3 2 3 2" xfId="13557" xr:uid="{00000000-0005-0000-0000-000006350000}"/>
    <cellStyle name="Normal 5 3 2 3 2 3 2 3" xfId="28651" xr:uid="{00000000-0005-0000-0000-000000700000}"/>
    <cellStyle name="Normal 5 3 2 3 2 3 3" xfId="8537" xr:uid="{00000000-0005-0000-0000-00006A210000}"/>
    <cellStyle name="Normal 5 3 2 3 2 3 3 3" xfId="23634" xr:uid="{00000000-0005-0000-0000-0000675C0000}"/>
    <cellStyle name="Normal 5 3 2 3 2 3 5" xfId="18621" xr:uid="{00000000-0005-0000-0000-0000D2480000}"/>
    <cellStyle name="Normal 5 3 2 3 2 4" xfId="5176" xr:uid="{00000000-0005-0000-0000-000049140000}"/>
    <cellStyle name="Normal 5 3 2 3 2 4 2" xfId="15228" xr:uid="{00000000-0005-0000-0000-00008D3B0000}"/>
    <cellStyle name="Normal 5 3 2 3 2 4 2 3" xfId="30322" xr:uid="{00000000-0005-0000-0000-000087760000}"/>
    <cellStyle name="Normal 5 3 2 3 2 4 3" xfId="10208" xr:uid="{00000000-0005-0000-0000-0000F1270000}"/>
    <cellStyle name="Normal 5 3 2 3 2 4 3 3" xfId="25305" xr:uid="{00000000-0005-0000-0000-0000EE620000}"/>
    <cellStyle name="Normal 5 3 2 3 2 4 5" xfId="20292" xr:uid="{00000000-0005-0000-0000-0000594F0000}"/>
    <cellStyle name="Normal 5 3 2 3 2 5" xfId="11886" xr:uid="{00000000-0005-0000-0000-00007F2E0000}"/>
    <cellStyle name="Normal 5 3 2 3 2 5 3" xfId="26980" xr:uid="{00000000-0005-0000-0000-000079690000}"/>
    <cellStyle name="Normal 5 3 2 3 2 6" xfId="6865" xr:uid="{00000000-0005-0000-0000-0000E21A0000}"/>
    <cellStyle name="Normal 5 3 2 3 2 6 3" xfId="21963" xr:uid="{00000000-0005-0000-0000-0000E0550000}"/>
    <cellStyle name="Normal 5 3 2 3 2 8" xfId="16950"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69" xr:uid="{00000000-0005-0000-0000-0000A2710000}"/>
    <cellStyle name="Normal 5 3 2 3 3 2 3" xfId="8955" xr:uid="{00000000-0005-0000-0000-00000C230000}"/>
    <cellStyle name="Normal 5 3 2 3 3 2 3 3" xfId="24052" xr:uid="{00000000-0005-0000-0000-0000095E0000}"/>
    <cellStyle name="Normal 5 3 2 3 3 2 5" xfId="19039" xr:uid="{00000000-0005-0000-0000-0000744A0000}"/>
    <cellStyle name="Normal 5 3 2 3 3 3" xfId="5594" xr:uid="{00000000-0005-0000-0000-0000EB150000}"/>
    <cellStyle name="Normal 5 3 2 3 3 3 2" xfId="15646" xr:uid="{00000000-0005-0000-0000-00002F3D0000}"/>
    <cellStyle name="Normal 5 3 2 3 3 3 2 3" xfId="30740" xr:uid="{00000000-0005-0000-0000-000029780000}"/>
    <cellStyle name="Normal 5 3 2 3 3 3 3" xfId="10626" xr:uid="{00000000-0005-0000-0000-000093290000}"/>
    <cellStyle name="Normal 5 3 2 3 3 3 3 3" xfId="25723" xr:uid="{00000000-0005-0000-0000-000090640000}"/>
    <cellStyle name="Normal 5 3 2 3 3 3 5" xfId="20710" xr:uid="{00000000-0005-0000-0000-0000FB500000}"/>
    <cellStyle name="Normal 5 3 2 3 3 4" xfId="12304" xr:uid="{00000000-0005-0000-0000-000021300000}"/>
    <cellStyle name="Normal 5 3 2 3 3 4 3" xfId="27398" xr:uid="{00000000-0005-0000-0000-00001B6B0000}"/>
    <cellStyle name="Normal 5 3 2 3 3 5" xfId="7283" xr:uid="{00000000-0005-0000-0000-0000841C0000}"/>
    <cellStyle name="Normal 5 3 2 3 3 5 3" xfId="22381" xr:uid="{00000000-0005-0000-0000-000082570000}"/>
    <cellStyle name="Normal 5 3 2 3 3 7" xfId="17368" xr:uid="{00000000-0005-0000-0000-0000ED430000}"/>
    <cellStyle name="Normal 5 3 2 3 4" xfId="3065" xr:uid="{00000000-0005-0000-0000-00000A0C0000}"/>
    <cellStyle name="Normal 5 3 2 3 4 2" xfId="13139" xr:uid="{00000000-0005-0000-0000-000064330000}"/>
    <cellStyle name="Normal 5 3 2 3 4 2 3" xfId="28233" xr:uid="{00000000-0005-0000-0000-00005E6E0000}"/>
    <cellStyle name="Normal 5 3 2 3 4 3" xfId="8119" xr:uid="{00000000-0005-0000-0000-0000C81F0000}"/>
    <cellStyle name="Normal 5 3 2 3 4 3 3" xfId="23216" xr:uid="{00000000-0005-0000-0000-0000C55A0000}"/>
    <cellStyle name="Normal 5 3 2 3 4 5" xfId="18203" xr:uid="{00000000-0005-0000-0000-000030470000}"/>
    <cellStyle name="Normal 5 3 2 3 5" xfId="4758" xr:uid="{00000000-0005-0000-0000-0000A7120000}"/>
    <cellStyle name="Normal 5 3 2 3 5 2" xfId="14810" xr:uid="{00000000-0005-0000-0000-0000EB390000}"/>
    <cellStyle name="Normal 5 3 2 3 5 2 3" xfId="29904" xr:uid="{00000000-0005-0000-0000-0000E5740000}"/>
    <cellStyle name="Normal 5 3 2 3 5 3" xfId="9790" xr:uid="{00000000-0005-0000-0000-00004F260000}"/>
    <cellStyle name="Normal 5 3 2 3 5 3 3" xfId="24887" xr:uid="{00000000-0005-0000-0000-00004C610000}"/>
    <cellStyle name="Normal 5 3 2 3 5 5" xfId="19874" xr:uid="{00000000-0005-0000-0000-0000B74D0000}"/>
    <cellStyle name="Normal 5 3 2 3 6" xfId="11468" xr:uid="{00000000-0005-0000-0000-0000DD2C0000}"/>
    <cellStyle name="Normal 5 3 2 3 6 3" xfId="26562" xr:uid="{00000000-0005-0000-0000-0000D7670000}"/>
    <cellStyle name="Normal 5 3 2 3 7" xfId="6447" xr:uid="{00000000-0005-0000-0000-000040190000}"/>
    <cellStyle name="Normal 5 3 2 3 7 3" xfId="21545" xr:uid="{00000000-0005-0000-0000-00003E540000}"/>
    <cellStyle name="Normal 5 3 2 3 9" xfId="16532"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79" xr:uid="{00000000-0005-0000-0000-000074720000}"/>
    <cellStyle name="Normal 5 3 2 4 2 2 3" xfId="9165" xr:uid="{00000000-0005-0000-0000-0000DE230000}"/>
    <cellStyle name="Normal 5 3 2 4 2 2 3 3" xfId="24262" xr:uid="{00000000-0005-0000-0000-0000DB5E0000}"/>
    <cellStyle name="Normal 5 3 2 4 2 2 5" xfId="19249" xr:uid="{00000000-0005-0000-0000-0000464B0000}"/>
    <cellStyle name="Normal 5 3 2 4 2 3" xfId="5804" xr:uid="{00000000-0005-0000-0000-0000BD160000}"/>
    <cellStyle name="Normal 5 3 2 4 2 3 2" xfId="15856" xr:uid="{00000000-0005-0000-0000-0000013E0000}"/>
    <cellStyle name="Normal 5 3 2 4 2 3 2 3" xfId="30950" xr:uid="{00000000-0005-0000-0000-0000FB780000}"/>
    <cellStyle name="Normal 5 3 2 4 2 3 3" xfId="10836" xr:uid="{00000000-0005-0000-0000-0000652A0000}"/>
    <cellStyle name="Normal 5 3 2 4 2 3 3 3" xfId="25933" xr:uid="{00000000-0005-0000-0000-000062650000}"/>
    <cellStyle name="Normal 5 3 2 4 2 3 5" xfId="20920" xr:uid="{00000000-0005-0000-0000-0000CD510000}"/>
    <cellStyle name="Normal 5 3 2 4 2 4" xfId="12514" xr:uid="{00000000-0005-0000-0000-0000F3300000}"/>
    <cellStyle name="Normal 5 3 2 4 2 4 3" xfId="27608" xr:uid="{00000000-0005-0000-0000-0000ED6B0000}"/>
    <cellStyle name="Normal 5 3 2 4 2 5" xfId="7493" xr:uid="{00000000-0005-0000-0000-0000561D0000}"/>
    <cellStyle name="Normal 5 3 2 4 2 5 3" xfId="22591" xr:uid="{00000000-0005-0000-0000-000054580000}"/>
    <cellStyle name="Normal 5 3 2 4 2 7" xfId="17578" xr:uid="{00000000-0005-0000-0000-0000BF440000}"/>
    <cellStyle name="Normal 5 3 2 4 3" xfId="3275" xr:uid="{00000000-0005-0000-0000-0000DC0C0000}"/>
    <cellStyle name="Normal 5 3 2 4 3 2" xfId="13349" xr:uid="{00000000-0005-0000-0000-000036340000}"/>
    <cellStyle name="Normal 5 3 2 4 3 2 3" xfId="28443" xr:uid="{00000000-0005-0000-0000-0000306F0000}"/>
    <cellStyle name="Normal 5 3 2 4 3 3" xfId="8329" xr:uid="{00000000-0005-0000-0000-00009A200000}"/>
    <cellStyle name="Normal 5 3 2 4 3 3 3" xfId="23426" xr:uid="{00000000-0005-0000-0000-0000975B0000}"/>
    <cellStyle name="Normal 5 3 2 4 3 5" xfId="18413" xr:uid="{00000000-0005-0000-0000-000002480000}"/>
    <cellStyle name="Normal 5 3 2 4 4" xfId="4968" xr:uid="{00000000-0005-0000-0000-000079130000}"/>
    <cellStyle name="Normal 5 3 2 4 4 2" xfId="15020" xr:uid="{00000000-0005-0000-0000-0000BD3A0000}"/>
    <cellStyle name="Normal 5 3 2 4 4 2 3" xfId="30114" xr:uid="{00000000-0005-0000-0000-0000B7750000}"/>
    <cellStyle name="Normal 5 3 2 4 4 3" xfId="10000" xr:uid="{00000000-0005-0000-0000-000021270000}"/>
    <cellStyle name="Normal 5 3 2 4 4 3 3" xfId="25097" xr:uid="{00000000-0005-0000-0000-00001E620000}"/>
    <cellStyle name="Normal 5 3 2 4 4 5" xfId="20084" xr:uid="{00000000-0005-0000-0000-0000894E0000}"/>
    <cellStyle name="Normal 5 3 2 4 5" xfId="11678" xr:uid="{00000000-0005-0000-0000-0000AF2D0000}"/>
    <cellStyle name="Normal 5 3 2 4 5 3" xfId="26772" xr:uid="{00000000-0005-0000-0000-0000A9680000}"/>
    <cellStyle name="Normal 5 3 2 4 6" xfId="6657" xr:uid="{00000000-0005-0000-0000-0000121A0000}"/>
    <cellStyle name="Normal 5 3 2 4 6 3" xfId="21755" xr:uid="{00000000-0005-0000-0000-000010550000}"/>
    <cellStyle name="Normal 5 3 2 4 8" xfId="16742"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1" xr:uid="{00000000-0005-0000-0000-0000D2700000}"/>
    <cellStyle name="Normal 5 3 2 5 2 3" xfId="8747" xr:uid="{00000000-0005-0000-0000-00003C220000}"/>
    <cellStyle name="Normal 5 3 2 5 2 3 3" xfId="23844" xr:uid="{00000000-0005-0000-0000-0000395D0000}"/>
    <cellStyle name="Normal 5 3 2 5 2 5" xfId="18831" xr:uid="{00000000-0005-0000-0000-0000A4490000}"/>
    <cellStyle name="Normal 5 3 2 5 3" xfId="5386" xr:uid="{00000000-0005-0000-0000-00001B150000}"/>
    <cellStyle name="Normal 5 3 2 5 3 2" xfId="15438" xr:uid="{00000000-0005-0000-0000-00005F3C0000}"/>
    <cellStyle name="Normal 5 3 2 5 3 2 3" xfId="30532" xr:uid="{00000000-0005-0000-0000-000059770000}"/>
    <cellStyle name="Normal 5 3 2 5 3 3" xfId="10418" xr:uid="{00000000-0005-0000-0000-0000C3280000}"/>
    <cellStyle name="Normal 5 3 2 5 3 3 3" xfId="25515" xr:uid="{00000000-0005-0000-0000-0000C0630000}"/>
    <cellStyle name="Normal 5 3 2 5 3 5" xfId="20502" xr:uid="{00000000-0005-0000-0000-00002B500000}"/>
    <cellStyle name="Normal 5 3 2 5 4" xfId="12096" xr:uid="{00000000-0005-0000-0000-0000512F0000}"/>
    <cellStyle name="Normal 5 3 2 5 4 3" xfId="27190" xr:uid="{00000000-0005-0000-0000-00004B6A0000}"/>
    <cellStyle name="Normal 5 3 2 5 5" xfId="7075" xr:uid="{00000000-0005-0000-0000-0000B41B0000}"/>
    <cellStyle name="Normal 5 3 2 5 5 3" xfId="22173" xr:uid="{00000000-0005-0000-0000-0000B2560000}"/>
    <cellStyle name="Normal 5 3 2 5 7" xfId="17160" xr:uid="{00000000-0005-0000-0000-00001D430000}"/>
    <cellStyle name="Normal 5 3 2 6" xfId="2857" xr:uid="{00000000-0005-0000-0000-00003A0B0000}"/>
    <cellStyle name="Normal 5 3 2 6 2" xfId="12931" xr:uid="{00000000-0005-0000-0000-000094320000}"/>
    <cellStyle name="Normal 5 3 2 6 2 3" xfId="28025" xr:uid="{00000000-0005-0000-0000-00008E6D0000}"/>
    <cellStyle name="Normal 5 3 2 6 3" xfId="7911" xr:uid="{00000000-0005-0000-0000-0000F81E0000}"/>
    <cellStyle name="Normal 5 3 2 6 3 3" xfId="23008" xr:uid="{00000000-0005-0000-0000-0000F5590000}"/>
    <cellStyle name="Normal 5 3 2 6 5" xfId="17995" xr:uid="{00000000-0005-0000-0000-000060460000}"/>
    <cellStyle name="Normal 5 3 2 7" xfId="4550" xr:uid="{00000000-0005-0000-0000-0000D7110000}"/>
    <cellStyle name="Normal 5 3 2 7 2" xfId="14602" xr:uid="{00000000-0005-0000-0000-00001B390000}"/>
    <cellStyle name="Normal 5 3 2 7 2 3" xfId="29696" xr:uid="{00000000-0005-0000-0000-000015740000}"/>
    <cellStyle name="Normal 5 3 2 7 3" xfId="9582" xr:uid="{00000000-0005-0000-0000-00007F250000}"/>
    <cellStyle name="Normal 5 3 2 7 3 3" xfId="24679" xr:uid="{00000000-0005-0000-0000-00007C600000}"/>
    <cellStyle name="Normal 5 3 2 7 5" xfId="19666" xr:uid="{00000000-0005-0000-0000-0000E74C0000}"/>
    <cellStyle name="Normal 5 3 2 8" xfId="11260" xr:uid="{00000000-0005-0000-0000-00000D2C0000}"/>
    <cellStyle name="Normal 5 3 2 8 3" xfId="26354" xr:uid="{00000000-0005-0000-0000-000007670000}"/>
    <cellStyle name="Normal 5 3 2 9" xfId="6239" xr:uid="{00000000-0005-0000-0000-000070180000}"/>
    <cellStyle name="Normal 5 3 2 9 3" xfId="21337" xr:uid="{00000000-0005-0000-0000-00006E530000}"/>
    <cellStyle name="Normal 5 3 3" xfId="1204" xr:uid="{00000000-0005-0000-0000-0000C4040000}"/>
    <cellStyle name="Normal 5 3 3 10" xfId="16376"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39" xr:uid="{00000000-0005-0000-0000-000078730000}"/>
    <cellStyle name="Normal 5 3 3 2 2 2 2 3" xfId="9425" xr:uid="{00000000-0005-0000-0000-0000E2240000}"/>
    <cellStyle name="Normal 5 3 3 2 2 2 2 3 3" xfId="24522" xr:uid="{00000000-0005-0000-0000-0000DF5F0000}"/>
    <cellStyle name="Normal 5 3 3 2 2 2 2 5" xfId="19509" xr:uid="{00000000-0005-0000-0000-00004A4C0000}"/>
    <cellStyle name="Normal 5 3 3 2 2 2 3" xfId="6064" xr:uid="{00000000-0005-0000-0000-0000C1170000}"/>
    <cellStyle name="Normal 5 3 3 2 2 2 3 2" xfId="16116" xr:uid="{00000000-0005-0000-0000-0000053F0000}"/>
    <cellStyle name="Normal 5 3 3 2 2 2 3 2 3" xfId="31210" xr:uid="{00000000-0005-0000-0000-0000FF790000}"/>
    <cellStyle name="Normal 5 3 3 2 2 2 3 3" xfId="11096" xr:uid="{00000000-0005-0000-0000-0000692B0000}"/>
    <cellStyle name="Normal 5 3 3 2 2 2 3 3 3" xfId="26193" xr:uid="{00000000-0005-0000-0000-000066660000}"/>
    <cellStyle name="Normal 5 3 3 2 2 2 3 5" xfId="21180" xr:uid="{00000000-0005-0000-0000-0000D1520000}"/>
    <cellStyle name="Normal 5 3 3 2 2 2 4" xfId="12774" xr:uid="{00000000-0005-0000-0000-0000F7310000}"/>
    <cellStyle name="Normal 5 3 3 2 2 2 4 3" xfId="27868" xr:uid="{00000000-0005-0000-0000-0000F16C0000}"/>
    <cellStyle name="Normal 5 3 3 2 2 2 5" xfId="7753" xr:uid="{00000000-0005-0000-0000-00005A1E0000}"/>
    <cellStyle name="Normal 5 3 3 2 2 2 5 3" xfId="22851" xr:uid="{00000000-0005-0000-0000-000058590000}"/>
    <cellStyle name="Normal 5 3 3 2 2 2 7" xfId="17838" xr:uid="{00000000-0005-0000-0000-0000C3450000}"/>
    <cellStyle name="Normal 5 3 3 2 2 3" xfId="3535" xr:uid="{00000000-0005-0000-0000-0000E00D0000}"/>
    <cellStyle name="Normal 5 3 3 2 2 3 2" xfId="13609" xr:uid="{00000000-0005-0000-0000-00003A350000}"/>
    <cellStyle name="Normal 5 3 3 2 2 3 2 3" xfId="28703" xr:uid="{00000000-0005-0000-0000-000034700000}"/>
    <cellStyle name="Normal 5 3 3 2 2 3 3" xfId="8589" xr:uid="{00000000-0005-0000-0000-00009E210000}"/>
    <cellStyle name="Normal 5 3 3 2 2 3 3 3" xfId="23686" xr:uid="{00000000-0005-0000-0000-00009B5C0000}"/>
    <cellStyle name="Normal 5 3 3 2 2 3 5" xfId="18673" xr:uid="{00000000-0005-0000-0000-000006490000}"/>
    <cellStyle name="Normal 5 3 3 2 2 4" xfId="5228" xr:uid="{00000000-0005-0000-0000-00007D140000}"/>
    <cellStyle name="Normal 5 3 3 2 2 4 2" xfId="15280" xr:uid="{00000000-0005-0000-0000-0000C13B0000}"/>
    <cellStyle name="Normal 5 3 3 2 2 4 2 3" xfId="30374" xr:uid="{00000000-0005-0000-0000-0000BB760000}"/>
    <cellStyle name="Normal 5 3 3 2 2 4 3" xfId="10260" xr:uid="{00000000-0005-0000-0000-000025280000}"/>
    <cellStyle name="Normal 5 3 3 2 2 4 3 3" xfId="25357" xr:uid="{00000000-0005-0000-0000-000022630000}"/>
    <cellStyle name="Normal 5 3 3 2 2 4 5" xfId="20344" xr:uid="{00000000-0005-0000-0000-00008D4F0000}"/>
    <cellStyle name="Normal 5 3 3 2 2 5" xfId="11938" xr:uid="{00000000-0005-0000-0000-0000B32E0000}"/>
    <cellStyle name="Normal 5 3 3 2 2 5 3" xfId="27032" xr:uid="{00000000-0005-0000-0000-0000AD690000}"/>
    <cellStyle name="Normal 5 3 3 2 2 6" xfId="6917" xr:uid="{00000000-0005-0000-0000-0000161B0000}"/>
    <cellStyle name="Normal 5 3 3 2 2 6 3" xfId="22015" xr:uid="{00000000-0005-0000-0000-000014560000}"/>
    <cellStyle name="Normal 5 3 3 2 2 8" xfId="17002"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1" xr:uid="{00000000-0005-0000-0000-0000D6710000}"/>
    <cellStyle name="Normal 5 3 3 2 3 2 3" xfId="9007" xr:uid="{00000000-0005-0000-0000-000040230000}"/>
    <cellStyle name="Normal 5 3 3 2 3 2 3 3" xfId="24104" xr:uid="{00000000-0005-0000-0000-00003D5E0000}"/>
    <cellStyle name="Normal 5 3 3 2 3 2 5" xfId="19091" xr:uid="{00000000-0005-0000-0000-0000A84A0000}"/>
    <cellStyle name="Normal 5 3 3 2 3 3" xfId="5646" xr:uid="{00000000-0005-0000-0000-00001F160000}"/>
    <cellStyle name="Normal 5 3 3 2 3 3 2" xfId="15698" xr:uid="{00000000-0005-0000-0000-0000633D0000}"/>
    <cellStyle name="Normal 5 3 3 2 3 3 2 3" xfId="30792" xr:uid="{00000000-0005-0000-0000-00005D780000}"/>
    <cellStyle name="Normal 5 3 3 2 3 3 3" xfId="10678" xr:uid="{00000000-0005-0000-0000-0000C7290000}"/>
    <cellStyle name="Normal 5 3 3 2 3 3 3 3" xfId="25775" xr:uid="{00000000-0005-0000-0000-0000C4640000}"/>
    <cellStyle name="Normal 5 3 3 2 3 3 5" xfId="20762" xr:uid="{00000000-0005-0000-0000-00002F510000}"/>
    <cellStyle name="Normal 5 3 3 2 3 4" xfId="12356" xr:uid="{00000000-0005-0000-0000-000055300000}"/>
    <cellStyle name="Normal 5 3 3 2 3 4 3" xfId="27450" xr:uid="{00000000-0005-0000-0000-00004F6B0000}"/>
    <cellStyle name="Normal 5 3 3 2 3 5" xfId="7335" xr:uid="{00000000-0005-0000-0000-0000B81C0000}"/>
    <cellStyle name="Normal 5 3 3 2 3 5 3" xfId="22433" xr:uid="{00000000-0005-0000-0000-0000B6570000}"/>
    <cellStyle name="Normal 5 3 3 2 3 7" xfId="17420" xr:uid="{00000000-0005-0000-0000-000021440000}"/>
    <cellStyle name="Normal 5 3 3 2 4" xfId="3117" xr:uid="{00000000-0005-0000-0000-00003E0C0000}"/>
    <cellStyle name="Normal 5 3 3 2 4 2" xfId="13191" xr:uid="{00000000-0005-0000-0000-000098330000}"/>
    <cellStyle name="Normal 5 3 3 2 4 2 3" xfId="28285" xr:uid="{00000000-0005-0000-0000-0000926E0000}"/>
    <cellStyle name="Normal 5 3 3 2 4 3" xfId="8171" xr:uid="{00000000-0005-0000-0000-0000FC1F0000}"/>
    <cellStyle name="Normal 5 3 3 2 4 3 3" xfId="23268" xr:uid="{00000000-0005-0000-0000-0000F95A0000}"/>
    <cellStyle name="Normal 5 3 3 2 4 5" xfId="18255" xr:uid="{00000000-0005-0000-0000-000064470000}"/>
    <cellStyle name="Normal 5 3 3 2 5" xfId="4810" xr:uid="{00000000-0005-0000-0000-0000DB120000}"/>
    <cellStyle name="Normal 5 3 3 2 5 2" xfId="14862" xr:uid="{00000000-0005-0000-0000-00001F3A0000}"/>
    <cellStyle name="Normal 5 3 3 2 5 2 3" xfId="29956" xr:uid="{00000000-0005-0000-0000-000019750000}"/>
    <cellStyle name="Normal 5 3 3 2 5 3" xfId="9842" xr:uid="{00000000-0005-0000-0000-000083260000}"/>
    <cellStyle name="Normal 5 3 3 2 5 3 3" xfId="24939" xr:uid="{00000000-0005-0000-0000-000080610000}"/>
    <cellStyle name="Normal 5 3 3 2 5 5" xfId="19926" xr:uid="{00000000-0005-0000-0000-0000EB4D0000}"/>
    <cellStyle name="Normal 5 3 3 2 6" xfId="11520" xr:uid="{00000000-0005-0000-0000-0000112D0000}"/>
    <cellStyle name="Normal 5 3 3 2 6 3" xfId="26614" xr:uid="{00000000-0005-0000-0000-00000B680000}"/>
    <cellStyle name="Normal 5 3 3 2 7" xfId="6499" xr:uid="{00000000-0005-0000-0000-000074190000}"/>
    <cellStyle name="Normal 5 3 3 2 7 3" xfId="21597" xr:uid="{00000000-0005-0000-0000-000072540000}"/>
    <cellStyle name="Normal 5 3 3 2 9" xfId="16584"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1" xr:uid="{00000000-0005-0000-0000-0000A8720000}"/>
    <cellStyle name="Normal 5 3 3 3 2 2 3" xfId="9217" xr:uid="{00000000-0005-0000-0000-000012240000}"/>
    <cellStyle name="Normal 5 3 3 3 2 2 3 3" xfId="24314" xr:uid="{00000000-0005-0000-0000-00000F5F0000}"/>
    <cellStyle name="Normal 5 3 3 3 2 2 5" xfId="19301" xr:uid="{00000000-0005-0000-0000-00007A4B0000}"/>
    <cellStyle name="Normal 5 3 3 3 2 3" xfId="5856" xr:uid="{00000000-0005-0000-0000-0000F1160000}"/>
    <cellStyle name="Normal 5 3 3 3 2 3 2" xfId="15908" xr:uid="{00000000-0005-0000-0000-0000353E0000}"/>
    <cellStyle name="Normal 5 3 3 3 2 3 2 3" xfId="31002" xr:uid="{00000000-0005-0000-0000-00002F790000}"/>
    <cellStyle name="Normal 5 3 3 3 2 3 3" xfId="10888" xr:uid="{00000000-0005-0000-0000-0000992A0000}"/>
    <cellStyle name="Normal 5 3 3 3 2 3 3 3" xfId="25985" xr:uid="{00000000-0005-0000-0000-000096650000}"/>
    <cellStyle name="Normal 5 3 3 3 2 3 5" xfId="20972" xr:uid="{00000000-0005-0000-0000-000001520000}"/>
    <cellStyle name="Normal 5 3 3 3 2 4" xfId="12566" xr:uid="{00000000-0005-0000-0000-000027310000}"/>
    <cellStyle name="Normal 5 3 3 3 2 4 3" xfId="27660" xr:uid="{00000000-0005-0000-0000-0000216C0000}"/>
    <cellStyle name="Normal 5 3 3 3 2 5" xfId="7545" xr:uid="{00000000-0005-0000-0000-00008A1D0000}"/>
    <cellStyle name="Normal 5 3 3 3 2 5 3" xfId="22643" xr:uid="{00000000-0005-0000-0000-000088580000}"/>
    <cellStyle name="Normal 5 3 3 3 2 7" xfId="17630" xr:uid="{00000000-0005-0000-0000-0000F3440000}"/>
    <cellStyle name="Normal 5 3 3 3 3" xfId="3327" xr:uid="{00000000-0005-0000-0000-0000100D0000}"/>
    <cellStyle name="Normal 5 3 3 3 3 2" xfId="13401" xr:uid="{00000000-0005-0000-0000-00006A340000}"/>
    <cellStyle name="Normal 5 3 3 3 3 2 3" xfId="28495" xr:uid="{00000000-0005-0000-0000-0000646F0000}"/>
    <cellStyle name="Normal 5 3 3 3 3 3" xfId="8381" xr:uid="{00000000-0005-0000-0000-0000CE200000}"/>
    <cellStyle name="Normal 5 3 3 3 3 3 3" xfId="23478" xr:uid="{00000000-0005-0000-0000-0000CB5B0000}"/>
    <cellStyle name="Normal 5 3 3 3 3 5" xfId="18465" xr:uid="{00000000-0005-0000-0000-000036480000}"/>
    <cellStyle name="Normal 5 3 3 3 4" xfId="5020" xr:uid="{00000000-0005-0000-0000-0000AD130000}"/>
    <cellStyle name="Normal 5 3 3 3 4 2" xfId="15072" xr:uid="{00000000-0005-0000-0000-0000F13A0000}"/>
    <cellStyle name="Normal 5 3 3 3 4 2 3" xfId="30166" xr:uid="{00000000-0005-0000-0000-0000EB750000}"/>
    <cellStyle name="Normal 5 3 3 3 4 3" xfId="10052" xr:uid="{00000000-0005-0000-0000-000055270000}"/>
    <cellStyle name="Normal 5 3 3 3 4 3 3" xfId="25149" xr:uid="{00000000-0005-0000-0000-000052620000}"/>
    <cellStyle name="Normal 5 3 3 3 4 5" xfId="20136" xr:uid="{00000000-0005-0000-0000-0000BD4E0000}"/>
    <cellStyle name="Normal 5 3 3 3 5" xfId="11730" xr:uid="{00000000-0005-0000-0000-0000E32D0000}"/>
    <cellStyle name="Normal 5 3 3 3 5 3" xfId="26824" xr:uid="{00000000-0005-0000-0000-0000DD680000}"/>
    <cellStyle name="Normal 5 3 3 3 6" xfId="6709" xr:uid="{00000000-0005-0000-0000-0000461A0000}"/>
    <cellStyle name="Normal 5 3 3 3 6 3" xfId="21807" xr:uid="{00000000-0005-0000-0000-000044550000}"/>
    <cellStyle name="Normal 5 3 3 3 8" xfId="16794"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3" xr:uid="{00000000-0005-0000-0000-000006710000}"/>
    <cellStyle name="Normal 5 3 3 4 2 3" xfId="8799" xr:uid="{00000000-0005-0000-0000-000070220000}"/>
    <cellStyle name="Normal 5 3 3 4 2 3 3" xfId="23896" xr:uid="{00000000-0005-0000-0000-00006D5D0000}"/>
    <cellStyle name="Normal 5 3 3 4 2 5" xfId="18883" xr:uid="{00000000-0005-0000-0000-0000D8490000}"/>
    <cellStyle name="Normal 5 3 3 4 3" xfId="5438" xr:uid="{00000000-0005-0000-0000-00004F150000}"/>
    <cellStyle name="Normal 5 3 3 4 3 2" xfId="15490" xr:uid="{00000000-0005-0000-0000-0000933C0000}"/>
    <cellStyle name="Normal 5 3 3 4 3 2 3" xfId="30584" xr:uid="{00000000-0005-0000-0000-00008D770000}"/>
    <cellStyle name="Normal 5 3 3 4 3 3" xfId="10470" xr:uid="{00000000-0005-0000-0000-0000F7280000}"/>
    <cellStyle name="Normal 5 3 3 4 3 3 3" xfId="25567" xr:uid="{00000000-0005-0000-0000-0000F4630000}"/>
    <cellStyle name="Normal 5 3 3 4 3 5" xfId="20554" xr:uid="{00000000-0005-0000-0000-00005F500000}"/>
    <cellStyle name="Normal 5 3 3 4 4" xfId="12148" xr:uid="{00000000-0005-0000-0000-0000852F0000}"/>
    <cellStyle name="Normal 5 3 3 4 4 3" xfId="27242" xr:uid="{00000000-0005-0000-0000-00007F6A0000}"/>
    <cellStyle name="Normal 5 3 3 4 5" xfId="7127" xr:uid="{00000000-0005-0000-0000-0000E81B0000}"/>
    <cellStyle name="Normal 5 3 3 4 5 3" xfId="22225" xr:uid="{00000000-0005-0000-0000-0000E6560000}"/>
    <cellStyle name="Normal 5 3 3 4 7" xfId="17212" xr:uid="{00000000-0005-0000-0000-000051430000}"/>
    <cellStyle name="Normal 5 3 3 5" xfId="2909" xr:uid="{00000000-0005-0000-0000-00006E0B0000}"/>
    <cellStyle name="Normal 5 3 3 5 2" xfId="12983" xr:uid="{00000000-0005-0000-0000-0000C8320000}"/>
    <cellStyle name="Normal 5 3 3 5 2 3" xfId="28077" xr:uid="{00000000-0005-0000-0000-0000C26D0000}"/>
    <cellStyle name="Normal 5 3 3 5 3" xfId="7963" xr:uid="{00000000-0005-0000-0000-00002C1F0000}"/>
    <cellStyle name="Normal 5 3 3 5 3 3" xfId="23060" xr:uid="{00000000-0005-0000-0000-0000295A0000}"/>
    <cellStyle name="Normal 5 3 3 5 5" xfId="18047" xr:uid="{00000000-0005-0000-0000-000094460000}"/>
    <cellStyle name="Normal 5 3 3 6" xfId="4602" xr:uid="{00000000-0005-0000-0000-00000B120000}"/>
    <cellStyle name="Normal 5 3 3 6 2" xfId="14654" xr:uid="{00000000-0005-0000-0000-00004F390000}"/>
    <cellStyle name="Normal 5 3 3 6 2 3" xfId="29748" xr:uid="{00000000-0005-0000-0000-000049740000}"/>
    <cellStyle name="Normal 5 3 3 6 3" xfId="9634" xr:uid="{00000000-0005-0000-0000-0000B3250000}"/>
    <cellStyle name="Normal 5 3 3 6 3 3" xfId="24731" xr:uid="{00000000-0005-0000-0000-0000B0600000}"/>
    <cellStyle name="Normal 5 3 3 6 5" xfId="19718" xr:uid="{00000000-0005-0000-0000-00001B4D0000}"/>
    <cellStyle name="Normal 5 3 3 7" xfId="11312" xr:uid="{00000000-0005-0000-0000-0000412C0000}"/>
    <cellStyle name="Normal 5 3 3 7 3" xfId="26406" xr:uid="{00000000-0005-0000-0000-00003B670000}"/>
    <cellStyle name="Normal 5 3 3 8" xfId="6291" xr:uid="{00000000-0005-0000-0000-0000A4180000}"/>
    <cellStyle name="Normal 5 3 3 8 3" xfId="21389"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5" xr:uid="{00000000-0005-0000-0000-000010730000}"/>
    <cellStyle name="Normal 5 3 4 2 2 2 3" xfId="9321" xr:uid="{00000000-0005-0000-0000-00007A240000}"/>
    <cellStyle name="Normal 5 3 4 2 2 2 3 3" xfId="24418" xr:uid="{00000000-0005-0000-0000-0000775F0000}"/>
    <cellStyle name="Normal 5 3 4 2 2 2 5" xfId="19405" xr:uid="{00000000-0005-0000-0000-0000E24B0000}"/>
    <cellStyle name="Normal 5 3 4 2 2 3" xfId="5960" xr:uid="{00000000-0005-0000-0000-000059170000}"/>
    <cellStyle name="Normal 5 3 4 2 2 3 2" xfId="16012" xr:uid="{00000000-0005-0000-0000-00009D3E0000}"/>
    <cellStyle name="Normal 5 3 4 2 2 3 2 3" xfId="31106" xr:uid="{00000000-0005-0000-0000-000097790000}"/>
    <cellStyle name="Normal 5 3 4 2 2 3 3" xfId="10992" xr:uid="{00000000-0005-0000-0000-0000012B0000}"/>
    <cellStyle name="Normal 5 3 4 2 2 3 3 3" xfId="26089" xr:uid="{00000000-0005-0000-0000-0000FE650000}"/>
    <cellStyle name="Normal 5 3 4 2 2 3 5" xfId="21076" xr:uid="{00000000-0005-0000-0000-000069520000}"/>
    <cellStyle name="Normal 5 3 4 2 2 4" xfId="12670" xr:uid="{00000000-0005-0000-0000-00008F310000}"/>
    <cellStyle name="Normal 5 3 4 2 2 4 3" xfId="27764" xr:uid="{00000000-0005-0000-0000-0000896C0000}"/>
    <cellStyle name="Normal 5 3 4 2 2 5" xfId="7649" xr:uid="{00000000-0005-0000-0000-0000F21D0000}"/>
    <cellStyle name="Normal 5 3 4 2 2 5 3" xfId="22747" xr:uid="{00000000-0005-0000-0000-0000F0580000}"/>
    <cellStyle name="Normal 5 3 4 2 2 7" xfId="17734" xr:uid="{00000000-0005-0000-0000-00005B450000}"/>
    <cellStyle name="Normal 5 3 4 2 3" xfId="3431" xr:uid="{00000000-0005-0000-0000-0000780D0000}"/>
    <cellStyle name="Normal 5 3 4 2 3 2" xfId="13505" xr:uid="{00000000-0005-0000-0000-0000D2340000}"/>
    <cellStyle name="Normal 5 3 4 2 3 2 3" xfId="28599" xr:uid="{00000000-0005-0000-0000-0000CC6F0000}"/>
    <cellStyle name="Normal 5 3 4 2 3 3" xfId="8485" xr:uid="{00000000-0005-0000-0000-000036210000}"/>
    <cellStyle name="Normal 5 3 4 2 3 3 3" xfId="23582" xr:uid="{00000000-0005-0000-0000-0000335C0000}"/>
    <cellStyle name="Normal 5 3 4 2 3 5" xfId="18569" xr:uid="{00000000-0005-0000-0000-00009E480000}"/>
    <cellStyle name="Normal 5 3 4 2 4" xfId="5124" xr:uid="{00000000-0005-0000-0000-000015140000}"/>
    <cellStyle name="Normal 5 3 4 2 4 2" xfId="15176" xr:uid="{00000000-0005-0000-0000-0000593B0000}"/>
    <cellStyle name="Normal 5 3 4 2 4 2 3" xfId="30270" xr:uid="{00000000-0005-0000-0000-000053760000}"/>
    <cellStyle name="Normal 5 3 4 2 4 3" xfId="10156" xr:uid="{00000000-0005-0000-0000-0000BD270000}"/>
    <cellStyle name="Normal 5 3 4 2 4 3 3" xfId="25253" xr:uid="{00000000-0005-0000-0000-0000BA620000}"/>
    <cellStyle name="Normal 5 3 4 2 4 5" xfId="20240" xr:uid="{00000000-0005-0000-0000-0000254F0000}"/>
    <cellStyle name="Normal 5 3 4 2 5" xfId="11834" xr:uid="{00000000-0005-0000-0000-00004B2E0000}"/>
    <cellStyle name="Normal 5 3 4 2 5 3" xfId="26928" xr:uid="{00000000-0005-0000-0000-000045690000}"/>
    <cellStyle name="Normal 5 3 4 2 6" xfId="6813" xr:uid="{00000000-0005-0000-0000-0000AE1A0000}"/>
    <cellStyle name="Normal 5 3 4 2 6 3" xfId="21911" xr:uid="{00000000-0005-0000-0000-0000AC550000}"/>
    <cellStyle name="Normal 5 3 4 2 8" xfId="16898"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7" xr:uid="{00000000-0005-0000-0000-00006E710000}"/>
    <cellStyle name="Normal 5 3 4 3 2 3" xfId="8903" xr:uid="{00000000-0005-0000-0000-0000D8220000}"/>
    <cellStyle name="Normal 5 3 4 3 2 3 3" xfId="24000" xr:uid="{00000000-0005-0000-0000-0000D55D0000}"/>
    <cellStyle name="Normal 5 3 4 3 2 5" xfId="18987" xr:uid="{00000000-0005-0000-0000-0000404A0000}"/>
    <cellStyle name="Normal 5 3 4 3 3" xfId="5542" xr:uid="{00000000-0005-0000-0000-0000B7150000}"/>
    <cellStyle name="Normal 5 3 4 3 3 2" xfId="15594" xr:uid="{00000000-0005-0000-0000-0000FB3C0000}"/>
    <cellStyle name="Normal 5 3 4 3 3 2 3" xfId="30688" xr:uid="{00000000-0005-0000-0000-0000F5770000}"/>
    <cellStyle name="Normal 5 3 4 3 3 3" xfId="10574" xr:uid="{00000000-0005-0000-0000-00005F290000}"/>
    <cellStyle name="Normal 5 3 4 3 3 3 3" xfId="25671" xr:uid="{00000000-0005-0000-0000-00005C640000}"/>
    <cellStyle name="Normal 5 3 4 3 3 5" xfId="20658" xr:uid="{00000000-0005-0000-0000-0000C7500000}"/>
    <cellStyle name="Normal 5 3 4 3 4" xfId="12252" xr:uid="{00000000-0005-0000-0000-0000ED2F0000}"/>
    <cellStyle name="Normal 5 3 4 3 4 3" xfId="27346" xr:uid="{00000000-0005-0000-0000-0000E76A0000}"/>
    <cellStyle name="Normal 5 3 4 3 5" xfId="7231" xr:uid="{00000000-0005-0000-0000-0000501C0000}"/>
    <cellStyle name="Normal 5 3 4 3 5 3" xfId="22329" xr:uid="{00000000-0005-0000-0000-00004E570000}"/>
    <cellStyle name="Normal 5 3 4 3 7" xfId="17316" xr:uid="{00000000-0005-0000-0000-0000B9430000}"/>
    <cellStyle name="Normal 5 3 4 4" xfId="3013" xr:uid="{00000000-0005-0000-0000-0000D60B0000}"/>
    <cellStyle name="Normal 5 3 4 4 2" xfId="13087" xr:uid="{00000000-0005-0000-0000-000030330000}"/>
    <cellStyle name="Normal 5 3 4 4 2 3" xfId="28181" xr:uid="{00000000-0005-0000-0000-00002A6E0000}"/>
    <cellStyle name="Normal 5 3 4 4 3" xfId="8067" xr:uid="{00000000-0005-0000-0000-0000941F0000}"/>
    <cellStyle name="Normal 5 3 4 4 3 3" xfId="23164" xr:uid="{00000000-0005-0000-0000-0000915A0000}"/>
    <cellStyle name="Normal 5 3 4 4 5" xfId="18151" xr:uid="{00000000-0005-0000-0000-0000FC460000}"/>
    <cellStyle name="Normal 5 3 4 5" xfId="4706" xr:uid="{00000000-0005-0000-0000-000073120000}"/>
    <cellStyle name="Normal 5 3 4 5 2" xfId="14758" xr:uid="{00000000-0005-0000-0000-0000B7390000}"/>
    <cellStyle name="Normal 5 3 4 5 2 3" xfId="29852" xr:uid="{00000000-0005-0000-0000-0000B1740000}"/>
    <cellStyle name="Normal 5 3 4 5 3" xfId="9738" xr:uid="{00000000-0005-0000-0000-00001B260000}"/>
    <cellStyle name="Normal 5 3 4 5 3 3" xfId="24835" xr:uid="{00000000-0005-0000-0000-000018610000}"/>
    <cellStyle name="Normal 5 3 4 5 5" xfId="19822" xr:uid="{00000000-0005-0000-0000-0000834D0000}"/>
    <cellStyle name="Normal 5 3 4 6" xfId="11416" xr:uid="{00000000-0005-0000-0000-0000A92C0000}"/>
    <cellStyle name="Normal 5 3 4 6 3" xfId="26510" xr:uid="{00000000-0005-0000-0000-0000A3670000}"/>
    <cellStyle name="Normal 5 3 4 7" xfId="6395" xr:uid="{00000000-0005-0000-0000-00000C190000}"/>
    <cellStyle name="Normal 5 3 4 7 3" xfId="21493" xr:uid="{00000000-0005-0000-0000-00000A540000}"/>
    <cellStyle name="Normal 5 3 4 9" xfId="16480"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7" xr:uid="{00000000-0005-0000-0000-000040720000}"/>
    <cellStyle name="Normal 5 3 5 2 2 3" xfId="9113" xr:uid="{00000000-0005-0000-0000-0000AA230000}"/>
    <cellStyle name="Normal 5 3 5 2 2 3 3" xfId="24210" xr:uid="{00000000-0005-0000-0000-0000A75E0000}"/>
    <cellStyle name="Normal 5 3 5 2 2 5" xfId="19197" xr:uid="{00000000-0005-0000-0000-0000124B0000}"/>
    <cellStyle name="Normal 5 3 5 2 3" xfId="5752" xr:uid="{00000000-0005-0000-0000-000089160000}"/>
    <cellStyle name="Normal 5 3 5 2 3 2" xfId="15804" xr:uid="{00000000-0005-0000-0000-0000CD3D0000}"/>
    <cellStyle name="Normal 5 3 5 2 3 2 3" xfId="30898" xr:uid="{00000000-0005-0000-0000-0000C7780000}"/>
    <cellStyle name="Normal 5 3 5 2 3 3" xfId="10784" xr:uid="{00000000-0005-0000-0000-0000312A0000}"/>
    <cellStyle name="Normal 5 3 5 2 3 3 3" xfId="25881" xr:uid="{00000000-0005-0000-0000-00002E650000}"/>
    <cellStyle name="Normal 5 3 5 2 3 5" xfId="20868" xr:uid="{00000000-0005-0000-0000-000099510000}"/>
    <cellStyle name="Normal 5 3 5 2 4" xfId="12462" xr:uid="{00000000-0005-0000-0000-0000BF300000}"/>
    <cellStyle name="Normal 5 3 5 2 4 3" xfId="27556" xr:uid="{00000000-0005-0000-0000-0000B96B0000}"/>
    <cellStyle name="Normal 5 3 5 2 5" xfId="7441" xr:uid="{00000000-0005-0000-0000-0000221D0000}"/>
    <cellStyle name="Normal 5 3 5 2 5 3" xfId="22539" xr:uid="{00000000-0005-0000-0000-000020580000}"/>
    <cellStyle name="Normal 5 3 5 2 7" xfId="17526" xr:uid="{00000000-0005-0000-0000-00008B440000}"/>
    <cellStyle name="Normal 5 3 5 3" xfId="3223" xr:uid="{00000000-0005-0000-0000-0000A80C0000}"/>
    <cellStyle name="Normal 5 3 5 3 2" xfId="13297" xr:uid="{00000000-0005-0000-0000-000002340000}"/>
    <cellStyle name="Normal 5 3 5 3 2 3" xfId="28391" xr:uid="{00000000-0005-0000-0000-0000FC6E0000}"/>
    <cellStyle name="Normal 5 3 5 3 3" xfId="8277" xr:uid="{00000000-0005-0000-0000-000066200000}"/>
    <cellStyle name="Normal 5 3 5 3 3 3" xfId="23374" xr:uid="{00000000-0005-0000-0000-0000635B0000}"/>
    <cellStyle name="Normal 5 3 5 3 5" xfId="18361" xr:uid="{00000000-0005-0000-0000-0000CE470000}"/>
    <cellStyle name="Normal 5 3 5 4" xfId="4916" xr:uid="{00000000-0005-0000-0000-000045130000}"/>
    <cellStyle name="Normal 5 3 5 4 2" xfId="14968" xr:uid="{00000000-0005-0000-0000-0000893A0000}"/>
    <cellStyle name="Normal 5 3 5 4 2 3" xfId="30062" xr:uid="{00000000-0005-0000-0000-000083750000}"/>
    <cellStyle name="Normal 5 3 5 4 3" xfId="9948" xr:uid="{00000000-0005-0000-0000-0000ED260000}"/>
    <cellStyle name="Normal 5 3 5 4 3 3" xfId="25045" xr:uid="{00000000-0005-0000-0000-0000EA610000}"/>
    <cellStyle name="Normal 5 3 5 4 5" xfId="20032" xr:uid="{00000000-0005-0000-0000-0000554E0000}"/>
    <cellStyle name="Normal 5 3 5 5" xfId="11626" xr:uid="{00000000-0005-0000-0000-00007B2D0000}"/>
    <cellStyle name="Normal 5 3 5 5 3" xfId="26720" xr:uid="{00000000-0005-0000-0000-000075680000}"/>
    <cellStyle name="Normal 5 3 5 6" xfId="6605" xr:uid="{00000000-0005-0000-0000-0000DE190000}"/>
    <cellStyle name="Normal 5 3 5 6 3" xfId="21703" xr:uid="{00000000-0005-0000-0000-0000DC540000}"/>
    <cellStyle name="Normal 5 3 5 8" xfId="16690"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09" xr:uid="{00000000-0005-0000-0000-00009E700000}"/>
    <cellStyle name="Normal 5 3 6 2 3" xfId="8695" xr:uid="{00000000-0005-0000-0000-000008220000}"/>
    <cellStyle name="Normal 5 3 6 2 3 3" xfId="23792" xr:uid="{00000000-0005-0000-0000-0000055D0000}"/>
    <cellStyle name="Normal 5 3 6 2 5" xfId="18779" xr:uid="{00000000-0005-0000-0000-000070490000}"/>
    <cellStyle name="Normal 5 3 6 3" xfId="5334" xr:uid="{00000000-0005-0000-0000-0000E7140000}"/>
    <cellStyle name="Normal 5 3 6 3 2" xfId="15386" xr:uid="{00000000-0005-0000-0000-00002B3C0000}"/>
    <cellStyle name="Normal 5 3 6 3 2 3" xfId="30480" xr:uid="{00000000-0005-0000-0000-000025770000}"/>
    <cellStyle name="Normal 5 3 6 3 3" xfId="10366" xr:uid="{00000000-0005-0000-0000-00008F280000}"/>
    <cellStyle name="Normal 5 3 6 3 3 3" xfId="25463" xr:uid="{00000000-0005-0000-0000-00008C630000}"/>
    <cellStyle name="Normal 5 3 6 3 5" xfId="20450" xr:uid="{00000000-0005-0000-0000-0000F74F0000}"/>
    <cellStyle name="Normal 5 3 6 4" xfId="12044" xr:uid="{00000000-0005-0000-0000-00001D2F0000}"/>
    <cellStyle name="Normal 5 3 6 4 3" xfId="27138" xr:uid="{00000000-0005-0000-0000-0000176A0000}"/>
    <cellStyle name="Normal 5 3 6 5" xfId="7023" xr:uid="{00000000-0005-0000-0000-0000801B0000}"/>
    <cellStyle name="Normal 5 3 6 5 3" xfId="22121" xr:uid="{00000000-0005-0000-0000-00007E560000}"/>
    <cellStyle name="Normal 5 3 6 7" xfId="17108" xr:uid="{00000000-0005-0000-0000-0000E9420000}"/>
    <cellStyle name="Normal 5 3 7" xfId="2796" xr:uid="{00000000-0005-0000-0000-0000FD0A0000}"/>
    <cellStyle name="Normal 5 3 7 2" xfId="12879" xr:uid="{00000000-0005-0000-0000-000060320000}"/>
    <cellStyle name="Normal 5 3 7 2 3" xfId="27973" xr:uid="{00000000-0005-0000-0000-00005A6D0000}"/>
    <cellStyle name="Normal 5 3 7 3" xfId="7858" xr:uid="{00000000-0005-0000-0000-0000C31E0000}"/>
    <cellStyle name="Normal 5 3 7 3 3" xfId="22956" xr:uid="{00000000-0005-0000-0000-0000C1590000}"/>
    <cellStyle name="Normal 5 3 7 5" xfId="17943" xr:uid="{00000000-0005-0000-0000-00002C460000}"/>
    <cellStyle name="Normal 5 3 8" xfId="4494" xr:uid="{00000000-0005-0000-0000-00009F110000}"/>
    <cellStyle name="Normal 5 3 8 2" xfId="14550" xr:uid="{00000000-0005-0000-0000-0000E7380000}"/>
    <cellStyle name="Normal 5 3 8 2 3" xfId="29644" xr:uid="{00000000-0005-0000-0000-0000E1730000}"/>
    <cellStyle name="Normal 5 3 8 3" xfId="9530" xr:uid="{00000000-0005-0000-0000-00004B250000}"/>
    <cellStyle name="Normal 5 3 8 3 3" xfId="24627" xr:uid="{00000000-0005-0000-0000-000048600000}"/>
    <cellStyle name="Normal 5 3 8 5" xfId="19614" xr:uid="{00000000-0005-0000-0000-0000B34C0000}"/>
    <cellStyle name="Normal 5 3 9" xfId="11206" xr:uid="{00000000-0005-0000-0000-0000D72B0000}"/>
    <cellStyle name="Normal 5 3 9 3" xfId="26302" xr:uid="{00000000-0005-0000-0000-0000D3660000}"/>
    <cellStyle name="Normal 50" xfId="359"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5" xr:uid="{00000000-0005-0000-0000-000058530000}"/>
    <cellStyle name="Normal 51 12" xfId="16300" xr:uid="{00000000-0005-0000-0000-0000C13F0000}"/>
    <cellStyle name="Normal 51 2" xfId="1180" xr:uid="{00000000-0005-0000-0000-0000AC040000}"/>
    <cellStyle name="Normal 51 2 11" xfId="16354" xr:uid="{00000000-0005-0000-0000-0000F73F0000}"/>
    <cellStyle name="Normal 51 2 2" xfId="1288" xr:uid="{00000000-0005-0000-0000-000018050000}"/>
    <cellStyle name="Normal 51 2 2 10" xfId="16458"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1" xr:uid="{00000000-0005-0000-0000-0000CA730000}"/>
    <cellStyle name="Normal 51 2 2 2 2 2 2 3" xfId="9507" xr:uid="{00000000-0005-0000-0000-000034250000}"/>
    <cellStyle name="Normal 51 2 2 2 2 2 2 3 3" xfId="24604" xr:uid="{00000000-0005-0000-0000-000031600000}"/>
    <cellStyle name="Normal 51 2 2 2 2 2 2 5" xfId="19591"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5" xr:uid="{00000000-0005-0000-0000-0000B8660000}"/>
    <cellStyle name="Normal 51 2 2 2 2 2 3 5" xfId="21262" xr:uid="{00000000-0005-0000-0000-000023530000}"/>
    <cellStyle name="Normal 51 2 2 2 2 2 4" xfId="12856" xr:uid="{00000000-0005-0000-0000-000049320000}"/>
    <cellStyle name="Normal 51 2 2 2 2 2 4 3" xfId="27950" xr:uid="{00000000-0005-0000-0000-0000436D0000}"/>
    <cellStyle name="Normal 51 2 2 2 2 2 5" xfId="7835" xr:uid="{00000000-0005-0000-0000-0000AC1E0000}"/>
    <cellStyle name="Normal 51 2 2 2 2 2 5 3" xfId="22933" xr:uid="{00000000-0005-0000-0000-0000AA590000}"/>
    <cellStyle name="Normal 51 2 2 2 2 2 7" xfId="17920" xr:uid="{00000000-0005-0000-0000-000015460000}"/>
    <cellStyle name="Normal 51 2 2 2 2 3" xfId="3617" xr:uid="{00000000-0005-0000-0000-0000320E0000}"/>
    <cellStyle name="Normal 51 2 2 2 2 3 2" xfId="13691" xr:uid="{00000000-0005-0000-0000-00008C350000}"/>
    <cellStyle name="Normal 51 2 2 2 2 3 2 3" xfId="28785" xr:uid="{00000000-0005-0000-0000-000086700000}"/>
    <cellStyle name="Normal 51 2 2 2 2 3 3" xfId="8671" xr:uid="{00000000-0005-0000-0000-0000F0210000}"/>
    <cellStyle name="Normal 51 2 2 2 2 3 3 3" xfId="23768" xr:uid="{00000000-0005-0000-0000-0000ED5C0000}"/>
    <cellStyle name="Normal 51 2 2 2 2 3 5" xfId="18755" xr:uid="{00000000-0005-0000-0000-000058490000}"/>
    <cellStyle name="Normal 51 2 2 2 2 4" xfId="5310" xr:uid="{00000000-0005-0000-0000-0000CF140000}"/>
    <cellStyle name="Normal 51 2 2 2 2 4 2" xfId="15362" xr:uid="{00000000-0005-0000-0000-0000133C0000}"/>
    <cellStyle name="Normal 51 2 2 2 2 4 2 3" xfId="30456" xr:uid="{00000000-0005-0000-0000-00000D770000}"/>
    <cellStyle name="Normal 51 2 2 2 2 4 3" xfId="10342" xr:uid="{00000000-0005-0000-0000-000077280000}"/>
    <cellStyle name="Normal 51 2 2 2 2 4 3 3" xfId="25439" xr:uid="{00000000-0005-0000-0000-000074630000}"/>
    <cellStyle name="Normal 51 2 2 2 2 4 5" xfId="20426" xr:uid="{00000000-0005-0000-0000-0000DF4F0000}"/>
    <cellStyle name="Normal 51 2 2 2 2 5" xfId="12020" xr:uid="{00000000-0005-0000-0000-0000052F0000}"/>
    <cellStyle name="Normal 51 2 2 2 2 5 3" xfId="27114" xr:uid="{00000000-0005-0000-0000-0000FF690000}"/>
    <cellStyle name="Normal 51 2 2 2 2 6" xfId="6999" xr:uid="{00000000-0005-0000-0000-0000681B0000}"/>
    <cellStyle name="Normal 51 2 2 2 2 6 3" xfId="22097" xr:uid="{00000000-0005-0000-0000-000066560000}"/>
    <cellStyle name="Normal 51 2 2 2 2 8" xfId="17084"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3" xr:uid="{00000000-0005-0000-0000-000028720000}"/>
    <cellStyle name="Normal 51 2 2 2 3 2 3" xfId="9089" xr:uid="{00000000-0005-0000-0000-000092230000}"/>
    <cellStyle name="Normal 51 2 2 2 3 2 3 3" xfId="24186" xr:uid="{00000000-0005-0000-0000-00008F5E0000}"/>
    <cellStyle name="Normal 51 2 2 2 3 2 5" xfId="19173" xr:uid="{00000000-0005-0000-0000-0000FA4A0000}"/>
    <cellStyle name="Normal 51 2 2 2 3 3" xfId="5728" xr:uid="{00000000-0005-0000-0000-000071160000}"/>
    <cellStyle name="Normal 51 2 2 2 3 3 2" xfId="15780" xr:uid="{00000000-0005-0000-0000-0000B53D0000}"/>
    <cellStyle name="Normal 51 2 2 2 3 3 2 3" xfId="30874" xr:uid="{00000000-0005-0000-0000-0000AF780000}"/>
    <cellStyle name="Normal 51 2 2 2 3 3 3" xfId="10760" xr:uid="{00000000-0005-0000-0000-0000192A0000}"/>
    <cellStyle name="Normal 51 2 2 2 3 3 3 3" xfId="25857" xr:uid="{00000000-0005-0000-0000-000016650000}"/>
    <cellStyle name="Normal 51 2 2 2 3 3 5" xfId="20844" xr:uid="{00000000-0005-0000-0000-000081510000}"/>
    <cellStyle name="Normal 51 2 2 2 3 4" xfId="12438" xr:uid="{00000000-0005-0000-0000-0000A7300000}"/>
    <cellStyle name="Normal 51 2 2 2 3 4 3" xfId="27532" xr:uid="{00000000-0005-0000-0000-0000A16B0000}"/>
    <cellStyle name="Normal 51 2 2 2 3 5" xfId="7417" xr:uid="{00000000-0005-0000-0000-00000A1D0000}"/>
    <cellStyle name="Normal 51 2 2 2 3 5 3" xfId="22515" xr:uid="{00000000-0005-0000-0000-000008580000}"/>
    <cellStyle name="Normal 51 2 2 2 3 7" xfId="17502" xr:uid="{00000000-0005-0000-0000-000073440000}"/>
    <cellStyle name="Normal 51 2 2 2 4" xfId="3199" xr:uid="{00000000-0005-0000-0000-0000900C0000}"/>
    <cellStyle name="Normal 51 2 2 2 4 2" xfId="13273" xr:uid="{00000000-0005-0000-0000-0000EA330000}"/>
    <cellStyle name="Normal 51 2 2 2 4 2 3" xfId="28367" xr:uid="{00000000-0005-0000-0000-0000E46E0000}"/>
    <cellStyle name="Normal 51 2 2 2 4 3" xfId="8253" xr:uid="{00000000-0005-0000-0000-00004E200000}"/>
    <cellStyle name="Normal 51 2 2 2 4 3 3" xfId="23350" xr:uid="{00000000-0005-0000-0000-00004B5B0000}"/>
    <cellStyle name="Normal 51 2 2 2 4 5" xfId="18337" xr:uid="{00000000-0005-0000-0000-0000B6470000}"/>
    <cellStyle name="Normal 51 2 2 2 5" xfId="4892" xr:uid="{00000000-0005-0000-0000-00002D130000}"/>
    <cellStyle name="Normal 51 2 2 2 5 2" xfId="14944" xr:uid="{00000000-0005-0000-0000-0000713A0000}"/>
    <cellStyle name="Normal 51 2 2 2 5 2 3" xfId="30038" xr:uid="{00000000-0005-0000-0000-00006B750000}"/>
    <cellStyle name="Normal 51 2 2 2 5 3" xfId="9924" xr:uid="{00000000-0005-0000-0000-0000D5260000}"/>
    <cellStyle name="Normal 51 2 2 2 5 3 3" xfId="25021" xr:uid="{00000000-0005-0000-0000-0000D2610000}"/>
    <cellStyle name="Normal 51 2 2 2 5 5" xfId="20008" xr:uid="{00000000-0005-0000-0000-00003D4E0000}"/>
    <cellStyle name="Normal 51 2 2 2 6" xfId="11602" xr:uid="{00000000-0005-0000-0000-0000632D0000}"/>
    <cellStyle name="Normal 51 2 2 2 6 3" xfId="26696" xr:uid="{00000000-0005-0000-0000-00005D680000}"/>
    <cellStyle name="Normal 51 2 2 2 7" xfId="6581" xr:uid="{00000000-0005-0000-0000-0000C6190000}"/>
    <cellStyle name="Normal 51 2 2 2 7 3" xfId="21679" xr:uid="{00000000-0005-0000-0000-0000C4540000}"/>
    <cellStyle name="Normal 51 2 2 2 9" xfId="16666"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3" xr:uid="{00000000-0005-0000-0000-0000FA720000}"/>
    <cellStyle name="Normal 51 2 2 3 2 2 3" xfId="9299" xr:uid="{00000000-0005-0000-0000-000064240000}"/>
    <cellStyle name="Normal 51 2 2 3 2 2 3 3" xfId="24396" xr:uid="{00000000-0005-0000-0000-0000615F0000}"/>
    <cellStyle name="Normal 51 2 2 3 2 2 5" xfId="19383" xr:uid="{00000000-0005-0000-0000-0000CC4B0000}"/>
    <cellStyle name="Normal 51 2 2 3 2 3" xfId="5938" xr:uid="{00000000-0005-0000-0000-000043170000}"/>
    <cellStyle name="Normal 51 2 2 3 2 3 2" xfId="15990" xr:uid="{00000000-0005-0000-0000-0000873E0000}"/>
    <cellStyle name="Normal 51 2 2 3 2 3 2 3" xfId="31084" xr:uid="{00000000-0005-0000-0000-000081790000}"/>
    <cellStyle name="Normal 51 2 2 3 2 3 3" xfId="10970" xr:uid="{00000000-0005-0000-0000-0000EB2A0000}"/>
    <cellStyle name="Normal 51 2 2 3 2 3 3 3" xfId="26067" xr:uid="{00000000-0005-0000-0000-0000E8650000}"/>
    <cellStyle name="Normal 51 2 2 3 2 3 5" xfId="21054" xr:uid="{00000000-0005-0000-0000-000053520000}"/>
    <cellStyle name="Normal 51 2 2 3 2 4" xfId="12648" xr:uid="{00000000-0005-0000-0000-000079310000}"/>
    <cellStyle name="Normal 51 2 2 3 2 4 3" xfId="27742" xr:uid="{00000000-0005-0000-0000-0000736C0000}"/>
    <cellStyle name="Normal 51 2 2 3 2 5" xfId="7627" xr:uid="{00000000-0005-0000-0000-0000DC1D0000}"/>
    <cellStyle name="Normal 51 2 2 3 2 5 3" xfId="22725" xr:uid="{00000000-0005-0000-0000-0000DA580000}"/>
    <cellStyle name="Normal 51 2 2 3 2 7" xfId="17712" xr:uid="{00000000-0005-0000-0000-000045450000}"/>
    <cellStyle name="Normal 51 2 2 3 3" xfId="3409" xr:uid="{00000000-0005-0000-0000-0000620D0000}"/>
    <cellStyle name="Normal 51 2 2 3 3 2" xfId="13483" xr:uid="{00000000-0005-0000-0000-0000BC340000}"/>
    <cellStyle name="Normal 51 2 2 3 3 2 3" xfId="28577" xr:uid="{00000000-0005-0000-0000-0000B66F0000}"/>
    <cellStyle name="Normal 51 2 2 3 3 3" xfId="8463" xr:uid="{00000000-0005-0000-0000-000020210000}"/>
    <cellStyle name="Normal 51 2 2 3 3 3 3" xfId="23560" xr:uid="{00000000-0005-0000-0000-00001D5C0000}"/>
    <cellStyle name="Normal 51 2 2 3 3 5" xfId="18547" xr:uid="{00000000-0005-0000-0000-000088480000}"/>
    <cellStyle name="Normal 51 2 2 3 4" xfId="5102" xr:uid="{00000000-0005-0000-0000-0000FF130000}"/>
    <cellStyle name="Normal 51 2 2 3 4 2" xfId="15154" xr:uid="{00000000-0005-0000-0000-0000433B0000}"/>
    <cellStyle name="Normal 51 2 2 3 4 2 3" xfId="30248" xr:uid="{00000000-0005-0000-0000-00003D760000}"/>
    <cellStyle name="Normal 51 2 2 3 4 3" xfId="10134" xr:uid="{00000000-0005-0000-0000-0000A7270000}"/>
    <cellStyle name="Normal 51 2 2 3 4 3 3" xfId="25231" xr:uid="{00000000-0005-0000-0000-0000A4620000}"/>
    <cellStyle name="Normal 51 2 2 3 4 5" xfId="20218" xr:uid="{00000000-0005-0000-0000-00000F4F0000}"/>
    <cellStyle name="Normal 51 2 2 3 5" xfId="11812" xr:uid="{00000000-0005-0000-0000-0000352E0000}"/>
    <cellStyle name="Normal 51 2 2 3 5 3" xfId="26906" xr:uid="{00000000-0005-0000-0000-00002F690000}"/>
    <cellStyle name="Normal 51 2 2 3 6" xfId="6791" xr:uid="{00000000-0005-0000-0000-0000981A0000}"/>
    <cellStyle name="Normal 51 2 2 3 6 3" xfId="21889" xr:uid="{00000000-0005-0000-0000-000096550000}"/>
    <cellStyle name="Normal 51 2 2 3 8" xfId="16876"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5" xr:uid="{00000000-0005-0000-0000-000058710000}"/>
    <cellStyle name="Normal 51 2 2 4 2 3" xfId="8881" xr:uid="{00000000-0005-0000-0000-0000C2220000}"/>
    <cellStyle name="Normal 51 2 2 4 2 3 3" xfId="23978" xr:uid="{00000000-0005-0000-0000-0000BF5D0000}"/>
    <cellStyle name="Normal 51 2 2 4 2 5" xfId="18965" xr:uid="{00000000-0005-0000-0000-00002A4A0000}"/>
    <cellStyle name="Normal 51 2 2 4 3" xfId="5520" xr:uid="{00000000-0005-0000-0000-0000A1150000}"/>
    <cellStyle name="Normal 51 2 2 4 3 2" xfId="15572" xr:uid="{00000000-0005-0000-0000-0000E53C0000}"/>
    <cellStyle name="Normal 51 2 2 4 3 2 3" xfId="30666" xr:uid="{00000000-0005-0000-0000-0000DF770000}"/>
    <cellStyle name="Normal 51 2 2 4 3 3" xfId="10552" xr:uid="{00000000-0005-0000-0000-000049290000}"/>
    <cellStyle name="Normal 51 2 2 4 3 3 3" xfId="25649" xr:uid="{00000000-0005-0000-0000-000046640000}"/>
    <cellStyle name="Normal 51 2 2 4 3 5" xfId="20636" xr:uid="{00000000-0005-0000-0000-0000B1500000}"/>
    <cellStyle name="Normal 51 2 2 4 4" xfId="12230" xr:uid="{00000000-0005-0000-0000-0000D72F0000}"/>
    <cellStyle name="Normal 51 2 2 4 4 3" xfId="27324" xr:uid="{00000000-0005-0000-0000-0000D16A0000}"/>
    <cellStyle name="Normal 51 2 2 4 5" xfId="7209" xr:uid="{00000000-0005-0000-0000-00003A1C0000}"/>
    <cellStyle name="Normal 51 2 2 4 5 3" xfId="22307" xr:uid="{00000000-0005-0000-0000-000038570000}"/>
    <cellStyle name="Normal 51 2 2 4 7" xfId="17294" xr:uid="{00000000-0005-0000-0000-0000A3430000}"/>
    <cellStyle name="Normal 51 2 2 5" xfId="2991" xr:uid="{00000000-0005-0000-0000-0000C00B0000}"/>
    <cellStyle name="Normal 51 2 2 5 2" xfId="13065" xr:uid="{00000000-0005-0000-0000-00001A330000}"/>
    <cellStyle name="Normal 51 2 2 5 2 3" xfId="28159" xr:uid="{00000000-0005-0000-0000-0000146E0000}"/>
    <cellStyle name="Normal 51 2 2 5 3" xfId="8045" xr:uid="{00000000-0005-0000-0000-00007E1F0000}"/>
    <cellStyle name="Normal 51 2 2 5 3 3" xfId="23142" xr:uid="{00000000-0005-0000-0000-00007B5A0000}"/>
    <cellStyle name="Normal 51 2 2 5 5" xfId="18129" xr:uid="{00000000-0005-0000-0000-0000E6460000}"/>
    <cellStyle name="Normal 51 2 2 6" xfId="4684" xr:uid="{00000000-0005-0000-0000-00005D120000}"/>
    <cellStyle name="Normal 51 2 2 6 2" xfId="14736" xr:uid="{00000000-0005-0000-0000-0000A1390000}"/>
    <cellStyle name="Normal 51 2 2 6 2 3" xfId="29830" xr:uid="{00000000-0005-0000-0000-00009B740000}"/>
    <cellStyle name="Normal 51 2 2 6 3" xfId="9716" xr:uid="{00000000-0005-0000-0000-000005260000}"/>
    <cellStyle name="Normal 51 2 2 6 3 3" xfId="24813" xr:uid="{00000000-0005-0000-0000-000002610000}"/>
    <cellStyle name="Normal 51 2 2 6 5" xfId="19800" xr:uid="{00000000-0005-0000-0000-00006D4D0000}"/>
    <cellStyle name="Normal 51 2 2 7" xfId="11394" xr:uid="{00000000-0005-0000-0000-0000932C0000}"/>
    <cellStyle name="Normal 51 2 2 7 3" xfId="26488" xr:uid="{00000000-0005-0000-0000-00008D670000}"/>
    <cellStyle name="Normal 51 2 2 8" xfId="6373" xr:uid="{00000000-0005-0000-0000-0000F6180000}"/>
    <cellStyle name="Normal 51 2 2 8 3" xfId="21471"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7" xr:uid="{00000000-0005-0000-0000-000062730000}"/>
    <cellStyle name="Normal 51 2 3 2 2 2 3" xfId="9403" xr:uid="{00000000-0005-0000-0000-0000CC240000}"/>
    <cellStyle name="Normal 51 2 3 2 2 2 3 3" xfId="24500" xr:uid="{00000000-0005-0000-0000-0000C95F0000}"/>
    <cellStyle name="Normal 51 2 3 2 2 2 5" xfId="19487" xr:uid="{00000000-0005-0000-0000-0000344C0000}"/>
    <cellStyle name="Normal 51 2 3 2 2 3" xfId="6042" xr:uid="{00000000-0005-0000-0000-0000AB170000}"/>
    <cellStyle name="Normal 51 2 3 2 2 3 2" xfId="16094" xr:uid="{00000000-0005-0000-0000-0000EF3E0000}"/>
    <cellStyle name="Normal 51 2 3 2 2 3 2 3" xfId="31188" xr:uid="{00000000-0005-0000-0000-0000E9790000}"/>
    <cellStyle name="Normal 51 2 3 2 2 3 3" xfId="11074" xr:uid="{00000000-0005-0000-0000-0000532B0000}"/>
    <cellStyle name="Normal 51 2 3 2 2 3 3 3" xfId="26171" xr:uid="{00000000-0005-0000-0000-000050660000}"/>
    <cellStyle name="Normal 51 2 3 2 2 3 5" xfId="21158" xr:uid="{00000000-0005-0000-0000-0000BB520000}"/>
    <cellStyle name="Normal 51 2 3 2 2 4" xfId="12752" xr:uid="{00000000-0005-0000-0000-0000E1310000}"/>
    <cellStyle name="Normal 51 2 3 2 2 4 3" xfId="27846" xr:uid="{00000000-0005-0000-0000-0000DB6C0000}"/>
    <cellStyle name="Normal 51 2 3 2 2 5" xfId="7731" xr:uid="{00000000-0005-0000-0000-0000441E0000}"/>
    <cellStyle name="Normal 51 2 3 2 2 5 3" xfId="22829" xr:uid="{00000000-0005-0000-0000-000042590000}"/>
    <cellStyle name="Normal 51 2 3 2 2 7" xfId="17816" xr:uid="{00000000-0005-0000-0000-0000AD450000}"/>
    <cellStyle name="Normal 51 2 3 2 3" xfId="3513" xr:uid="{00000000-0005-0000-0000-0000CA0D0000}"/>
    <cellStyle name="Normal 51 2 3 2 3 2" xfId="13587" xr:uid="{00000000-0005-0000-0000-000024350000}"/>
    <cellStyle name="Normal 51 2 3 2 3 2 3" xfId="28681" xr:uid="{00000000-0005-0000-0000-00001E700000}"/>
    <cellStyle name="Normal 51 2 3 2 3 3" xfId="8567" xr:uid="{00000000-0005-0000-0000-000088210000}"/>
    <cellStyle name="Normal 51 2 3 2 3 3 3" xfId="23664" xr:uid="{00000000-0005-0000-0000-0000855C0000}"/>
    <cellStyle name="Normal 51 2 3 2 3 5" xfId="18651" xr:uid="{00000000-0005-0000-0000-0000F0480000}"/>
    <cellStyle name="Normal 51 2 3 2 4" xfId="5206" xr:uid="{00000000-0005-0000-0000-000067140000}"/>
    <cellStyle name="Normal 51 2 3 2 4 2" xfId="15258" xr:uid="{00000000-0005-0000-0000-0000AB3B0000}"/>
    <cellStyle name="Normal 51 2 3 2 4 2 3" xfId="30352" xr:uid="{00000000-0005-0000-0000-0000A5760000}"/>
    <cellStyle name="Normal 51 2 3 2 4 3" xfId="10238" xr:uid="{00000000-0005-0000-0000-00000F280000}"/>
    <cellStyle name="Normal 51 2 3 2 4 3 3" xfId="25335" xr:uid="{00000000-0005-0000-0000-00000C630000}"/>
    <cellStyle name="Normal 51 2 3 2 4 5" xfId="20322" xr:uid="{00000000-0005-0000-0000-0000774F0000}"/>
    <cellStyle name="Normal 51 2 3 2 5" xfId="11916" xr:uid="{00000000-0005-0000-0000-00009D2E0000}"/>
    <cellStyle name="Normal 51 2 3 2 5 3" xfId="27010" xr:uid="{00000000-0005-0000-0000-000097690000}"/>
    <cellStyle name="Normal 51 2 3 2 6" xfId="6895" xr:uid="{00000000-0005-0000-0000-0000001B0000}"/>
    <cellStyle name="Normal 51 2 3 2 6 3" xfId="21993" xr:uid="{00000000-0005-0000-0000-0000FE550000}"/>
    <cellStyle name="Normal 51 2 3 2 8" xfId="16980"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099" xr:uid="{00000000-0005-0000-0000-0000C0710000}"/>
    <cellStyle name="Normal 51 2 3 3 2 3" xfId="8985" xr:uid="{00000000-0005-0000-0000-00002A230000}"/>
    <cellStyle name="Normal 51 2 3 3 2 3 3" xfId="24082" xr:uid="{00000000-0005-0000-0000-0000275E0000}"/>
    <cellStyle name="Normal 51 2 3 3 2 5" xfId="19069" xr:uid="{00000000-0005-0000-0000-0000924A0000}"/>
    <cellStyle name="Normal 51 2 3 3 3" xfId="5624" xr:uid="{00000000-0005-0000-0000-000009160000}"/>
    <cellStyle name="Normal 51 2 3 3 3 2" xfId="15676" xr:uid="{00000000-0005-0000-0000-00004D3D0000}"/>
    <cellStyle name="Normal 51 2 3 3 3 2 3" xfId="30770" xr:uid="{00000000-0005-0000-0000-000047780000}"/>
    <cellStyle name="Normal 51 2 3 3 3 3" xfId="10656" xr:uid="{00000000-0005-0000-0000-0000B1290000}"/>
    <cellStyle name="Normal 51 2 3 3 3 3 3" xfId="25753" xr:uid="{00000000-0005-0000-0000-0000AE640000}"/>
    <cellStyle name="Normal 51 2 3 3 3 5" xfId="20740" xr:uid="{00000000-0005-0000-0000-000019510000}"/>
    <cellStyle name="Normal 51 2 3 3 4" xfId="12334" xr:uid="{00000000-0005-0000-0000-00003F300000}"/>
    <cellStyle name="Normal 51 2 3 3 4 3" xfId="27428" xr:uid="{00000000-0005-0000-0000-0000396B0000}"/>
    <cellStyle name="Normal 51 2 3 3 5" xfId="7313" xr:uid="{00000000-0005-0000-0000-0000A21C0000}"/>
    <cellStyle name="Normal 51 2 3 3 5 3" xfId="22411" xr:uid="{00000000-0005-0000-0000-0000A0570000}"/>
    <cellStyle name="Normal 51 2 3 3 7" xfId="17398" xr:uid="{00000000-0005-0000-0000-00000B440000}"/>
    <cellStyle name="Normal 51 2 3 4" xfId="3095" xr:uid="{00000000-0005-0000-0000-0000280C0000}"/>
    <cellStyle name="Normal 51 2 3 4 2" xfId="13169" xr:uid="{00000000-0005-0000-0000-000082330000}"/>
    <cellStyle name="Normal 51 2 3 4 2 3" xfId="28263" xr:uid="{00000000-0005-0000-0000-00007C6E0000}"/>
    <cellStyle name="Normal 51 2 3 4 3" xfId="8149" xr:uid="{00000000-0005-0000-0000-0000E61F0000}"/>
    <cellStyle name="Normal 51 2 3 4 3 3" xfId="23246" xr:uid="{00000000-0005-0000-0000-0000E35A0000}"/>
    <cellStyle name="Normal 51 2 3 4 5" xfId="18233" xr:uid="{00000000-0005-0000-0000-00004E470000}"/>
    <cellStyle name="Normal 51 2 3 5" xfId="4788" xr:uid="{00000000-0005-0000-0000-0000C5120000}"/>
    <cellStyle name="Normal 51 2 3 5 2" xfId="14840" xr:uid="{00000000-0005-0000-0000-0000093A0000}"/>
    <cellStyle name="Normal 51 2 3 5 2 3" xfId="29934" xr:uid="{00000000-0005-0000-0000-000003750000}"/>
    <cellStyle name="Normal 51 2 3 5 3" xfId="9820" xr:uid="{00000000-0005-0000-0000-00006D260000}"/>
    <cellStyle name="Normal 51 2 3 5 3 3" xfId="24917" xr:uid="{00000000-0005-0000-0000-00006A610000}"/>
    <cellStyle name="Normal 51 2 3 5 5" xfId="19904" xr:uid="{00000000-0005-0000-0000-0000D54D0000}"/>
    <cellStyle name="Normal 51 2 3 6" xfId="11498" xr:uid="{00000000-0005-0000-0000-0000FB2C0000}"/>
    <cellStyle name="Normal 51 2 3 6 3" xfId="26592" xr:uid="{00000000-0005-0000-0000-0000F5670000}"/>
    <cellStyle name="Normal 51 2 3 7" xfId="6477" xr:uid="{00000000-0005-0000-0000-00005E190000}"/>
    <cellStyle name="Normal 51 2 3 7 3" xfId="21575" xr:uid="{00000000-0005-0000-0000-00005C540000}"/>
    <cellStyle name="Normal 51 2 3 9" xfId="16562"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09" xr:uid="{00000000-0005-0000-0000-000092720000}"/>
    <cellStyle name="Normal 51 2 4 2 2 3" xfId="9195" xr:uid="{00000000-0005-0000-0000-0000FC230000}"/>
    <cellStyle name="Normal 51 2 4 2 2 3 3" xfId="24292" xr:uid="{00000000-0005-0000-0000-0000F95E0000}"/>
    <cellStyle name="Normal 51 2 4 2 2 5" xfId="19279" xr:uid="{00000000-0005-0000-0000-0000644B0000}"/>
    <cellStyle name="Normal 51 2 4 2 3" xfId="5834" xr:uid="{00000000-0005-0000-0000-0000DB160000}"/>
    <cellStyle name="Normal 51 2 4 2 3 2" xfId="15886" xr:uid="{00000000-0005-0000-0000-00001F3E0000}"/>
    <cellStyle name="Normal 51 2 4 2 3 2 3" xfId="30980" xr:uid="{00000000-0005-0000-0000-000019790000}"/>
    <cellStyle name="Normal 51 2 4 2 3 3" xfId="10866" xr:uid="{00000000-0005-0000-0000-0000832A0000}"/>
    <cellStyle name="Normal 51 2 4 2 3 3 3" xfId="25963" xr:uid="{00000000-0005-0000-0000-000080650000}"/>
    <cellStyle name="Normal 51 2 4 2 3 5" xfId="20950" xr:uid="{00000000-0005-0000-0000-0000EB510000}"/>
    <cellStyle name="Normal 51 2 4 2 4" xfId="12544" xr:uid="{00000000-0005-0000-0000-000011310000}"/>
    <cellStyle name="Normal 51 2 4 2 4 3" xfId="27638" xr:uid="{00000000-0005-0000-0000-00000B6C0000}"/>
    <cellStyle name="Normal 51 2 4 2 5" xfId="7523" xr:uid="{00000000-0005-0000-0000-0000741D0000}"/>
    <cellStyle name="Normal 51 2 4 2 5 3" xfId="22621" xr:uid="{00000000-0005-0000-0000-000072580000}"/>
    <cellStyle name="Normal 51 2 4 2 7" xfId="17608" xr:uid="{00000000-0005-0000-0000-0000DD440000}"/>
    <cellStyle name="Normal 51 2 4 3" xfId="3305" xr:uid="{00000000-0005-0000-0000-0000FA0C0000}"/>
    <cellStyle name="Normal 51 2 4 3 2" xfId="13379" xr:uid="{00000000-0005-0000-0000-000054340000}"/>
    <cellStyle name="Normal 51 2 4 3 2 3" xfId="28473" xr:uid="{00000000-0005-0000-0000-00004E6F0000}"/>
    <cellStyle name="Normal 51 2 4 3 3" xfId="8359" xr:uid="{00000000-0005-0000-0000-0000B8200000}"/>
    <cellStyle name="Normal 51 2 4 3 3 3" xfId="23456" xr:uid="{00000000-0005-0000-0000-0000B55B0000}"/>
    <cellStyle name="Normal 51 2 4 3 5" xfId="18443" xr:uid="{00000000-0005-0000-0000-000020480000}"/>
    <cellStyle name="Normal 51 2 4 4" xfId="4998" xr:uid="{00000000-0005-0000-0000-000097130000}"/>
    <cellStyle name="Normal 51 2 4 4 2" xfId="15050" xr:uid="{00000000-0005-0000-0000-0000DB3A0000}"/>
    <cellStyle name="Normal 51 2 4 4 2 3" xfId="30144" xr:uid="{00000000-0005-0000-0000-0000D5750000}"/>
    <cellStyle name="Normal 51 2 4 4 3" xfId="10030" xr:uid="{00000000-0005-0000-0000-00003F270000}"/>
    <cellStyle name="Normal 51 2 4 4 3 3" xfId="25127" xr:uid="{00000000-0005-0000-0000-00003C620000}"/>
    <cellStyle name="Normal 51 2 4 4 5" xfId="20114" xr:uid="{00000000-0005-0000-0000-0000A74E0000}"/>
    <cellStyle name="Normal 51 2 4 5" xfId="11708" xr:uid="{00000000-0005-0000-0000-0000CD2D0000}"/>
    <cellStyle name="Normal 51 2 4 5 3" xfId="26802" xr:uid="{00000000-0005-0000-0000-0000C7680000}"/>
    <cellStyle name="Normal 51 2 4 6" xfId="6687" xr:uid="{00000000-0005-0000-0000-0000301A0000}"/>
    <cellStyle name="Normal 51 2 4 6 3" xfId="21785" xr:uid="{00000000-0005-0000-0000-00002E550000}"/>
    <cellStyle name="Normal 51 2 4 8" xfId="16772"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1" xr:uid="{00000000-0005-0000-0000-0000F0700000}"/>
    <cellStyle name="Normal 51 2 5 2 3" xfId="8777" xr:uid="{00000000-0005-0000-0000-00005A220000}"/>
    <cellStyle name="Normal 51 2 5 2 3 3" xfId="23874" xr:uid="{00000000-0005-0000-0000-0000575D0000}"/>
    <cellStyle name="Normal 51 2 5 2 5" xfId="18861" xr:uid="{00000000-0005-0000-0000-0000C2490000}"/>
    <cellStyle name="Normal 51 2 5 3" xfId="5416" xr:uid="{00000000-0005-0000-0000-000039150000}"/>
    <cellStyle name="Normal 51 2 5 3 2" xfId="15468" xr:uid="{00000000-0005-0000-0000-00007D3C0000}"/>
    <cellStyle name="Normal 51 2 5 3 2 3" xfId="30562" xr:uid="{00000000-0005-0000-0000-000077770000}"/>
    <cellStyle name="Normal 51 2 5 3 3" xfId="10448" xr:uid="{00000000-0005-0000-0000-0000E1280000}"/>
    <cellStyle name="Normal 51 2 5 3 3 3" xfId="25545" xr:uid="{00000000-0005-0000-0000-0000DE630000}"/>
    <cellStyle name="Normal 51 2 5 3 5" xfId="20532" xr:uid="{00000000-0005-0000-0000-000049500000}"/>
    <cellStyle name="Normal 51 2 5 4" xfId="12126" xr:uid="{00000000-0005-0000-0000-00006F2F0000}"/>
    <cellStyle name="Normal 51 2 5 4 3" xfId="27220" xr:uid="{00000000-0005-0000-0000-0000696A0000}"/>
    <cellStyle name="Normal 51 2 5 5" xfId="7105" xr:uid="{00000000-0005-0000-0000-0000D21B0000}"/>
    <cellStyle name="Normal 51 2 5 5 3" xfId="22203" xr:uid="{00000000-0005-0000-0000-0000D0560000}"/>
    <cellStyle name="Normal 51 2 5 7" xfId="17190" xr:uid="{00000000-0005-0000-0000-00003B430000}"/>
    <cellStyle name="Normal 51 2 6" xfId="2887" xr:uid="{00000000-0005-0000-0000-0000580B0000}"/>
    <cellStyle name="Normal 51 2 6 2" xfId="12961" xr:uid="{00000000-0005-0000-0000-0000B2320000}"/>
    <cellStyle name="Normal 51 2 6 2 3" xfId="28055" xr:uid="{00000000-0005-0000-0000-0000AC6D0000}"/>
    <cellStyle name="Normal 51 2 6 3" xfId="7941" xr:uid="{00000000-0005-0000-0000-0000161F0000}"/>
    <cellStyle name="Normal 51 2 6 3 3" xfId="23038" xr:uid="{00000000-0005-0000-0000-0000135A0000}"/>
    <cellStyle name="Normal 51 2 6 5" xfId="18025" xr:uid="{00000000-0005-0000-0000-00007E460000}"/>
    <cellStyle name="Normal 51 2 7" xfId="4580" xr:uid="{00000000-0005-0000-0000-0000F5110000}"/>
    <cellStyle name="Normal 51 2 7 2" xfId="14632" xr:uid="{00000000-0005-0000-0000-000039390000}"/>
    <cellStyle name="Normal 51 2 7 2 3" xfId="29726" xr:uid="{00000000-0005-0000-0000-000033740000}"/>
    <cellStyle name="Normal 51 2 7 3" xfId="9612" xr:uid="{00000000-0005-0000-0000-00009D250000}"/>
    <cellStyle name="Normal 51 2 7 3 3" xfId="24709" xr:uid="{00000000-0005-0000-0000-00009A600000}"/>
    <cellStyle name="Normal 51 2 7 5" xfId="19696" xr:uid="{00000000-0005-0000-0000-0000054D0000}"/>
    <cellStyle name="Normal 51 2 8" xfId="11290" xr:uid="{00000000-0005-0000-0000-00002B2C0000}"/>
    <cellStyle name="Normal 51 2 8 3" xfId="26384" xr:uid="{00000000-0005-0000-0000-000025670000}"/>
    <cellStyle name="Normal 51 2 9" xfId="6269" xr:uid="{00000000-0005-0000-0000-00008E180000}"/>
    <cellStyle name="Normal 51 2 9 3" xfId="21367" xr:uid="{00000000-0005-0000-0000-00008C530000}"/>
    <cellStyle name="Normal 51 3" xfId="1234" xr:uid="{00000000-0005-0000-0000-0000E2040000}"/>
    <cellStyle name="Normal 51 3 10" xfId="16406"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69" xr:uid="{00000000-0005-0000-0000-000096730000}"/>
    <cellStyle name="Normal 51 3 2 2 2 2 3" xfId="9455" xr:uid="{00000000-0005-0000-0000-000000250000}"/>
    <cellStyle name="Normal 51 3 2 2 2 2 3 3" xfId="24552" xr:uid="{00000000-0005-0000-0000-0000FD5F0000}"/>
    <cellStyle name="Normal 51 3 2 2 2 2 5" xfId="19539" xr:uid="{00000000-0005-0000-0000-0000684C0000}"/>
    <cellStyle name="Normal 51 3 2 2 2 3" xfId="6094" xr:uid="{00000000-0005-0000-0000-0000DF170000}"/>
    <cellStyle name="Normal 51 3 2 2 2 3 2" xfId="16146" xr:uid="{00000000-0005-0000-0000-0000233F0000}"/>
    <cellStyle name="Normal 51 3 2 2 2 3 2 3" xfId="31240" xr:uid="{00000000-0005-0000-0000-00001D7A0000}"/>
    <cellStyle name="Normal 51 3 2 2 2 3 3" xfId="11126" xr:uid="{00000000-0005-0000-0000-0000872B0000}"/>
    <cellStyle name="Normal 51 3 2 2 2 3 3 3" xfId="26223" xr:uid="{00000000-0005-0000-0000-000084660000}"/>
    <cellStyle name="Normal 51 3 2 2 2 3 5" xfId="21210" xr:uid="{00000000-0005-0000-0000-0000EF520000}"/>
    <cellStyle name="Normal 51 3 2 2 2 4" xfId="12804" xr:uid="{00000000-0005-0000-0000-000015320000}"/>
    <cellStyle name="Normal 51 3 2 2 2 4 3" xfId="27898" xr:uid="{00000000-0005-0000-0000-00000F6D0000}"/>
    <cellStyle name="Normal 51 3 2 2 2 5" xfId="7783" xr:uid="{00000000-0005-0000-0000-0000781E0000}"/>
    <cellStyle name="Normal 51 3 2 2 2 5 3" xfId="22881" xr:uid="{00000000-0005-0000-0000-000076590000}"/>
    <cellStyle name="Normal 51 3 2 2 2 7" xfId="17868" xr:uid="{00000000-0005-0000-0000-0000E1450000}"/>
    <cellStyle name="Normal 51 3 2 2 3" xfId="3565" xr:uid="{00000000-0005-0000-0000-0000FE0D0000}"/>
    <cellStyle name="Normal 51 3 2 2 3 2" xfId="13639" xr:uid="{00000000-0005-0000-0000-000058350000}"/>
    <cellStyle name="Normal 51 3 2 2 3 2 3" xfId="28733" xr:uid="{00000000-0005-0000-0000-000052700000}"/>
    <cellStyle name="Normal 51 3 2 2 3 3" xfId="8619" xr:uid="{00000000-0005-0000-0000-0000BC210000}"/>
    <cellStyle name="Normal 51 3 2 2 3 3 3" xfId="23716" xr:uid="{00000000-0005-0000-0000-0000B95C0000}"/>
    <cellStyle name="Normal 51 3 2 2 3 5" xfId="18703" xr:uid="{00000000-0005-0000-0000-000024490000}"/>
    <cellStyle name="Normal 51 3 2 2 4" xfId="5258" xr:uid="{00000000-0005-0000-0000-00009B140000}"/>
    <cellStyle name="Normal 51 3 2 2 4 2" xfId="15310" xr:uid="{00000000-0005-0000-0000-0000DF3B0000}"/>
    <cellStyle name="Normal 51 3 2 2 4 2 3" xfId="30404" xr:uid="{00000000-0005-0000-0000-0000D9760000}"/>
    <cellStyle name="Normal 51 3 2 2 4 3" xfId="10290" xr:uid="{00000000-0005-0000-0000-000043280000}"/>
    <cellStyle name="Normal 51 3 2 2 4 3 3" xfId="25387" xr:uid="{00000000-0005-0000-0000-000040630000}"/>
    <cellStyle name="Normal 51 3 2 2 4 5" xfId="20374" xr:uid="{00000000-0005-0000-0000-0000AB4F0000}"/>
    <cellStyle name="Normal 51 3 2 2 5" xfId="11968" xr:uid="{00000000-0005-0000-0000-0000D12E0000}"/>
    <cellStyle name="Normal 51 3 2 2 5 3" xfId="27062" xr:uid="{00000000-0005-0000-0000-0000CB690000}"/>
    <cellStyle name="Normal 51 3 2 2 6" xfId="6947" xr:uid="{00000000-0005-0000-0000-0000341B0000}"/>
    <cellStyle name="Normal 51 3 2 2 6 3" xfId="22045" xr:uid="{00000000-0005-0000-0000-000032560000}"/>
    <cellStyle name="Normal 51 3 2 2 8" xfId="17032"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1" xr:uid="{00000000-0005-0000-0000-0000F4710000}"/>
    <cellStyle name="Normal 51 3 2 3 2 3" xfId="9037" xr:uid="{00000000-0005-0000-0000-00005E230000}"/>
    <cellStyle name="Normal 51 3 2 3 2 3 3" xfId="24134" xr:uid="{00000000-0005-0000-0000-00005B5E0000}"/>
    <cellStyle name="Normal 51 3 2 3 2 5" xfId="19121" xr:uid="{00000000-0005-0000-0000-0000C64A0000}"/>
    <cellStyle name="Normal 51 3 2 3 3" xfId="5676" xr:uid="{00000000-0005-0000-0000-00003D160000}"/>
    <cellStyle name="Normal 51 3 2 3 3 2" xfId="15728" xr:uid="{00000000-0005-0000-0000-0000813D0000}"/>
    <cellStyle name="Normal 51 3 2 3 3 2 3" xfId="30822" xr:uid="{00000000-0005-0000-0000-00007B780000}"/>
    <cellStyle name="Normal 51 3 2 3 3 3" xfId="10708" xr:uid="{00000000-0005-0000-0000-0000E5290000}"/>
    <cellStyle name="Normal 51 3 2 3 3 3 3" xfId="25805" xr:uid="{00000000-0005-0000-0000-0000E2640000}"/>
    <cellStyle name="Normal 51 3 2 3 3 5" xfId="20792" xr:uid="{00000000-0005-0000-0000-00004D510000}"/>
    <cellStyle name="Normal 51 3 2 3 4" xfId="12386" xr:uid="{00000000-0005-0000-0000-000073300000}"/>
    <cellStyle name="Normal 51 3 2 3 4 3" xfId="27480" xr:uid="{00000000-0005-0000-0000-00006D6B0000}"/>
    <cellStyle name="Normal 51 3 2 3 5" xfId="7365" xr:uid="{00000000-0005-0000-0000-0000D61C0000}"/>
    <cellStyle name="Normal 51 3 2 3 5 3" xfId="22463" xr:uid="{00000000-0005-0000-0000-0000D4570000}"/>
    <cellStyle name="Normal 51 3 2 3 7" xfId="17450" xr:uid="{00000000-0005-0000-0000-00003F440000}"/>
    <cellStyle name="Normal 51 3 2 4" xfId="3147" xr:uid="{00000000-0005-0000-0000-00005C0C0000}"/>
    <cellStyle name="Normal 51 3 2 4 2" xfId="13221" xr:uid="{00000000-0005-0000-0000-0000B6330000}"/>
    <cellStyle name="Normal 51 3 2 4 2 3" xfId="28315" xr:uid="{00000000-0005-0000-0000-0000B06E0000}"/>
    <cellStyle name="Normal 51 3 2 4 3" xfId="8201" xr:uid="{00000000-0005-0000-0000-00001A200000}"/>
    <cellStyle name="Normal 51 3 2 4 3 3" xfId="23298" xr:uid="{00000000-0005-0000-0000-0000175B0000}"/>
    <cellStyle name="Normal 51 3 2 4 5" xfId="18285" xr:uid="{00000000-0005-0000-0000-000082470000}"/>
    <cellStyle name="Normal 51 3 2 5" xfId="4840" xr:uid="{00000000-0005-0000-0000-0000F9120000}"/>
    <cellStyle name="Normal 51 3 2 5 2" xfId="14892" xr:uid="{00000000-0005-0000-0000-00003D3A0000}"/>
    <cellStyle name="Normal 51 3 2 5 2 3" xfId="29986" xr:uid="{00000000-0005-0000-0000-000037750000}"/>
    <cellStyle name="Normal 51 3 2 5 3" xfId="9872" xr:uid="{00000000-0005-0000-0000-0000A1260000}"/>
    <cellStyle name="Normal 51 3 2 5 3 3" xfId="24969" xr:uid="{00000000-0005-0000-0000-00009E610000}"/>
    <cellStyle name="Normal 51 3 2 5 5" xfId="19956" xr:uid="{00000000-0005-0000-0000-0000094E0000}"/>
    <cellStyle name="Normal 51 3 2 6" xfId="11550" xr:uid="{00000000-0005-0000-0000-00002F2D0000}"/>
    <cellStyle name="Normal 51 3 2 6 3" xfId="26644" xr:uid="{00000000-0005-0000-0000-000029680000}"/>
    <cellStyle name="Normal 51 3 2 7" xfId="6529" xr:uid="{00000000-0005-0000-0000-000092190000}"/>
    <cellStyle name="Normal 51 3 2 7 3" xfId="21627" xr:uid="{00000000-0005-0000-0000-000090540000}"/>
    <cellStyle name="Normal 51 3 2 9" xfId="16614"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1" xr:uid="{00000000-0005-0000-0000-0000C6720000}"/>
    <cellStyle name="Normal 51 3 3 2 2 3" xfId="9247" xr:uid="{00000000-0005-0000-0000-000030240000}"/>
    <cellStyle name="Normal 51 3 3 2 2 3 3" xfId="24344" xr:uid="{00000000-0005-0000-0000-00002D5F0000}"/>
    <cellStyle name="Normal 51 3 3 2 2 5" xfId="19331" xr:uid="{00000000-0005-0000-0000-0000984B0000}"/>
    <cellStyle name="Normal 51 3 3 2 3" xfId="5886" xr:uid="{00000000-0005-0000-0000-00000F170000}"/>
    <cellStyle name="Normal 51 3 3 2 3 2" xfId="15938" xr:uid="{00000000-0005-0000-0000-0000533E0000}"/>
    <cellStyle name="Normal 51 3 3 2 3 2 3" xfId="31032" xr:uid="{00000000-0005-0000-0000-00004D790000}"/>
    <cellStyle name="Normal 51 3 3 2 3 3" xfId="10918" xr:uid="{00000000-0005-0000-0000-0000B72A0000}"/>
    <cellStyle name="Normal 51 3 3 2 3 3 3" xfId="26015" xr:uid="{00000000-0005-0000-0000-0000B4650000}"/>
    <cellStyle name="Normal 51 3 3 2 3 5" xfId="21002" xr:uid="{00000000-0005-0000-0000-00001F520000}"/>
    <cellStyle name="Normal 51 3 3 2 4" xfId="12596" xr:uid="{00000000-0005-0000-0000-000045310000}"/>
    <cellStyle name="Normal 51 3 3 2 4 3" xfId="27690" xr:uid="{00000000-0005-0000-0000-00003F6C0000}"/>
    <cellStyle name="Normal 51 3 3 2 5" xfId="7575" xr:uid="{00000000-0005-0000-0000-0000A81D0000}"/>
    <cellStyle name="Normal 51 3 3 2 5 3" xfId="22673" xr:uid="{00000000-0005-0000-0000-0000A6580000}"/>
    <cellStyle name="Normal 51 3 3 2 7" xfId="17660" xr:uid="{00000000-0005-0000-0000-000011450000}"/>
    <cellStyle name="Normal 51 3 3 3" xfId="3357" xr:uid="{00000000-0005-0000-0000-00002E0D0000}"/>
    <cellStyle name="Normal 51 3 3 3 2" xfId="13431" xr:uid="{00000000-0005-0000-0000-000088340000}"/>
    <cellStyle name="Normal 51 3 3 3 2 3" xfId="28525" xr:uid="{00000000-0005-0000-0000-0000826F0000}"/>
    <cellStyle name="Normal 51 3 3 3 3" xfId="8411" xr:uid="{00000000-0005-0000-0000-0000EC200000}"/>
    <cellStyle name="Normal 51 3 3 3 3 3" xfId="23508" xr:uid="{00000000-0005-0000-0000-0000E95B0000}"/>
    <cellStyle name="Normal 51 3 3 3 5" xfId="18495" xr:uid="{00000000-0005-0000-0000-000054480000}"/>
    <cellStyle name="Normal 51 3 3 4" xfId="5050" xr:uid="{00000000-0005-0000-0000-0000CB130000}"/>
    <cellStyle name="Normal 51 3 3 4 2" xfId="15102" xr:uid="{00000000-0005-0000-0000-00000F3B0000}"/>
    <cellStyle name="Normal 51 3 3 4 2 3" xfId="30196" xr:uid="{00000000-0005-0000-0000-000009760000}"/>
    <cellStyle name="Normal 51 3 3 4 3" xfId="10082" xr:uid="{00000000-0005-0000-0000-000073270000}"/>
    <cellStyle name="Normal 51 3 3 4 3 3" xfId="25179" xr:uid="{00000000-0005-0000-0000-000070620000}"/>
    <cellStyle name="Normal 51 3 3 4 5" xfId="20166" xr:uid="{00000000-0005-0000-0000-0000DB4E0000}"/>
    <cellStyle name="Normal 51 3 3 5" xfId="11760" xr:uid="{00000000-0005-0000-0000-0000012E0000}"/>
    <cellStyle name="Normal 51 3 3 5 3" xfId="26854" xr:uid="{00000000-0005-0000-0000-0000FB680000}"/>
    <cellStyle name="Normal 51 3 3 6" xfId="6739" xr:uid="{00000000-0005-0000-0000-0000641A0000}"/>
    <cellStyle name="Normal 51 3 3 6 3" xfId="21837" xr:uid="{00000000-0005-0000-0000-000062550000}"/>
    <cellStyle name="Normal 51 3 3 8" xfId="16824"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3" xr:uid="{00000000-0005-0000-0000-000024710000}"/>
    <cellStyle name="Normal 51 3 4 2 3" xfId="8829" xr:uid="{00000000-0005-0000-0000-00008E220000}"/>
    <cellStyle name="Normal 51 3 4 2 3 3" xfId="23926" xr:uid="{00000000-0005-0000-0000-00008B5D0000}"/>
    <cellStyle name="Normal 51 3 4 2 5" xfId="18913" xr:uid="{00000000-0005-0000-0000-0000F6490000}"/>
    <cellStyle name="Normal 51 3 4 3" xfId="5468" xr:uid="{00000000-0005-0000-0000-00006D150000}"/>
    <cellStyle name="Normal 51 3 4 3 2" xfId="15520" xr:uid="{00000000-0005-0000-0000-0000B13C0000}"/>
    <cellStyle name="Normal 51 3 4 3 2 3" xfId="30614" xr:uid="{00000000-0005-0000-0000-0000AB770000}"/>
    <cellStyle name="Normal 51 3 4 3 3" xfId="10500" xr:uid="{00000000-0005-0000-0000-000015290000}"/>
    <cellStyle name="Normal 51 3 4 3 3 3" xfId="25597" xr:uid="{00000000-0005-0000-0000-000012640000}"/>
    <cellStyle name="Normal 51 3 4 3 5" xfId="20584" xr:uid="{00000000-0005-0000-0000-00007D500000}"/>
    <cellStyle name="Normal 51 3 4 4" xfId="12178" xr:uid="{00000000-0005-0000-0000-0000A32F0000}"/>
    <cellStyle name="Normal 51 3 4 4 3" xfId="27272" xr:uid="{00000000-0005-0000-0000-00009D6A0000}"/>
    <cellStyle name="Normal 51 3 4 5" xfId="7157" xr:uid="{00000000-0005-0000-0000-0000061C0000}"/>
    <cellStyle name="Normal 51 3 4 5 3" xfId="22255" xr:uid="{00000000-0005-0000-0000-000004570000}"/>
    <cellStyle name="Normal 51 3 4 7" xfId="17242" xr:uid="{00000000-0005-0000-0000-00006F430000}"/>
    <cellStyle name="Normal 51 3 5" xfId="2939" xr:uid="{00000000-0005-0000-0000-00008C0B0000}"/>
    <cellStyle name="Normal 51 3 5 2" xfId="13013" xr:uid="{00000000-0005-0000-0000-0000E6320000}"/>
    <cellStyle name="Normal 51 3 5 2 3" xfId="28107" xr:uid="{00000000-0005-0000-0000-0000E06D0000}"/>
    <cellStyle name="Normal 51 3 5 3" xfId="7993" xr:uid="{00000000-0005-0000-0000-00004A1F0000}"/>
    <cellStyle name="Normal 51 3 5 3 3" xfId="23090" xr:uid="{00000000-0005-0000-0000-0000475A0000}"/>
    <cellStyle name="Normal 51 3 5 5" xfId="18077" xr:uid="{00000000-0005-0000-0000-0000B2460000}"/>
    <cellStyle name="Normal 51 3 6" xfId="4632" xr:uid="{00000000-0005-0000-0000-000029120000}"/>
    <cellStyle name="Normal 51 3 6 2" xfId="14684" xr:uid="{00000000-0005-0000-0000-00006D390000}"/>
    <cellStyle name="Normal 51 3 6 2 3" xfId="29778" xr:uid="{00000000-0005-0000-0000-000067740000}"/>
    <cellStyle name="Normal 51 3 6 3" xfId="9664" xr:uid="{00000000-0005-0000-0000-0000D1250000}"/>
    <cellStyle name="Normal 51 3 6 3 3" xfId="24761" xr:uid="{00000000-0005-0000-0000-0000CE600000}"/>
    <cellStyle name="Normal 51 3 6 5" xfId="19748" xr:uid="{00000000-0005-0000-0000-0000394D0000}"/>
    <cellStyle name="Normal 51 3 7" xfId="11342" xr:uid="{00000000-0005-0000-0000-00005F2C0000}"/>
    <cellStyle name="Normal 51 3 7 3" xfId="26436" xr:uid="{00000000-0005-0000-0000-000059670000}"/>
    <cellStyle name="Normal 51 3 8" xfId="6321" xr:uid="{00000000-0005-0000-0000-0000C2180000}"/>
    <cellStyle name="Normal 51 3 8 3" xfId="21419"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5" xr:uid="{00000000-0005-0000-0000-00002E730000}"/>
    <cellStyle name="Normal 51 4 2 2 2 3" xfId="9351" xr:uid="{00000000-0005-0000-0000-000098240000}"/>
    <cellStyle name="Normal 51 4 2 2 2 3 3" xfId="24448" xr:uid="{00000000-0005-0000-0000-0000955F0000}"/>
    <cellStyle name="Normal 51 4 2 2 2 5" xfId="19435" xr:uid="{00000000-0005-0000-0000-0000004C0000}"/>
    <cellStyle name="Normal 51 4 2 2 3" xfId="5990" xr:uid="{00000000-0005-0000-0000-000077170000}"/>
    <cellStyle name="Normal 51 4 2 2 3 2" xfId="16042" xr:uid="{00000000-0005-0000-0000-0000BB3E0000}"/>
    <cellStyle name="Normal 51 4 2 2 3 2 3" xfId="31136" xr:uid="{00000000-0005-0000-0000-0000B5790000}"/>
    <cellStyle name="Normal 51 4 2 2 3 3" xfId="11022" xr:uid="{00000000-0005-0000-0000-00001F2B0000}"/>
    <cellStyle name="Normal 51 4 2 2 3 3 3" xfId="26119" xr:uid="{00000000-0005-0000-0000-00001C660000}"/>
    <cellStyle name="Normal 51 4 2 2 3 5" xfId="21106" xr:uid="{00000000-0005-0000-0000-000087520000}"/>
    <cellStyle name="Normal 51 4 2 2 4" xfId="12700" xr:uid="{00000000-0005-0000-0000-0000AD310000}"/>
    <cellStyle name="Normal 51 4 2 2 4 3" xfId="27794" xr:uid="{00000000-0005-0000-0000-0000A76C0000}"/>
    <cellStyle name="Normal 51 4 2 2 5" xfId="7679" xr:uid="{00000000-0005-0000-0000-0000101E0000}"/>
    <cellStyle name="Normal 51 4 2 2 5 3" xfId="22777" xr:uid="{00000000-0005-0000-0000-00000E590000}"/>
    <cellStyle name="Normal 51 4 2 2 7" xfId="17764" xr:uid="{00000000-0005-0000-0000-000079450000}"/>
    <cellStyle name="Normal 51 4 2 3" xfId="3461" xr:uid="{00000000-0005-0000-0000-0000960D0000}"/>
    <cellStyle name="Normal 51 4 2 3 2" xfId="13535" xr:uid="{00000000-0005-0000-0000-0000F0340000}"/>
    <cellStyle name="Normal 51 4 2 3 2 3" xfId="28629" xr:uid="{00000000-0005-0000-0000-0000EA6F0000}"/>
    <cellStyle name="Normal 51 4 2 3 3" xfId="8515" xr:uid="{00000000-0005-0000-0000-000054210000}"/>
    <cellStyle name="Normal 51 4 2 3 3 3" xfId="23612" xr:uid="{00000000-0005-0000-0000-0000515C0000}"/>
    <cellStyle name="Normal 51 4 2 3 5" xfId="18599" xr:uid="{00000000-0005-0000-0000-0000BC480000}"/>
    <cellStyle name="Normal 51 4 2 4" xfId="5154" xr:uid="{00000000-0005-0000-0000-000033140000}"/>
    <cellStyle name="Normal 51 4 2 4 2" xfId="15206" xr:uid="{00000000-0005-0000-0000-0000773B0000}"/>
    <cellStyle name="Normal 51 4 2 4 2 3" xfId="30300" xr:uid="{00000000-0005-0000-0000-000071760000}"/>
    <cellStyle name="Normal 51 4 2 4 3" xfId="10186" xr:uid="{00000000-0005-0000-0000-0000DB270000}"/>
    <cellStyle name="Normal 51 4 2 4 3 3" xfId="25283" xr:uid="{00000000-0005-0000-0000-0000D8620000}"/>
    <cellStyle name="Normal 51 4 2 4 5" xfId="20270" xr:uid="{00000000-0005-0000-0000-0000434F0000}"/>
    <cellStyle name="Normal 51 4 2 5" xfId="11864" xr:uid="{00000000-0005-0000-0000-0000692E0000}"/>
    <cellStyle name="Normal 51 4 2 5 3" xfId="26958" xr:uid="{00000000-0005-0000-0000-000063690000}"/>
    <cellStyle name="Normal 51 4 2 6" xfId="6843" xr:uid="{00000000-0005-0000-0000-0000CC1A0000}"/>
    <cellStyle name="Normal 51 4 2 6 3" xfId="21941" xr:uid="{00000000-0005-0000-0000-0000CA550000}"/>
    <cellStyle name="Normal 51 4 2 8" xfId="16928"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7" xr:uid="{00000000-0005-0000-0000-00008C710000}"/>
    <cellStyle name="Normal 51 4 3 2 3" xfId="8933" xr:uid="{00000000-0005-0000-0000-0000F6220000}"/>
    <cellStyle name="Normal 51 4 3 2 3 3" xfId="24030" xr:uid="{00000000-0005-0000-0000-0000F35D0000}"/>
    <cellStyle name="Normal 51 4 3 2 5" xfId="19017" xr:uid="{00000000-0005-0000-0000-00005E4A0000}"/>
    <cellStyle name="Normal 51 4 3 3" xfId="5572" xr:uid="{00000000-0005-0000-0000-0000D5150000}"/>
    <cellStyle name="Normal 51 4 3 3 2" xfId="15624" xr:uid="{00000000-0005-0000-0000-0000193D0000}"/>
    <cellStyle name="Normal 51 4 3 3 2 3" xfId="30718" xr:uid="{00000000-0005-0000-0000-000013780000}"/>
    <cellStyle name="Normal 51 4 3 3 3" xfId="10604" xr:uid="{00000000-0005-0000-0000-00007D290000}"/>
    <cellStyle name="Normal 51 4 3 3 3 3" xfId="25701" xr:uid="{00000000-0005-0000-0000-00007A640000}"/>
    <cellStyle name="Normal 51 4 3 3 5" xfId="20688" xr:uid="{00000000-0005-0000-0000-0000E5500000}"/>
    <cellStyle name="Normal 51 4 3 4" xfId="12282" xr:uid="{00000000-0005-0000-0000-00000B300000}"/>
    <cellStyle name="Normal 51 4 3 4 3" xfId="27376" xr:uid="{00000000-0005-0000-0000-0000056B0000}"/>
    <cellStyle name="Normal 51 4 3 5" xfId="7261" xr:uid="{00000000-0005-0000-0000-00006E1C0000}"/>
    <cellStyle name="Normal 51 4 3 5 3" xfId="22359" xr:uid="{00000000-0005-0000-0000-00006C570000}"/>
    <cellStyle name="Normal 51 4 3 7" xfId="17346" xr:uid="{00000000-0005-0000-0000-0000D7430000}"/>
    <cellStyle name="Normal 51 4 4" xfId="3043" xr:uid="{00000000-0005-0000-0000-0000F40B0000}"/>
    <cellStyle name="Normal 51 4 4 2" xfId="13117" xr:uid="{00000000-0005-0000-0000-00004E330000}"/>
    <cellStyle name="Normal 51 4 4 2 3" xfId="28211" xr:uid="{00000000-0005-0000-0000-0000486E0000}"/>
    <cellStyle name="Normal 51 4 4 3" xfId="8097" xr:uid="{00000000-0005-0000-0000-0000B21F0000}"/>
    <cellStyle name="Normal 51 4 4 3 3" xfId="23194" xr:uid="{00000000-0005-0000-0000-0000AF5A0000}"/>
    <cellStyle name="Normal 51 4 4 5" xfId="18181" xr:uid="{00000000-0005-0000-0000-00001A470000}"/>
    <cellStyle name="Normal 51 4 5" xfId="4736" xr:uid="{00000000-0005-0000-0000-000091120000}"/>
    <cellStyle name="Normal 51 4 5 2" xfId="14788" xr:uid="{00000000-0005-0000-0000-0000D5390000}"/>
    <cellStyle name="Normal 51 4 5 2 3" xfId="29882" xr:uid="{00000000-0005-0000-0000-0000CF740000}"/>
    <cellStyle name="Normal 51 4 5 3" xfId="9768" xr:uid="{00000000-0005-0000-0000-000039260000}"/>
    <cellStyle name="Normal 51 4 5 3 3" xfId="24865" xr:uid="{00000000-0005-0000-0000-000036610000}"/>
    <cellStyle name="Normal 51 4 5 5" xfId="19852" xr:uid="{00000000-0005-0000-0000-0000A14D0000}"/>
    <cellStyle name="Normal 51 4 6" xfId="11446" xr:uid="{00000000-0005-0000-0000-0000C72C0000}"/>
    <cellStyle name="Normal 51 4 6 3" xfId="26540" xr:uid="{00000000-0005-0000-0000-0000C1670000}"/>
    <cellStyle name="Normal 51 4 7" xfId="6425" xr:uid="{00000000-0005-0000-0000-00002A190000}"/>
    <cellStyle name="Normal 51 4 7 3" xfId="21523" xr:uid="{00000000-0005-0000-0000-000028540000}"/>
    <cellStyle name="Normal 51 4 9" xfId="16510"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7" xr:uid="{00000000-0005-0000-0000-00005E720000}"/>
    <cellStyle name="Normal 51 5 2 2 3" xfId="9143" xr:uid="{00000000-0005-0000-0000-0000C8230000}"/>
    <cellStyle name="Normal 51 5 2 2 3 3" xfId="24240" xr:uid="{00000000-0005-0000-0000-0000C55E0000}"/>
    <cellStyle name="Normal 51 5 2 2 5" xfId="19227" xr:uid="{00000000-0005-0000-0000-0000304B0000}"/>
    <cellStyle name="Normal 51 5 2 3" xfId="5782" xr:uid="{00000000-0005-0000-0000-0000A7160000}"/>
    <cellStyle name="Normal 51 5 2 3 2" xfId="15834" xr:uid="{00000000-0005-0000-0000-0000EB3D0000}"/>
    <cellStyle name="Normal 51 5 2 3 2 3" xfId="30928" xr:uid="{00000000-0005-0000-0000-0000E5780000}"/>
    <cellStyle name="Normal 51 5 2 3 3" xfId="10814" xr:uid="{00000000-0005-0000-0000-00004F2A0000}"/>
    <cellStyle name="Normal 51 5 2 3 3 3" xfId="25911" xr:uid="{00000000-0005-0000-0000-00004C650000}"/>
    <cellStyle name="Normal 51 5 2 3 5" xfId="20898" xr:uid="{00000000-0005-0000-0000-0000B7510000}"/>
    <cellStyle name="Normal 51 5 2 4" xfId="12492" xr:uid="{00000000-0005-0000-0000-0000DD300000}"/>
    <cellStyle name="Normal 51 5 2 4 3" xfId="27586" xr:uid="{00000000-0005-0000-0000-0000D76B0000}"/>
    <cellStyle name="Normal 51 5 2 5" xfId="7471" xr:uid="{00000000-0005-0000-0000-0000401D0000}"/>
    <cellStyle name="Normal 51 5 2 5 3" xfId="22569" xr:uid="{00000000-0005-0000-0000-00003E580000}"/>
    <cellStyle name="Normal 51 5 2 7" xfId="17556" xr:uid="{00000000-0005-0000-0000-0000A9440000}"/>
    <cellStyle name="Normal 51 5 3" xfId="3253" xr:uid="{00000000-0005-0000-0000-0000C60C0000}"/>
    <cellStyle name="Normal 51 5 3 2" xfId="13327" xr:uid="{00000000-0005-0000-0000-000020340000}"/>
    <cellStyle name="Normal 51 5 3 2 3" xfId="28421" xr:uid="{00000000-0005-0000-0000-00001A6F0000}"/>
    <cellStyle name="Normal 51 5 3 3" xfId="8307" xr:uid="{00000000-0005-0000-0000-000084200000}"/>
    <cellStyle name="Normal 51 5 3 3 3" xfId="23404" xr:uid="{00000000-0005-0000-0000-0000815B0000}"/>
    <cellStyle name="Normal 51 5 3 5" xfId="18391" xr:uid="{00000000-0005-0000-0000-0000EC470000}"/>
    <cellStyle name="Normal 51 5 4" xfId="4946" xr:uid="{00000000-0005-0000-0000-000063130000}"/>
    <cellStyle name="Normal 51 5 4 2" xfId="14998" xr:uid="{00000000-0005-0000-0000-0000A73A0000}"/>
    <cellStyle name="Normal 51 5 4 2 3" xfId="30092" xr:uid="{00000000-0005-0000-0000-0000A1750000}"/>
    <cellStyle name="Normal 51 5 4 3" xfId="9978" xr:uid="{00000000-0005-0000-0000-00000B270000}"/>
    <cellStyle name="Normal 51 5 4 3 3" xfId="25075" xr:uid="{00000000-0005-0000-0000-000008620000}"/>
    <cellStyle name="Normal 51 5 4 5" xfId="20062" xr:uid="{00000000-0005-0000-0000-0000734E0000}"/>
    <cellStyle name="Normal 51 5 5" xfId="11656" xr:uid="{00000000-0005-0000-0000-0000992D0000}"/>
    <cellStyle name="Normal 51 5 5 3" xfId="26750" xr:uid="{00000000-0005-0000-0000-000093680000}"/>
    <cellStyle name="Normal 51 5 6" xfId="6635" xr:uid="{00000000-0005-0000-0000-0000FC190000}"/>
    <cellStyle name="Normal 51 5 6 3" xfId="21733" xr:uid="{00000000-0005-0000-0000-0000FA540000}"/>
    <cellStyle name="Normal 51 5 8" xfId="16720"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39" xr:uid="{00000000-0005-0000-0000-0000BC700000}"/>
    <cellStyle name="Normal 51 6 2 3" xfId="8725" xr:uid="{00000000-0005-0000-0000-000026220000}"/>
    <cellStyle name="Normal 51 6 2 3 3" xfId="23822" xr:uid="{00000000-0005-0000-0000-0000235D0000}"/>
    <cellStyle name="Normal 51 6 2 5" xfId="18809" xr:uid="{00000000-0005-0000-0000-00008E490000}"/>
    <cellStyle name="Normal 51 6 3" xfId="5364" xr:uid="{00000000-0005-0000-0000-000005150000}"/>
    <cellStyle name="Normal 51 6 3 2" xfId="15416" xr:uid="{00000000-0005-0000-0000-0000493C0000}"/>
    <cellStyle name="Normal 51 6 3 2 3" xfId="30510" xr:uid="{00000000-0005-0000-0000-000043770000}"/>
    <cellStyle name="Normal 51 6 3 3" xfId="10396" xr:uid="{00000000-0005-0000-0000-0000AD280000}"/>
    <cellStyle name="Normal 51 6 3 3 3" xfId="25493" xr:uid="{00000000-0005-0000-0000-0000AA630000}"/>
    <cellStyle name="Normal 51 6 3 5" xfId="20480" xr:uid="{00000000-0005-0000-0000-000015500000}"/>
    <cellStyle name="Normal 51 6 4" xfId="12074" xr:uid="{00000000-0005-0000-0000-00003B2F0000}"/>
    <cellStyle name="Normal 51 6 4 3" xfId="27168" xr:uid="{00000000-0005-0000-0000-0000356A0000}"/>
    <cellStyle name="Normal 51 6 5" xfId="7053" xr:uid="{00000000-0005-0000-0000-00009E1B0000}"/>
    <cellStyle name="Normal 51 6 5 3" xfId="22151" xr:uid="{00000000-0005-0000-0000-00009C560000}"/>
    <cellStyle name="Normal 51 6 7" xfId="17138" xr:uid="{00000000-0005-0000-0000-000007430000}"/>
    <cellStyle name="Normal 51 7" xfId="2831" xr:uid="{00000000-0005-0000-0000-0000200B0000}"/>
    <cellStyle name="Normal 51 7 2" xfId="12909" xr:uid="{00000000-0005-0000-0000-00007E320000}"/>
    <cellStyle name="Normal 51 7 2 3" xfId="28003" xr:uid="{00000000-0005-0000-0000-0000786D0000}"/>
    <cellStyle name="Normal 51 7 3" xfId="7889" xr:uid="{00000000-0005-0000-0000-0000E21E0000}"/>
    <cellStyle name="Normal 51 7 3 3" xfId="22986" xr:uid="{00000000-0005-0000-0000-0000DF590000}"/>
    <cellStyle name="Normal 51 7 5" xfId="17973" xr:uid="{00000000-0005-0000-0000-00004A460000}"/>
    <cellStyle name="Normal 51 8" xfId="4525" xr:uid="{00000000-0005-0000-0000-0000BE110000}"/>
    <cellStyle name="Normal 51 8 2" xfId="14580" xr:uid="{00000000-0005-0000-0000-000005390000}"/>
    <cellStyle name="Normal 51 8 2 3" xfId="29674" xr:uid="{00000000-0005-0000-0000-0000FF730000}"/>
    <cellStyle name="Normal 51 8 3" xfId="9560" xr:uid="{00000000-0005-0000-0000-000069250000}"/>
    <cellStyle name="Normal 51 8 3 3" xfId="24657" xr:uid="{00000000-0005-0000-0000-000066600000}"/>
    <cellStyle name="Normal 51 8 5" xfId="19644" xr:uid="{00000000-0005-0000-0000-0000D14C0000}"/>
    <cellStyle name="Normal 51 9" xfId="11236" xr:uid="{00000000-0005-0000-0000-0000F52B0000}"/>
    <cellStyle name="Normal 51 9 3" xfId="26332" xr:uid="{00000000-0005-0000-0000-0000F1660000}"/>
    <cellStyle name="Normal 52" xfId="858" xr:uid="{00000000-0005-0000-0000-000069030000}"/>
    <cellStyle name="Normal 52 10" xfId="6216" xr:uid="{00000000-0005-0000-0000-000059180000}"/>
    <cellStyle name="Normal 52 10 3" xfId="21316" xr:uid="{00000000-0005-0000-0000-000059530000}"/>
    <cellStyle name="Normal 52 12" xfId="16301" xr:uid="{00000000-0005-0000-0000-0000C23F0000}"/>
    <cellStyle name="Normal 52 2" xfId="1181" xr:uid="{00000000-0005-0000-0000-0000AD040000}"/>
    <cellStyle name="Normal 52 2 11" xfId="16355" xr:uid="{00000000-0005-0000-0000-0000F83F0000}"/>
    <cellStyle name="Normal 52 2 2" xfId="1289" xr:uid="{00000000-0005-0000-0000-000019050000}"/>
    <cellStyle name="Normal 52 2 2 10" xfId="16459"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2" xr:uid="{00000000-0005-0000-0000-0000CB730000}"/>
    <cellStyle name="Normal 52 2 2 2 2 2 2 3" xfId="9508" xr:uid="{00000000-0005-0000-0000-000035250000}"/>
    <cellStyle name="Normal 52 2 2 2 2 2 2 3 3" xfId="24605" xr:uid="{00000000-0005-0000-0000-000032600000}"/>
    <cellStyle name="Normal 52 2 2 2 2 2 2 5" xfId="19592"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6" xr:uid="{00000000-0005-0000-0000-0000B9660000}"/>
    <cellStyle name="Normal 52 2 2 2 2 2 3 5" xfId="21263" xr:uid="{00000000-0005-0000-0000-000024530000}"/>
    <cellStyle name="Normal 52 2 2 2 2 2 4" xfId="12857" xr:uid="{00000000-0005-0000-0000-00004A320000}"/>
    <cellStyle name="Normal 52 2 2 2 2 2 4 3" xfId="27951" xr:uid="{00000000-0005-0000-0000-0000446D0000}"/>
    <cellStyle name="Normal 52 2 2 2 2 2 5" xfId="7836" xr:uid="{00000000-0005-0000-0000-0000AD1E0000}"/>
    <cellStyle name="Normal 52 2 2 2 2 2 5 3" xfId="22934" xr:uid="{00000000-0005-0000-0000-0000AB590000}"/>
    <cellStyle name="Normal 52 2 2 2 2 2 7" xfId="17921" xr:uid="{00000000-0005-0000-0000-000016460000}"/>
    <cellStyle name="Normal 52 2 2 2 2 3" xfId="3618" xr:uid="{00000000-0005-0000-0000-0000330E0000}"/>
    <cellStyle name="Normal 52 2 2 2 2 3 2" xfId="13692" xr:uid="{00000000-0005-0000-0000-00008D350000}"/>
    <cellStyle name="Normal 52 2 2 2 2 3 2 3" xfId="28786" xr:uid="{00000000-0005-0000-0000-000087700000}"/>
    <cellStyle name="Normal 52 2 2 2 2 3 3" xfId="8672" xr:uid="{00000000-0005-0000-0000-0000F1210000}"/>
    <cellStyle name="Normal 52 2 2 2 2 3 3 3" xfId="23769" xr:uid="{00000000-0005-0000-0000-0000EE5C0000}"/>
    <cellStyle name="Normal 52 2 2 2 2 3 5" xfId="18756" xr:uid="{00000000-0005-0000-0000-000059490000}"/>
    <cellStyle name="Normal 52 2 2 2 2 4" xfId="5311" xr:uid="{00000000-0005-0000-0000-0000D0140000}"/>
    <cellStyle name="Normal 52 2 2 2 2 4 2" xfId="15363" xr:uid="{00000000-0005-0000-0000-0000143C0000}"/>
    <cellStyle name="Normal 52 2 2 2 2 4 2 3" xfId="30457" xr:uid="{00000000-0005-0000-0000-00000E770000}"/>
    <cellStyle name="Normal 52 2 2 2 2 4 3" xfId="10343" xr:uid="{00000000-0005-0000-0000-000078280000}"/>
    <cellStyle name="Normal 52 2 2 2 2 4 3 3" xfId="25440" xr:uid="{00000000-0005-0000-0000-000075630000}"/>
    <cellStyle name="Normal 52 2 2 2 2 4 5" xfId="20427" xr:uid="{00000000-0005-0000-0000-0000E04F0000}"/>
    <cellStyle name="Normal 52 2 2 2 2 5" xfId="12021" xr:uid="{00000000-0005-0000-0000-0000062F0000}"/>
    <cellStyle name="Normal 52 2 2 2 2 5 3" xfId="27115" xr:uid="{00000000-0005-0000-0000-0000006A0000}"/>
    <cellStyle name="Normal 52 2 2 2 2 6" xfId="7000" xr:uid="{00000000-0005-0000-0000-0000691B0000}"/>
    <cellStyle name="Normal 52 2 2 2 2 6 3" xfId="22098" xr:uid="{00000000-0005-0000-0000-000067560000}"/>
    <cellStyle name="Normal 52 2 2 2 2 8" xfId="17085"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4" xr:uid="{00000000-0005-0000-0000-000029720000}"/>
    <cellStyle name="Normal 52 2 2 2 3 2 3" xfId="9090" xr:uid="{00000000-0005-0000-0000-000093230000}"/>
    <cellStyle name="Normal 52 2 2 2 3 2 3 3" xfId="24187" xr:uid="{00000000-0005-0000-0000-0000905E0000}"/>
    <cellStyle name="Normal 52 2 2 2 3 2 5" xfId="19174" xr:uid="{00000000-0005-0000-0000-0000FB4A0000}"/>
    <cellStyle name="Normal 52 2 2 2 3 3" xfId="5729" xr:uid="{00000000-0005-0000-0000-000072160000}"/>
    <cellStyle name="Normal 52 2 2 2 3 3 2" xfId="15781" xr:uid="{00000000-0005-0000-0000-0000B63D0000}"/>
    <cellStyle name="Normal 52 2 2 2 3 3 2 3" xfId="30875" xr:uid="{00000000-0005-0000-0000-0000B0780000}"/>
    <cellStyle name="Normal 52 2 2 2 3 3 3" xfId="10761" xr:uid="{00000000-0005-0000-0000-00001A2A0000}"/>
    <cellStyle name="Normal 52 2 2 2 3 3 3 3" xfId="25858" xr:uid="{00000000-0005-0000-0000-000017650000}"/>
    <cellStyle name="Normal 52 2 2 2 3 3 5" xfId="20845" xr:uid="{00000000-0005-0000-0000-000082510000}"/>
    <cellStyle name="Normal 52 2 2 2 3 4" xfId="12439" xr:uid="{00000000-0005-0000-0000-0000A8300000}"/>
    <cellStyle name="Normal 52 2 2 2 3 4 3" xfId="27533" xr:uid="{00000000-0005-0000-0000-0000A26B0000}"/>
    <cellStyle name="Normal 52 2 2 2 3 5" xfId="7418" xr:uid="{00000000-0005-0000-0000-00000B1D0000}"/>
    <cellStyle name="Normal 52 2 2 2 3 5 3" xfId="22516" xr:uid="{00000000-0005-0000-0000-000009580000}"/>
    <cellStyle name="Normal 52 2 2 2 3 7" xfId="17503" xr:uid="{00000000-0005-0000-0000-000074440000}"/>
    <cellStyle name="Normal 52 2 2 2 4" xfId="3200" xr:uid="{00000000-0005-0000-0000-0000910C0000}"/>
    <cellStyle name="Normal 52 2 2 2 4 2" xfId="13274" xr:uid="{00000000-0005-0000-0000-0000EB330000}"/>
    <cellStyle name="Normal 52 2 2 2 4 2 3" xfId="28368" xr:uid="{00000000-0005-0000-0000-0000E56E0000}"/>
    <cellStyle name="Normal 52 2 2 2 4 3" xfId="8254" xr:uid="{00000000-0005-0000-0000-00004F200000}"/>
    <cellStyle name="Normal 52 2 2 2 4 3 3" xfId="23351" xr:uid="{00000000-0005-0000-0000-00004C5B0000}"/>
    <cellStyle name="Normal 52 2 2 2 4 5" xfId="18338" xr:uid="{00000000-0005-0000-0000-0000B7470000}"/>
    <cellStyle name="Normal 52 2 2 2 5" xfId="4893" xr:uid="{00000000-0005-0000-0000-00002E130000}"/>
    <cellStyle name="Normal 52 2 2 2 5 2" xfId="14945" xr:uid="{00000000-0005-0000-0000-0000723A0000}"/>
    <cellStyle name="Normal 52 2 2 2 5 2 3" xfId="30039" xr:uid="{00000000-0005-0000-0000-00006C750000}"/>
    <cellStyle name="Normal 52 2 2 2 5 3" xfId="9925" xr:uid="{00000000-0005-0000-0000-0000D6260000}"/>
    <cellStyle name="Normal 52 2 2 2 5 3 3" xfId="25022" xr:uid="{00000000-0005-0000-0000-0000D3610000}"/>
    <cellStyle name="Normal 52 2 2 2 5 5" xfId="20009" xr:uid="{00000000-0005-0000-0000-00003E4E0000}"/>
    <cellStyle name="Normal 52 2 2 2 6" xfId="11603" xr:uid="{00000000-0005-0000-0000-0000642D0000}"/>
    <cellStyle name="Normal 52 2 2 2 6 3" xfId="26697" xr:uid="{00000000-0005-0000-0000-00005E680000}"/>
    <cellStyle name="Normal 52 2 2 2 7" xfId="6582" xr:uid="{00000000-0005-0000-0000-0000C7190000}"/>
    <cellStyle name="Normal 52 2 2 2 7 3" xfId="21680" xr:uid="{00000000-0005-0000-0000-0000C5540000}"/>
    <cellStyle name="Normal 52 2 2 2 9" xfId="16667"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4" xr:uid="{00000000-0005-0000-0000-0000FB720000}"/>
    <cellStyle name="Normal 52 2 2 3 2 2 3" xfId="9300" xr:uid="{00000000-0005-0000-0000-000065240000}"/>
    <cellStyle name="Normal 52 2 2 3 2 2 3 3" xfId="24397" xr:uid="{00000000-0005-0000-0000-0000625F0000}"/>
    <cellStyle name="Normal 52 2 2 3 2 2 5" xfId="19384" xr:uid="{00000000-0005-0000-0000-0000CD4B0000}"/>
    <cellStyle name="Normal 52 2 2 3 2 3" xfId="5939" xr:uid="{00000000-0005-0000-0000-000044170000}"/>
    <cellStyle name="Normal 52 2 2 3 2 3 2" xfId="15991" xr:uid="{00000000-0005-0000-0000-0000883E0000}"/>
    <cellStyle name="Normal 52 2 2 3 2 3 2 3" xfId="31085" xr:uid="{00000000-0005-0000-0000-000082790000}"/>
    <cellStyle name="Normal 52 2 2 3 2 3 3" xfId="10971" xr:uid="{00000000-0005-0000-0000-0000EC2A0000}"/>
    <cellStyle name="Normal 52 2 2 3 2 3 3 3" xfId="26068" xr:uid="{00000000-0005-0000-0000-0000E9650000}"/>
    <cellStyle name="Normal 52 2 2 3 2 3 5" xfId="21055" xr:uid="{00000000-0005-0000-0000-000054520000}"/>
    <cellStyle name="Normal 52 2 2 3 2 4" xfId="12649" xr:uid="{00000000-0005-0000-0000-00007A310000}"/>
    <cellStyle name="Normal 52 2 2 3 2 4 3" xfId="27743" xr:uid="{00000000-0005-0000-0000-0000746C0000}"/>
    <cellStyle name="Normal 52 2 2 3 2 5" xfId="7628" xr:uid="{00000000-0005-0000-0000-0000DD1D0000}"/>
    <cellStyle name="Normal 52 2 2 3 2 5 3" xfId="22726" xr:uid="{00000000-0005-0000-0000-0000DB580000}"/>
    <cellStyle name="Normal 52 2 2 3 2 7" xfId="17713" xr:uid="{00000000-0005-0000-0000-000046450000}"/>
    <cellStyle name="Normal 52 2 2 3 3" xfId="3410" xr:uid="{00000000-0005-0000-0000-0000630D0000}"/>
    <cellStyle name="Normal 52 2 2 3 3 2" xfId="13484" xr:uid="{00000000-0005-0000-0000-0000BD340000}"/>
    <cellStyle name="Normal 52 2 2 3 3 2 3" xfId="28578" xr:uid="{00000000-0005-0000-0000-0000B76F0000}"/>
    <cellStyle name="Normal 52 2 2 3 3 3" xfId="8464" xr:uid="{00000000-0005-0000-0000-000021210000}"/>
    <cellStyle name="Normal 52 2 2 3 3 3 3" xfId="23561" xr:uid="{00000000-0005-0000-0000-00001E5C0000}"/>
    <cellStyle name="Normal 52 2 2 3 3 5" xfId="18548" xr:uid="{00000000-0005-0000-0000-000089480000}"/>
    <cellStyle name="Normal 52 2 2 3 4" xfId="5103" xr:uid="{00000000-0005-0000-0000-000000140000}"/>
    <cellStyle name="Normal 52 2 2 3 4 2" xfId="15155" xr:uid="{00000000-0005-0000-0000-0000443B0000}"/>
    <cellStyle name="Normal 52 2 2 3 4 2 3" xfId="30249" xr:uid="{00000000-0005-0000-0000-00003E760000}"/>
    <cellStyle name="Normal 52 2 2 3 4 3" xfId="10135" xr:uid="{00000000-0005-0000-0000-0000A8270000}"/>
    <cellStyle name="Normal 52 2 2 3 4 3 3" xfId="25232" xr:uid="{00000000-0005-0000-0000-0000A5620000}"/>
    <cellStyle name="Normal 52 2 2 3 4 5" xfId="20219" xr:uid="{00000000-0005-0000-0000-0000104F0000}"/>
    <cellStyle name="Normal 52 2 2 3 5" xfId="11813" xr:uid="{00000000-0005-0000-0000-0000362E0000}"/>
    <cellStyle name="Normal 52 2 2 3 5 3" xfId="26907" xr:uid="{00000000-0005-0000-0000-000030690000}"/>
    <cellStyle name="Normal 52 2 2 3 6" xfId="6792" xr:uid="{00000000-0005-0000-0000-0000991A0000}"/>
    <cellStyle name="Normal 52 2 2 3 6 3" xfId="21890" xr:uid="{00000000-0005-0000-0000-000097550000}"/>
    <cellStyle name="Normal 52 2 2 3 8" xfId="16877"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6" xr:uid="{00000000-0005-0000-0000-000059710000}"/>
    <cellStyle name="Normal 52 2 2 4 2 3" xfId="8882" xr:uid="{00000000-0005-0000-0000-0000C3220000}"/>
    <cellStyle name="Normal 52 2 2 4 2 3 3" xfId="23979" xr:uid="{00000000-0005-0000-0000-0000C05D0000}"/>
    <cellStyle name="Normal 52 2 2 4 2 5" xfId="18966" xr:uid="{00000000-0005-0000-0000-00002B4A0000}"/>
    <cellStyle name="Normal 52 2 2 4 3" xfId="5521" xr:uid="{00000000-0005-0000-0000-0000A2150000}"/>
    <cellStyle name="Normal 52 2 2 4 3 2" xfId="15573" xr:uid="{00000000-0005-0000-0000-0000E63C0000}"/>
    <cellStyle name="Normal 52 2 2 4 3 2 3" xfId="30667" xr:uid="{00000000-0005-0000-0000-0000E0770000}"/>
    <cellStyle name="Normal 52 2 2 4 3 3" xfId="10553" xr:uid="{00000000-0005-0000-0000-00004A290000}"/>
    <cellStyle name="Normal 52 2 2 4 3 3 3" xfId="25650" xr:uid="{00000000-0005-0000-0000-000047640000}"/>
    <cellStyle name="Normal 52 2 2 4 3 5" xfId="20637" xr:uid="{00000000-0005-0000-0000-0000B2500000}"/>
    <cellStyle name="Normal 52 2 2 4 4" xfId="12231" xr:uid="{00000000-0005-0000-0000-0000D82F0000}"/>
    <cellStyle name="Normal 52 2 2 4 4 3" xfId="27325" xr:uid="{00000000-0005-0000-0000-0000D26A0000}"/>
    <cellStyle name="Normal 52 2 2 4 5" xfId="7210" xr:uid="{00000000-0005-0000-0000-00003B1C0000}"/>
    <cellStyle name="Normal 52 2 2 4 5 3" xfId="22308" xr:uid="{00000000-0005-0000-0000-000039570000}"/>
    <cellStyle name="Normal 52 2 2 4 7" xfId="17295" xr:uid="{00000000-0005-0000-0000-0000A4430000}"/>
    <cellStyle name="Normal 52 2 2 5" xfId="2992" xr:uid="{00000000-0005-0000-0000-0000C10B0000}"/>
    <cellStyle name="Normal 52 2 2 5 2" xfId="13066" xr:uid="{00000000-0005-0000-0000-00001B330000}"/>
    <cellStyle name="Normal 52 2 2 5 2 3" xfId="28160" xr:uid="{00000000-0005-0000-0000-0000156E0000}"/>
    <cellStyle name="Normal 52 2 2 5 3" xfId="8046" xr:uid="{00000000-0005-0000-0000-00007F1F0000}"/>
    <cellStyle name="Normal 52 2 2 5 3 3" xfId="23143" xr:uid="{00000000-0005-0000-0000-00007C5A0000}"/>
    <cellStyle name="Normal 52 2 2 5 5" xfId="18130" xr:uid="{00000000-0005-0000-0000-0000E7460000}"/>
    <cellStyle name="Normal 52 2 2 6" xfId="4685" xr:uid="{00000000-0005-0000-0000-00005E120000}"/>
    <cellStyle name="Normal 52 2 2 6 2" xfId="14737" xr:uid="{00000000-0005-0000-0000-0000A2390000}"/>
    <cellStyle name="Normal 52 2 2 6 2 3" xfId="29831" xr:uid="{00000000-0005-0000-0000-00009C740000}"/>
    <cellStyle name="Normal 52 2 2 6 3" xfId="9717" xr:uid="{00000000-0005-0000-0000-000006260000}"/>
    <cellStyle name="Normal 52 2 2 6 3 3" xfId="24814" xr:uid="{00000000-0005-0000-0000-000003610000}"/>
    <cellStyle name="Normal 52 2 2 6 5" xfId="19801" xr:uid="{00000000-0005-0000-0000-00006E4D0000}"/>
    <cellStyle name="Normal 52 2 2 7" xfId="11395" xr:uid="{00000000-0005-0000-0000-0000942C0000}"/>
    <cellStyle name="Normal 52 2 2 7 3" xfId="26489" xr:uid="{00000000-0005-0000-0000-00008E670000}"/>
    <cellStyle name="Normal 52 2 2 8" xfId="6374" xr:uid="{00000000-0005-0000-0000-0000F7180000}"/>
    <cellStyle name="Normal 52 2 2 8 3" xfId="21472"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8" xr:uid="{00000000-0005-0000-0000-000063730000}"/>
    <cellStyle name="Normal 52 2 3 2 2 2 3" xfId="9404" xr:uid="{00000000-0005-0000-0000-0000CD240000}"/>
    <cellStyle name="Normal 52 2 3 2 2 2 3 3" xfId="24501" xr:uid="{00000000-0005-0000-0000-0000CA5F0000}"/>
    <cellStyle name="Normal 52 2 3 2 2 2 5" xfId="19488" xr:uid="{00000000-0005-0000-0000-0000354C0000}"/>
    <cellStyle name="Normal 52 2 3 2 2 3" xfId="6043" xr:uid="{00000000-0005-0000-0000-0000AC170000}"/>
    <cellStyle name="Normal 52 2 3 2 2 3 2" xfId="16095" xr:uid="{00000000-0005-0000-0000-0000F03E0000}"/>
    <cellStyle name="Normal 52 2 3 2 2 3 2 3" xfId="31189" xr:uid="{00000000-0005-0000-0000-0000EA790000}"/>
    <cellStyle name="Normal 52 2 3 2 2 3 3" xfId="11075" xr:uid="{00000000-0005-0000-0000-0000542B0000}"/>
    <cellStyle name="Normal 52 2 3 2 2 3 3 3" xfId="26172" xr:uid="{00000000-0005-0000-0000-000051660000}"/>
    <cellStyle name="Normal 52 2 3 2 2 3 5" xfId="21159" xr:uid="{00000000-0005-0000-0000-0000BC520000}"/>
    <cellStyle name="Normal 52 2 3 2 2 4" xfId="12753" xr:uid="{00000000-0005-0000-0000-0000E2310000}"/>
    <cellStyle name="Normal 52 2 3 2 2 4 3" xfId="27847" xr:uid="{00000000-0005-0000-0000-0000DC6C0000}"/>
    <cellStyle name="Normal 52 2 3 2 2 5" xfId="7732" xr:uid="{00000000-0005-0000-0000-0000451E0000}"/>
    <cellStyle name="Normal 52 2 3 2 2 5 3" xfId="22830" xr:uid="{00000000-0005-0000-0000-000043590000}"/>
    <cellStyle name="Normal 52 2 3 2 2 7" xfId="17817" xr:uid="{00000000-0005-0000-0000-0000AE450000}"/>
    <cellStyle name="Normal 52 2 3 2 3" xfId="3514" xr:uid="{00000000-0005-0000-0000-0000CB0D0000}"/>
    <cellStyle name="Normal 52 2 3 2 3 2" xfId="13588" xr:uid="{00000000-0005-0000-0000-000025350000}"/>
    <cellStyle name="Normal 52 2 3 2 3 2 3" xfId="28682" xr:uid="{00000000-0005-0000-0000-00001F700000}"/>
    <cellStyle name="Normal 52 2 3 2 3 3" xfId="8568" xr:uid="{00000000-0005-0000-0000-000089210000}"/>
    <cellStyle name="Normal 52 2 3 2 3 3 3" xfId="23665" xr:uid="{00000000-0005-0000-0000-0000865C0000}"/>
    <cellStyle name="Normal 52 2 3 2 3 5" xfId="18652" xr:uid="{00000000-0005-0000-0000-0000F1480000}"/>
    <cellStyle name="Normal 52 2 3 2 4" xfId="5207" xr:uid="{00000000-0005-0000-0000-000068140000}"/>
    <cellStyle name="Normal 52 2 3 2 4 2" xfId="15259" xr:uid="{00000000-0005-0000-0000-0000AC3B0000}"/>
    <cellStyle name="Normal 52 2 3 2 4 2 3" xfId="30353" xr:uid="{00000000-0005-0000-0000-0000A6760000}"/>
    <cellStyle name="Normal 52 2 3 2 4 3" xfId="10239" xr:uid="{00000000-0005-0000-0000-000010280000}"/>
    <cellStyle name="Normal 52 2 3 2 4 3 3" xfId="25336" xr:uid="{00000000-0005-0000-0000-00000D630000}"/>
    <cellStyle name="Normal 52 2 3 2 4 5" xfId="20323" xr:uid="{00000000-0005-0000-0000-0000784F0000}"/>
    <cellStyle name="Normal 52 2 3 2 5" xfId="11917" xr:uid="{00000000-0005-0000-0000-00009E2E0000}"/>
    <cellStyle name="Normal 52 2 3 2 5 3" xfId="27011" xr:uid="{00000000-0005-0000-0000-000098690000}"/>
    <cellStyle name="Normal 52 2 3 2 6" xfId="6896" xr:uid="{00000000-0005-0000-0000-0000011B0000}"/>
    <cellStyle name="Normal 52 2 3 2 6 3" xfId="21994" xr:uid="{00000000-0005-0000-0000-0000FF550000}"/>
    <cellStyle name="Normal 52 2 3 2 8" xfId="16981"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0" xr:uid="{00000000-0005-0000-0000-0000C1710000}"/>
    <cellStyle name="Normal 52 2 3 3 2 3" xfId="8986" xr:uid="{00000000-0005-0000-0000-00002B230000}"/>
    <cellStyle name="Normal 52 2 3 3 2 3 3" xfId="24083" xr:uid="{00000000-0005-0000-0000-0000285E0000}"/>
    <cellStyle name="Normal 52 2 3 3 2 5" xfId="19070" xr:uid="{00000000-0005-0000-0000-0000934A0000}"/>
    <cellStyle name="Normal 52 2 3 3 3" xfId="5625" xr:uid="{00000000-0005-0000-0000-00000A160000}"/>
    <cellStyle name="Normal 52 2 3 3 3 2" xfId="15677" xr:uid="{00000000-0005-0000-0000-00004E3D0000}"/>
    <cellStyle name="Normal 52 2 3 3 3 2 3" xfId="30771" xr:uid="{00000000-0005-0000-0000-000048780000}"/>
    <cellStyle name="Normal 52 2 3 3 3 3" xfId="10657" xr:uid="{00000000-0005-0000-0000-0000B2290000}"/>
    <cellStyle name="Normal 52 2 3 3 3 3 3" xfId="25754" xr:uid="{00000000-0005-0000-0000-0000AF640000}"/>
    <cellStyle name="Normal 52 2 3 3 3 5" xfId="20741" xr:uid="{00000000-0005-0000-0000-00001A510000}"/>
    <cellStyle name="Normal 52 2 3 3 4" xfId="12335" xr:uid="{00000000-0005-0000-0000-000040300000}"/>
    <cellStyle name="Normal 52 2 3 3 4 3" xfId="27429" xr:uid="{00000000-0005-0000-0000-00003A6B0000}"/>
    <cellStyle name="Normal 52 2 3 3 5" xfId="7314" xr:uid="{00000000-0005-0000-0000-0000A31C0000}"/>
    <cellStyle name="Normal 52 2 3 3 5 3" xfId="22412" xr:uid="{00000000-0005-0000-0000-0000A1570000}"/>
    <cellStyle name="Normal 52 2 3 3 7" xfId="17399" xr:uid="{00000000-0005-0000-0000-00000C440000}"/>
    <cellStyle name="Normal 52 2 3 4" xfId="3096" xr:uid="{00000000-0005-0000-0000-0000290C0000}"/>
    <cellStyle name="Normal 52 2 3 4 2" xfId="13170" xr:uid="{00000000-0005-0000-0000-000083330000}"/>
    <cellStyle name="Normal 52 2 3 4 2 3" xfId="28264" xr:uid="{00000000-0005-0000-0000-00007D6E0000}"/>
    <cellStyle name="Normal 52 2 3 4 3" xfId="8150" xr:uid="{00000000-0005-0000-0000-0000E71F0000}"/>
    <cellStyle name="Normal 52 2 3 4 3 3" xfId="23247" xr:uid="{00000000-0005-0000-0000-0000E45A0000}"/>
    <cellStyle name="Normal 52 2 3 4 5" xfId="18234" xr:uid="{00000000-0005-0000-0000-00004F470000}"/>
    <cellStyle name="Normal 52 2 3 5" xfId="4789" xr:uid="{00000000-0005-0000-0000-0000C6120000}"/>
    <cellStyle name="Normal 52 2 3 5 2" xfId="14841" xr:uid="{00000000-0005-0000-0000-00000A3A0000}"/>
    <cellStyle name="Normal 52 2 3 5 2 3" xfId="29935" xr:uid="{00000000-0005-0000-0000-000004750000}"/>
    <cellStyle name="Normal 52 2 3 5 3" xfId="9821" xr:uid="{00000000-0005-0000-0000-00006E260000}"/>
    <cellStyle name="Normal 52 2 3 5 3 3" xfId="24918" xr:uid="{00000000-0005-0000-0000-00006B610000}"/>
    <cellStyle name="Normal 52 2 3 5 5" xfId="19905" xr:uid="{00000000-0005-0000-0000-0000D64D0000}"/>
    <cellStyle name="Normal 52 2 3 6" xfId="11499" xr:uid="{00000000-0005-0000-0000-0000FC2C0000}"/>
    <cellStyle name="Normal 52 2 3 6 3" xfId="26593" xr:uid="{00000000-0005-0000-0000-0000F6670000}"/>
    <cellStyle name="Normal 52 2 3 7" xfId="6478" xr:uid="{00000000-0005-0000-0000-00005F190000}"/>
    <cellStyle name="Normal 52 2 3 7 3" xfId="21576" xr:uid="{00000000-0005-0000-0000-00005D540000}"/>
    <cellStyle name="Normal 52 2 3 9" xfId="16563"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0" xr:uid="{00000000-0005-0000-0000-000093720000}"/>
    <cellStyle name="Normal 52 2 4 2 2 3" xfId="9196" xr:uid="{00000000-0005-0000-0000-0000FD230000}"/>
    <cellStyle name="Normal 52 2 4 2 2 3 3" xfId="24293" xr:uid="{00000000-0005-0000-0000-0000FA5E0000}"/>
    <cellStyle name="Normal 52 2 4 2 2 5" xfId="19280" xr:uid="{00000000-0005-0000-0000-0000654B0000}"/>
    <cellStyle name="Normal 52 2 4 2 3" xfId="5835" xr:uid="{00000000-0005-0000-0000-0000DC160000}"/>
    <cellStyle name="Normal 52 2 4 2 3 2" xfId="15887" xr:uid="{00000000-0005-0000-0000-0000203E0000}"/>
    <cellStyle name="Normal 52 2 4 2 3 2 3" xfId="30981" xr:uid="{00000000-0005-0000-0000-00001A790000}"/>
    <cellStyle name="Normal 52 2 4 2 3 3" xfId="10867" xr:uid="{00000000-0005-0000-0000-0000842A0000}"/>
    <cellStyle name="Normal 52 2 4 2 3 3 3" xfId="25964" xr:uid="{00000000-0005-0000-0000-000081650000}"/>
    <cellStyle name="Normal 52 2 4 2 3 5" xfId="20951" xr:uid="{00000000-0005-0000-0000-0000EC510000}"/>
    <cellStyle name="Normal 52 2 4 2 4" xfId="12545" xr:uid="{00000000-0005-0000-0000-000012310000}"/>
    <cellStyle name="Normal 52 2 4 2 4 3" xfId="27639" xr:uid="{00000000-0005-0000-0000-00000C6C0000}"/>
    <cellStyle name="Normal 52 2 4 2 5" xfId="7524" xr:uid="{00000000-0005-0000-0000-0000751D0000}"/>
    <cellStyle name="Normal 52 2 4 2 5 3" xfId="22622" xr:uid="{00000000-0005-0000-0000-000073580000}"/>
    <cellStyle name="Normal 52 2 4 2 7" xfId="17609" xr:uid="{00000000-0005-0000-0000-0000DE440000}"/>
    <cellStyle name="Normal 52 2 4 3" xfId="3306" xr:uid="{00000000-0005-0000-0000-0000FB0C0000}"/>
    <cellStyle name="Normal 52 2 4 3 2" xfId="13380" xr:uid="{00000000-0005-0000-0000-000055340000}"/>
    <cellStyle name="Normal 52 2 4 3 2 3" xfId="28474" xr:uid="{00000000-0005-0000-0000-00004F6F0000}"/>
    <cellStyle name="Normal 52 2 4 3 3" xfId="8360" xr:uid="{00000000-0005-0000-0000-0000B9200000}"/>
    <cellStyle name="Normal 52 2 4 3 3 3" xfId="23457" xr:uid="{00000000-0005-0000-0000-0000B65B0000}"/>
    <cellStyle name="Normal 52 2 4 3 5" xfId="18444" xr:uid="{00000000-0005-0000-0000-000021480000}"/>
    <cellStyle name="Normal 52 2 4 4" xfId="4999" xr:uid="{00000000-0005-0000-0000-000098130000}"/>
    <cellStyle name="Normal 52 2 4 4 2" xfId="15051" xr:uid="{00000000-0005-0000-0000-0000DC3A0000}"/>
    <cellStyle name="Normal 52 2 4 4 2 3" xfId="30145" xr:uid="{00000000-0005-0000-0000-0000D6750000}"/>
    <cellStyle name="Normal 52 2 4 4 3" xfId="10031" xr:uid="{00000000-0005-0000-0000-000040270000}"/>
    <cellStyle name="Normal 52 2 4 4 3 3" xfId="25128" xr:uid="{00000000-0005-0000-0000-00003D620000}"/>
    <cellStyle name="Normal 52 2 4 4 5" xfId="20115" xr:uid="{00000000-0005-0000-0000-0000A84E0000}"/>
    <cellStyle name="Normal 52 2 4 5" xfId="11709" xr:uid="{00000000-0005-0000-0000-0000CE2D0000}"/>
    <cellStyle name="Normal 52 2 4 5 3" xfId="26803" xr:uid="{00000000-0005-0000-0000-0000C8680000}"/>
    <cellStyle name="Normal 52 2 4 6" xfId="6688" xr:uid="{00000000-0005-0000-0000-0000311A0000}"/>
    <cellStyle name="Normal 52 2 4 6 3" xfId="21786" xr:uid="{00000000-0005-0000-0000-00002F550000}"/>
    <cellStyle name="Normal 52 2 4 8" xfId="16773"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2" xr:uid="{00000000-0005-0000-0000-0000F1700000}"/>
    <cellStyle name="Normal 52 2 5 2 3" xfId="8778" xr:uid="{00000000-0005-0000-0000-00005B220000}"/>
    <cellStyle name="Normal 52 2 5 2 3 3" xfId="23875" xr:uid="{00000000-0005-0000-0000-0000585D0000}"/>
    <cellStyle name="Normal 52 2 5 2 5" xfId="18862" xr:uid="{00000000-0005-0000-0000-0000C3490000}"/>
    <cellStyle name="Normal 52 2 5 3" xfId="5417" xr:uid="{00000000-0005-0000-0000-00003A150000}"/>
    <cellStyle name="Normal 52 2 5 3 2" xfId="15469" xr:uid="{00000000-0005-0000-0000-00007E3C0000}"/>
    <cellStyle name="Normal 52 2 5 3 2 3" xfId="30563" xr:uid="{00000000-0005-0000-0000-000078770000}"/>
    <cellStyle name="Normal 52 2 5 3 3" xfId="10449" xr:uid="{00000000-0005-0000-0000-0000E2280000}"/>
    <cellStyle name="Normal 52 2 5 3 3 3" xfId="25546" xr:uid="{00000000-0005-0000-0000-0000DF630000}"/>
    <cellStyle name="Normal 52 2 5 3 5" xfId="20533" xr:uid="{00000000-0005-0000-0000-00004A500000}"/>
    <cellStyle name="Normal 52 2 5 4" xfId="12127" xr:uid="{00000000-0005-0000-0000-0000702F0000}"/>
    <cellStyle name="Normal 52 2 5 4 3" xfId="27221" xr:uid="{00000000-0005-0000-0000-00006A6A0000}"/>
    <cellStyle name="Normal 52 2 5 5" xfId="7106" xr:uid="{00000000-0005-0000-0000-0000D31B0000}"/>
    <cellStyle name="Normal 52 2 5 5 3" xfId="22204" xr:uid="{00000000-0005-0000-0000-0000D1560000}"/>
    <cellStyle name="Normal 52 2 5 7" xfId="17191" xr:uid="{00000000-0005-0000-0000-00003C430000}"/>
    <cellStyle name="Normal 52 2 6" xfId="2888" xr:uid="{00000000-0005-0000-0000-0000590B0000}"/>
    <cellStyle name="Normal 52 2 6 2" xfId="12962" xr:uid="{00000000-0005-0000-0000-0000B3320000}"/>
    <cellStyle name="Normal 52 2 6 2 3" xfId="28056" xr:uid="{00000000-0005-0000-0000-0000AD6D0000}"/>
    <cellStyle name="Normal 52 2 6 3" xfId="7942" xr:uid="{00000000-0005-0000-0000-0000171F0000}"/>
    <cellStyle name="Normal 52 2 6 3 3" xfId="23039" xr:uid="{00000000-0005-0000-0000-0000145A0000}"/>
    <cellStyle name="Normal 52 2 6 5" xfId="18026" xr:uid="{00000000-0005-0000-0000-00007F460000}"/>
    <cellStyle name="Normal 52 2 7" xfId="4581" xr:uid="{00000000-0005-0000-0000-0000F6110000}"/>
    <cellStyle name="Normal 52 2 7 2" xfId="14633" xr:uid="{00000000-0005-0000-0000-00003A390000}"/>
    <cellStyle name="Normal 52 2 7 2 3" xfId="29727" xr:uid="{00000000-0005-0000-0000-000034740000}"/>
    <cellStyle name="Normal 52 2 7 3" xfId="9613" xr:uid="{00000000-0005-0000-0000-00009E250000}"/>
    <cellStyle name="Normal 52 2 7 3 3" xfId="24710" xr:uid="{00000000-0005-0000-0000-00009B600000}"/>
    <cellStyle name="Normal 52 2 7 5" xfId="19697" xr:uid="{00000000-0005-0000-0000-0000064D0000}"/>
    <cellStyle name="Normal 52 2 8" xfId="11291" xr:uid="{00000000-0005-0000-0000-00002C2C0000}"/>
    <cellStyle name="Normal 52 2 8 3" xfId="26385" xr:uid="{00000000-0005-0000-0000-000026670000}"/>
    <cellStyle name="Normal 52 2 9" xfId="6270" xr:uid="{00000000-0005-0000-0000-00008F180000}"/>
    <cellStyle name="Normal 52 2 9 3" xfId="21368" xr:uid="{00000000-0005-0000-0000-00008D530000}"/>
    <cellStyle name="Normal 52 3" xfId="1235" xr:uid="{00000000-0005-0000-0000-0000E3040000}"/>
    <cellStyle name="Normal 52 3 10" xfId="16407"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0" xr:uid="{00000000-0005-0000-0000-000097730000}"/>
    <cellStyle name="Normal 52 3 2 2 2 2 3" xfId="9456" xr:uid="{00000000-0005-0000-0000-000001250000}"/>
    <cellStyle name="Normal 52 3 2 2 2 2 3 3" xfId="24553" xr:uid="{00000000-0005-0000-0000-0000FE5F0000}"/>
    <cellStyle name="Normal 52 3 2 2 2 2 5" xfId="19540" xr:uid="{00000000-0005-0000-0000-0000694C0000}"/>
    <cellStyle name="Normal 52 3 2 2 2 3" xfId="6095" xr:uid="{00000000-0005-0000-0000-0000E0170000}"/>
    <cellStyle name="Normal 52 3 2 2 2 3 2" xfId="16147" xr:uid="{00000000-0005-0000-0000-0000243F0000}"/>
    <cellStyle name="Normal 52 3 2 2 2 3 2 3" xfId="31241" xr:uid="{00000000-0005-0000-0000-00001E7A0000}"/>
    <cellStyle name="Normal 52 3 2 2 2 3 3" xfId="11127" xr:uid="{00000000-0005-0000-0000-0000882B0000}"/>
    <cellStyle name="Normal 52 3 2 2 2 3 3 3" xfId="26224" xr:uid="{00000000-0005-0000-0000-000085660000}"/>
    <cellStyle name="Normal 52 3 2 2 2 3 5" xfId="21211" xr:uid="{00000000-0005-0000-0000-0000F0520000}"/>
    <cellStyle name="Normal 52 3 2 2 2 4" xfId="12805" xr:uid="{00000000-0005-0000-0000-000016320000}"/>
    <cellStyle name="Normal 52 3 2 2 2 4 3" xfId="27899" xr:uid="{00000000-0005-0000-0000-0000106D0000}"/>
    <cellStyle name="Normal 52 3 2 2 2 5" xfId="7784" xr:uid="{00000000-0005-0000-0000-0000791E0000}"/>
    <cellStyle name="Normal 52 3 2 2 2 5 3" xfId="22882" xr:uid="{00000000-0005-0000-0000-000077590000}"/>
    <cellStyle name="Normal 52 3 2 2 2 7" xfId="17869" xr:uid="{00000000-0005-0000-0000-0000E2450000}"/>
    <cellStyle name="Normal 52 3 2 2 3" xfId="3566" xr:uid="{00000000-0005-0000-0000-0000FF0D0000}"/>
    <cellStyle name="Normal 52 3 2 2 3 2" xfId="13640" xr:uid="{00000000-0005-0000-0000-000059350000}"/>
    <cellStyle name="Normal 52 3 2 2 3 2 3" xfId="28734" xr:uid="{00000000-0005-0000-0000-000053700000}"/>
    <cellStyle name="Normal 52 3 2 2 3 3" xfId="8620" xr:uid="{00000000-0005-0000-0000-0000BD210000}"/>
    <cellStyle name="Normal 52 3 2 2 3 3 3" xfId="23717" xr:uid="{00000000-0005-0000-0000-0000BA5C0000}"/>
    <cellStyle name="Normal 52 3 2 2 3 5" xfId="18704" xr:uid="{00000000-0005-0000-0000-000025490000}"/>
    <cellStyle name="Normal 52 3 2 2 4" xfId="5259" xr:uid="{00000000-0005-0000-0000-00009C140000}"/>
    <cellStyle name="Normal 52 3 2 2 4 2" xfId="15311" xr:uid="{00000000-0005-0000-0000-0000E03B0000}"/>
    <cellStyle name="Normal 52 3 2 2 4 2 3" xfId="30405" xr:uid="{00000000-0005-0000-0000-0000DA760000}"/>
    <cellStyle name="Normal 52 3 2 2 4 3" xfId="10291" xr:uid="{00000000-0005-0000-0000-000044280000}"/>
    <cellStyle name="Normal 52 3 2 2 4 3 3" xfId="25388" xr:uid="{00000000-0005-0000-0000-000041630000}"/>
    <cellStyle name="Normal 52 3 2 2 4 5" xfId="20375" xr:uid="{00000000-0005-0000-0000-0000AC4F0000}"/>
    <cellStyle name="Normal 52 3 2 2 5" xfId="11969" xr:uid="{00000000-0005-0000-0000-0000D22E0000}"/>
    <cellStyle name="Normal 52 3 2 2 5 3" xfId="27063" xr:uid="{00000000-0005-0000-0000-0000CC690000}"/>
    <cellStyle name="Normal 52 3 2 2 6" xfId="6948" xr:uid="{00000000-0005-0000-0000-0000351B0000}"/>
    <cellStyle name="Normal 52 3 2 2 6 3" xfId="22046" xr:uid="{00000000-0005-0000-0000-000033560000}"/>
    <cellStyle name="Normal 52 3 2 2 8" xfId="17033"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2" xr:uid="{00000000-0005-0000-0000-0000F5710000}"/>
    <cellStyle name="Normal 52 3 2 3 2 3" xfId="9038" xr:uid="{00000000-0005-0000-0000-00005F230000}"/>
    <cellStyle name="Normal 52 3 2 3 2 3 3" xfId="24135" xr:uid="{00000000-0005-0000-0000-00005C5E0000}"/>
    <cellStyle name="Normal 52 3 2 3 2 5" xfId="19122" xr:uid="{00000000-0005-0000-0000-0000C74A0000}"/>
    <cellStyle name="Normal 52 3 2 3 3" xfId="5677" xr:uid="{00000000-0005-0000-0000-00003E160000}"/>
    <cellStyle name="Normal 52 3 2 3 3 2" xfId="15729" xr:uid="{00000000-0005-0000-0000-0000823D0000}"/>
    <cellStyle name="Normal 52 3 2 3 3 2 3" xfId="30823" xr:uid="{00000000-0005-0000-0000-00007C780000}"/>
    <cellStyle name="Normal 52 3 2 3 3 3" xfId="10709" xr:uid="{00000000-0005-0000-0000-0000E6290000}"/>
    <cellStyle name="Normal 52 3 2 3 3 3 3" xfId="25806" xr:uid="{00000000-0005-0000-0000-0000E3640000}"/>
    <cellStyle name="Normal 52 3 2 3 3 5" xfId="20793" xr:uid="{00000000-0005-0000-0000-00004E510000}"/>
    <cellStyle name="Normal 52 3 2 3 4" xfId="12387" xr:uid="{00000000-0005-0000-0000-000074300000}"/>
    <cellStyle name="Normal 52 3 2 3 4 3" xfId="27481" xr:uid="{00000000-0005-0000-0000-00006E6B0000}"/>
    <cellStyle name="Normal 52 3 2 3 5" xfId="7366" xr:uid="{00000000-0005-0000-0000-0000D71C0000}"/>
    <cellStyle name="Normal 52 3 2 3 5 3" xfId="22464" xr:uid="{00000000-0005-0000-0000-0000D5570000}"/>
    <cellStyle name="Normal 52 3 2 3 7" xfId="17451" xr:uid="{00000000-0005-0000-0000-000040440000}"/>
    <cellStyle name="Normal 52 3 2 4" xfId="3148" xr:uid="{00000000-0005-0000-0000-00005D0C0000}"/>
    <cellStyle name="Normal 52 3 2 4 2" xfId="13222" xr:uid="{00000000-0005-0000-0000-0000B7330000}"/>
    <cellStyle name="Normal 52 3 2 4 2 3" xfId="28316" xr:uid="{00000000-0005-0000-0000-0000B16E0000}"/>
    <cellStyle name="Normal 52 3 2 4 3" xfId="8202" xr:uid="{00000000-0005-0000-0000-00001B200000}"/>
    <cellStyle name="Normal 52 3 2 4 3 3" xfId="23299" xr:uid="{00000000-0005-0000-0000-0000185B0000}"/>
    <cellStyle name="Normal 52 3 2 4 5" xfId="18286" xr:uid="{00000000-0005-0000-0000-000083470000}"/>
    <cellStyle name="Normal 52 3 2 5" xfId="4841" xr:uid="{00000000-0005-0000-0000-0000FA120000}"/>
    <cellStyle name="Normal 52 3 2 5 2" xfId="14893" xr:uid="{00000000-0005-0000-0000-00003E3A0000}"/>
    <cellStyle name="Normal 52 3 2 5 2 3" xfId="29987" xr:uid="{00000000-0005-0000-0000-000038750000}"/>
    <cellStyle name="Normal 52 3 2 5 3" xfId="9873" xr:uid="{00000000-0005-0000-0000-0000A2260000}"/>
    <cellStyle name="Normal 52 3 2 5 3 3" xfId="24970" xr:uid="{00000000-0005-0000-0000-00009F610000}"/>
    <cellStyle name="Normal 52 3 2 5 5" xfId="19957" xr:uid="{00000000-0005-0000-0000-00000A4E0000}"/>
    <cellStyle name="Normal 52 3 2 6" xfId="11551" xr:uid="{00000000-0005-0000-0000-0000302D0000}"/>
    <cellStyle name="Normal 52 3 2 6 3" xfId="26645" xr:uid="{00000000-0005-0000-0000-00002A680000}"/>
    <cellStyle name="Normal 52 3 2 7" xfId="6530" xr:uid="{00000000-0005-0000-0000-000093190000}"/>
    <cellStyle name="Normal 52 3 2 7 3" xfId="21628" xr:uid="{00000000-0005-0000-0000-000091540000}"/>
    <cellStyle name="Normal 52 3 2 9" xfId="16615"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2" xr:uid="{00000000-0005-0000-0000-0000C7720000}"/>
    <cellStyle name="Normal 52 3 3 2 2 3" xfId="9248" xr:uid="{00000000-0005-0000-0000-000031240000}"/>
    <cellStyle name="Normal 52 3 3 2 2 3 3" xfId="24345" xr:uid="{00000000-0005-0000-0000-00002E5F0000}"/>
    <cellStyle name="Normal 52 3 3 2 2 5" xfId="19332" xr:uid="{00000000-0005-0000-0000-0000994B0000}"/>
    <cellStyle name="Normal 52 3 3 2 3" xfId="5887" xr:uid="{00000000-0005-0000-0000-000010170000}"/>
    <cellStyle name="Normal 52 3 3 2 3 2" xfId="15939" xr:uid="{00000000-0005-0000-0000-0000543E0000}"/>
    <cellStyle name="Normal 52 3 3 2 3 2 3" xfId="31033" xr:uid="{00000000-0005-0000-0000-00004E790000}"/>
    <cellStyle name="Normal 52 3 3 2 3 3" xfId="10919" xr:uid="{00000000-0005-0000-0000-0000B82A0000}"/>
    <cellStyle name="Normal 52 3 3 2 3 3 3" xfId="26016" xr:uid="{00000000-0005-0000-0000-0000B5650000}"/>
    <cellStyle name="Normal 52 3 3 2 3 5" xfId="21003" xr:uid="{00000000-0005-0000-0000-000020520000}"/>
    <cellStyle name="Normal 52 3 3 2 4" xfId="12597" xr:uid="{00000000-0005-0000-0000-000046310000}"/>
    <cellStyle name="Normal 52 3 3 2 4 3" xfId="27691" xr:uid="{00000000-0005-0000-0000-0000406C0000}"/>
    <cellStyle name="Normal 52 3 3 2 5" xfId="7576" xr:uid="{00000000-0005-0000-0000-0000A91D0000}"/>
    <cellStyle name="Normal 52 3 3 2 5 3" xfId="22674" xr:uid="{00000000-0005-0000-0000-0000A7580000}"/>
    <cellStyle name="Normal 52 3 3 2 7" xfId="17661" xr:uid="{00000000-0005-0000-0000-000012450000}"/>
    <cellStyle name="Normal 52 3 3 3" xfId="3358" xr:uid="{00000000-0005-0000-0000-00002F0D0000}"/>
    <cellStyle name="Normal 52 3 3 3 2" xfId="13432" xr:uid="{00000000-0005-0000-0000-000089340000}"/>
    <cellStyle name="Normal 52 3 3 3 2 3" xfId="28526" xr:uid="{00000000-0005-0000-0000-0000836F0000}"/>
    <cellStyle name="Normal 52 3 3 3 3" xfId="8412" xr:uid="{00000000-0005-0000-0000-0000ED200000}"/>
    <cellStyle name="Normal 52 3 3 3 3 3" xfId="23509" xr:uid="{00000000-0005-0000-0000-0000EA5B0000}"/>
    <cellStyle name="Normal 52 3 3 3 5" xfId="18496" xr:uid="{00000000-0005-0000-0000-000055480000}"/>
    <cellStyle name="Normal 52 3 3 4" xfId="5051" xr:uid="{00000000-0005-0000-0000-0000CC130000}"/>
    <cellStyle name="Normal 52 3 3 4 2" xfId="15103" xr:uid="{00000000-0005-0000-0000-0000103B0000}"/>
    <cellStyle name="Normal 52 3 3 4 2 3" xfId="30197" xr:uid="{00000000-0005-0000-0000-00000A760000}"/>
    <cellStyle name="Normal 52 3 3 4 3" xfId="10083" xr:uid="{00000000-0005-0000-0000-000074270000}"/>
    <cellStyle name="Normal 52 3 3 4 3 3" xfId="25180" xr:uid="{00000000-0005-0000-0000-000071620000}"/>
    <cellStyle name="Normal 52 3 3 4 5" xfId="20167" xr:uid="{00000000-0005-0000-0000-0000DC4E0000}"/>
    <cellStyle name="Normal 52 3 3 5" xfId="11761" xr:uid="{00000000-0005-0000-0000-0000022E0000}"/>
    <cellStyle name="Normal 52 3 3 5 3" xfId="26855" xr:uid="{00000000-0005-0000-0000-0000FC680000}"/>
    <cellStyle name="Normal 52 3 3 6" xfId="6740" xr:uid="{00000000-0005-0000-0000-0000651A0000}"/>
    <cellStyle name="Normal 52 3 3 6 3" xfId="21838" xr:uid="{00000000-0005-0000-0000-000063550000}"/>
    <cellStyle name="Normal 52 3 3 8" xfId="16825"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4" xr:uid="{00000000-0005-0000-0000-000025710000}"/>
    <cellStyle name="Normal 52 3 4 2 3" xfId="8830" xr:uid="{00000000-0005-0000-0000-00008F220000}"/>
    <cellStyle name="Normal 52 3 4 2 3 3" xfId="23927" xr:uid="{00000000-0005-0000-0000-00008C5D0000}"/>
    <cellStyle name="Normal 52 3 4 2 5" xfId="18914" xr:uid="{00000000-0005-0000-0000-0000F7490000}"/>
    <cellStyle name="Normal 52 3 4 3" xfId="5469" xr:uid="{00000000-0005-0000-0000-00006E150000}"/>
    <cellStyle name="Normal 52 3 4 3 2" xfId="15521" xr:uid="{00000000-0005-0000-0000-0000B23C0000}"/>
    <cellStyle name="Normal 52 3 4 3 2 3" xfId="30615" xr:uid="{00000000-0005-0000-0000-0000AC770000}"/>
    <cellStyle name="Normal 52 3 4 3 3" xfId="10501" xr:uid="{00000000-0005-0000-0000-000016290000}"/>
    <cellStyle name="Normal 52 3 4 3 3 3" xfId="25598" xr:uid="{00000000-0005-0000-0000-000013640000}"/>
    <cellStyle name="Normal 52 3 4 3 5" xfId="20585" xr:uid="{00000000-0005-0000-0000-00007E500000}"/>
    <cellStyle name="Normal 52 3 4 4" xfId="12179" xr:uid="{00000000-0005-0000-0000-0000A42F0000}"/>
    <cellStyle name="Normal 52 3 4 4 3" xfId="27273" xr:uid="{00000000-0005-0000-0000-00009E6A0000}"/>
    <cellStyle name="Normal 52 3 4 5" xfId="7158" xr:uid="{00000000-0005-0000-0000-0000071C0000}"/>
    <cellStyle name="Normal 52 3 4 5 3" xfId="22256" xr:uid="{00000000-0005-0000-0000-000005570000}"/>
    <cellStyle name="Normal 52 3 4 7" xfId="17243" xr:uid="{00000000-0005-0000-0000-000070430000}"/>
    <cellStyle name="Normal 52 3 5" xfId="2940" xr:uid="{00000000-0005-0000-0000-00008D0B0000}"/>
    <cellStyle name="Normal 52 3 5 2" xfId="13014" xr:uid="{00000000-0005-0000-0000-0000E7320000}"/>
    <cellStyle name="Normal 52 3 5 2 3" xfId="28108" xr:uid="{00000000-0005-0000-0000-0000E16D0000}"/>
    <cellStyle name="Normal 52 3 5 3" xfId="7994" xr:uid="{00000000-0005-0000-0000-00004B1F0000}"/>
    <cellStyle name="Normal 52 3 5 3 3" xfId="23091" xr:uid="{00000000-0005-0000-0000-0000485A0000}"/>
    <cellStyle name="Normal 52 3 5 5" xfId="18078" xr:uid="{00000000-0005-0000-0000-0000B3460000}"/>
    <cellStyle name="Normal 52 3 6" xfId="4633" xr:uid="{00000000-0005-0000-0000-00002A120000}"/>
    <cellStyle name="Normal 52 3 6 2" xfId="14685" xr:uid="{00000000-0005-0000-0000-00006E390000}"/>
    <cellStyle name="Normal 52 3 6 2 3" xfId="29779" xr:uid="{00000000-0005-0000-0000-000068740000}"/>
    <cellStyle name="Normal 52 3 6 3" xfId="9665" xr:uid="{00000000-0005-0000-0000-0000D2250000}"/>
    <cellStyle name="Normal 52 3 6 3 3" xfId="24762" xr:uid="{00000000-0005-0000-0000-0000CF600000}"/>
    <cellStyle name="Normal 52 3 6 5" xfId="19749" xr:uid="{00000000-0005-0000-0000-00003A4D0000}"/>
    <cellStyle name="Normal 52 3 7" xfId="11343" xr:uid="{00000000-0005-0000-0000-0000602C0000}"/>
    <cellStyle name="Normal 52 3 7 3" xfId="26437" xr:uid="{00000000-0005-0000-0000-00005A670000}"/>
    <cellStyle name="Normal 52 3 8" xfId="6322" xr:uid="{00000000-0005-0000-0000-0000C3180000}"/>
    <cellStyle name="Normal 52 3 8 3" xfId="21420"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6" xr:uid="{00000000-0005-0000-0000-00002F730000}"/>
    <cellStyle name="Normal 52 4 2 2 2 3" xfId="9352" xr:uid="{00000000-0005-0000-0000-000099240000}"/>
    <cellStyle name="Normal 52 4 2 2 2 3 3" xfId="24449" xr:uid="{00000000-0005-0000-0000-0000965F0000}"/>
    <cellStyle name="Normal 52 4 2 2 2 5" xfId="19436" xr:uid="{00000000-0005-0000-0000-0000014C0000}"/>
    <cellStyle name="Normal 52 4 2 2 3" xfId="5991" xr:uid="{00000000-0005-0000-0000-000078170000}"/>
    <cellStyle name="Normal 52 4 2 2 3 2" xfId="16043" xr:uid="{00000000-0005-0000-0000-0000BC3E0000}"/>
    <cellStyle name="Normal 52 4 2 2 3 2 3" xfId="31137" xr:uid="{00000000-0005-0000-0000-0000B6790000}"/>
    <cellStyle name="Normal 52 4 2 2 3 3" xfId="11023" xr:uid="{00000000-0005-0000-0000-0000202B0000}"/>
    <cellStyle name="Normal 52 4 2 2 3 3 3" xfId="26120" xr:uid="{00000000-0005-0000-0000-00001D660000}"/>
    <cellStyle name="Normal 52 4 2 2 3 5" xfId="21107" xr:uid="{00000000-0005-0000-0000-000088520000}"/>
    <cellStyle name="Normal 52 4 2 2 4" xfId="12701" xr:uid="{00000000-0005-0000-0000-0000AE310000}"/>
    <cellStyle name="Normal 52 4 2 2 4 3" xfId="27795" xr:uid="{00000000-0005-0000-0000-0000A86C0000}"/>
    <cellStyle name="Normal 52 4 2 2 5" xfId="7680" xr:uid="{00000000-0005-0000-0000-0000111E0000}"/>
    <cellStyle name="Normal 52 4 2 2 5 3" xfId="22778" xr:uid="{00000000-0005-0000-0000-00000F590000}"/>
    <cellStyle name="Normal 52 4 2 2 7" xfId="17765" xr:uid="{00000000-0005-0000-0000-00007A450000}"/>
    <cellStyle name="Normal 52 4 2 3" xfId="3462" xr:uid="{00000000-0005-0000-0000-0000970D0000}"/>
    <cellStyle name="Normal 52 4 2 3 2" xfId="13536" xr:uid="{00000000-0005-0000-0000-0000F1340000}"/>
    <cellStyle name="Normal 52 4 2 3 2 3" xfId="28630" xr:uid="{00000000-0005-0000-0000-0000EB6F0000}"/>
    <cellStyle name="Normal 52 4 2 3 3" xfId="8516" xr:uid="{00000000-0005-0000-0000-000055210000}"/>
    <cellStyle name="Normal 52 4 2 3 3 3" xfId="23613" xr:uid="{00000000-0005-0000-0000-0000525C0000}"/>
    <cellStyle name="Normal 52 4 2 3 5" xfId="18600" xr:uid="{00000000-0005-0000-0000-0000BD480000}"/>
    <cellStyle name="Normal 52 4 2 4" xfId="5155" xr:uid="{00000000-0005-0000-0000-000034140000}"/>
    <cellStyle name="Normal 52 4 2 4 2" xfId="15207" xr:uid="{00000000-0005-0000-0000-0000783B0000}"/>
    <cellStyle name="Normal 52 4 2 4 2 3" xfId="30301" xr:uid="{00000000-0005-0000-0000-000072760000}"/>
    <cellStyle name="Normal 52 4 2 4 3" xfId="10187" xr:uid="{00000000-0005-0000-0000-0000DC270000}"/>
    <cellStyle name="Normal 52 4 2 4 3 3" xfId="25284" xr:uid="{00000000-0005-0000-0000-0000D9620000}"/>
    <cellStyle name="Normal 52 4 2 4 5" xfId="20271" xr:uid="{00000000-0005-0000-0000-0000444F0000}"/>
    <cellStyle name="Normal 52 4 2 5" xfId="11865" xr:uid="{00000000-0005-0000-0000-00006A2E0000}"/>
    <cellStyle name="Normal 52 4 2 5 3" xfId="26959" xr:uid="{00000000-0005-0000-0000-000064690000}"/>
    <cellStyle name="Normal 52 4 2 6" xfId="6844" xr:uid="{00000000-0005-0000-0000-0000CD1A0000}"/>
    <cellStyle name="Normal 52 4 2 6 3" xfId="21942" xr:uid="{00000000-0005-0000-0000-0000CB550000}"/>
    <cellStyle name="Normal 52 4 2 8" xfId="16929"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8" xr:uid="{00000000-0005-0000-0000-00008D710000}"/>
    <cellStyle name="Normal 52 4 3 2 3" xfId="8934" xr:uid="{00000000-0005-0000-0000-0000F7220000}"/>
    <cellStyle name="Normal 52 4 3 2 3 3" xfId="24031" xr:uid="{00000000-0005-0000-0000-0000F45D0000}"/>
    <cellStyle name="Normal 52 4 3 2 5" xfId="19018" xr:uid="{00000000-0005-0000-0000-00005F4A0000}"/>
    <cellStyle name="Normal 52 4 3 3" xfId="5573" xr:uid="{00000000-0005-0000-0000-0000D6150000}"/>
    <cellStyle name="Normal 52 4 3 3 2" xfId="15625" xr:uid="{00000000-0005-0000-0000-00001A3D0000}"/>
    <cellStyle name="Normal 52 4 3 3 2 3" xfId="30719" xr:uid="{00000000-0005-0000-0000-000014780000}"/>
    <cellStyle name="Normal 52 4 3 3 3" xfId="10605" xr:uid="{00000000-0005-0000-0000-00007E290000}"/>
    <cellStyle name="Normal 52 4 3 3 3 3" xfId="25702" xr:uid="{00000000-0005-0000-0000-00007B640000}"/>
    <cellStyle name="Normal 52 4 3 3 5" xfId="20689" xr:uid="{00000000-0005-0000-0000-0000E6500000}"/>
    <cellStyle name="Normal 52 4 3 4" xfId="12283" xr:uid="{00000000-0005-0000-0000-00000C300000}"/>
    <cellStyle name="Normal 52 4 3 4 3" xfId="27377" xr:uid="{00000000-0005-0000-0000-0000066B0000}"/>
    <cellStyle name="Normal 52 4 3 5" xfId="7262" xr:uid="{00000000-0005-0000-0000-00006F1C0000}"/>
    <cellStyle name="Normal 52 4 3 5 3" xfId="22360" xr:uid="{00000000-0005-0000-0000-00006D570000}"/>
    <cellStyle name="Normal 52 4 3 7" xfId="17347" xr:uid="{00000000-0005-0000-0000-0000D8430000}"/>
    <cellStyle name="Normal 52 4 4" xfId="3044" xr:uid="{00000000-0005-0000-0000-0000F50B0000}"/>
    <cellStyle name="Normal 52 4 4 2" xfId="13118" xr:uid="{00000000-0005-0000-0000-00004F330000}"/>
    <cellStyle name="Normal 52 4 4 2 3" xfId="28212" xr:uid="{00000000-0005-0000-0000-0000496E0000}"/>
    <cellStyle name="Normal 52 4 4 3" xfId="8098" xr:uid="{00000000-0005-0000-0000-0000B31F0000}"/>
    <cellStyle name="Normal 52 4 4 3 3" xfId="23195" xr:uid="{00000000-0005-0000-0000-0000B05A0000}"/>
    <cellStyle name="Normal 52 4 4 5" xfId="18182" xr:uid="{00000000-0005-0000-0000-00001B470000}"/>
    <cellStyle name="Normal 52 4 5" xfId="4737" xr:uid="{00000000-0005-0000-0000-000092120000}"/>
    <cellStyle name="Normal 52 4 5 2" xfId="14789" xr:uid="{00000000-0005-0000-0000-0000D6390000}"/>
    <cellStyle name="Normal 52 4 5 2 3" xfId="29883" xr:uid="{00000000-0005-0000-0000-0000D0740000}"/>
    <cellStyle name="Normal 52 4 5 3" xfId="9769" xr:uid="{00000000-0005-0000-0000-00003A260000}"/>
    <cellStyle name="Normal 52 4 5 3 3" xfId="24866" xr:uid="{00000000-0005-0000-0000-000037610000}"/>
    <cellStyle name="Normal 52 4 5 5" xfId="19853" xr:uid="{00000000-0005-0000-0000-0000A24D0000}"/>
    <cellStyle name="Normal 52 4 6" xfId="11447" xr:uid="{00000000-0005-0000-0000-0000C82C0000}"/>
    <cellStyle name="Normal 52 4 6 3" xfId="26541" xr:uid="{00000000-0005-0000-0000-0000C2670000}"/>
    <cellStyle name="Normal 52 4 7" xfId="6426" xr:uid="{00000000-0005-0000-0000-00002B190000}"/>
    <cellStyle name="Normal 52 4 7 3" xfId="21524" xr:uid="{00000000-0005-0000-0000-000029540000}"/>
    <cellStyle name="Normal 52 4 9" xfId="16511"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8" xr:uid="{00000000-0005-0000-0000-00005F720000}"/>
    <cellStyle name="Normal 52 5 2 2 3" xfId="9144" xr:uid="{00000000-0005-0000-0000-0000C9230000}"/>
    <cellStyle name="Normal 52 5 2 2 3 3" xfId="24241" xr:uid="{00000000-0005-0000-0000-0000C65E0000}"/>
    <cellStyle name="Normal 52 5 2 2 5" xfId="19228" xr:uid="{00000000-0005-0000-0000-0000314B0000}"/>
    <cellStyle name="Normal 52 5 2 3" xfId="5783" xr:uid="{00000000-0005-0000-0000-0000A8160000}"/>
    <cellStyle name="Normal 52 5 2 3 2" xfId="15835" xr:uid="{00000000-0005-0000-0000-0000EC3D0000}"/>
    <cellStyle name="Normal 52 5 2 3 2 3" xfId="30929" xr:uid="{00000000-0005-0000-0000-0000E6780000}"/>
    <cellStyle name="Normal 52 5 2 3 3" xfId="10815" xr:uid="{00000000-0005-0000-0000-0000502A0000}"/>
    <cellStyle name="Normal 52 5 2 3 3 3" xfId="25912" xr:uid="{00000000-0005-0000-0000-00004D650000}"/>
    <cellStyle name="Normal 52 5 2 3 5" xfId="20899" xr:uid="{00000000-0005-0000-0000-0000B8510000}"/>
    <cellStyle name="Normal 52 5 2 4" xfId="12493" xr:uid="{00000000-0005-0000-0000-0000DE300000}"/>
    <cellStyle name="Normal 52 5 2 4 3" xfId="27587" xr:uid="{00000000-0005-0000-0000-0000D86B0000}"/>
    <cellStyle name="Normal 52 5 2 5" xfId="7472" xr:uid="{00000000-0005-0000-0000-0000411D0000}"/>
    <cellStyle name="Normal 52 5 2 5 3" xfId="22570" xr:uid="{00000000-0005-0000-0000-00003F580000}"/>
    <cellStyle name="Normal 52 5 2 7" xfId="17557" xr:uid="{00000000-0005-0000-0000-0000AA440000}"/>
    <cellStyle name="Normal 52 5 3" xfId="3254" xr:uid="{00000000-0005-0000-0000-0000C70C0000}"/>
    <cellStyle name="Normal 52 5 3 2" xfId="13328" xr:uid="{00000000-0005-0000-0000-000021340000}"/>
    <cellStyle name="Normal 52 5 3 2 3" xfId="28422" xr:uid="{00000000-0005-0000-0000-00001B6F0000}"/>
    <cellStyle name="Normal 52 5 3 3" xfId="8308" xr:uid="{00000000-0005-0000-0000-000085200000}"/>
    <cellStyle name="Normal 52 5 3 3 3" xfId="23405" xr:uid="{00000000-0005-0000-0000-0000825B0000}"/>
    <cellStyle name="Normal 52 5 3 5" xfId="18392" xr:uid="{00000000-0005-0000-0000-0000ED470000}"/>
    <cellStyle name="Normal 52 5 4" xfId="4947" xr:uid="{00000000-0005-0000-0000-000064130000}"/>
    <cellStyle name="Normal 52 5 4 2" xfId="14999" xr:uid="{00000000-0005-0000-0000-0000A83A0000}"/>
    <cellStyle name="Normal 52 5 4 2 3" xfId="30093" xr:uid="{00000000-0005-0000-0000-0000A2750000}"/>
    <cellStyle name="Normal 52 5 4 3" xfId="9979" xr:uid="{00000000-0005-0000-0000-00000C270000}"/>
    <cellStyle name="Normal 52 5 4 3 3" xfId="25076" xr:uid="{00000000-0005-0000-0000-000009620000}"/>
    <cellStyle name="Normal 52 5 4 5" xfId="20063" xr:uid="{00000000-0005-0000-0000-0000744E0000}"/>
    <cellStyle name="Normal 52 5 5" xfId="11657" xr:uid="{00000000-0005-0000-0000-00009A2D0000}"/>
    <cellStyle name="Normal 52 5 5 3" xfId="26751" xr:uid="{00000000-0005-0000-0000-000094680000}"/>
    <cellStyle name="Normal 52 5 6" xfId="6636" xr:uid="{00000000-0005-0000-0000-0000FD190000}"/>
    <cellStyle name="Normal 52 5 6 3" xfId="21734" xr:uid="{00000000-0005-0000-0000-0000FB540000}"/>
    <cellStyle name="Normal 52 5 8" xfId="16721"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0" xr:uid="{00000000-0005-0000-0000-0000BD700000}"/>
    <cellStyle name="Normal 52 6 2 3" xfId="8726" xr:uid="{00000000-0005-0000-0000-000027220000}"/>
    <cellStyle name="Normal 52 6 2 3 3" xfId="23823" xr:uid="{00000000-0005-0000-0000-0000245D0000}"/>
    <cellStyle name="Normal 52 6 2 5" xfId="18810" xr:uid="{00000000-0005-0000-0000-00008F490000}"/>
    <cellStyle name="Normal 52 6 3" xfId="5365" xr:uid="{00000000-0005-0000-0000-000006150000}"/>
    <cellStyle name="Normal 52 6 3 2" xfId="15417" xr:uid="{00000000-0005-0000-0000-00004A3C0000}"/>
    <cellStyle name="Normal 52 6 3 2 3" xfId="30511" xr:uid="{00000000-0005-0000-0000-000044770000}"/>
    <cellStyle name="Normal 52 6 3 3" xfId="10397" xr:uid="{00000000-0005-0000-0000-0000AE280000}"/>
    <cellStyle name="Normal 52 6 3 3 3" xfId="25494" xr:uid="{00000000-0005-0000-0000-0000AB630000}"/>
    <cellStyle name="Normal 52 6 3 5" xfId="20481" xr:uid="{00000000-0005-0000-0000-000016500000}"/>
    <cellStyle name="Normal 52 6 4" xfId="12075" xr:uid="{00000000-0005-0000-0000-00003C2F0000}"/>
    <cellStyle name="Normal 52 6 4 3" xfId="27169" xr:uid="{00000000-0005-0000-0000-0000366A0000}"/>
    <cellStyle name="Normal 52 6 5" xfId="7054" xr:uid="{00000000-0005-0000-0000-00009F1B0000}"/>
    <cellStyle name="Normal 52 6 5 3" xfId="22152" xr:uid="{00000000-0005-0000-0000-00009D560000}"/>
    <cellStyle name="Normal 52 6 7" xfId="17139" xr:uid="{00000000-0005-0000-0000-000008430000}"/>
    <cellStyle name="Normal 52 7" xfId="2832" xr:uid="{00000000-0005-0000-0000-0000210B0000}"/>
    <cellStyle name="Normal 52 7 2" xfId="12910" xr:uid="{00000000-0005-0000-0000-00007F320000}"/>
    <cellStyle name="Normal 52 7 2 3" xfId="28004" xr:uid="{00000000-0005-0000-0000-0000796D0000}"/>
    <cellStyle name="Normal 52 7 3" xfId="7890" xr:uid="{00000000-0005-0000-0000-0000E31E0000}"/>
    <cellStyle name="Normal 52 7 3 3" xfId="22987" xr:uid="{00000000-0005-0000-0000-0000E0590000}"/>
    <cellStyle name="Normal 52 7 5" xfId="17974" xr:uid="{00000000-0005-0000-0000-00004B460000}"/>
    <cellStyle name="Normal 52 8" xfId="4526" xr:uid="{00000000-0005-0000-0000-0000BF110000}"/>
    <cellStyle name="Normal 52 8 2" xfId="14581" xr:uid="{00000000-0005-0000-0000-000006390000}"/>
    <cellStyle name="Normal 52 8 2 3" xfId="29675" xr:uid="{00000000-0005-0000-0000-000000740000}"/>
    <cellStyle name="Normal 52 8 3" xfId="9561" xr:uid="{00000000-0005-0000-0000-00006A250000}"/>
    <cellStyle name="Normal 52 8 3 3" xfId="24658" xr:uid="{00000000-0005-0000-0000-000067600000}"/>
    <cellStyle name="Normal 52 8 5" xfId="19645" xr:uid="{00000000-0005-0000-0000-0000D24C0000}"/>
    <cellStyle name="Normal 52 9" xfId="11237" xr:uid="{00000000-0005-0000-0000-0000F62B0000}"/>
    <cellStyle name="Normal 52 9 3" xfId="26333" xr:uid="{00000000-0005-0000-0000-0000F2660000}"/>
    <cellStyle name="Normal 53" xfId="859" xr:uid="{00000000-0005-0000-0000-00006A030000}"/>
    <cellStyle name="Normal 53 10" xfId="6217" xr:uid="{00000000-0005-0000-0000-00005A180000}"/>
    <cellStyle name="Normal 53 10 3" xfId="21317" xr:uid="{00000000-0005-0000-0000-00005A530000}"/>
    <cellStyle name="Normal 53 12" xfId="16302" xr:uid="{00000000-0005-0000-0000-0000C33F0000}"/>
    <cellStyle name="Normal 53 2" xfId="1182" xr:uid="{00000000-0005-0000-0000-0000AE040000}"/>
    <cellStyle name="Normal 53 2 11" xfId="16356" xr:uid="{00000000-0005-0000-0000-0000F93F0000}"/>
    <cellStyle name="Normal 53 2 2" xfId="1290" xr:uid="{00000000-0005-0000-0000-00001A050000}"/>
    <cellStyle name="Normal 53 2 2 10" xfId="16460"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3" xr:uid="{00000000-0005-0000-0000-0000CC730000}"/>
    <cellStyle name="Normal 53 2 2 2 2 2 2 3" xfId="9509" xr:uid="{00000000-0005-0000-0000-000036250000}"/>
    <cellStyle name="Normal 53 2 2 2 2 2 2 3 3" xfId="24606" xr:uid="{00000000-0005-0000-0000-000033600000}"/>
    <cellStyle name="Normal 53 2 2 2 2 2 2 5" xfId="19593"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7" xr:uid="{00000000-0005-0000-0000-0000BA660000}"/>
    <cellStyle name="Normal 53 2 2 2 2 2 3 5" xfId="21264" xr:uid="{00000000-0005-0000-0000-000025530000}"/>
    <cellStyle name="Normal 53 2 2 2 2 2 4" xfId="12858" xr:uid="{00000000-0005-0000-0000-00004B320000}"/>
    <cellStyle name="Normal 53 2 2 2 2 2 4 3" xfId="27952" xr:uid="{00000000-0005-0000-0000-0000456D0000}"/>
    <cellStyle name="Normal 53 2 2 2 2 2 5" xfId="7837" xr:uid="{00000000-0005-0000-0000-0000AE1E0000}"/>
    <cellStyle name="Normal 53 2 2 2 2 2 5 3" xfId="22935" xr:uid="{00000000-0005-0000-0000-0000AC590000}"/>
    <cellStyle name="Normal 53 2 2 2 2 2 7" xfId="17922" xr:uid="{00000000-0005-0000-0000-000017460000}"/>
    <cellStyle name="Normal 53 2 2 2 2 3" xfId="3619" xr:uid="{00000000-0005-0000-0000-0000340E0000}"/>
    <cellStyle name="Normal 53 2 2 2 2 3 2" xfId="13693" xr:uid="{00000000-0005-0000-0000-00008E350000}"/>
    <cellStyle name="Normal 53 2 2 2 2 3 2 3" xfId="28787" xr:uid="{00000000-0005-0000-0000-000088700000}"/>
    <cellStyle name="Normal 53 2 2 2 2 3 3" xfId="8673" xr:uid="{00000000-0005-0000-0000-0000F2210000}"/>
    <cellStyle name="Normal 53 2 2 2 2 3 3 3" xfId="23770" xr:uid="{00000000-0005-0000-0000-0000EF5C0000}"/>
    <cellStyle name="Normal 53 2 2 2 2 3 5" xfId="18757" xr:uid="{00000000-0005-0000-0000-00005A490000}"/>
    <cellStyle name="Normal 53 2 2 2 2 4" xfId="5312" xr:uid="{00000000-0005-0000-0000-0000D1140000}"/>
    <cellStyle name="Normal 53 2 2 2 2 4 2" xfId="15364" xr:uid="{00000000-0005-0000-0000-0000153C0000}"/>
    <cellStyle name="Normal 53 2 2 2 2 4 2 3" xfId="30458" xr:uid="{00000000-0005-0000-0000-00000F770000}"/>
    <cellStyle name="Normal 53 2 2 2 2 4 3" xfId="10344" xr:uid="{00000000-0005-0000-0000-000079280000}"/>
    <cellStyle name="Normal 53 2 2 2 2 4 3 3" xfId="25441" xr:uid="{00000000-0005-0000-0000-000076630000}"/>
    <cellStyle name="Normal 53 2 2 2 2 4 5" xfId="20428" xr:uid="{00000000-0005-0000-0000-0000E14F0000}"/>
    <cellStyle name="Normal 53 2 2 2 2 5" xfId="12022" xr:uid="{00000000-0005-0000-0000-0000072F0000}"/>
    <cellStyle name="Normal 53 2 2 2 2 5 3" xfId="27116" xr:uid="{00000000-0005-0000-0000-0000016A0000}"/>
    <cellStyle name="Normal 53 2 2 2 2 6" xfId="7001" xr:uid="{00000000-0005-0000-0000-00006A1B0000}"/>
    <cellStyle name="Normal 53 2 2 2 2 6 3" xfId="22099" xr:uid="{00000000-0005-0000-0000-000068560000}"/>
    <cellStyle name="Normal 53 2 2 2 2 8" xfId="17086"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5" xr:uid="{00000000-0005-0000-0000-00002A720000}"/>
    <cellStyle name="Normal 53 2 2 2 3 2 3" xfId="9091" xr:uid="{00000000-0005-0000-0000-000094230000}"/>
    <cellStyle name="Normal 53 2 2 2 3 2 3 3" xfId="24188" xr:uid="{00000000-0005-0000-0000-0000915E0000}"/>
    <cellStyle name="Normal 53 2 2 2 3 2 5" xfId="19175" xr:uid="{00000000-0005-0000-0000-0000FC4A0000}"/>
    <cellStyle name="Normal 53 2 2 2 3 3" xfId="5730" xr:uid="{00000000-0005-0000-0000-000073160000}"/>
    <cellStyle name="Normal 53 2 2 2 3 3 2" xfId="15782" xr:uid="{00000000-0005-0000-0000-0000B73D0000}"/>
    <cellStyle name="Normal 53 2 2 2 3 3 2 3" xfId="30876" xr:uid="{00000000-0005-0000-0000-0000B1780000}"/>
    <cellStyle name="Normal 53 2 2 2 3 3 3" xfId="10762" xr:uid="{00000000-0005-0000-0000-00001B2A0000}"/>
    <cellStyle name="Normal 53 2 2 2 3 3 3 3" xfId="25859" xr:uid="{00000000-0005-0000-0000-000018650000}"/>
    <cellStyle name="Normal 53 2 2 2 3 3 5" xfId="20846" xr:uid="{00000000-0005-0000-0000-000083510000}"/>
    <cellStyle name="Normal 53 2 2 2 3 4" xfId="12440" xr:uid="{00000000-0005-0000-0000-0000A9300000}"/>
    <cellStyle name="Normal 53 2 2 2 3 4 3" xfId="27534" xr:uid="{00000000-0005-0000-0000-0000A36B0000}"/>
    <cellStyle name="Normal 53 2 2 2 3 5" xfId="7419" xr:uid="{00000000-0005-0000-0000-00000C1D0000}"/>
    <cellStyle name="Normal 53 2 2 2 3 5 3" xfId="22517" xr:uid="{00000000-0005-0000-0000-00000A580000}"/>
    <cellStyle name="Normal 53 2 2 2 3 7" xfId="17504" xr:uid="{00000000-0005-0000-0000-000075440000}"/>
    <cellStyle name="Normal 53 2 2 2 4" xfId="3201" xr:uid="{00000000-0005-0000-0000-0000920C0000}"/>
    <cellStyle name="Normal 53 2 2 2 4 2" xfId="13275" xr:uid="{00000000-0005-0000-0000-0000EC330000}"/>
    <cellStyle name="Normal 53 2 2 2 4 2 3" xfId="28369" xr:uid="{00000000-0005-0000-0000-0000E66E0000}"/>
    <cellStyle name="Normal 53 2 2 2 4 3" xfId="8255" xr:uid="{00000000-0005-0000-0000-000050200000}"/>
    <cellStyle name="Normal 53 2 2 2 4 3 3" xfId="23352" xr:uid="{00000000-0005-0000-0000-00004D5B0000}"/>
    <cellStyle name="Normal 53 2 2 2 4 5" xfId="18339" xr:uid="{00000000-0005-0000-0000-0000B8470000}"/>
    <cellStyle name="Normal 53 2 2 2 5" xfId="4894" xr:uid="{00000000-0005-0000-0000-00002F130000}"/>
    <cellStyle name="Normal 53 2 2 2 5 2" xfId="14946" xr:uid="{00000000-0005-0000-0000-0000733A0000}"/>
    <cellStyle name="Normal 53 2 2 2 5 2 3" xfId="30040" xr:uid="{00000000-0005-0000-0000-00006D750000}"/>
    <cellStyle name="Normal 53 2 2 2 5 3" xfId="9926" xr:uid="{00000000-0005-0000-0000-0000D7260000}"/>
    <cellStyle name="Normal 53 2 2 2 5 3 3" xfId="25023" xr:uid="{00000000-0005-0000-0000-0000D4610000}"/>
    <cellStyle name="Normal 53 2 2 2 5 5" xfId="20010" xr:uid="{00000000-0005-0000-0000-00003F4E0000}"/>
    <cellStyle name="Normal 53 2 2 2 6" xfId="11604" xr:uid="{00000000-0005-0000-0000-0000652D0000}"/>
    <cellStyle name="Normal 53 2 2 2 6 3" xfId="26698" xr:uid="{00000000-0005-0000-0000-00005F680000}"/>
    <cellStyle name="Normal 53 2 2 2 7" xfId="6583" xr:uid="{00000000-0005-0000-0000-0000C8190000}"/>
    <cellStyle name="Normal 53 2 2 2 7 3" xfId="21681" xr:uid="{00000000-0005-0000-0000-0000C6540000}"/>
    <cellStyle name="Normal 53 2 2 2 9" xfId="16668"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5" xr:uid="{00000000-0005-0000-0000-0000FC720000}"/>
    <cellStyle name="Normal 53 2 2 3 2 2 3" xfId="9301" xr:uid="{00000000-0005-0000-0000-000066240000}"/>
    <cellStyle name="Normal 53 2 2 3 2 2 3 3" xfId="24398" xr:uid="{00000000-0005-0000-0000-0000635F0000}"/>
    <cellStyle name="Normal 53 2 2 3 2 2 5" xfId="19385" xr:uid="{00000000-0005-0000-0000-0000CE4B0000}"/>
    <cellStyle name="Normal 53 2 2 3 2 3" xfId="5940" xr:uid="{00000000-0005-0000-0000-000045170000}"/>
    <cellStyle name="Normal 53 2 2 3 2 3 2" xfId="15992" xr:uid="{00000000-0005-0000-0000-0000893E0000}"/>
    <cellStyle name="Normal 53 2 2 3 2 3 2 3" xfId="31086" xr:uid="{00000000-0005-0000-0000-000083790000}"/>
    <cellStyle name="Normal 53 2 2 3 2 3 3" xfId="10972" xr:uid="{00000000-0005-0000-0000-0000ED2A0000}"/>
    <cellStyle name="Normal 53 2 2 3 2 3 3 3" xfId="26069" xr:uid="{00000000-0005-0000-0000-0000EA650000}"/>
    <cellStyle name="Normal 53 2 2 3 2 3 5" xfId="21056" xr:uid="{00000000-0005-0000-0000-000055520000}"/>
    <cellStyle name="Normal 53 2 2 3 2 4" xfId="12650" xr:uid="{00000000-0005-0000-0000-00007B310000}"/>
    <cellStyle name="Normal 53 2 2 3 2 4 3" xfId="27744" xr:uid="{00000000-0005-0000-0000-0000756C0000}"/>
    <cellStyle name="Normal 53 2 2 3 2 5" xfId="7629" xr:uid="{00000000-0005-0000-0000-0000DE1D0000}"/>
    <cellStyle name="Normal 53 2 2 3 2 5 3" xfId="22727" xr:uid="{00000000-0005-0000-0000-0000DC580000}"/>
    <cellStyle name="Normal 53 2 2 3 2 7" xfId="17714" xr:uid="{00000000-0005-0000-0000-000047450000}"/>
    <cellStyle name="Normal 53 2 2 3 3" xfId="3411" xr:uid="{00000000-0005-0000-0000-0000640D0000}"/>
    <cellStyle name="Normal 53 2 2 3 3 2" xfId="13485" xr:uid="{00000000-0005-0000-0000-0000BE340000}"/>
    <cellStyle name="Normal 53 2 2 3 3 2 3" xfId="28579" xr:uid="{00000000-0005-0000-0000-0000B86F0000}"/>
    <cellStyle name="Normal 53 2 2 3 3 3" xfId="8465" xr:uid="{00000000-0005-0000-0000-000022210000}"/>
    <cellStyle name="Normal 53 2 2 3 3 3 3" xfId="23562" xr:uid="{00000000-0005-0000-0000-00001F5C0000}"/>
    <cellStyle name="Normal 53 2 2 3 3 5" xfId="18549" xr:uid="{00000000-0005-0000-0000-00008A480000}"/>
    <cellStyle name="Normal 53 2 2 3 4" xfId="5104" xr:uid="{00000000-0005-0000-0000-000001140000}"/>
    <cellStyle name="Normal 53 2 2 3 4 2" xfId="15156" xr:uid="{00000000-0005-0000-0000-0000453B0000}"/>
    <cellStyle name="Normal 53 2 2 3 4 2 3" xfId="30250" xr:uid="{00000000-0005-0000-0000-00003F760000}"/>
    <cellStyle name="Normal 53 2 2 3 4 3" xfId="10136" xr:uid="{00000000-0005-0000-0000-0000A9270000}"/>
    <cellStyle name="Normal 53 2 2 3 4 3 3" xfId="25233" xr:uid="{00000000-0005-0000-0000-0000A6620000}"/>
    <cellStyle name="Normal 53 2 2 3 4 5" xfId="20220" xr:uid="{00000000-0005-0000-0000-0000114F0000}"/>
    <cellStyle name="Normal 53 2 2 3 5" xfId="11814" xr:uid="{00000000-0005-0000-0000-0000372E0000}"/>
    <cellStyle name="Normal 53 2 2 3 5 3" xfId="26908" xr:uid="{00000000-0005-0000-0000-000031690000}"/>
    <cellStyle name="Normal 53 2 2 3 6" xfId="6793" xr:uid="{00000000-0005-0000-0000-00009A1A0000}"/>
    <cellStyle name="Normal 53 2 2 3 6 3" xfId="21891" xr:uid="{00000000-0005-0000-0000-000098550000}"/>
    <cellStyle name="Normal 53 2 2 3 8" xfId="16878"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7" xr:uid="{00000000-0005-0000-0000-00005A710000}"/>
    <cellStyle name="Normal 53 2 2 4 2 3" xfId="8883" xr:uid="{00000000-0005-0000-0000-0000C4220000}"/>
    <cellStyle name="Normal 53 2 2 4 2 3 3" xfId="23980" xr:uid="{00000000-0005-0000-0000-0000C15D0000}"/>
    <cellStyle name="Normal 53 2 2 4 2 5" xfId="18967" xr:uid="{00000000-0005-0000-0000-00002C4A0000}"/>
    <cellStyle name="Normal 53 2 2 4 3" xfId="5522" xr:uid="{00000000-0005-0000-0000-0000A3150000}"/>
    <cellStyle name="Normal 53 2 2 4 3 2" xfId="15574" xr:uid="{00000000-0005-0000-0000-0000E73C0000}"/>
    <cellStyle name="Normal 53 2 2 4 3 2 3" xfId="30668" xr:uid="{00000000-0005-0000-0000-0000E1770000}"/>
    <cellStyle name="Normal 53 2 2 4 3 3" xfId="10554" xr:uid="{00000000-0005-0000-0000-00004B290000}"/>
    <cellStyle name="Normal 53 2 2 4 3 3 3" xfId="25651" xr:uid="{00000000-0005-0000-0000-000048640000}"/>
    <cellStyle name="Normal 53 2 2 4 3 5" xfId="20638" xr:uid="{00000000-0005-0000-0000-0000B3500000}"/>
    <cellStyle name="Normal 53 2 2 4 4" xfId="12232" xr:uid="{00000000-0005-0000-0000-0000D92F0000}"/>
    <cellStyle name="Normal 53 2 2 4 4 3" xfId="27326" xr:uid="{00000000-0005-0000-0000-0000D36A0000}"/>
    <cellStyle name="Normal 53 2 2 4 5" xfId="7211" xr:uid="{00000000-0005-0000-0000-00003C1C0000}"/>
    <cellStyle name="Normal 53 2 2 4 5 3" xfId="22309" xr:uid="{00000000-0005-0000-0000-00003A570000}"/>
    <cellStyle name="Normal 53 2 2 4 7" xfId="17296" xr:uid="{00000000-0005-0000-0000-0000A5430000}"/>
    <cellStyle name="Normal 53 2 2 5" xfId="2993" xr:uid="{00000000-0005-0000-0000-0000C20B0000}"/>
    <cellStyle name="Normal 53 2 2 5 2" xfId="13067" xr:uid="{00000000-0005-0000-0000-00001C330000}"/>
    <cellStyle name="Normal 53 2 2 5 2 3" xfId="28161" xr:uid="{00000000-0005-0000-0000-0000166E0000}"/>
    <cellStyle name="Normal 53 2 2 5 3" xfId="8047" xr:uid="{00000000-0005-0000-0000-0000801F0000}"/>
    <cellStyle name="Normal 53 2 2 5 3 3" xfId="23144" xr:uid="{00000000-0005-0000-0000-00007D5A0000}"/>
    <cellStyle name="Normal 53 2 2 5 5" xfId="18131" xr:uid="{00000000-0005-0000-0000-0000E8460000}"/>
    <cellStyle name="Normal 53 2 2 6" xfId="4686" xr:uid="{00000000-0005-0000-0000-00005F120000}"/>
    <cellStyle name="Normal 53 2 2 6 2" xfId="14738" xr:uid="{00000000-0005-0000-0000-0000A3390000}"/>
    <cellStyle name="Normal 53 2 2 6 2 3" xfId="29832" xr:uid="{00000000-0005-0000-0000-00009D740000}"/>
    <cellStyle name="Normal 53 2 2 6 3" xfId="9718" xr:uid="{00000000-0005-0000-0000-000007260000}"/>
    <cellStyle name="Normal 53 2 2 6 3 3" xfId="24815" xr:uid="{00000000-0005-0000-0000-000004610000}"/>
    <cellStyle name="Normal 53 2 2 6 5" xfId="19802" xr:uid="{00000000-0005-0000-0000-00006F4D0000}"/>
    <cellStyle name="Normal 53 2 2 7" xfId="11396" xr:uid="{00000000-0005-0000-0000-0000952C0000}"/>
    <cellStyle name="Normal 53 2 2 7 3" xfId="26490" xr:uid="{00000000-0005-0000-0000-00008F670000}"/>
    <cellStyle name="Normal 53 2 2 8" xfId="6375" xr:uid="{00000000-0005-0000-0000-0000F8180000}"/>
    <cellStyle name="Normal 53 2 2 8 3" xfId="21473"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19" xr:uid="{00000000-0005-0000-0000-000064730000}"/>
    <cellStyle name="Normal 53 2 3 2 2 2 3" xfId="9405" xr:uid="{00000000-0005-0000-0000-0000CE240000}"/>
    <cellStyle name="Normal 53 2 3 2 2 2 3 3" xfId="24502" xr:uid="{00000000-0005-0000-0000-0000CB5F0000}"/>
    <cellStyle name="Normal 53 2 3 2 2 2 5" xfId="19489" xr:uid="{00000000-0005-0000-0000-0000364C0000}"/>
    <cellStyle name="Normal 53 2 3 2 2 3" xfId="6044" xr:uid="{00000000-0005-0000-0000-0000AD170000}"/>
    <cellStyle name="Normal 53 2 3 2 2 3 2" xfId="16096" xr:uid="{00000000-0005-0000-0000-0000F13E0000}"/>
    <cellStyle name="Normal 53 2 3 2 2 3 2 3" xfId="31190" xr:uid="{00000000-0005-0000-0000-0000EB790000}"/>
    <cellStyle name="Normal 53 2 3 2 2 3 3" xfId="11076" xr:uid="{00000000-0005-0000-0000-0000552B0000}"/>
    <cellStyle name="Normal 53 2 3 2 2 3 3 3" xfId="26173" xr:uid="{00000000-0005-0000-0000-000052660000}"/>
    <cellStyle name="Normal 53 2 3 2 2 3 5" xfId="21160" xr:uid="{00000000-0005-0000-0000-0000BD520000}"/>
    <cellStyle name="Normal 53 2 3 2 2 4" xfId="12754" xr:uid="{00000000-0005-0000-0000-0000E3310000}"/>
    <cellStyle name="Normal 53 2 3 2 2 4 3" xfId="27848" xr:uid="{00000000-0005-0000-0000-0000DD6C0000}"/>
    <cellStyle name="Normal 53 2 3 2 2 5" xfId="7733" xr:uid="{00000000-0005-0000-0000-0000461E0000}"/>
    <cellStyle name="Normal 53 2 3 2 2 5 3" xfId="22831" xr:uid="{00000000-0005-0000-0000-000044590000}"/>
    <cellStyle name="Normal 53 2 3 2 2 7" xfId="17818" xr:uid="{00000000-0005-0000-0000-0000AF450000}"/>
    <cellStyle name="Normal 53 2 3 2 3" xfId="3515" xr:uid="{00000000-0005-0000-0000-0000CC0D0000}"/>
    <cellStyle name="Normal 53 2 3 2 3 2" xfId="13589" xr:uid="{00000000-0005-0000-0000-000026350000}"/>
    <cellStyle name="Normal 53 2 3 2 3 2 3" xfId="28683" xr:uid="{00000000-0005-0000-0000-000020700000}"/>
    <cellStyle name="Normal 53 2 3 2 3 3" xfId="8569" xr:uid="{00000000-0005-0000-0000-00008A210000}"/>
    <cellStyle name="Normal 53 2 3 2 3 3 3" xfId="23666" xr:uid="{00000000-0005-0000-0000-0000875C0000}"/>
    <cellStyle name="Normal 53 2 3 2 3 5" xfId="18653" xr:uid="{00000000-0005-0000-0000-0000F2480000}"/>
    <cellStyle name="Normal 53 2 3 2 4" xfId="5208" xr:uid="{00000000-0005-0000-0000-000069140000}"/>
    <cellStyle name="Normal 53 2 3 2 4 2" xfId="15260" xr:uid="{00000000-0005-0000-0000-0000AD3B0000}"/>
    <cellStyle name="Normal 53 2 3 2 4 2 3" xfId="30354" xr:uid="{00000000-0005-0000-0000-0000A7760000}"/>
    <cellStyle name="Normal 53 2 3 2 4 3" xfId="10240" xr:uid="{00000000-0005-0000-0000-000011280000}"/>
    <cellStyle name="Normal 53 2 3 2 4 3 3" xfId="25337" xr:uid="{00000000-0005-0000-0000-00000E630000}"/>
    <cellStyle name="Normal 53 2 3 2 4 5" xfId="20324" xr:uid="{00000000-0005-0000-0000-0000794F0000}"/>
    <cellStyle name="Normal 53 2 3 2 5" xfId="11918" xr:uid="{00000000-0005-0000-0000-00009F2E0000}"/>
    <cellStyle name="Normal 53 2 3 2 5 3" xfId="27012" xr:uid="{00000000-0005-0000-0000-000099690000}"/>
    <cellStyle name="Normal 53 2 3 2 6" xfId="6897" xr:uid="{00000000-0005-0000-0000-0000021B0000}"/>
    <cellStyle name="Normal 53 2 3 2 6 3" xfId="21995" xr:uid="{00000000-0005-0000-0000-000000560000}"/>
    <cellStyle name="Normal 53 2 3 2 8" xfId="16982"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1" xr:uid="{00000000-0005-0000-0000-0000C2710000}"/>
    <cellStyle name="Normal 53 2 3 3 2 3" xfId="8987" xr:uid="{00000000-0005-0000-0000-00002C230000}"/>
    <cellStyle name="Normal 53 2 3 3 2 3 3" xfId="24084" xr:uid="{00000000-0005-0000-0000-0000295E0000}"/>
    <cellStyle name="Normal 53 2 3 3 2 5" xfId="19071" xr:uid="{00000000-0005-0000-0000-0000944A0000}"/>
    <cellStyle name="Normal 53 2 3 3 3" xfId="5626" xr:uid="{00000000-0005-0000-0000-00000B160000}"/>
    <cellStyle name="Normal 53 2 3 3 3 2" xfId="15678" xr:uid="{00000000-0005-0000-0000-00004F3D0000}"/>
    <cellStyle name="Normal 53 2 3 3 3 2 3" xfId="30772" xr:uid="{00000000-0005-0000-0000-000049780000}"/>
    <cellStyle name="Normal 53 2 3 3 3 3" xfId="10658" xr:uid="{00000000-0005-0000-0000-0000B3290000}"/>
    <cellStyle name="Normal 53 2 3 3 3 3 3" xfId="25755" xr:uid="{00000000-0005-0000-0000-0000B0640000}"/>
    <cellStyle name="Normal 53 2 3 3 3 5" xfId="20742" xr:uid="{00000000-0005-0000-0000-00001B510000}"/>
    <cellStyle name="Normal 53 2 3 3 4" xfId="12336" xr:uid="{00000000-0005-0000-0000-000041300000}"/>
    <cellStyle name="Normal 53 2 3 3 4 3" xfId="27430" xr:uid="{00000000-0005-0000-0000-00003B6B0000}"/>
    <cellStyle name="Normal 53 2 3 3 5" xfId="7315" xr:uid="{00000000-0005-0000-0000-0000A41C0000}"/>
    <cellStyle name="Normal 53 2 3 3 5 3" xfId="22413" xr:uid="{00000000-0005-0000-0000-0000A2570000}"/>
    <cellStyle name="Normal 53 2 3 3 7" xfId="17400" xr:uid="{00000000-0005-0000-0000-00000D440000}"/>
    <cellStyle name="Normal 53 2 3 4" xfId="3097" xr:uid="{00000000-0005-0000-0000-00002A0C0000}"/>
    <cellStyle name="Normal 53 2 3 4 2" xfId="13171" xr:uid="{00000000-0005-0000-0000-000084330000}"/>
    <cellStyle name="Normal 53 2 3 4 2 3" xfId="28265" xr:uid="{00000000-0005-0000-0000-00007E6E0000}"/>
    <cellStyle name="Normal 53 2 3 4 3" xfId="8151" xr:uid="{00000000-0005-0000-0000-0000E81F0000}"/>
    <cellStyle name="Normal 53 2 3 4 3 3" xfId="23248" xr:uid="{00000000-0005-0000-0000-0000E55A0000}"/>
    <cellStyle name="Normal 53 2 3 4 5" xfId="18235" xr:uid="{00000000-0005-0000-0000-000050470000}"/>
    <cellStyle name="Normal 53 2 3 5" xfId="4790" xr:uid="{00000000-0005-0000-0000-0000C7120000}"/>
    <cellStyle name="Normal 53 2 3 5 2" xfId="14842" xr:uid="{00000000-0005-0000-0000-00000B3A0000}"/>
    <cellStyle name="Normal 53 2 3 5 2 3" xfId="29936" xr:uid="{00000000-0005-0000-0000-000005750000}"/>
    <cellStyle name="Normal 53 2 3 5 3" xfId="9822" xr:uid="{00000000-0005-0000-0000-00006F260000}"/>
    <cellStyle name="Normal 53 2 3 5 3 3" xfId="24919" xr:uid="{00000000-0005-0000-0000-00006C610000}"/>
    <cellStyle name="Normal 53 2 3 5 5" xfId="19906" xr:uid="{00000000-0005-0000-0000-0000D74D0000}"/>
    <cellStyle name="Normal 53 2 3 6" xfId="11500" xr:uid="{00000000-0005-0000-0000-0000FD2C0000}"/>
    <cellStyle name="Normal 53 2 3 6 3" xfId="26594" xr:uid="{00000000-0005-0000-0000-0000F7670000}"/>
    <cellStyle name="Normal 53 2 3 7" xfId="6479" xr:uid="{00000000-0005-0000-0000-000060190000}"/>
    <cellStyle name="Normal 53 2 3 7 3" xfId="21577" xr:uid="{00000000-0005-0000-0000-00005E540000}"/>
    <cellStyle name="Normal 53 2 3 9" xfId="16564"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1" xr:uid="{00000000-0005-0000-0000-000094720000}"/>
    <cellStyle name="Normal 53 2 4 2 2 3" xfId="9197" xr:uid="{00000000-0005-0000-0000-0000FE230000}"/>
    <cellStyle name="Normal 53 2 4 2 2 3 3" xfId="24294" xr:uid="{00000000-0005-0000-0000-0000FB5E0000}"/>
    <cellStyle name="Normal 53 2 4 2 2 5" xfId="19281" xr:uid="{00000000-0005-0000-0000-0000664B0000}"/>
    <cellStyle name="Normal 53 2 4 2 3" xfId="5836" xr:uid="{00000000-0005-0000-0000-0000DD160000}"/>
    <cellStyle name="Normal 53 2 4 2 3 2" xfId="15888" xr:uid="{00000000-0005-0000-0000-0000213E0000}"/>
    <cellStyle name="Normal 53 2 4 2 3 2 3" xfId="30982" xr:uid="{00000000-0005-0000-0000-00001B790000}"/>
    <cellStyle name="Normal 53 2 4 2 3 3" xfId="10868" xr:uid="{00000000-0005-0000-0000-0000852A0000}"/>
    <cellStyle name="Normal 53 2 4 2 3 3 3" xfId="25965" xr:uid="{00000000-0005-0000-0000-000082650000}"/>
    <cellStyle name="Normal 53 2 4 2 3 5" xfId="20952" xr:uid="{00000000-0005-0000-0000-0000ED510000}"/>
    <cellStyle name="Normal 53 2 4 2 4" xfId="12546" xr:uid="{00000000-0005-0000-0000-000013310000}"/>
    <cellStyle name="Normal 53 2 4 2 4 3" xfId="27640" xr:uid="{00000000-0005-0000-0000-00000D6C0000}"/>
    <cellStyle name="Normal 53 2 4 2 5" xfId="7525" xr:uid="{00000000-0005-0000-0000-0000761D0000}"/>
    <cellStyle name="Normal 53 2 4 2 5 3" xfId="22623" xr:uid="{00000000-0005-0000-0000-000074580000}"/>
    <cellStyle name="Normal 53 2 4 2 7" xfId="17610" xr:uid="{00000000-0005-0000-0000-0000DF440000}"/>
    <cellStyle name="Normal 53 2 4 3" xfId="3307" xr:uid="{00000000-0005-0000-0000-0000FC0C0000}"/>
    <cellStyle name="Normal 53 2 4 3 2" xfId="13381" xr:uid="{00000000-0005-0000-0000-000056340000}"/>
    <cellStyle name="Normal 53 2 4 3 2 3" xfId="28475" xr:uid="{00000000-0005-0000-0000-0000506F0000}"/>
    <cellStyle name="Normal 53 2 4 3 3" xfId="8361" xr:uid="{00000000-0005-0000-0000-0000BA200000}"/>
    <cellStyle name="Normal 53 2 4 3 3 3" xfId="23458" xr:uid="{00000000-0005-0000-0000-0000B75B0000}"/>
    <cellStyle name="Normal 53 2 4 3 5" xfId="18445" xr:uid="{00000000-0005-0000-0000-000022480000}"/>
    <cellStyle name="Normal 53 2 4 4" xfId="5000" xr:uid="{00000000-0005-0000-0000-000099130000}"/>
    <cellStyle name="Normal 53 2 4 4 2" xfId="15052" xr:uid="{00000000-0005-0000-0000-0000DD3A0000}"/>
    <cellStyle name="Normal 53 2 4 4 2 3" xfId="30146" xr:uid="{00000000-0005-0000-0000-0000D7750000}"/>
    <cellStyle name="Normal 53 2 4 4 3" xfId="10032" xr:uid="{00000000-0005-0000-0000-000041270000}"/>
    <cellStyle name="Normal 53 2 4 4 3 3" xfId="25129" xr:uid="{00000000-0005-0000-0000-00003E620000}"/>
    <cellStyle name="Normal 53 2 4 4 5" xfId="20116" xr:uid="{00000000-0005-0000-0000-0000A94E0000}"/>
    <cellStyle name="Normal 53 2 4 5" xfId="11710" xr:uid="{00000000-0005-0000-0000-0000CF2D0000}"/>
    <cellStyle name="Normal 53 2 4 5 3" xfId="26804" xr:uid="{00000000-0005-0000-0000-0000C9680000}"/>
    <cellStyle name="Normal 53 2 4 6" xfId="6689" xr:uid="{00000000-0005-0000-0000-0000321A0000}"/>
    <cellStyle name="Normal 53 2 4 6 3" xfId="21787" xr:uid="{00000000-0005-0000-0000-000030550000}"/>
    <cellStyle name="Normal 53 2 4 8" xfId="16774"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3" xr:uid="{00000000-0005-0000-0000-0000F2700000}"/>
    <cellStyle name="Normal 53 2 5 2 3" xfId="8779" xr:uid="{00000000-0005-0000-0000-00005C220000}"/>
    <cellStyle name="Normal 53 2 5 2 3 3" xfId="23876" xr:uid="{00000000-0005-0000-0000-0000595D0000}"/>
    <cellStyle name="Normal 53 2 5 2 5" xfId="18863" xr:uid="{00000000-0005-0000-0000-0000C4490000}"/>
    <cellStyle name="Normal 53 2 5 3" xfId="5418" xr:uid="{00000000-0005-0000-0000-00003B150000}"/>
    <cellStyle name="Normal 53 2 5 3 2" xfId="15470" xr:uid="{00000000-0005-0000-0000-00007F3C0000}"/>
    <cellStyle name="Normal 53 2 5 3 2 3" xfId="30564" xr:uid="{00000000-0005-0000-0000-000079770000}"/>
    <cellStyle name="Normal 53 2 5 3 3" xfId="10450" xr:uid="{00000000-0005-0000-0000-0000E3280000}"/>
    <cellStyle name="Normal 53 2 5 3 3 3" xfId="25547" xr:uid="{00000000-0005-0000-0000-0000E0630000}"/>
    <cellStyle name="Normal 53 2 5 3 5" xfId="20534" xr:uid="{00000000-0005-0000-0000-00004B500000}"/>
    <cellStyle name="Normal 53 2 5 4" xfId="12128" xr:uid="{00000000-0005-0000-0000-0000712F0000}"/>
    <cellStyle name="Normal 53 2 5 4 3" xfId="27222" xr:uid="{00000000-0005-0000-0000-00006B6A0000}"/>
    <cellStyle name="Normal 53 2 5 5" xfId="7107" xr:uid="{00000000-0005-0000-0000-0000D41B0000}"/>
    <cellStyle name="Normal 53 2 5 5 3" xfId="22205" xr:uid="{00000000-0005-0000-0000-0000D2560000}"/>
    <cellStyle name="Normal 53 2 5 7" xfId="17192" xr:uid="{00000000-0005-0000-0000-00003D430000}"/>
    <cellStyle name="Normal 53 2 6" xfId="2889" xr:uid="{00000000-0005-0000-0000-00005A0B0000}"/>
    <cellStyle name="Normal 53 2 6 2" xfId="12963" xr:uid="{00000000-0005-0000-0000-0000B4320000}"/>
    <cellStyle name="Normal 53 2 6 2 3" xfId="28057" xr:uid="{00000000-0005-0000-0000-0000AE6D0000}"/>
    <cellStyle name="Normal 53 2 6 3" xfId="7943" xr:uid="{00000000-0005-0000-0000-0000181F0000}"/>
    <cellStyle name="Normal 53 2 6 3 3" xfId="23040" xr:uid="{00000000-0005-0000-0000-0000155A0000}"/>
    <cellStyle name="Normal 53 2 6 5" xfId="18027" xr:uid="{00000000-0005-0000-0000-000080460000}"/>
    <cellStyle name="Normal 53 2 7" xfId="4582" xr:uid="{00000000-0005-0000-0000-0000F7110000}"/>
    <cellStyle name="Normal 53 2 7 2" xfId="14634" xr:uid="{00000000-0005-0000-0000-00003B390000}"/>
    <cellStyle name="Normal 53 2 7 2 3" xfId="29728" xr:uid="{00000000-0005-0000-0000-000035740000}"/>
    <cellStyle name="Normal 53 2 7 3" xfId="9614" xr:uid="{00000000-0005-0000-0000-00009F250000}"/>
    <cellStyle name="Normal 53 2 7 3 3" xfId="24711" xr:uid="{00000000-0005-0000-0000-00009C600000}"/>
    <cellStyle name="Normal 53 2 7 5" xfId="19698" xr:uid="{00000000-0005-0000-0000-0000074D0000}"/>
    <cellStyle name="Normal 53 2 8" xfId="11292" xr:uid="{00000000-0005-0000-0000-00002D2C0000}"/>
    <cellStyle name="Normal 53 2 8 3" xfId="26386" xr:uid="{00000000-0005-0000-0000-000027670000}"/>
    <cellStyle name="Normal 53 2 9" xfId="6271" xr:uid="{00000000-0005-0000-0000-000090180000}"/>
    <cellStyle name="Normal 53 2 9 3" xfId="21369" xr:uid="{00000000-0005-0000-0000-00008E530000}"/>
    <cellStyle name="Normal 53 3" xfId="1236" xr:uid="{00000000-0005-0000-0000-0000E4040000}"/>
    <cellStyle name="Normal 53 3 10" xfId="16408"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1" xr:uid="{00000000-0005-0000-0000-000098730000}"/>
    <cellStyle name="Normal 53 3 2 2 2 2 3" xfId="9457" xr:uid="{00000000-0005-0000-0000-000002250000}"/>
    <cellStyle name="Normal 53 3 2 2 2 2 3 3" xfId="24554" xr:uid="{00000000-0005-0000-0000-0000FF5F0000}"/>
    <cellStyle name="Normal 53 3 2 2 2 2 5" xfId="19541" xr:uid="{00000000-0005-0000-0000-00006A4C0000}"/>
    <cellStyle name="Normal 53 3 2 2 2 3" xfId="6096" xr:uid="{00000000-0005-0000-0000-0000E1170000}"/>
    <cellStyle name="Normal 53 3 2 2 2 3 2" xfId="16148" xr:uid="{00000000-0005-0000-0000-0000253F0000}"/>
    <cellStyle name="Normal 53 3 2 2 2 3 2 3" xfId="31242" xr:uid="{00000000-0005-0000-0000-00001F7A0000}"/>
    <cellStyle name="Normal 53 3 2 2 2 3 3" xfId="11128" xr:uid="{00000000-0005-0000-0000-0000892B0000}"/>
    <cellStyle name="Normal 53 3 2 2 2 3 3 3" xfId="26225" xr:uid="{00000000-0005-0000-0000-000086660000}"/>
    <cellStyle name="Normal 53 3 2 2 2 3 5" xfId="21212" xr:uid="{00000000-0005-0000-0000-0000F1520000}"/>
    <cellStyle name="Normal 53 3 2 2 2 4" xfId="12806" xr:uid="{00000000-0005-0000-0000-000017320000}"/>
    <cellStyle name="Normal 53 3 2 2 2 4 3" xfId="27900" xr:uid="{00000000-0005-0000-0000-0000116D0000}"/>
    <cellStyle name="Normal 53 3 2 2 2 5" xfId="7785" xr:uid="{00000000-0005-0000-0000-00007A1E0000}"/>
    <cellStyle name="Normal 53 3 2 2 2 5 3" xfId="22883" xr:uid="{00000000-0005-0000-0000-000078590000}"/>
    <cellStyle name="Normal 53 3 2 2 2 7" xfId="17870" xr:uid="{00000000-0005-0000-0000-0000E3450000}"/>
    <cellStyle name="Normal 53 3 2 2 3" xfId="3567" xr:uid="{00000000-0005-0000-0000-0000000E0000}"/>
    <cellStyle name="Normal 53 3 2 2 3 2" xfId="13641" xr:uid="{00000000-0005-0000-0000-00005A350000}"/>
    <cellStyle name="Normal 53 3 2 2 3 2 3" xfId="28735" xr:uid="{00000000-0005-0000-0000-000054700000}"/>
    <cellStyle name="Normal 53 3 2 2 3 3" xfId="8621" xr:uid="{00000000-0005-0000-0000-0000BE210000}"/>
    <cellStyle name="Normal 53 3 2 2 3 3 3" xfId="23718" xr:uid="{00000000-0005-0000-0000-0000BB5C0000}"/>
    <cellStyle name="Normal 53 3 2 2 3 5" xfId="18705" xr:uid="{00000000-0005-0000-0000-000026490000}"/>
    <cellStyle name="Normal 53 3 2 2 4" xfId="5260" xr:uid="{00000000-0005-0000-0000-00009D140000}"/>
    <cellStyle name="Normal 53 3 2 2 4 2" xfId="15312" xr:uid="{00000000-0005-0000-0000-0000E13B0000}"/>
    <cellStyle name="Normal 53 3 2 2 4 2 3" xfId="30406" xr:uid="{00000000-0005-0000-0000-0000DB760000}"/>
    <cellStyle name="Normal 53 3 2 2 4 3" xfId="10292" xr:uid="{00000000-0005-0000-0000-000045280000}"/>
    <cellStyle name="Normal 53 3 2 2 4 3 3" xfId="25389" xr:uid="{00000000-0005-0000-0000-000042630000}"/>
    <cellStyle name="Normal 53 3 2 2 4 5" xfId="20376" xr:uid="{00000000-0005-0000-0000-0000AD4F0000}"/>
    <cellStyle name="Normal 53 3 2 2 5" xfId="11970" xr:uid="{00000000-0005-0000-0000-0000D32E0000}"/>
    <cellStyle name="Normal 53 3 2 2 5 3" xfId="27064" xr:uid="{00000000-0005-0000-0000-0000CD690000}"/>
    <cellStyle name="Normal 53 3 2 2 6" xfId="6949" xr:uid="{00000000-0005-0000-0000-0000361B0000}"/>
    <cellStyle name="Normal 53 3 2 2 6 3" xfId="22047" xr:uid="{00000000-0005-0000-0000-000034560000}"/>
    <cellStyle name="Normal 53 3 2 2 8" xfId="17034"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3" xr:uid="{00000000-0005-0000-0000-0000F6710000}"/>
    <cellStyle name="Normal 53 3 2 3 2 3" xfId="9039" xr:uid="{00000000-0005-0000-0000-000060230000}"/>
    <cellStyle name="Normal 53 3 2 3 2 3 3" xfId="24136" xr:uid="{00000000-0005-0000-0000-00005D5E0000}"/>
    <cellStyle name="Normal 53 3 2 3 2 5" xfId="19123" xr:uid="{00000000-0005-0000-0000-0000C84A0000}"/>
    <cellStyle name="Normal 53 3 2 3 3" xfId="5678" xr:uid="{00000000-0005-0000-0000-00003F160000}"/>
    <cellStyle name="Normal 53 3 2 3 3 2" xfId="15730" xr:uid="{00000000-0005-0000-0000-0000833D0000}"/>
    <cellStyle name="Normal 53 3 2 3 3 2 3" xfId="30824" xr:uid="{00000000-0005-0000-0000-00007D780000}"/>
    <cellStyle name="Normal 53 3 2 3 3 3" xfId="10710" xr:uid="{00000000-0005-0000-0000-0000E7290000}"/>
    <cellStyle name="Normal 53 3 2 3 3 3 3" xfId="25807" xr:uid="{00000000-0005-0000-0000-0000E4640000}"/>
    <cellStyle name="Normal 53 3 2 3 3 5" xfId="20794" xr:uid="{00000000-0005-0000-0000-00004F510000}"/>
    <cellStyle name="Normal 53 3 2 3 4" xfId="12388" xr:uid="{00000000-0005-0000-0000-000075300000}"/>
    <cellStyle name="Normal 53 3 2 3 4 3" xfId="27482" xr:uid="{00000000-0005-0000-0000-00006F6B0000}"/>
    <cellStyle name="Normal 53 3 2 3 5" xfId="7367" xr:uid="{00000000-0005-0000-0000-0000D81C0000}"/>
    <cellStyle name="Normal 53 3 2 3 5 3" xfId="22465" xr:uid="{00000000-0005-0000-0000-0000D6570000}"/>
    <cellStyle name="Normal 53 3 2 3 7" xfId="17452" xr:uid="{00000000-0005-0000-0000-000041440000}"/>
    <cellStyle name="Normal 53 3 2 4" xfId="3149" xr:uid="{00000000-0005-0000-0000-00005E0C0000}"/>
    <cellStyle name="Normal 53 3 2 4 2" xfId="13223" xr:uid="{00000000-0005-0000-0000-0000B8330000}"/>
    <cellStyle name="Normal 53 3 2 4 2 3" xfId="28317" xr:uid="{00000000-0005-0000-0000-0000B26E0000}"/>
    <cellStyle name="Normal 53 3 2 4 3" xfId="8203" xr:uid="{00000000-0005-0000-0000-00001C200000}"/>
    <cellStyle name="Normal 53 3 2 4 3 3" xfId="23300" xr:uid="{00000000-0005-0000-0000-0000195B0000}"/>
    <cellStyle name="Normal 53 3 2 4 5" xfId="18287" xr:uid="{00000000-0005-0000-0000-000084470000}"/>
    <cellStyle name="Normal 53 3 2 5" xfId="4842" xr:uid="{00000000-0005-0000-0000-0000FB120000}"/>
    <cellStyle name="Normal 53 3 2 5 2" xfId="14894" xr:uid="{00000000-0005-0000-0000-00003F3A0000}"/>
    <cellStyle name="Normal 53 3 2 5 2 3" xfId="29988" xr:uid="{00000000-0005-0000-0000-000039750000}"/>
    <cellStyle name="Normal 53 3 2 5 3" xfId="9874" xr:uid="{00000000-0005-0000-0000-0000A3260000}"/>
    <cellStyle name="Normal 53 3 2 5 3 3" xfId="24971" xr:uid="{00000000-0005-0000-0000-0000A0610000}"/>
    <cellStyle name="Normal 53 3 2 5 5" xfId="19958" xr:uid="{00000000-0005-0000-0000-00000B4E0000}"/>
    <cellStyle name="Normal 53 3 2 6" xfId="11552" xr:uid="{00000000-0005-0000-0000-0000312D0000}"/>
    <cellStyle name="Normal 53 3 2 6 3" xfId="26646" xr:uid="{00000000-0005-0000-0000-00002B680000}"/>
    <cellStyle name="Normal 53 3 2 7" xfId="6531" xr:uid="{00000000-0005-0000-0000-000094190000}"/>
    <cellStyle name="Normal 53 3 2 7 3" xfId="21629" xr:uid="{00000000-0005-0000-0000-000092540000}"/>
    <cellStyle name="Normal 53 3 2 9" xfId="16616"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3" xr:uid="{00000000-0005-0000-0000-0000C8720000}"/>
    <cellStyle name="Normal 53 3 3 2 2 3" xfId="9249" xr:uid="{00000000-0005-0000-0000-000032240000}"/>
    <cellStyle name="Normal 53 3 3 2 2 3 3" xfId="24346" xr:uid="{00000000-0005-0000-0000-00002F5F0000}"/>
    <cellStyle name="Normal 53 3 3 2 2 5" xfId="19333" xr:uid="{00000000-0005-0000-0000-00009A4B0000}"/>
    <cellStyle name="Normal 53 3 3 2 3" xfId="5888" xr:uid="{00000000-0005-0000-0000-000011170000}"/>
    <cellStyle name="Normal 53 3 3 2 3 2" xfId="15940" xr:uid="{00000000-0005-0000-0000-0000553E0000}"/>
    <cellStyle name="Normal 53 3 3 2 3 2 3" xfId="31034" xr:uid="{00000000-0005-0000-0000-00004F790000}"/>
    <cellStyle name="Normal 53 3 3 2 3 3" xfId="10920" xr:uid="{00000000-0005-0000-0000-0000B92A0000}"/>
    <cellStyle name="Normal 53 3 3 2 3 3 3" xfId="26017" xr:uid="{00000000-0005-0000-0000-0000B6650000}"/>
    <cellStyle name="Normal 53 3 3 2 3 5" xfId="21004" xr:uid="{00000000-0005-0000-0000-000021520000}"/>
    <cellStyle name="Normal 53 3 3 2 4" xfId="12598" xr:uid="{00000000-0005-0000-0000-000047310000}"/>
    <cellStyle name="Normal 53 3 3 2 4 3" xfId="27692" xr:uid="{00000000-0005-0000-0000-0000416C0000}"/>
    <cellStyle name="Normal 53 3 3 2 5" xfId="7577" xr:uid="{00000000-0005-0000-0000-0000AA1D0000}"/>
    <cellStyle name="Normal 53 3 3 2 5 3" xfId="22675" xr:uid="{00000000-0005-0000-0000-0000A8580000}"/>
    <cellStyle name="Normal 53 3 3 2 7" xfId="17662" xr:uid="{00000000-0005-0000-0000-000013450000}"/>
    <cellStyle name="Normal 53 3 3 3" xfId="3359" xr:uid="{00000000-0005-0000-0000-0000300D0000}"/>
    <cellStyle name="Normal 53 3 3 3 2" xfId="13433" xr:uid="{00000000-0005-0000-0000-00008A340000}"/>
    <cellStyle name="Normal 53 3 3 3 2 3" xfId="28527" xr:uid="{00000000-0005-0000-0000-0000846F0000}"/>
    <cellStyle name="Normal 53 3 3 3 3" xfId="8413" xr:uid="{00000000-0005-0000-0000-0000EE200000}"/>
    <cellStyle name="Normal 53 3 3 3 3 3" xfId="23510" xr:uid="{00000000-0005-0000-0000-0000EB5B0000}"/>
    <cellStyle name="Normal 53 3 3 3 5" xfId="18497" xr:uid="{00000000-0005-0000-0000-000056480000}"/>
    <cellStyle name="Normal 53 3 3 4" xfId="5052" xr:uid="{00000000-0005-0000-0000-0000CD130000}"/>
    <cellStyle name="Normal 53 3 3 4 2" xfId="15104" xr:uid="{00000000-0005-0000-0000-0000113B0000}"/>
    <cellStyle name="Normal 53 3 3 4 2 3" xfId="30198" xr:uid="{00000000-0005-0000-0000-00000B760000}"/>
    <cellStyle name="Normal 53 3 3 4 3" xfId="10084" xr:uid="{00000000-0005-0000-0000-000075270000}"/>
    <cellStyle name="Normal 53 3 3 4 3 3" xfId="25181" xr:uid="{00000000-0005-0000-0000-000072620000}"/>
    <cellStyle name="Normal 53 3 3 4 5" xfId="20168" xr:uid="{00000000-0005-0000-0000-0000DD4E0000}"/>
    <cellStyle name="Normal 53 3 3 5" xfId="11762" xr:uid="{00000000-0005-0000-0000-0000032E0000}"/>
    <cellStyle name="Normal 53 3 3 5 3" xfId="26856" xr:uid="{00000000-0005-0000-0000-0000FD680000}"/>
    <cellStyle name="Normal 53 3 3 6" xfId="6741" xr:uid="{00000000-0005-0000-0000-0000661A0000}"/>
    <cellStyle name="Normal 53 3 3 6 3" xfId="21839" xr:uid="{00000000-0005-0000-0000-000064550000}"/>
    <cellStyle name="Normal 53 3 3 8" xfId="16826"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5" xr:uid="{00000000-0005-0000-0000-000026710000}"/>
    <cellStyle name="Normal 53 3 4 2 3" xfId="8831" xr:uid="{00000000-0005-0000-0000-000090220000}"/>
    <cellStyle name="Normal 53 3 4 2 3 3" xfId="23928" xr:uid="{00000000-0005-0000-0000-00008D5D0000}"/>
    <cellStyle name="Normal 53 3 4 2 5" xfId="18915" xr:uid="{00000000-0005-0000-0000-0000F8490000}"/>
    <cellStyle name="Normal 53 3 4 3" xfId="5470" xr:uid="{00000000-0005-0000-0000-00006F150000}"/>
    <cellStyle name="Normal 53 3 4 3 2" xfId="15522" xr:uid="{00000000-0005-0000-0000-0000B33C0000}"/>
    <cellStyle name="Normal 53 3 4 3 2 3" xfId="30616" xr:uid="{00000000-0005-0000-0000-0000AD770000}"/>
    <cellStyle name="Normal 53 3 4 3 3" xfId="10502" xr:uid="{00000000-0005-0000-0000-000017290000}"/>
    <cellStyle name="Normal 53 3 4 3 3 3" xfId="25599" xr:uid="{00000000-0005-0000-0000-000014640000}"/>
    <cellStyle name="Normal 53 3 4 3 5" xfId="20586" xr:uid="{00000000-0005-0000-0000-00007F500000}"/>
    <cellStyle name="Normal 53 3 4 4" xfId="12180" xr:uid="{00000000-0005-0000-0000-0000A52F0000}"/>
    <cellStyle name="Normal 53 3 4 4 3" xfId="27274" xr:uid="{00000000-0005-0000-0000-00009F6A0000}"/>
    <cellStyle name="Normal 53 3 4 5" xfId="7159" xr:uid="{00000000-0005-0000-0000-0000081C0000}"/>
    <cellStyle name="Normal 53 3 4 5 3" xfId="22257" xr:uid="{00000000-0005-0000-0000-000006570000}"/>
    <cellStyle name="Normal 53 3 4 7" xfId="17244" xr:uid="{00000000-0005-0000-0000-000071430000}"/>
    <cellStyle name="Normal 53 3 5" xfId="2941" xr:uid="{00000000-0005-0000-0000-00008E0B0000}"/>
    <cellStyle name="Normal 53 3 5 2" xfId="13015" xr:uid="{00000000-0005-0000-0000-0000E8320000}"/>
    <cellStyle name="Normal 53 3 5 2 3" xfId="28109" xr:uid="{00000000-0005-0000-0000-0000E26D0000}"/>
    <cellStyle name="Normal 53 3 5 3" xfId="7995" xr:uid="{00000000-0005-0000-0000-00004C1F0000}"/>
    <cellStyle name="Normal 53 3 5 3 3" xfId="23092" xr:uid="{00000000-0005-0000-0000-0000495A0000}"/>
    <cellStyle name="Normal 53 3 5 5" xfId="18079" xr:uid="{00000000-0005-0000-0000-0000B4460000}"/>
    <cellStyle name="Normal 53 3 6" xfId="4634" xr:uid="{00000000-0005-0000-0000-00002B120000}"/>
    <cellStyle name="Normal 53 3 6 2" xfId="14686" xr:uid="{00000000-0005-0000-0000-00006F390000}"/>
    <cellStyle name="Normal 53 3 6 2 3" xfId="29780" xr:uid="{00000000-0005-0000-0000-000069740000}"/>
    <cellStyle name="Normal 53 3 6 3" xfId="9666" xr:uid="{00000000-0005-0000-0000-0000D3250000}"/>
    <cellStyle name="Normal 53 3 6 3 3" xfId="24763" xr:uid="{00000000-0005-0000-0000-0000D0600000}"/>
    <cellStyle name="Normal 53 3 6 5" xfId="19750" xr:uid="{00000000-0005-0000-0000-00003B4D0000}"/>
    <cellStyle name="Normal 53 3 7" xfId="11344" xr:uid="{00000000-0005-0000-0000-0000612C0000}"/>
    <cellStyle name="Normal 53 3 7 3" xfId="26438" xr:uid="{00000000-0005-0000-0000-00005B670000}"/>
    <cellStyle name="Normal 53 3 8" xfId="6323" xr:uid="{00000000-0005-0000-0000-0000C4180000}"/>
    <cellStyle name="Normal 53 3 8 3" xfId="21421"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7" xr:uid="{00000000-0005-0000-0000-000030730000}"/>
    <cellStyle name="Normal 53 4 2 2 2 3" xfId="9353" xr:uid="{00000000-0005-0000-0000-00009A240000}"/>
    <cellStyle name="Normal 53 4 2 2 2 3 3" xfId="24450" xr:uid="{00000000-0005-0000-0000-0000975F0000}"/>
    <cellStyle name="Normal 53 4 2 2 2 5" xfId="19437" xr:uid="{00000000-0005-0000-0000-0000024C0000}"/>
    <cellStyle name="Normal 53 4 2 2 3" xfId="5992" xr:uid="{00000000-0005-0000-0000-000079170000}"/>
    <cellStyle name="Normal 53 4 2 2 3 2" xfId="16044" xr:uid="{00000000-0005-0000-0000-0000BD3E0000}"/>
    <cellStyle name="Normal 53 4 2 2 3 2 3" xfId="31138" xr:uid="{00000000-0005-0000-0000-0000B7790000}"/>
    <cellStyle name="Normal 53 4 2 2 3 3" xfId="11024" xr:uid="{00000000-0005-0000-0000-0000212B0000}"/>
    <cellStyle name="Normal 53 4 2 2 3 3 3" xfId="26121" xr:uid="{00000000-0005-0000-0000-00001E660000}"/>
    <cellStyle name="Normal 53 4 2 2 3 5" xfId="21108" xr:uid="{00000000-0005-0000-0000-000089520000}"/>
    <cellStyle name="Normal 53 4 2 2 4" xfId="12702" xr:uid="{00000000-0005-0000-0000-0000AF310000}"/>
    <cellStyle name="Normal 53 4 2 2 4 3" xfId="27796" xr:uid="{00000000-0005-0000-0000-0000A96C0000}"/>
    <cellStyle name="Normal 53 4 2 2 5" xfId="7681" xr:uid="{00000000-0005-0000-0000-0000121E0000}"/>
    <cellStyle name="Normal 53 4 2 2 5 3" xfId="22779" xr:uid="{00000000-0005-0000-0000-000010590000}"/>
    <cellStyle name="Normal 53 4 2 2 7" xfId="17766" xr:uid="{00000000-0005-0000-0000-00007B450000}"/>
    <cellStyle name="Normal 53 4 2 3" xfId="3463" xr:uid="{00000000-0005-0000-0000-0000980D0000}"/>
    <cellStyle name="Normal 53 4 2 3 2" xfId="13537" xr:uid="{00000000-0005-0000-0000-0000F2340000}"/>
    <cellStyle name="Normal 53 4 2 3 2 3" xfId="28631" xr:uid="{00000000-0005-0000-0000-0000EC6F0000}"/>
    <cellStyle name="Normal 53 4 2 3 3" xfId="8517" xr:uid="{00000000-0005-0000-0000-000056210000}"/>
    <cellStyle name="Normal 53 4 2 3 3 3" xfId="23614" xr:uid="{00000000-0005-0000-0000-0000535C0000}"/>
    <cellStyle name="Normal 53 4 2 3 5" xfId="18601" xr:uid="{00000000-0005-0000-0000-0000BE480000}"/>
    <cellStyle name="Normal 53 4 2 4" xfId="5156" xr:uid="{00000000-0005-0000-0000-000035140000}"/>
    <cellStyle name="Normal 53 4 2 4 2" xfId="15208" xr:uid="{00000000-0005-0000-0000-0000793B0000}"/>
    <cellStyle name="Normal 53 4 2 4 2 3" xfId="30302" xr:uid="{00000000-0005-0000-0000-000073760000}"/>
    <cellStyle name="Normal 53 4 2 4 3" xfId="10188" xr:uid="{00000000-0005-0000-0000-0000DD270000}"/>
    <cellStyle name="Normal 53 4 2 4 3 3" xfId="25285" xr:uid="{00000000-0005-0000-0000-0000DA620000}"/>
    <cellStyle name="Normal 53 4 2 4 5" xfId="20272" xr:uid="{00000000-0005-0000-0000-0000454F0000}"/>
    <cellStyle name="Normal 53 4 2 5" xfId="11866" xr:uid="{00000000-0005-0000-0000-00006B2E0000}"/>
    <cellStyle name="Normal 53 4 2 5 3" xfId="26960" xr:uid="{00000000-0005-0000-0000-000065690000}"/>
    <cellStyle name="Normal 53 4 2 6" xfId="6845" xr:uid="{00000000-0005-0000-0000-0000CE1A0000}"/>
    <cellStyle name="Normal 53 4 2 6 3" xfId="21943" xr:uid="{00000000-0005-0000-0000-0000CC550000}"/>
    <cellStyle name="Normal 53 4 2 8" xfId="16930"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49" xr:uid="{00000000-0005-0000-0000-00008E710000}"/>
    <cellStyle name="Normal 53 4 3 2 3" xfId="8935" xr:uid="{00000000-0005-0000-0000-0000F8220000}"/>
    <cellStyle name="Normal 53 4 3 2 3 3" xfId="24032" xr:uid="{00000000-0005-0000-0000-0000F55D0000}"/>
    <cellStyle name="Normal 53 4 3 2 5" xfId="19019" xr:uid="{00000000-0005-0000-0000-0000604A0000}"/>
    <cellStyle name="Normal 53 4 3 3" xfId="5574" xr:uid="{00000000-0005-0000-0000-0000D7150000}"/>
    <cellStyle name="Normal 53 4 3 3 2" xfId="15626" xr:uid="{00000000-0005-0000-0000-00001B3D0000}"/>
    <cellStyle name="Normal 53 4 3 3 2 3" xfId="30720" xr:uid="{00000000-0005-0000-0000-000015780000}"/>
    <cellStyle name="Normal 53 4 3 3 3" xfId="10606" xr:uid="{00000000-0005-0000-0000-00007F290000}"/>
    <cellStyle name="Normal 53 4 3 3 3 3" xfId="25703" xr:uid="{00000000-0005-0000-0000-00007C640000}"/>
    <cellStyle name="Normal 53 4 3 3 5" xfId="20690" xr:uid="{00000000-0005-0000-0000-0000E7500000}"/>
    <cellStyle name="Normal 53 4 3 4" xfId="12284" xr:uid="{00000000-0005-0000-0000-00000D300000}"/>
    <cellStyle name="Normal 53 4 3 4 3" xfId="27378" xr:uid="{00000000-0005-0000-0000-0000076B0000}"/>
    <cellStyle name="Normal 53 4 3 5" xfId="7263" xr:uid="{00000000-0005-0000-0000-0000701C0000}"/>
    <cellStyle name="Normal 53 4 3 5 3" xfId="22361" xr:uid="{00000000-0005-0000-0000-00006E570000}"/>
    <cellStyle name="Normal 53 4 3 7" xfId="17348" xr:uid="{00000000-0005-0000-0000-0000D9430000}"/>
    <cellStyle name="Normal 53 4 4" xfId="3045" xr:uid="{00000000-0005-0000-0000-0000F60B0000}"/>
    <cellStyle name="Normal 53 4 4 2" xfId="13119" xr:uid="{00000000-0005-0000-0000-000050330000}"/>
    <cellStyle name="Normal 53 4 4 2 3" xfId="28213" xr:uid="{00000000-0005-0000-0000-00004A6E0000}"/>
    <cellStyle name="Normal 53 4 4 3" xfId="8099" xr:uid="{00000000-0005-0000-0000-0000B41F0000}"/>
    <cellStyle name="Normal 53 4 4 3 3" xfId="23196" xr:uid="{00000000-0005-0000-0000-0000B15A0000}"/>
    <cellStyle name="Normal 53 4 4 5" xfId="18183" xr:uid="{00000000-0005-0000-0000-00001C470000}"/>
    <cellStyle name="Normal 53 4 5" xfId="4738" xr:uid="{00000000-0005-0000-0000-000093120000}"/>
    <cellStyle name="Normal 53 4 5 2" xfId="14790" xr:uid="{00000000-0005-0000-0000-0000D7390000}"/>
    <cellStyle name="Normal 53 4 5 2 3" xfId="29884" xr:uid="{00000000-0005-0000-0000-0000D1740000}"/>
    <cellStyle name="Normal 53 4 5 3" xfId="9770" xr:uid="{00000000-0005-0000-0000-00003B260000}"/>
    <cellStyle name="Normal 53 4 5 3 3" xfId="24867" xr:uid="{00000000-0005-0000-0000-000038610000}"/>
    <cellStyle name="Normal 53 4 5 5" xfId="19854" xr:uid="{00000000-0005-0000-0000-0000A34D0000}"/>
    <cellStyle name="Normal 53 4 6" xfId="11448" xr:uid="{00000000-0005-0000-0000-0000C92C0000}"/>
    <cellStyle name="Normal 53 4 6 3" xfId="26542" xr:uid="{00000000-0005-0000-0000-0000C3670000}"/>
    <cellStyle name="Normal 53 4 7" xfId="6427" xr:uid="{00000000-0005-0000-0000-00002C190000}"/>
    <cellStyle name="Normal 53 4 7 3" xfId="21525" xr:uid="{00000000-0005-0000-0000-00002A540000}"/>
    <cellStyle name="Normal 53 4 9" xfId="16512"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59" xr:uid="{00000000-0005-0000-0000-000060720000}"/>
    <cellStyle name="Normal 53 5 2 2 3" xfId="9145" xr:uid="{00000000-0005-0000-0000-0000CA230000}"/>
    <cellStyle name="Normal 53 5 2 2 3 3" xfId="24242" xr:uid="{00000000-0005-0000-0000-0000C75E0000}"/>
    <cellStyle name="Normal 53 5 2 2 5" xfId="19229" xr:uid="{00000000-0005-0000-0000-0000324B0000}"/>
    <cellStyle name="Normal 53 5 2 3" xfId="5784" xr:uid="{00000000-0005-0000-0000-0000A9160000}"/>
    <cellStyle name="Normal 53 5 2 3 2" xfId="15836" xr:uid="{00000000-0005-0000-0000-0000ED3D0000}"/>
    <cellStyle name="Normal 53 5 2 3 2 3" xfId="30930" xr:uid="{00000000-0005-0000-0000-0000E7780000}"/>
    <cellStyle name="Normal 53 5 2 3 3" xfId="10816" xr:uid="{00000000-0005-0000-0000-0000512A0000}"/>
    <cellStyle name="Normal 53 5 2 3 3 3" xfId="25913" xr:uid="{00000000-0005-0000-0000-00004E650000}"/>
    <cellStyle name="Normal 53 5 2 3 5" xfId="20900" xr:uid="{00000000-0005-0000-0000-0000B9510000}"/>
    <cellStyle name="Normal 53 5 2 4" xfId="12494" xr:uid="{00000000-0005-0000-0000-0000DF300000}"/>
    <cellStyle name="Normal 53 5 2 4 3" xfId="27588" xr:uid="{00000000-0005-0000-0000-0000D96B0000}"/>
    <cellStyle name="Normal 53 5 2 5" xfId="7473" xr:uid="{00000000-0005-0000-0000-0000421D0000}"/>
    <cellStyle name="Normal 53 5 2 5 3" xfId="22571" xr:uid="{00000000-0005-0000-0000-000040580000}"/>
    <cellStyle name="Normal 53 5 2 7" xfId="17558" xr:uid="{00000000-0005-0000-0000-0000AB440000}"/>
    <cellStyle name="Normal 53 5 3" xfId="3255" xr:uid="{00000000-0005-0000-0000-0000C80C0000}"/>
    <cellStyle name="Normal 53 5 3 2" xfId="13329" xr:uid="{00000000-0005-0000-0000-000022340000}"/>
    <cellStyle name="Normal 53 5 3 2 3" xfId="28423" xr:uid="{00000000-0005-0000-0000-00001C6F0000}"/>
    <cellStyle name="Normal 53 5 3 3" xfId="8309" xr:uid="{00000000-0005-0000-0000-000086200000}"/>
    <cellStyle name="Normal 53 5 3 3 3" xfId="23406" xr:uid="{00000000-0005-0000-0000-0000835B0000}"/>
    <cellStyle name="Normal 53 5 3 5" xfId="18393" xr:uid="{00000000-0005-0000-0000-0000EE470000}"/>
    <cellStyle name="Normal 53 5 4" xfId="4948" xr:uid="{00000000-0005-0000-0000-000065130000}"/>
    <cellStyle name="Normal 53 5 4 2" xfId="15000" xr:uid="{00000000-0005-0000-0000-0000A93A0000}"/>
    <cellStyle name="Normal 53 5 4 2 3" xfId="30094" xr:uid="{00000000-0005-0000-0000-0000A3750000}"/>
    <cellStyle name="Normal 53 5 4 3" xfId="9980" xr:uid="{00000000-0005-0000-0000-00000D270000}"/>
    <cellStyle name="Normal 53 5 4 3 3" xfId="25077" xr:uid="{00000000-0005-0000-0000-00000A620000}"/>
    <cellStyle name="Normal 53 5 4 5" xfId="20064" xr:uid="{00000000-0005-0000-0000-0000754E0000}"/>
    <cellStyle name="Normal 53 5 5" xfId="11658" xr:uid="{00000000-0005-0000-0000-00009B2D0000}"/>
    <cellStyle name="Normal 53 5 5 3" xfId="26752" xr:uid="{00000000-0005-0000-0000-000095680000}"/>
    <cellStyle name="Normal 53 5 6" xfId="6637" xr:uid="{00000000-0005-0000-0000-0000FE190000}"/>
    <cellStyle name="Normal 53 5 6 3" xfId="21735" xr:uid="{00000000-0005-0000-0000-0000FC540000}"/>
    <cellStyle name="Normal 53 5 8" xfId="16722"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1" xr:uid="{00000000-0005-0000-0000-0000BE700000}"/>
    <cellStyle name="Normal 53 6 2 3" xfId="8727" xr:uid="{00000000-0005-0000-0000-000028220000}"/>
    <cellStyle name="Normal 53 6 2 3 3" xfId="23824" xr:uid="{00000000-0005-0000-0000-0000255D0000}"/>
    <cellStyle name="Normal 53 6 2 5" xfId="18811" xr:uid="{00000000-0005-0000-0000-000090490000}"/>
    <cellStyle name="Normal 53 6 3" xfId="5366" xr:uid="{00000000-0005-0000-0000-000007150000}"/>
    <cellStyle name="Normal 53 6 3 2" xfId="15418" xr:uid="{00000000-0005-0000-0000-00004B3C0000}"/>
    <cellStyle name="Normal 53 6 3 2 3" xfId="30512" xr:uid="{00000000-0005-0000-0000-000045770000}"/>
    <cellStyle name="Normal 53 6 3 3" xfId="10398" xr:uid="{00000000-0005-0000-0000-0000AF280000}"/>
    <cellStyle name="Normal 53 6 3 3 3" xfId="25495" xr:uid="{00000000-0005-0000-0000-0000AC630000}"/>
    <cellStyle name="Normal 53 6 3 5" xfId="20482" xr:uid="{00000000-0005-0000-0000-000017500000}"/>
    <cellStyle name="Normal 53 6 4" xfId="12076" xr:uid="{00000000-0005-0000-0000-00003D2F0000}"/>
    <cellStyle name="Normal 53 6 4 3" xfId="27170" xr:uid="{00000000-0005-0000-0000-0000376A0000}"/>
    <cellStyle name="Normal 53 6 5" xfId="7055" xr:uid="{00000000-0005-0000-0000-0000A01B0000}"/>
    <cellStyle name="Normal 53 6 5 3" xfId="22153" xr:uid="{00000000-0005-0000-0000-00009E560000}"/>
    <cellStyle name="Normal 53 6 7" xfId="17140" xr:uid="{00000000-0005-0000-0000-000009430000}"/>
    <cellStyle name="Normal 53 7" xfId="2833" xr:uid="{00000000-0005-0000-0000-0000220B0000}"/>
    <cellStyle name="Normal 53 7 2" xfId="12911" xr:uid="{00000000-0005-0000-0000-000080320000}"/>
    <cellStyle name="Normal 53 7 2 3" xfId="28005" xr:uid="{00000000-0005-0000-0000-00007A6D0000}"/>
    <cellStyle name="Normal 53 7 3" xfId="7891" xr:uid="{00000000-0005-0000-0000-0000E41E0000}"/>
    <cellStyle name="Normal 53 7 3 3" xfId="22988" xr:uid="{00000000-0005-0000-0000-0000E1590000}"/>
    <cellStyle name="Normal 53 7 5" xfId="17975" xr:uid="{00000000-0005-0000-0000-00004C460000}"/>
    <cellStyle name="Normal 53 8" xfId="4527" xr:uid="{00000000-0005-0000-0000-0000C0110000}"/>
    <cellStyle name="Normal 53 8 2" xfId="14582" xr:uid="{00000000-0005-0000-0000-000007390000}"/>
    <cellStyle name="Normal 53 8 2 3" xfId="29676" xr:uid="{00000000-0005-0000-0000-000001740000}"/>
    <cellStyle name="Normal 53 8 3" xfId="9562" xr:uid="{00000000-0005-0000-0000-00006B250000}"/>
    <cellStyle name="Normal 53 8 3 3" xfId="24659" xr:uid="{00000000-0005-0000-0000-000068600000}"/>
    <cellStyle name="Normal 53 8 5" xfId="19646" xr:uid="{00000000-0005-0000-0000-0000D34C0000}"/>
    <cellStyle name="Normal 53 9" xfId="11238" xr:uid="{00000000-0005-0000-0000-0000F72B0000}"/>
    <cellStyle name="Normal 53 9 3" xfId="26334"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8" xr:uid="{00000000-0005-0000-0000-00005B530000}"/>
    <cellStyle name="Normal 55 12" xfId="16303" xr:uid="{00000000-0005-0000-0000-0000C43F0000}"/>
    <cellStyle name="Normal 55 2" xfId="1183" xr:uid="{00000000-0005-0000-0000-0000AF040000}"/>
    <cellStyle name="Normal 55 2 11" xfId="16357" xr:uid="{00000000-0005-0000-0000-0000FA3F0000}"/>
    <cellStyle name="Normal 55 2 2" xfId="1291" xr:uid="{00000000-0005-0000-0000-00001B050000}"/>
    <cellStyle name="Normal 55 2 2 10" xfId="16461"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4" xr:uid="{00000000-0005-0000-0000-0000CD730000}"/>
    <cellStyle name="Normal 55 2 2 2 2 2 2 3" xfId="9510" xr:uid="{00000000-0005-0000-0000-000037250000}"/>
    <cellStyle name="Normal 55 2 2 2 2 2 2 3 3" xfId="24607" xr:uid="{00000000-0005-0000-0000-000034600000}"/>
    <cellStyle name="Normal 55 2 2 2 2 2 2 5" xfId="19594"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8" xr:uid="{00000000-0005-0000-0000-0000BB660000}"/>
    <cellStyle name="Normal 55 2 2 2 2 2 3 5" xfId="21265" xr:uid="{00000000-0005-0000-0000-000026530000}"/>
    <cellStyle name="Normal 55 2 2 2 2 2 4" xfId="12859" xr:uid="{00000000-0005-0000-0000-00004C320000}"/>
    <cellStyle name="Normal 55 2 2 2 2 2 4 3" xfId="27953" xr:uid="{00000000-0005-0000-0000-0000466D0000}"/>
    <cellStyle name="Normal 55 2 2 2 2 2 5" xfId="7838" xr:uid="{00000000-0005-0000-0000-0000AF1E0000}"/>
    <cellStyle name="Normal 55 2 2 2 2 2 5 3" xfId="22936" xr:uid="{00000000-0005-0000-0000-0000AD590000}"/>
    <cellStyle name="Normal 55 2 2 2 2 2 7" xfId="17923" xr:uid="{00000000-0005-0000-0000-000018460000}"/>
    <cellStyle name="Normal 55 2 2 2 2 3" xfId="3620" xr:uid="{00000000-0005-0000-0000-0000350E0000}"/>
    <cellStyle name="Normal 55 2 2 2 2 3 2" xfId="13694" xr:uid="{00000000-0005-0000-0000-00008F350000}"/>
    <cellStyle name="Normal 55 2 2 2 2 3 2 3" xfId="28788" xr:uid="{00000000-0005-0000-0000-000089700000}"/>
    <cellStyle name="Normal 55 2 2 2 2 3 3" xfId="8674" xr:uid="{00000000-0005-0000-0000-0000F3210000}"/>
    <cellStyle name="Normal 55 2 2 2 2 3 3 3" xfId="23771" xr:uid="{00000000-0005-0000-0000-0000F05C0000}"/>
    <cellStyle name="Normal 55 2 2 2 2 3 5" xfId="18758" xr:uid="{00000000-0005-0000-0000-00005B490000}"/>
    <cellStyle name="Normal 55 2 2 2 2 4" xfId="5313" xr:uid="{00000000-0005-0000-0000-0000D2140000}"/>
    <cellStyle name="Normal 55 2 2 2 2 4 2" xfId="15365" xr:uid="{00000000-0005-0000-0000-0000163C0000}"/>
    <cellStyle name="Normal 55 2 2 2 2 4 2 3" xfId="30459" xr:uid="{00000000-0005-0000-0000-000010770000}"/>
    <cellStyle name="Normal 55 2 2 2 2 4 3" xfId="10345" xr:uid="{00000000-0005-0000-0000-00007A280000}"/>
    <cellStyle name="Normal 55 2 2 2 2 4 3 3" xfId="25442" xr:uid="{00000000-0005-0000-0000-000077630000}"/>
    <cellStyle name="Normal 55 2 2 2 2 4 5" xfId="20429" xr:uid="{00000000-0005-0000-0000-0000E24F0000}"/>
    <cellStyle name="Normal 55 2 2 2 2 5" xfId="12023" xr:uid="{00000000-0005-0000-0000-0000082F0000}"/>
    <cellStyle name="Normal 55 2 2 2 2 5 3" xfId="27117" xr:uid="{00000000-0005-0000-0000-0000026A0000}"/>
    <cellStyle name="Normal 55 2 2 2 2 6" xfId="7002" xr:uid="{00000000-0005-0000-0000-00006B1B0000}"/>
    <cellStyle name="Normal 55 2 2 2 2 6 3" xfId="22100" xr:uid="{00000000-0005-0000-0000-000069560000}"/>
    <cellStyle name="Normal 55 2 2 2 2 8" xfId="17087"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6" xr:uid="{00000000-0005-0000-0000-00002B720000}"/>
    <cellStyle name="Normal 55 2 2 2 3 2 3" xfId="9092" xr:uid="{00000000-0005-0000-0000-000095230000}"/>
    <cellStyle name="Normal 55 2 2 2 3 2 3 3" xfId="24189" xr:uid="{00000000-0005-0000-0000-0000925E0000}"/>
    <cellStyle name="Normal 55 2 2 2 3 2 5" xfId="19176" xr:uid="{00000000-0005-0000-0000-0000FD4A0000}"/>
    <cellStyle name="Normal 55 2 2 2 3 3" xfId="5731" xr:uid="{00000000-0005-0000-0000-000074160000}"/>
    <cellStyle name="Normal 55 2 2 2 3 3 2" xfId="15783" xr:uid="{00000000-0005-0000-0000-0000B83D0000}"/>
    <cellStyle name="Normal 55 2 2 2 3 3 2 3" xfId="30877" xr:uid="{00000000-0005-0000-0000-0000B2780000}"/>
    <cellStyle name="Normal 55 2 2 2 3 3 3" xfId="10763" xr:uid="{00000000-0005-0000-0000-00001C2A0000}"/>
    <cellStyle name="Normal 55 2 2 2 3 3 3 3" xfId="25860" xr:uid="{00000000-0005-0000-0000-000019650000}"/>
    <cellStyle name="Normal 55 2 2 2 3 3 5" xfId="20847" xr:uid="{00000000-0005-0000-0000-000084510000}"/>
    <cellStyle name="Normal 55 2 2 2 3 4" xfId="12441" xr:uid="{00000000-0005-0000-0000-0000AA300000}"/>
    <cellStyle name="Normal 55 2 2 2 3 4 3" xfId="27535" xr:uid="{00000000-0005-0000-0000-0000A46B0000}"/>
    <cellStyle name="Normal 55 2 2 2 3 5" xfId="7420" xr:uid="{00000000-0005-0000-0000-00000D1D0000}"/>
    <cellStyle name="Normal 55 2 2 2 3 5 3" xfId="22518" xr:uid="{00000000-0005-0000-0000-00000B580000}"/>
    <cellStyle name="Normal 55 2 2 2 3 7" xfId="17505" xr:uid="{00000000-0005-0000-0000-000076440000}"/>
    <cellStyle name="Normal 55 2 2 2 4" xfId="3202" xr:uid="{00000000-0005-0000-0000-0000930C0000}"/>
    <cellStyle name="Normal 55 2 2 2 4 2" xfId="13276" xr:uid="{00000000-0005-0000-0000-0000ED330000}"/>
    <cellStyle name="Normal 55 2 2 2 4 2 3" xfId="28370" xr:uid="{00000000-0005-0000-0000-0000E76E0000}"/>
    <cellStyle name="Normal 55 2 2 2 4 3" xfId="8256" xr:uid="{00000000-0005-0000-0000-000051200000}"/>
    <cellStyle name="Normal 55 2 2 2 4 3 3" xfId="23353" xr:uid="{00000000-0005-0000-0000-00004E5B0000}"/>
    <cellStyle name="Normal 55 2 2 2 4 5" xfId="18340" xr:uid="{00000000-0005-0000-0000-0000B9470000}"/>
    <cellStyle name="Normal 55 2 2 2 5" xfId="4895" xr:uid="{00000000-0005-0000-0000-000030130000}"/>
    <cellStyle name="Normal 55 2 2 2 5 2" xfId="14947" xr:uid="{00000000-0005-0000-0000-0000743A0000}"/>
    <cellStyle name="Normal 55 2 2 2 5 2 3" xfId="30041" xr:uid="{00000000-0005-0000-0000-00006E750000}"/>
    <cellStyle name="Normal 55 2 2 2 5 3" xfId="9927" xr:uid="{00000000-0005-0000-0000-0000D8260000}"/>
    <cellStyle name="Normal 55 2 2 2 5 3 3" xfId="25024" xr:uid="{00000000-0005-0000-0000-0000D5610000}"/>
    <cellStyle name="Normal 55 2 2 2 5 5" xfId="20011" xr:uid="{00000000-0005-0000-0000-0000404E0000}"/>
    <cellStyle name="Normal 55 2 2 2 6" xfId="11605" xr:uid="{00000000-0005-0000-0000-0000662D0000}"/>
    <cellStyle name="Normal 55 2 2 2 6 3" xfId="26699" xr:uid="{00000000-0005-0000-0000-000060680000}"/>
    <cellStyle name="Normal 55 2 2 2 7" xfId="6584" xr:uid="{00000000-0005-0000-0000-0000C9190000}"/>
    <cellStyle name="Normal 55 2 2 2 7 3" xfId="21682" xr:uid="{00000000-0005-0000-0000-0000C7540000}"/>
    <cellStyle name="Normal 55 2 2 2 9" xfId="16669"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6" xr:uid="{00000000-0005-0000-0000-0000FD720000}"/>
    <cellStyle name="Normal 55 2 2 3 2 2 3" xfId="9302" xr:uid="{00000000-0005-0000-0000-000067240000}"/>
    <cellStyle name="Normal 55 2 2 3 2 2 3 3" xfId="24399" xr:uid="{00000000-0005-0000-0000-0000645F0000}"/>
    <cellStyle name="Normal 55 2 2 3 2 2 5" xfId="19386" xr:uid="{00000000-0005-0000-0000-0000CF4B0000}"/>
    <cellStyle name="Normal 55 2 2 3 2 3" xfId="5941" xr:uid="{00000000-0005-0000-0000-000046170000}"/>
    <cellStyle name="Normal 55 2 2 3 2 3 2" xfId="15993" xr:uid="{00000000-0005-0000-0000-00008A3E0000}"/>
    <cellStyle name="Normal 55 2 2 3 2 3 2 3" xfId="31087" xr:uid="{00000000-0005-0000-0000-000084790000}"/>
    <cellStyle name="Normal 55 2 2 3 2 3 3" xfId="10973" xr:uid="{00000000-0005-0000-0000-0000EE2A0000}"/>
    <cellStyle name="Normal 55 2 2 3 2 3 3 3" xfId="26070" xr:uid="{00000000-0005-0000-0000-0000EB650000}"/>
    <cellStyle name="Normal 55 2 2 3 2 3 5" xfId="21057" xr:uid="{00000000-0005-0000-0000-000056520000}"/>
    <cellStyle name="Normal 55 2 2 3 2 4" xfId="12651" xr:uid="{00000000-0005-0000-0000-00007C310000}"/>
    <cellStyle name="Normal 55 2 2 3 2 4 3" xfId="27745" xr:uid="{00000000-0005-0000-0000-0000766C0000}"/>
    <cellStyle name="Normal 55 2 2 3 2 5" xfId="7630" xr:uid="{00000000-0005-0000-0000-0000DF1D0000}"/>
    <cellStyle name="Normal 55 2 2 3 2 5 3" xfId="22728" xr:uid="{00000000-0005-0000-0000-0000DD580000}"/>
    <cellStyle name="Normal 55 2 2 3 2 7" xfId="17715" xr:uid="{00000000-0005-0000-0000-000048450000}"/>
    <cellStyle name="Normal 55 2 2 3 3" xfId="3412" xr:uid="{00000000-0005-0000-0000-0000650D0000}"/>
    <cellStyle name="Normal 55 2 2 3 3 2" xfId="13486" xr:uid="{00000000-0005-0000-0000-0000BF340000}"/>
    <cellStyle name="Normal 55 2 2 3 3 2 3" xfId="28580" xr:uid="{00000000-0005-0000-0000-0000B96F0000}"/>
    <cellStyle name="Normal 55 2 2 3 3 3" xfId="8466" xr:uid="{00000000-0005-0000-0000-000023210000}"/>
    <cellStyle name="Normal 55 2 2 3 3 3 3" xfId="23563" xr:uid="{00000000-0005-0000-0000-0000205C0000}"/>
    <cellStyle name="Normal 55 2 2 3 3 5" xfId="18550" xr:uid="{00000000-0005-0000-0000-00008B480000}"/>
    <cellStyle name="Normal 55 2 2 3 4" xfId="5105" xr:uid="{00000000-0005-0000-0000-000002140000}"/>
    <cellStyle name="Normal 55 2 2 3 4 2" xfId="15157" xr:uid="{00000000-0005-0000-0000-0000463B0000}"/>
    <cellStyle name="Normal 55 2 2 3 4 2 3" xfId="30251" xr:uid="{00000000-0005-0000-0000-000040760000}"/>
    <cellStyle name="Normal 55 2 2 3 4 3" xfId="10137" xr:uid="{00000000-0005-0000-0000-0000AA270000}"/>
    <cellStyle name="Normal 55 2 2 3 4 3 3" xfId="25234" xr:uid="{00000000-0005-0000-0000-0000A7620000}"/>
    <cellStyle name="Normal 55 2 2 3 4 5" xfId="20221" xr:uid="{00000000-0005-0000-0000-0000124F0000}"/>
    <cellStyle name="Normal 55 2 2 3 5" xfId="11815" xr:uid="{00000000-0005-0000-0000-0000382E0000}"/>
    <cellStyle name="Normal 55 2 2 3 5 3" xfId="26909" xr:uid="{00000000-0005-0000-0000-000032690000}"/>
    <cellStyle name="Normal 55 2 2 3 6" xfId="6794" xr:uid="{00000000-0005-0000-0000-00009B1A0000}"/>
    <cellStyle name="Normal 55 2 2 3 6 3" xfId="21892" xr:uid="{00000000-0005-0000-0000-000099550000}"/>
    <cellStyle name="Normal 55 2 2 3 8" xfId="16879"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8" xr:uid="{00000000-0005-0000-0000-00005B710000}"/>
    <cellStyle name="Normal 55 2 2 4 2 3" xfId="8884" xr:uid="{00000000-0005-0000-0000-0000C5220000}"/>
    <cellStyle name="Normal 55 2 2 4 2 3 3" xfId="23981" xr:uid="{00000000-0005-0000-0000-0000C25D0000}"/>
    <cellStyle name="Normal 55 2 2 4 2 5" xfId="18968" xr:uid="{00000000-0005-0000-0000-00002D4A0000}"/>
    <cellStyle name="Normal 55 2 2 4 3" xfId="5523" xr:uid="{00000000-0005-0000-0000-0000A4150000}"/>
    <cellStyle name="Normal 55 2 2 4 3 2" xfId="15575" xr:uid="{00000000-0005-0000-0000-0000E83C0000}"/>
    <cellStyle name="Normal 55 2 2 4 3 2 3" xfId="30669" xr:uid="{00000000-0005-0000-0000-0000E2770000}"/>
    <cellStyle name="Normal 55 2 2 4 3 3" xfId="10555" xr:uid="{00000000-0005-0000-0000-00004C290000}"/>
    <cellStyle name="Normal 55 2 2 4 3 3 3" xfId="25652" xr:uid="{00000000-0005-0000-0000-000049640000}"/>
    <cellStyle name="Normal 55 2 2 4 3 5" xfId="20639" xr:uid="{00000000-0005-0000-0000-0000B4500000}"/>
    <cellStyle name="Normal 55 2 2 4 4" xfId="12233" xr:uid="{00000000-0005-0000-0000-0000DA2F0000}"/>
    <cellStyle name="Normal 55 2 2 4 4 3" xfId="27327" xr:uid="{00000000-0005-0000-0000-0000D46A0000}"/>
    <cellStyle name="Normal 55 2 2 4 5" xfId="7212" xr:uid="{00000000-0005-0000-0000-00003D1C0000}"/>
    <cellStyle name="Normal 55 2 2 4 5 3" xfId="22310" xr:uid="{00000000-0005-0000-0000-00003B570000}"/>
    <cellStyle name="Normal 55 2 2 4 7" xfId="17297" xr:uid="{00000000-0005-0000-0000-0000A6430000}"/>
    <cellStyle name="Normal 55 2 2 5" xfId="2994" xr:uid="{00000000-0005-0000-0000-0000C30B0000}"/>
    <cellStyle name="Normal 55 2 2 5 2" xfId="13068" xr:uid="{00000000-0005-0000-0000-00001D330000}"/>
    <cellStyle name="Normal 55 2 2 5 2 3" xfId="28162" xr:uid="{00000000-0005-0000-0000-0000176E0000}"/>
    <cellStyle name="Normal 55 2 2 5 3" xfId="8048" xr:uid="{00000000-0005-0000-0000-0000811F0000}"/>
    <cellStyle name="Normal 55 2 2 5 3 3" xfId="23145" xr:uid="{00000000-0005-0000-0000-00007E5A0000}"/>
    <cellStyle name="Normal 55 2 2 5 5" xfId="18132" xr:uid="{00000000-0005-0000-0000-0000E9460000}"/>
    <cellStyle name="Normal 55 2 2 6" xfId="4687" xr:uid="{00000000-0005-0000-0000-000060120000}"/>
    <cellStyle name="Normal 55 2 2 6 2" xfId="14739" xr:uid="{00000000-0005-0000-0000-0000A4390000}"/>
    <cellStyle name="Normal 55 2 2 6 2 3" xfId="29833" xr:uid="{00000000-0005-0000-0000-00009E740000}"/>
    <cellStyle name="Normal 55 2 2 6 3" xfId="9719" xr:uid="{00000000-0005-0000-0000-000008260000}"/>
    <cellStyle name="Normal 55 2 2 6 3 3" xfId="24816" xr:uid="{00000000-0005-0000-0000-000005610000}"/>
    <cellStyle name="Normal 55 2 2 6 5" xfId="19803" xr:uid="{00000000-0005-0000-0000-0000704D0000}"/>
    <cellStyle name="Normal 55 2 2 7" xfId="11397" xr:uid="{00000000-0005-0000-0000-0000962C0000}"/>
    <cellStyle name="Normal 55 2 2 7 3" xfId="26491" xr:uid="{00000000-0005-0000-0000-000090670000}"/>
    <cellStyle name="Normal 55 2 2 8" xfId="6376" xr:uid="{00000000-0005-0000-0000-0000F9180000}"/>
    <cellStyle name="Normal 55 2 2 8 3" xfId="21474"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0" xr:uid="{00000000-0005-0000-0000-000065730000}"/>
    <cellStyle name="Normal 55 2 3 2 2 2 3" xfId="9406" xr:uid="{00000000-0005-0000-0000-0000CF240000}"/>
    <cellStyle name="Normal 55 2 3 2 2 2 3 3" xfId="24503" xr:uid="{00000000-0005-0000-0000-0000CC5F0000}"/>
    <cellStyle name="Normal 55 2 3 2 2 2 5" xfId="19490" xr:uid="{00000000-0005-0000-0000-0000374C0000}"/>
    <cellStyle name="Normal 55 2 3 2 2 3" xfId="6045" xr:uid="{00000000-0005-0000-0000-0000AE170000}"/>
    <cellStyle name="Normal 55 2 3 2 2 3 2" xfId="16097" xr:uid="{00000000-0005-0000-0000-0000F23E0000}"/>
    <cellStyle name="Normal 55 2 3 2 2 3 2 3" xfId="31191" xr:uid="{00000000-0005-0000-0000-0000EC790000}"/>
    <cellStyle name="Normal 55 2 3 2 2 3 3" xfId="11077" xr:uid="{00000000-0005-0000-0000-0000562B0000}"/>
    <cellStyle name="Normal 55 2 3 2 2 3 3 3" xfId="26174" xr:uid="{00000000-0005-0000-0000-000053660000}"/>
    <cellStyle name="Normal 55 2 3 2 2 3 5" xfId="21161" xr:uid="{00000000-0005-0000-0000-0000BE520000}"/>
    <cellStyle name="Normal 55 2 3 2 2 4" xfId="12755" xr:uid="{00000000-0005-0000-0000-0000E4310000}"/>
    <cellStyle name="Normal 55 2 3 2 2 4 3" xfId="27849" xr:uid="{00000000-0005-0000-0000-0000DE6C0000}"/>
    <cellStyle name="Normal 55 2 3 2 2 5" xfId="7734" xr:uid="{00000000-0005-0000-0000-0000471E0000}"/>
    <cellStyle name="Normal 55 2 3 2 2 5 3" xfId="22832" xr:uid="{00000000-0005-0000-0000-000045590000}"/>
    <cellStyle name="Normal 55 2 3 2 2 7" xfId="17819" xr:uid="{00000000-0005-0000-0000-0000B0450000}"/>
    <cellStyle name="Normal 55 2 3 2 3" xfId="3516" xr:uid="{00000000-0005-0000-0000-0000CD0D0000}"/>
    <cellStyle name="Normal 55 2 3 2 3 2" xfId="13590" xr:uid="{00000000-0005-0000-0000-000027350000}"/>
    <cellStyle name="Normal 55 2 3 2 3 2 3" xfId="28684" xr:uid="{00000000-0005-0000-0000-000021700000}"/>
    <cellStyle name="Normal 55 2 3 2 3 3" xfId="8570" xr:uid="{00000000-0005-0000-0000-00008B210000}"/>
    <cellStyle name="Normal 55 2 3 2 3 3 3" xfId="23667" xr:uid="{00000000-0005-0000-0000-0000885C0000}"/>
    <cellStyle name="Normal 55 2 3 2 3 5" xfId="18654" xr:uid="{00000000-0005-0000-0000-0000F3480000}"/>
    <cellStyle name="Normal 55 2 3 2 4" xfId="5209" xr:uid="{00000000-0005-0000-0000-00006A140000}"/>
    <cellStyle name="Normal 55 2 3 2 4 2" xfId="15261" xr:uid="{00000000-0005-0000-0000-0000AE3B0000}"/>
    <cellStyle name="Normal 55 2 3 2 4 2 3" xfId="30355" xr:uid="{00000000-0005-0000-0000-0000A8760000}"/>
    <cellStyle name="Normal 55 2 3 2 4 3" xfId="10241" xr:uid="{00000000-0005-0000-0000-000012280000}"/>
    <cellStyle name="Normal 55 2 3 2 4 3 3" xfId="25338" xr:uid="{00000000-0005-0000-0000-00000F630000}"/>
    <cellStyle name="Normal 55 2 3 2 4 5" xfId="20325" xr:uid="{00000000-0005-0000-0000-00007A4F0000}"/>
    <cellStyle name="Normal 55 2 3 2 5" xfId="11919" xr:uid="{00000000-0005-0000-0000-0000A02E0000}"/>
    <cellStyle name="Normal 55 2 3 2 5 3" xfId="27013" xr:uid="{00000000-0005-0000-0000-00009A690000}"/>
    <cellStyle name="Normal 55 2 3 2 6" xfId="6898" xr:uid="{00000000-0005-0000-0000-0000031B0000}"/>
    <cellStyle name="Normal 55 2 3 2 6 3" xfId="21996" xr:uid="{00000000-0005-0000-0000-000001560000}"/>
    <cellStyle name="Normal 55 2 3 2 8" xfId="16983"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2" xr:uid="{00000000-0005-0000-0000-0000C3710000}"/>
    <cellStyle name="Normal 55 2 3 3 2 3" xfId="8988" xr:uid="{00000000-0005-0000-0000-00002D230000}"/>
    <cellStyle name="Normal 55 2 3 3 2 3 3" xfId="24085" xr:uid="{00000000-0005-0000-0000-00002A5E0000}"/>
    <cellStyle name="Normal 55 2 3 3 2 5" xfId="19072" xr:uid="{00000000-0005-0000-0000-0000954A0000}"/>
    <cellStyle name="Normal 55 2 3 3 3" xfId="5627" xr:uid="{00000000-0005-0000-0000-00000C160000}"/>
    <cellStyle name="Normal 55 2 3 3 3 2" xfId="15679" xr:uid="{00000000-0005-0000-0000-0000503D0000}"/>
    <cellStyle name="Normal 55 2 3 3 3 2 3" xfId="30773" xr:uid="{00000000-0005-0000-0000-00004A780000}"/>
    <cellStyle name="Normal 55 2 3 3 3 3" xfId="10659" xr:uid="{00000000-0005-0000-0000-0000B4290000}"/>
    <cellStyle name="Normal 55 2 3 3 3 3 3" xfId="25756" xr:uid="{00000000-0005-0000-0000-0000B1640000}"/>
    <cellStyle name="Normal 55 2 3 3 3 5" xfId="20743" xr:uid="{00000000-0005-0000-0000-00001C510000}"/>
    <cellStyle name="Normal 55 2 3 3 4" xfId="12337" xr:uid="{00000000-0005-0000-0000-000042300000}"/>
    <cellStyle name="Normal 55 2 3 3 4 3" xfId="27431" xr:uid="{00000000-0005-0000-0000-00003C6B0000}"/>
    <cellStyle name="Normal 55 2 3 3 5" xfId="7316" xr:uid="{00000000-0005-0000-0000-0000A51C0000}"/>
    <cellStyle name="Normal 55 2 3 3 5 3" xfId="22414" xr:uid="{00000000-0005-0000-0000-0000A3570000}"/>
    <cellStyle name="Normal 55 2 3 3 7" xfId="17401" xr:uid="{00000000-0005-0000-0000-00000E440000}"/>
    <cellStyle name="Normal 55 2 3 4" xfId="3098" xr:uid="{00000000-0005-0000-0000-00002B0C0000}"/>
    <cellStyle name="Normal 55 2 3 4 2" xfId="13172" xr:uid="{00000000-0005-0000-0000-000085330000}"/>
    <cellStyle name="Normal 55 2 3 4 2 3" xfId="28266" xr:uid="{00000000-0005-0000-0000-00007F6E0000}"/>
    <cellStyle name="Normal 55 2 3 4 3" xfId="8152" xr:uid="{00000000-0005-0000-0000-0000E91F0000}"/>
    <cellStyle name="Normal 55 2 3 4 3 3" xfId="23249" xr:uid="{00000000-0005-0000-0000-0000E65A0000}"/>
    <cellStyle name="Normal 55 2 3 4 5" xfId="18236" xr:uid="{00000000-0005-0000-0000-000051470000}"/>
    <cellStyle name="Normal 55 2 3 5" xfId="4791" xr:uid="{00000000-0005-0000-0000-0000C8120000}"/>
    <cellStyle name="Normal 55 2 3 5 2" xfId="14843" xr:uid="{00000000-0005-0000-0000-00000C3A0000}"/>
    <cellStyle name="Normal 55 2 3 5 2 3" xfId="29937" xr:uid="{00000000-0005-0000-0000-000006750000}"/>
    <cellStyle name="Normal 55 2 3 5 3" xfId="9823" xr:uid="{00000000-0005-0000-0000-000070260000}"/>
    <cellStyle name="Normal 55 2 3 5 3 3" xfId="24920" xr:uid="{00000000-0005-0000-0000-00006D610000}"/>
    <cellStyle name="Normal 55 2 3 5 5" xfId="19907" xr:uid="{00000000-0005-0000-0000-0000D84D0000}"/>
    <cellStyle name="Normal 55 2 3 6" xfId="11501" xr:uid="{00000000-0005-0000-0000-0000FE2C0000}"/>
    <cellStyle name="Normal 55 2 3 6 3" xfId="26595" xr:uid="{00000000-0005-0000-0000-0000F8670000}"/>
    <cellStyle name="Normal 55 2 3 7" xfId="6480" xr:uid="{00000000-0005-0000-0000-000061190000}"/>
    <cellStyle name="Normal 55 2 3 7 3" xfId="21578" xr:uid="{00000000-0005-0000-0000-00005F540000}"/>
    <cellStyle name="Normal 55 2 3 9" xfId="16565"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2" xr:uid="{00000000-0005-0000-0000-000095720000}"/>
    <cellStyle name="Normal 55 2 4 2 2 3" xfId="9198" xr:uid="{00000000-0005-0000-0000-0000FF230000}"/>
    <cellStyle name="Normal 55 2 4 2 2 3 3" xfId="24295" xr:uid="{00000000-0005-0000-0000-0000FC5E0000}"/>
    <cellStyle name="Normal 55 2 4 2 2 5" xfId="19282" xr:uid="{00000000-0005-0000-0000-0000674B0000}"/>
    <cellStyle name="Normal 55 2 4 2 3" xfId="5837" xr:uid="{00000000-0005-0000-0000-0000DE160000}"/>
    <cellStyle name="Normal 55 2 4 2 3 2" xfId="15889" xr:uid="{00000000-0005-0000-0000-0000223E0000}"/>
    <cellStyle name="Normal 55 2 4 2 3 2 3" xfId="30983" xr:uid="{00000000-0005-0000-0000-00001C790000}"/>
    <cellStyle name="Normal 55 2 4 2 3 3" xfId="10869" xr:uid="{00000000-0005-0000-0000-0000862A0000}"/>
    <cellStyle name="Normal 55 2 4 2 3 3 3" xfId="25966" xr:uid="{00000000-0005-0000-0000-000083650000}"/>
    <cellStyle name="Normal 55 2 4 2 3 5" xfId="20953" xr:uid="{00000000-0005-0000-0000-0000EE510000}"/>
    <cellStyle name="Normal 55 2 4 2 4" xfId="12547" xr:uid="{00000000-0005-0000-0000-000014310000}"/>
    <cellStyle name="Normal 55 2 4 2 4 3" xfId="27641" xr:uid="{00000000-0005-0000-0000-00000E6C0000}"/>
    <cellStyle name="Normal 55 2 4 2 5" xfId="7526" xr:uid="{00000000-0005-0000-0000-0000771D0000}"/>
    <cellStyle name="Normal 55 2 4 2 5 3" xfId="22624" xr:uid="{00000000-0005-0000-0000-000075580000}"/>
    <cellStyle name="Normal 55 2 4 2 7" xfId="17611" xr:uid="{00000000-0005-0000-0000-0000E0440000}"/>
    <cellStyle name="Normal 55 2 4 3" xfId="3308" xr:uid="{00000000-0005-0000-0000-0000FD0C0000}"/>
    <cellStyle name="Normal 55 2 4 3 2" xfId="13382" xr:uid="{00000000-0005-0000-0000-000057340000}"/>
    <cellStyle name="Normal 55 2 4 3 2 3" xfId="28476" xr:uid="{00000000-0005-0000-0000-0000516F0000}"/>
    <cellStyle name="Normal 55 2 4 3 3" xfId="8362" xr:uid="{00000000-0005-0000-0000-0000BB200000}"/>
    <cellStyle name="Normal 55 2 4 3 3 3" xfId="23459" xr:uid="{00000000-0005-0000-0000-0000B85B0000}"/>
    <cellStyle name="Normal 55 2 4 3 5" xfId="18446" xr:uid="{00000000-0005-0000-0000-000023480000}"/>
    <cellStyle name="Normal 55 2 4 4" xfId="5001" xr:uid="{00000000-0005-0000-0000-00009A130000}"/>
    <cellStyle name="Normal 55 2 4 4 2" xfId="15053" xr:uid="{00000000-0005-0000-0000-0000DE3A0000}"/>
    <cellStyle name="Normal 55 2 4 4 2 3" xfId="30147" xr:uid="{00000000-0005-0000-0000-0000D8750000}"/>
    <cellStyle name="Normal 55 2 4 4 3" xfId="10033" xr:uid="{00000000-0005-0000-0000-000042270000}"/>
    <cellStyle name="Normal 55 2 4 4 3 3" xfId="25130" xr:uid="{00000000-0005-0000-0000-00003F620000}"/>
    <cellStyle name="Normal 55 2 4 4 5" xfId="20117" xr:uid="{00000000-0005-0000-0000-0000AA4E0000}"/>
    <cellStyle name="Normal 55 2 4 5" xfId="11711" xr:uid="{00000000-0005-0000-0000-0000D02D0000}"/>
    <cellStyle name="Normal 55 2 4 5 3" xfId="26805" xr:uid="{00000000-0005-0000-0000-0000CA680000}"/>
    <cellStyle name="Normal 55 2 4 6" xfId="6690" xr:uid="{00000000-0005-0000-0000-0000331A0000}"/>
    <cellStyle name="Normal 55 2 4 6 3" xfId="21788" xr:uid="{00000000-0005-0000-0000-000031550000}"/>
    <cellStyle name="Normal 55 2 4 8" xfId="16775"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4" xr:uid="{00000000-0005-0000-0000-0000F3700000}"/>
    <cellStyle name="Normal 55 2 5 2 3" xfId="8780" xr:uid="{00000000-0005-0000-0000-00005D220000}"/>
    <cellStyle name="Normal 55 2 5 2 3 3" xfId="23877" xr:uid="{00000000-0005-0000-0000-00005A5D0000}"/>
    <cellStyle name="Normal 55 2 5 2 5" xfId="18864" xr:uid="{00000000-0005-0000-0000-0000C5490000}"/>
    <cellStyle name="Normal 55 2 5 3" xfId="5419" xr:uid="{00000000-0005-0000-0000-00003C150000}"/>
    <cellStyle name="Normal 55 2 5 3 2" xfId="15471" xr:uid="{00000000-0005-0000-0000-0000803C0000}"/>
    <cellStyle name="Normal 55 2 5 3 2 3" xfId="30565" xr:uid="{00000000-0005-0000-0000-00007A770000}"/>
    <cellStyle name="Normal 55 2 5 3 3" xfId="10451" xr:uid="{00000000-0005-0000-0000-0000E4280000}"/>
    <cellStyle name="Normal 55 2 5 3 3 3" xfId="25548" xr:uid="{00000000-0005-0000-0000-0000E1630000}"/>
    <cellStyle name="Normal 55 2 5 3 5" xfId="20535" xr:uid="{00000000-0005-0000-0000-00004C500000}"/>
    <cellStyle name="Normal 55 2 5 4" xfId="12129" xr:uid="{00000000-0005-0000-0000-0000722F0000}"/>
    <cellStyle name="Normal 55 2 5 4 3" xfId="27223" xr:uid="{00000000-0005-0000-0000-00006C6A0000}"/>
    <cellStyle name="Normal 55 2 5 5" xfId="7108" xr:uid="{00000000-0005-0000-0000-0000D51B0000}"/>
    <cellStyle name="Normal 55 2 5 5 3" xfId="22206" xr:uid="{00000000-0005-0000-0000-0000D3560000}"/>
    <cellStyle name="Normal 55 2 5 7" xfId="17193" xr:uid="{00000000-0005-0000-0000-00003E430000}"/>
    <cellStyle name="Normal 55 2 6" xfId="2890" xr:uid="{00000000-0005-0000-0000-00005B0B0000}"/>
    <cellStyle name="Normal 55 2 6 2" xfId="12964" xr:uid="{00000000-0005-0000-0000-0000B5320000}"/>
    <cellStyle name="Normal 55 2 6 2 3" xfId="28058" xr:uid="{00000000-0005-0000-0000-0000AF6D0000}"/>
    <cellStyle name="Normal 55 2 6 3" xfId="7944" xr:uid="{00000000-0005-0000-0000-0000191F0000}"/>
    <cellStyle name="Normal 55 2 6 3 3" xfId="23041" xr:uid="{00000000-0005-0000-0000-0000165A0000}"/>
    <cellStyle name="Normal 55 2 6 5" xfId="18028" xr:uid="{00000000-0005-0000-0000-000081460000}"/>
    <cellStyle name="Normal 55 2 7" xfId="4583" xr:uid="{00000000-0005-0000-0000-0000F8110000}"/>
    <cellStyle name="Normal 55 2 7 2" xfId="14635" xr:uid="{00000000-0005-0000-0000-00003C390000}"/>
    <cellStyle name="Normal 55 2 7 2 3" xfId="29729" xr:uid="{00000000-0005-0000-0000-000036740000}"/>
    <cellStyle name="Normal 55 2 7 3" xfId="9615" xr:uid="{00000000-0005-0000-0000-0000A0250000}"/>
    <cellStyle name="Normal 55 2 7 3 3" xfId="24712" xr:uid="{00000000-0005-0000-0000-00009D600000}"/>
    <cellStyle name="Normal 55 2 7 5" xfId="19699" xr:uid="{00000000-0005-0000-0000-0000084D0000}"/>
    <cellStyle name="Normal 55 2 8" xfId="11293" xr:uid="{00000000-0005-0000-0000-00002E2C0000}"/>
    <cellStyle name="Normal 55 2 8 3" xfId="26387" xr:uid="{00000000-0005-0000-0000-000028670000}"/>
    <cellStyle name="Normal 55 2 9" xfId="6272" xr:uid="{00000000-0005-0000-0000-000091180000}"/>
    <cellStyle name="Normal 55 2 9 3" xfId="21370" xr:uid="{00000000-0005-0000-0000-00008F530000}"/>
    <cellStyle name="Normal 55 3" xfId="1237" xr:uid="{00000000-0005-0000-0000-0000E5040000}"/>
    <cellStyle name="Normal 55 3 10" xfId="16409"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2" xr:uid="{00000000-0005-0000-0000-000099730000}"/>
    <cellStyle name="Normal 55 3 2 2 2 2 3" xfId="9458" xr:uid="{00000000-0005-0000-0000-000003250000}"/>
    <cellStyle name="Normal 55 3 2 2 2 2 3 3" xfId="24555" xr:uid="{00000000-0005-0000-0000-000000600000}"/>
    <cellStyle name="Normal 55 3 2 2 2 2 5" xfId="19542" xr:uid="{00000000-0005-0000-0000-00006B4C0000}"/>
    <cellStyle name="Normal 55 3 2 2 2 3" xfId="6097" xr:uid="{00000000-0005-0000-0000-0000E2170000}"/>
    <cellStyle name="Normal 55 3 2 2 2 3 2" xfId="16149" xr:uid="{00000000-0005-0000-0000-0000263F0000}"/>
    <cellStyle name="Normal 55 3 2 2 2 3 2 3" xfId="31243" xr:uid="{00000000-0005-0000-0000-0000207A0000}"/>
    <cellStyle name="Normal 55 3 2 2 2 3 3" xfId="11129" xr:uid="{00000000-0005-0000-0000-00008A2B0000}"/>
    <cellStyle name="Normal 55 3 2 2 2 3 3 3" xfId="26226" xr:uid="{00000000-0005-0000-0000-000087660000}"/>
    <cellStyle name="Normal 55 3 2 2 2 3 5" xfId="21213" xr:uid="{00000000-0005-0000-0000-0000F2520000}"/>
    <cellStyle name="Normal 55 3 2 2 2 4" xfId="12807" xr:uid="{00000000-0005-0000-0000-000018320000}"/>
    <cellStyle name="Normal 55 3 2 2 2 4 3" xfId="27901" xr:uid="{00000000-0005-0000-0000-0000126D0000}"/>
    <cellStyle name="Normal 55 3 2 2 2 5" xfId="7786" xr:uid="{00000000-0005-0000-0000-00007B1E0000}"/>
    <cellStyle name="Normal 55 3 2 2 2 5 3" xfId="22884" xr:uid="{00000000-0005-0000-0000-000079590000}"/>
    <cellStyle name="Normal 55 3 2 2 2 7" xfId="17871" xr:uid="{00000000-0005-0000-0000-0000E4450000}"/>
    <cellStyle name="Normal 55 3 2 2 3" xfId="3568" xr:uid="{00000000-0005-0000-0000-0000010E0000}"/>
    <cellStyle name="Normal 55 3 2 2 3 2" xfId="13642" xr:uid="{00000000-0005-0000-0000-00005B350000}"/>
    <cellStyle name="Normal 55 3 2 2 3 2 3" xfId="28736" xr:uid="{00000000-0005-0000-0000-000055700000}"/>
    <cellStyle name="Normal 55 3 2 2 3 3" xfId="8622" xr:uid="{00000000-0005-0000-0000-0000BF210000}"/>
    <cellStyle name="Normal 55 3 2 2 3 3 3" xfId="23719" xr:uid="{00000000-0005-0000-0000-0000BC5C0000}"/>
    <cellStyle name="Normal 55 3 2 2 3 5" xfId="18706" xr:uid="{00000000-0005-0000-0000-000027490000}"/>
    <cellStyle name="Normal 55 3 2 2 4" xfId="5261" xr:uid="{00000000-0005-0000-0000-00009E140000}"/>
    <cellStyle name="Normal 55 3 2 2 4 2" xfId="15313" xr:uid="{00000000-0005-0000-0000-0000E23B0000}"/>
    <cellStyle name="Normal 55 3 2 2 4 2 3" xfId="30407" xr:uid="{00000000-0005-0000-0000-0000DC760000}"/>
    <cellStyle name="Normal 55 3 2 2 4 3" xfId="10293" xr:uid="{00000000-0005-0000-0000-000046280000}"/>
    <cellStyle name="Normal 55 3 2 2 4 3 3" xfId="25390" xr:uid="{00000000-0005-0000-0000-000043630000}"/>
    <cellStyle name="Normal 55 3 2 2 4 5" xfId="20377" xr:uid="{00000000-0005-0000-0000-0000AE4F0000}"/>
    <cellStyle name="Normal 55 3 2 2 5" xfId="11971" xr:uid="{00000000-0005-0000-0000-0000D42E0000}"/>
    <cellStyle name="Normal 55 3 2 2 5 3" xfId="27065" xr:uid="{00000000-0005-0000-0000-0000CE690000}"/>
    <cellStyle name="Normal 55 3 2 2 6" xfId="6950" xr:uid="{00000000-0005-0000-0000-0000371B0000}"/>
    <cellStyle name="Normal 55 3 2 2 6 3" xfId="22048" xr:uid="{00000000-0005-0000-0000-000035560000}"/>
    <cellStyle name="Normal 55 3 2 2 8" xfId="17035"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4" xr:uid="{00000000-0005-0000-0000-0000F7710000}"/>
    <cellStyle name="Normal 55 3 2 3 2 3" xfId="9040" xr:uid="{00000000-0005-0000-0000-000061230000}"/>
    <cellStyle name="Normal 55 3 2 3 2 3 3" xfId="24137" xr:uid="{00000000-0005-0000-0000-00005E5E0000}"/>
    <cellStyle name="Normal 55 3 2 3 2 5" xfId="19124" xr:uid="{00000000-0005-0000-0000-0000C94A0000}"/>
    <cellStyle name="Normal 55 3 2 3 3" xfId="5679" xr:uid="{00000000-0005-0000-0000-000040160000}"/>
    <cellStyle name="Normal 55 3 2 3 3 2" xfId="15731" xr:uid="{00000000-0005-0000-0000-0000843D0000}"/>
    <cellStyle name="Normal 55 3 2 3 3 2 3" xfId="30825" xr:uid="{00000000-0005-0000-0000-00007E780000}"/>
    <cellStyle name="Normal 55 3 2 3 3 3" xfId="10711" xr:uid="{00000000-0005-0000-0000-0000E8290000}"/>
    <cellStyle name="Normal 55 3 2 3 3 3 3" xfId="25808" xr:uid="{00000000-0005-0000-0000-0000E5640000}"/>
    <cellStyle name="Normal 55 3 2 3 3 5" xfId="20795" xr:uid="{00000000-0005-0000-0000-000050510000}"/>
    <cellStyle name="Normal 55 3 2 3 4" xfId="12389" xr:uid="{00000000-0005-0000-0000-000076300000}"/>
    <cellStyle name="Normal 55 3 2 3 4 3" xfId="27483" xr:uid="{00000000-0005-0000-0000-0000706B0000}"/>
    <cellStyle name="Normal 55 3 2 3 5" xfId="7368" xr:uid="{00000000-0005-0000-0000-0000D91C0000}"/>
    <cellStyle name="Normal 55 3 2 3 5 3" xfId="22466" xr:uid="{00000000-0005-0000-0000-0000D7570000}"/>
    <cellStyle name="Normal 55 3 2 3 7" xfId="17453" xr:uid="{00000000-0005-0000-0000-000042440000}"/>
    <cellStyle name="Normal 55 3 2 4" xfId="3150" xr:uid="{00000000-0005-0000-0000-00005F0C0000}"/>
    <cellStyle name="Normal 55 3 2 4 2" xfId="13224" xr:uid="{00000000-0005-0000-0000-0000B9330000}"/>
    <cellStyle name="Normal 55 3 2 4 2 3" xfId="28318" xr:uid="{00000000-0005-0000-0000-0000B36E0000}"/>
    <cellStyle name="Normal 55 3 2 4 3" xfId="8204" xr:uid="{00000000-0005-0000-0000-00001D200000}"/>
    <cellStyle name="Normal 55 3 2 4 3 3" xfId="23301" xr:uid="{00000000-0005-0000-0000-00001A5B0000}"/>
    <cellStyle name="Normal 55 3 2 4 5" xfId="18288" xr:uid="{00000000-0005-0000-0000-000085470000}"/>
    <cellStyle name="Normal 55 3 2 5" xfId="4843" xr:uid="{00000000-0005-0000-0000-0000FC120000}"/>
    <cellStyle name="Normal 55 3 2 5 2" xfId="14895" xr:uid="{00000000-0005-0000-0000-0000403A0000}"/>
    <cellStyle name="Normal 55 3 2 5 2 3" xfId="29989" xr:uid="{00000000-0005-0000-0000-00003A750000}"/>
    <cellStyle name="Normal 55 3 2 5 3" xfId="9875" xr:uid="{00000000-0005-0000-0000-0000A4260000}"/>
    <cellStyle name="Normal 55 3 2 5 3 3" xfId="24972" xr:uid="{00000000-0005-0000-0000-0000A1610000}"/>
    <cellStyle name="Normal 55 3 2 5 5" xfId="19959" xr:uid="{00000000-0005-0000-0000-00000C4E0000}"/>
    <cellStyle name="Normal 55 3 2 6" xfId="11553" xr:uid="{00000000-0005-0000-0000-0000322D0000}"/>
    <cellStyle name="Normal 55 3 2 6 3" xfId="26647" xr:uid="{00000000-0005-0000-0000-00002C680000}"/>
    <cellStyle name="Normal 55 3 2 7" xfId="6532" xr:uid="{00000000-0005-0000-0000-000095190000}"/>
    <cellStyle name="Normal 55 3 2 7 3" xfId="21630" xr:uid="{00000000-0005-0000-0000-000093540000}"/>
    <cellStyle name="Normal 55 3 2 9" xfId="16617"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4" xr:uid="{00000000-0005-0000-0000-0000C9720000}"/>
    <cellStyle name="Normal 55 3 3 2 2 3" xfId="9250" xr:uid="{00000000-0005-0000-0000-000033240000}"/>
    <cellStyle name="Normal 55 3 3 2 2 3 3" xfId="24347" xr:uid="{00000000-0005-0000-0000-0000305F0000}"/>
    <cellStyle name="Normal 55 3 3 2 2 5" xfId="19334" xr:uid="{00000000-0005-0000-0000-00009B4B0000}"/>
    <cellStyle name="Normal 55 3 3 2 3" xfId="5889" xr:uid="{00000000-0005-0000-0000-000012170000}"/>
    <cellStyle name="Normal 55 3 3 2 3 2" xfId="15941" xr:uid="{00000000-0005-0000-0000-0000563E0000}"/>
    <cellStyle name="Normal 55 3 3 2 3 2 3" xfId="31035" xr:uid="{00000000-0005-0000-0000-000050790000}"/>
    <cellStyle name="Normal 55 3 3 2 3 3" xfId="10921" xr:uid="{00000000-0005-0000-0000-0000BA2A0000}"/>
    <cellStyle name="Normal 55 3 3 2 3 3 3" xfId="26018" xr:uid="{00000000-0005-0000-0000-0000B7650000}"/>
    <cellStyle name="Normal 55 3 3 2 3 5" xfId="21005" xr:uid="{00000000-0005-0000-0000-000022520000}"/>
    <cellStyle name="Normal 55 3 3 2 4" xfId="12599" xr:uid="{00000000-0005-0000-0000-000048310000}"/>
    <cellStyle name="Normal 55 3 3 2 4 3" xfId="27693" xr:uid="{00000000-0005-0000-0000-0000426C0000}"/>
    <cellStyle name="Normal 55 3 3 2 5" xfId="7578" xr:uid="{00000000-0005-0000-0000-0000AB1D0000}"/>
    <cellStyle name="Normal 55 3 3 2 5 3" xfId="22676" xr:uid="{00000000-0005-0000-0000-0000A9580000}"/>
    <cellStyle name="Normal 55 3 3 2 7" xfId="17663" xr:uid="{00000000-0005-0000-0000-000014450000}"/>
    <cellStyle name="Normal 55 3 3 3" xfId="3360" xr:uid="{00000000-0005-0000-0000-0000310D0000}"/>
    <cellStyle name="Normal 55 3 3 3 2" xfId="13434" xr:uid="{00000000-0005-0000-0000-00008B340000}"/>
    <cellStyle name="Normal 55 3 3 3 2 3" xfId="28528" xr:uid="{00000000-0005-0000-0000-0000856F0000}"/>
    <cellStyle name="Normal 55 3 3 3 3" xfId="8414" xr:uid="{00000000-0005-0000-0000-0000EF200000}"/>
    <cellStyle name="Normal 55 3 3 3 3 3" xfId="23511" xr:uid="{00000000-0005-0000-0000-0000EC5B0000}"/>
    <cellStyle name="Normal 55 3 3 3 5" xfId="18498" xr:uid="{00000000-0005-0000-0000-000057480000}"/>
    <cellStyle name="Normal 55 3 3 4" xfId="5053" xr:uid="{00000000-0005-0000-0000-0000CE130000}"/>
    <cellStyle name="Normal 55 3 3 4 2" xfId="15105" xr:uid="{00000000-0005-0000-0000-0000123B0000}"/>
    <cellStyle name="Normal 55 3 3 4 2 3" xfId="30199" xr:uid="{00000000-0005-0000-0000-00000C760000}"/>
    <cellStyle name="Normal 55 3 3 4 3" xfId="10085" xr:uid="{00000000-0005-0000-0000-000076270000}"/>
    <cellStyle name="Normal 55 3 3 4 3 3" xfId="25182" xr:uid="{00000000-0005-0000-0000-000073620000}"/>
    <cellStyle name="Normal 55 3 3 4 5" xfId="20169" xr:uid="{00000000-0005-0000-0000-0000DE4E0000}"/>
    <cellStyle name="Normal 55 3 3 5" xfId="11763" xr:uid="{00000000-0005-0000-0000-0000042E0000}"/>
    <cellStyle name="Normal 55 3 3 5 3" xfId="26857" xr:uid="{00000000-0005-0000-0000-0000FE680000}"/>
    <cellStyle name="Normal 55 3 3 6" xfId="6742" xr:uid="{00000000-0005-0000-0000-0000671A0000}"/>
    <cellStyle name="Normal 55 3 3 6 3" xfId="21840" xr:uid="{00000000-0005-0000-0000-000065550000}"/>
    <cellStyle name="Normal 55 3 3 8" xfId="16827"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6" xr:uid="{00000000-0005-0000-0000-000027710000}"/>
    <cellStyle name="Normal 55 3 4 2 3" xfId="8832" xr:uid="{00000000-0005-0000-0000-000091220000}"/>
    <cellStyle name="Normal 55 3 4 2 3 3" xfId="23929" xr:uid="{00000000-0005-0000-0000-00008E5D0000}"/>
    <cellStyle name="Normal 55 3 4 2 5" xfId="18916" xr:uid="{00000000-0005-0000-0000-0000F9490000}"/>
    <cellStyle name="Normal 55 3 4 3" xfId="5471" xr:uid="{00000000-0005-0000-0000-000070150000}"/>
    <cellStyle name="Normal 55 3 4 3 2" xfId="15523" xr:uid="{00000000-0005-0000-0000-0000B43C0000}"/>
    <cellStyle name="Normal 55 3 4 3 2 3" xfId="30617" xr:uid="{00000000-0005-0000-0000-0000AE770000}"/>
    <cellStyle name="Normal 55 3 4 3 3" xfId="10503" xr:uid="{00000000-0005-0000-0000-000018290000}"/>
    <cellStyle name="Normal 55 3 4 3 3 3" xfId="25600" xr:uid="{00000000-0005-0000-0000-000015640000}"/>
    <cellStyle name="Normal 55 3 4 3 5" xfId="20587" xr:uid="{00000000-0005-0000-0000-000080500000}"/>
    <cellStyle name="Normal 55 3 4 4" xfId="12181" xr:uid="{00000000-0005-0000-0000-0000A62F0000}"/>
    <cellStyle name="Normal 55 3 4 4 3" xfId="27275" xr:uid="{00000000-0005-0000-0000-0000A06A0000}"/>
    <cellStyle name="Normal 55 3 4 5" xfId="7160" xr:uid="{00000000-0005-0000-0000-0000091C0000}"/>
    <cellStyle name="Normal 55 3 4 5 3" xfId="22258" xr:uid="{00000000-0005-0000-0000-000007570000}"/>
    <cellStyle name="Normal 55 3 4 7" xfId="17245" xr:uid="{00000000-0005-0000-0000-000072430000}"/>
    <cellStyle name="Normal 55 3 5" xfId="2942" xr:uid="{00000000-0005-0000-0000-00008F0B0000}"/>
    <cellStyle name="Normal 55 3 5 2" xfId="13016" xr:uid="{00000000-0005-0000-0000-0000E9320000}"/>
    <cellStyle name="Normal 55 3 5 2 3" xfId="28110" xr:uid="{00000000-0005-0000-0000-0000E36D0000}"/>
    <cellStyle name="Normal 55 3 5 3" xfId="7996" xr:uid="{00000000-0005-0000-0000-00004D1F0000}"/>
    <cellStyle name="Normal 55 3 5 3 3" xfId="23093" xr:uid="{00000000-0005-0000-0000-00004A5A0000}"/>
    <cellStyle name="Normal 55 3 5 5" xfId="18080" xr:uid="{00000000-0005-0000-0000-0000B5460000}"/>
    <cellStyle name="Normal 55 3 6" xfId="4635" xr:uid="{00000000-0005-0000-0000-00002C120000}"/>
    <cellStyle name="Normal 55 3 6 2" xfId="14687" xr:uid="{00000000-0005-0000-0000-000070390000}"/>
    <cellStyle name="Normal 55 3 6 2 3" xfId="29781" xr:uid="{00000000-0005-0000-0000-00006A740000}"/>
    <cellStyle name="Normal 55 3 6 3" xfId="9667" xr:uid="{00000000-0005-0000-0000-0000D4250000}"/>
    <cellStyle name="Normal 55 3 6 3 3" xfId="24764" xr:uid="{00000000-0005-0000-0000-0000D1600000}"/>
    <cellStyle name="Normal 55 3 6 5" xfId="19751" xr:uid="{00000000-0005-0000-0000-00003C4D0000}"/>
    <cellStyle name="Normal 55 3 7" xfId="11345" xr:uid="{00000000-0005-0000-0000-0000622C0000}"/>
    <cellStyle name="Normal 55 3 7 3" xfId="26439" xr:uid="{00000000-0005-0000-0000-00005C670000}"/>
    <cellStyle name="Normal 55 3 8" xfId="6324" xr:uid="{00000000-0005-0000-0000-0000C5180000}"/>
    <cellStyle name="Normal 55 3 8 3" xfId="21422"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8" xr:uid="{00000000-0005-0000-0000-000031730000}"/>
    <cellStyle name="Normal 55 4 2 2 2 3" xfId="9354" xr:uid="{00000000-0005-0000-0000-00009B240000}"/>
    <cellStyle name="Normal 55 4 2 2 2 3 3" xfId="24451" xr:uid="{00000000-0005-0000-0000-0000985F0000}"/>
    <cellStyle name="Normal 55 4 2 2 2 5" xfId="19438" xr:uid="{00000000-0005-0000-0000-0000034C0000}"/>
    <cellStyle name="Normal 55 4 2 2 3" xfId="5993" xr:uid="{00000000-0005-0000-0000-00007A170000}"/>
    <cellStyle name="Normal 55 4 2 2 3 2" xfId="16045" xr:uid="{00000000-0005-0000-0000-0000BE3E0000}"/>
    <cellStyle name="Normal 55 4 2 2 3 2 3" xfId="31139" xr:uid="{00000000-0005-0000-0000-0000B8790000}"/>
    <cellStyle name="Normal 55 4 2 2 3 3" xfId="11025" xr:uid="{00000000-0005-0000-0000-0000222B0000}"/>
    <cellStyle name="Normal 55 4 2 2 3 3 3" xfId="26122" xr:uid="{00000000-0005-0000-0000-00001F660000}"/>
    <cellStyle name="Normal 55 4 2 2 3 5" xfId="21109" xr:uid="{00000000-0005-0000-0000-00008A520000}"/>
    <cellStyle name="Normal 55 4 2 2 4" xfId="12703" xr:uid="{00000000-0005-0000-0000-0000B0310000}"/>
    <cellStyle name="Normal 55 4 2 2 4 3" xfId="27797" xr:uid="{00000000-0005-0000-0000-0000AA6C0000}"/>
    <cellStyle name="Normal 55 4 2 2 5" xfId="7682" xr:uid="{00000000-0005-0000-0000-0000131E0000}"/>
    <cellStyle name="Normal 55 4 2 2 5 3" xfId="22780" xr:uid="{00000000-0005-0000-0000-000011590000}"/>
    <cellStyle name="Normal 55 4 2 2 7" xfId="17767" xr:uid="{00000000-0005-0000-0000-00007C450000}"/>
    <cellStyle name="Normal 55 4 2 3" xfId="3464" xr:uid="{00000000-0005-0000-0000-0000990D0000}"/>
    <cellStyle name="Normal 55 4 2 3 2" xfId="13538" xr:uid="{00000000-0005-0000-0000-0000F3340000}"/>
    <cellStyle name="Normal 55 4 2 3 2 3" xfId="28632" xr:uid="{00000000-0005-0000-0000-0000ED6F0000}"/>
    <cellStyle name="Normal 55 4 2 3 3" xfId="8518" xr:uid="{00000000-0005-0000-0000-000057210000}"/>
    <cellStyle name="Normal 55 4 2 3 3 3" xfId="23615" xr:uid="{00000000-0005-0000-0000-0000545C0000}"/>
    <cellStyle name="Normal 55 4 2 3 5" xfId="18602" xr:uid="{00000000-0005-0000-0000-0000BF480000}"/>
    <cellStyle name="Normal 55 4 2 4" xfId="5157" xr:uid="{00000000-0005-0000-0000-000036140000}"/>
    <cellStyle name="Normal 55 4 2 4 2" xfId="15209" xr:uid="{00000000-0005-0000-0000-00007A3B0000}"/>
    <cellStyle name="Normal 55 4 2 4 2 3" xfId="30303" xr:uid="{00000000-0005-0000-0000-000074760000}"/>
    <cellStyle name="Normal 55 4 2 4 3" xfId="10189" xr:uid="{00000000-0005-0000-0000-0000DE270000}"/>
    <cellStyle name="Normal 55 4 2 4 3 3" xfId="25286" xr:uid="{00000000-0005-0000-0000-0000DB620000}"/>
    <cellStyle name="Normal 55 4 2 4 5" xfId="20273" xr:uid="{00000000-0005-0000-0000-0000464F0000}"/>
    <cellStyle name="Normal 55 4 2 5" xfId="11867" xr:uid="{00000000-0005-0000-0000-00006C2E0000}"/>
    <cellStyle name="Normal 55 4 2 5 3" xfId="26961" xr:uid="{00000000-0005-0000-0000-000066690000}"/>
    <cellStyle name="Normal 55 4 2 6" xfId="6846" xr:uid="{00000000-0005-0000-0000-0000CF1A0000}"/>
    <cellStyle name="Normal 55 4 2 6 3" xfId="21944" xr:uid="{00000000-0005-0000-0000-0000CD550000}"/>
    <cellStyle name="Normal 55 4 2 8" xfId="16931"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0" xr:uid="{00000000-0005-0000-0000-00008F710000}"/>
    <cellStyle name="Normal 55 4 3 2 3" xfId="8936" xr:uid="{00000000-0005-0000-0000-0000F9220000}"/>
    <cellStyle name="Normal 55 4 3 2 3 3" xfId="24033" xr:uid="{00000000-0005-0000-0000-0000F65D0000}"/>
    <cellStyle name="Normal 55 4 3 2 5" xfId="19020" xr:uid="{00000000-0005-0000-0000-0000614A0000}"/>
    <cellStyle name="Normal 55 4 3 3" xfId="5575" xr:uid="{00000000-0005-0000-0000-0000D8150000}"/>
    <cellStyle name="Normal 55 4 3 3 2" xfId="15627" xr:uid="{00000000-0005-0000-0000-00001C3D0000}"/>
    <cellStyle name="Normal 55 4 3 3 2 3" xfId="30721" xr:uid="{00000000-0005-0000-0000-000016780000}"/>
    <cellStyle name="Normal 55 4 3 3 3" xfId="10607" xr:uid="{00000000-0005-0000-0000-000080290000}"/>
    <cellStyle name="Normal 55 4 3 3 3 3" xfId="25704" xr:uid="{00000000-0005-0000-0000-00007D640000}"/>
    <cellStyle name="Normal 55 4 3 3 5" xfId="20691" xr:uid="{00000000-0005-0000-0000-0000E8500000}"/>
    <cellStyle name="Normal 55 4 3 4" xfId="12285" xr:uid="{00000000-0005-0000-0000-00000E300000}"/>
    <cellStyle name="Normal 55 4 3 4 3" xfId="27379" xr:uid="{00000000-0005-0000-0000-0000086B0000}"/>
    <cellStyle name="Normal 55 4 3 5" xfId="7264" xr:uid="{00000000-0005-0000-0000-0000711C0000}"/>
    <cellStyle name="Normal 55 4 3 5 3" xfId="22362" xr:uid="{00000000-0005-0000-0000-00006F570000}"/>
    <cellStyle name="Normal 55 4 3 7" xfId="17349" xr:uid="{00000000-0005-0000-0000-0000DA430000}"/>
    <cellStyle name="Normal 55 4 4" xfId="3046" xr:uid="{00000000-0005-0000-0000-0000F70B0000}"/>
    <cellStyle name="Normal 55 4 4 2" xfId="13120" xr:uid="{00000000-0005-0000-0000-000051330000}"/>
    <cellStyle name="Normal 55 4 4 2 3" xfId="28214" xr:uid="{00000000-0005-0000-0000-00004B6E0000}"/>
    <cellStyle name="Normal 55 4 4 3" xfId="8100" xr:uid="{00000000-0005-0000-0000-0000B51F0000}"/>
    <cellStyle name="Normal 55 4 4 3 3" xfId="23197" xr:uid="{00000000-0005-0000-0000-0000B25A0000}"/>
    <cellStyle name="Normal 55 4 4 5" xfId="18184" xr:uid="{00000000-0005-0000-0000-00001D470000}"/>
    <cellStyle name="Normal 55 4 5" xfId="4739" xr:uid="{00000000-0005-0000-0000-000094120000}"/>
    <cellStyle name="Normal 55 4 5 2" xfId="14791" xr:uid="{00000000-0005-0000-0000-0000D8390000}"/>
    <cellStyle name="Normal 55 4 5 2 3" xfId="29885" xr:uid="{00000000-0005-0000-0000-0000D2740000}"/>
    <cellStyle name="Normal 55 4 5 3" xfId="9771" xr:uid="{00000000-0005-0000-0000-00003C260000}"/>
    <cellStyle name="Normal 55 4 5 3 3" xfId="24868" xr:uid="{00000000-0005-0000-0000-000039610000}"/>
    <cellStyle name="Normal 55 4 5 5" xfId="19855" xr:uid="{00000000-0005-0000-0000-0000A44D0000}"/>
    <cellStyle name="Normal 55 4 6" xfId="11449" xr:uid="{00000000-0005-0000-0000-0000CA2C0000}"/>
    <cellStyle name="Normal 55 4 6 3" xfId="26543" xr:uid="{00000000-0005-0000-0000-0000C4670000}"/>
    <cellStyle name="Normal 55 4 7" xfId="6428" xr:uid="{00000000-0005-0000-0000-00002D190000}"/>
    <cellStyle name="Normal 55 4 7 3" xfId="21526" xr:uid="{00000000-0005-0000-0000-00002B540000}"/>
    <cellStyle name="Normal 55 4 9" xfId="16513"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0" xr:uid="{00000000-0005-0000-0000-000061720000}"/>
    <cellStyle name="Normal 55 5 2 2 3" xfId="9146" xr:uid="{00000000-0005-0000-0000-0000CB230000}"/>
    <cellStyle name="Normal 55 5 2 2 3 3" xfId="24243" xr:uid="{00000000-0005-0000-0000-0000C85E0000}"/>
    <cellStyle name="Normal 55 5 2 2 5" xfId="19230" xr:uid="{00000000-0005-0000-0000-0000334B0000}"/>
    <cellStyle name="Normal 55 5 2 3" xfId="5785" xr:uid="{00000000-0005-0000-0000-0000AA160000}"/>
    <cellStyle name="Normal 55 5 2 3 2" xfId="15837" xr:uid="{00000000-0005-0000-0000-0000EE3D0000}"/>
    <cellStyle name="Normal 55 5 2 3 2 3" xfId="30931" xr:uid="{00000000-0005-0000-0000-0000E8780000}"/>
    <cellStyle name="Normal 55 5 2 3 3" xfId="10817" xr:uid="{00000000-0005-0000-0000-0000522A0000}"/>
    <cellStyle name="Normal 55 5 2 3 3 3" xfId="25914" xr:uid="{00000000-0005-0000-0000-00004F650000}"/>
    <cellStyle name="Normal 55 5 2 3 5" xfId="20901" xr:uid="{00000000-0005-0000-0000-0000BA510000}"/>
    <cellStyle name="Normal 55 5 2 4" xfId="12495" xr:uid="{00000000-0005-0000-0000-0000E0300000}"/>
    <cellStyle name="Normal 55 5 2 4 3" xfId="27589" xr:uid="{00000000-0005-0000-0000-0000DA6B0000}"/>
    <cellStyle name="Normal 55 5 2 5" xfId="7474" xr:uid="{00000000-0005-0000-0000-0000431D0000}"/>
    <cellStyle name="Normal 55 5 2 5 3" xfId="22572" xr:uid="{00000000-0005-0000-0000-000041580000}"/>
    <cellStyle name="Normal 55 5 2 7" xfId="17559" xr:uid="{00000000-0005-0000-0000-0000AC440000}"/>
    <cellStyle name="Normal 55 5 3" xfId="3256" xr:uid="{00000000-0005-0000-0000-0000C90C0000}"/>
    <cellStyle name="Normal 55 5 3 2" xfId="13330" xr:uid="{00000000-0005-0000-0000-000023340000}"/>
    <cellStyle name="Normal 55 5 3 2 3" xfId="28424" xr:uid="{00000000-0005-0000-0000-00001D6F0000}"/>
    <cellStyle name="Normal 55 5 3 3" xfId="8310" xr:uid="{00000000-0005-0000-0000-000087200000}"/>
    <cellStyle name="Normal 55 5 3 3 3" xfId="23407" xr:uid="{00000000-0005-0000-0000-0000845B0000}"/>
    <cellStyle name="Normal 55 5 3 5" xfId="18394" xr:uid="{00000000-0005-0000-0000-0000EF470000}"/>
    <cellStyle name="Normal 55 5 4" xfId="4949" xr:uid="{00000000-0005-0000-0000-000066130000}"/>
    <cellStyle name="Normal 55 5 4 2" xfId="15001" xr:uid="{00000000-0005-0000-0000-0000AA3A0000}"/>
    <cellStyle name="Normal 55 5 4 2 3" xfId="30095" xr:uid="{00000000-0005-0000-0000-0000A4750000}"/>
    <cellStyle name="Normal 55 5 4 3" xfId="9981" xr:uid="{00000000-0005-0000-0000-00000E270000}"/>
    <cellStyle name="Normal 55 5 4 3 3" xfId="25078" xr:uid="{00000000-0005-0000-0000-00000B620000}"/>
    <cellStyle name="Normal 55 5 4 5" xfId="20065" xr:uid="{00000000-0005-0000-0000-0000764E0000}"/>
    <cellStyle name="Normal 55 5 5" xfId="11659" xr:uid="{00000000-0005-0000-0000-00009C2D0000}"/>
    <cellStyle name="Normal 55 5 5 3" xfId="26753" xr:uid="{00000000-0005-0000-0000-000096680000}"/>
    <cellStyle name="Normal 55 5 6" xfId="6638" xr:uid="{00000000-0005-0000-0000-0000FF190000}"/>
    <cellStyle name="Normal 55 5 6 3" xfId="21736" xr:uid="{00000000-0005-0000-0000-0000FD540000}"/>
    <cellStyle name="Normal 55 5 8" xfId="16723"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2" xr:uid="{00000000-0005-0000-0000-0000BF700000}"/>
    <cellStyle name="Normal 55 6 2 3" xfId="8728" xr:uid="{00000000-0005-0000-0000-000029220000}"/>
    <cellStyle name="Normal 55 6 2 3 3" xfId="23825" xr:uid="{00000000-0005-0000-0000-0000265D0000}"/>
    <cellStyle name="Normal 55 6 2 5" xfId="18812" xr:uid="{00000000-0005-0000-0000-000091490000}"/>
    <cellStyle name="Normal 55 6 3" xfId="5367" xr:uid="{00000000-0005-0000-0000-000008150000}"/>
    <cellStyle name="Normal 55 6 3 2" xfId="15419" xr:uid="{00000000-0005-0000-0000-00004C3C0000}"/>
    <cellStyle name="Normal 55 6 3 2 3" xfId="30513" xr:uid="{00000000-0005-0000-0000-000046770000}"/>
    <cellStyle name="Normal 55 6 3 3" xfId="10399" xr:uid="{00000000-0005-0000-0000-0000B0280000}"/>
    <cellStyle name="Normal 55 6 3 3 3" xfId="25496" xr:uid="{00000000-0005-0000-0000-0000AD630000}"/>
    <cellStyle name="Normal 55 6 3 5" xfId="20483" xr:uid="{00000000-0005-0000-0000-000018500000}"/>
    <cellStyle name="Normal 55 6 4" xfId="12077" xr:uid="{00000000-0005-0000-0000-00003E2F0000}"/>
    <cellStyle name="Normal 55 6 4 3" xfId="27171" xr:uid="{00000000-0005-0000-0000-0000386A0000}"/>
    <cellStyle name="Normal 55 6 5" xfId="7056" xr:uid="{00000000-0005-0000-0000-0000A11B0000}"/>
    <cellStyle name="Normal 55 6 5 3" xfId="22154" xr:uid="{00000000-0005-0000-0000-00009F560000}"/>
    <cellStyle name="Normal 55 6 7" xfId="17141" xr:uid="{00000000-0005-0000-0000-00000A430000}"/>
    <cellStyle name="Normal 55 7" xfId="2834" xr:uid="{00000000-0005-0000-0000-0000230B0000}"/>
    <cellStyle name="Normal 55 7 2" xfId="12912" xr:uid="{00000000-0005-0000-0000-000081320000}"/>
    <cellStyle name="Normal 55 7 2 3" xfId="28006" xr:uid="{00000000-0005-0000-0000-00007B6D0000}"/>
    <cellStyle name="Normal 55 7 3" xfId="7892" xr:uid="{00000000-0005-0000-0000-0000E51E0000}"/>
    <cellStyle name="Normal 55 7 3 3" xfId="22989" xr:uid="{00000000-0005-0000-0000-0000E2590000}"/>
    <cellStyle name="Normal 55 7 5" xfId="17976" xr:uid="{00000000-0005-0000-0000-00004D460000}"/>
    <cellStyle name="Normal 55 8" xfId="4528" xr:uid="{00000000-0005-0000-0000-0000C1110000}"/>
    <cellStyle name="Normal 55 8 2" xfId="14583" xr:uid="{00000000-0005-0000-0000-000008390000}"/>
    <cellStyle name="Normal 55 8 2 3" xfId="29677" xr:uid="{00000000-0005-0000-0000-000002740000}"/>
    <cellStyle name="Normal 55 8 3" xfId="9563" xr:uid="{00000000-0005-0000-0000-00006C250000}"/>
    <cellStyle name="Normal 55 8 3 3" xfId="24660" xr:uid="{00000000-0005-0000-0000-000069600000}"/>
    <cellStyle name="Normal 55 8 5" xfId="19647" xr:uid="{00000000-0005-0000-0000-0000D44C0000}"/>
    <cellStyle name="Normal 55 9" xfId="11239" xr:uid="{00000000-0005-0000-0000-0000F82B0000}"/>
    <cellStyle name="Normal 55 9 3" xfId="26335" xr:uid="{00000000-0005-0000-0000-0000F4660000}"/>
    <cellStyle name="Normal 56" xfId="863" xr:uid="{00000000-0005-0000-0000-00006E030000}"/>
    <cellStyle name="Normal 56 10" xfId="6219" xr:uid="{00000000-0005-0000-0000-00005C180000}"/>
    <cellStyle name="Normal 56 10 3" xfId="21319" xr:uid="{00000000-0005-0000-0000-00005C530000}"/>
    <cellStyle name="Normal 56 12" xfId="16304" xr:uid="{00000000-0005-0000-0000-0000C53F0000}"/>
    <cellStyle name="Normal 56 2" xfId="1184" xr:uid="{00000000-0005-0000-0000-0000B0040000}"/>
    <cellStyle name="Normal 56 2 11" xfId="16358" xr:uid="{00000000-0005-0000-0000-0000FB3F0000}"/>
    <cellStyle name="Normal 56 2 2" xfId="1292" xr:uid="{00000000-0005-0000-0000-00001C050000}"/>
    <cellStyle name="Normal 56 2 2 10" xfId="16462"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5" xr:uid="{00000000-0005-0000-0000-0000CE730000}"/>
    <cellStyle name="Normal 56 2 2 2 2 2 2 3" xfId="9511" xr:uid="{00000000-0005-0000-0000-000038250000}"/>
    <cellStyle name="Normal 56 2 2 2 2 2 2 3 3" xfId="24608" xr:uid="{00000000-0005-0000-0000-000035600000}"/>
    <cellStyle name="Normal 56 2 2 2 2 2 2 5" xfId="19595"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79" xr:uid="{00000000-0005-0000-0000-0000BC660000}"/>
    <cellStyle name="Normal 56 2 2 2 2 2 3 5" xfId="21266" xr:uid="{00000000-0005-0000-0000-000027530000}"/>
    <cellStyle name="Normal 56 2 2 2 2 2 4" xfId="12860" xr:uid="{00000000-0005-0000-0000-00004D320000}"/>
    <cellStyle name="Normal 56 2 2 2 2 2 4 3" xfId="27954" xr:uid="{00000000-0005-0000-0000-0000476D0000}"/>
    <cellStyle name="Normal 56 2 2 2 2 2 5" xfId="7839" xr:uid="{00000000-0005-0000-0000-0000B01E0000}"/>
    <cellStyle name="Normal 56 2 2 2 2 2 5 3" xfId="22937" xr:uid="{00000000-0005-0000-0000-0000AE590000}"/>
    <cellStyle name="Normal 56 2 2 2 2 2 7" xfId="17924" xr:uid="{00000000-0005-0000-0000-000019460000}"/>
    <cellStyle name="Normal 56 2 2 2 2 3" xfId="3621" xr:uid="{00000000-0005-0000-0000-0000360E0000}"/>
    <cellStyle name="Normal 56 2 2 2 2 3 2" xfId="13695" xr:uid="{00000000-0005-0000-0000-000090350000}"/>
    <cellStyle name="Normal 56 2 2 2 2 3 2 3" xfId="28789" xr:uid="{00000000-0005-0000-0000-00008A700000}"/>
    <cellStyle name="Normal 56 2 2 2 2 3 3" xfId="8675" xr:uid="{00000000-0005-0000-0000-0000F4210000}"/>
    <cellStyle name="Normal 56 2 2 2 2 3 3 3" xfId="23772" xr:uid="{00000000-0005-0000-0000-0000F15C0000}"/>
    <cellStyle name="Normal 56 2 2 2 2 3 5" xfId="18759" xr:uid="{00000000-0005-0000-0000-00005C490000}"/>
    <cellStyle name="Normal 56 2 2 2 2 4" xfId="5314" xr:uid="{00000000-0005-0000-0000-0000D3140000}"/>
    <cellStyle name="Normal 56 2 2 2 2 4 2" xfId="15366" xr:uid="{00000000-0005-0000-0000-0000173C0000}"/>
    <cellStyle name="Normal 56 2 2 2 2 4 2 3" xfId="30460" xr:uid="{00000000-0005-0000-0000-000011770000}"/>
    <cellStyle name="Normal 56 2 2 2 2 4 3" xfId="10346" xr:uid="{00000000-0005-0000-0000-00007B280000}"/>
    <cellStyle name="Normal 56 2 2 2 2 4 3 3" xfId="25443" xr:uid="{00000000-0005-0000-0000-000078630000}"/>
    <cellStyle name="Normal 56 2 2 2 2 4 5" xfId="20430" xr:uid="{00000000-0005-0000-0000-0000E34F0000}"/>
    <cellStyle name="Normal 56 2 2 2 2 5" xfId="12024" xr:uid="{00000000-0005-0000-0000-0000092F0000}"/>
    <cellStyle name="Normal 56 2 2 2 2 5 3" xfId="27118" xr:uid="{00000000-0005-0000-0000-0000036A0000}"/>
    <cellStyle name="Normal 56 2 2 2 2 6" xfId="7003" xr:uid="{00000000-0005-0000-0000-00006C1B0000}"/>
    <cellStyle name="Normal 56 2 2 2 2 6 3" xfId="22101" xr:uid="{00000000-0005-0000-0000-00006A560000}"/>
    <cellStyle name="Normal 56 2 2 2 2 8" xfId="17088"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7" xr:uid="{00000000-0005-0000-0000-00002C720000}"/>
    <cellStyle name="Normal 56 2 2 2 3 2 3" xfId="9093" xr:uid="{00000000-0005-0000-0000-000096230000}"/>
    <cellStyle name="Normal 56 2 2 2 3 2 3 3" xfId="24190" xr:uid="{00000000-0005-0000-0000-0000935E0000}"/>
    <cellStyle name="Normal 56 2 2 2 3 2 5" xfId="19177" xr:uid="{00000000-0005-0000-0000-0000FE4A0000}"/>
    <cellStyle name="Normal 56 2 2 2 3 3" xfId="5732" xr:uid="{00000000-0005-0000-0000-000075160000}"/>
    <cellStyle name="Normal 56 2 2 2 3 3 2" xfId="15784" xr:uid="{00000000-0005-0000-0000-0000B93D0000}"/>
    <cellStyle name="Normal 56 2 2 2 3 3 2 3" xfId="30878" xr:uid="{00000000-0005-0000-0000-0000B3780000}"/>
    <cellStyle name="Normal 56 2 2 2 3 3 3" xfId="10764" xr:uid="{00000000-0005-0000-0000-00001D2A0000}"/>
    <cellStyle name="Normal 56 2 2 2 3 3 3 3" xfId="25861" xr:uid="{00000000-0005-0000-0000-00001A650000}"/>
    <cellStyle name="Normal 56 2 2 2 3 3 5" xfId="20848" xr:uid="{00000000-0005-0000-0000-000085510000}"/>
    <cellStyle name="Normal 56 2 2 2 3 4" xfId="12442" xr:uid="{00000000-0005-0000-0000-0000AB300000}"/>
    <cellStyle name="Normal 56 2 2 2 3 4 3" xfId="27536" xr:uid="{00000000-0005-0000-0000-0000A56B0000}"/>
    <cellStyle name="Normal 56 2 2 2 3 5" xfId="7421" xr:uid="{00000000-0005-0000-0000-00000E1D0000}"/>
    <cellStyle name="Normal 56 2 2 2 3 5 3" xfId="22519" xr:uid="{00000000-0005-0000-0000-00000C580000}"/>
    <cellStyle name="Normal 56 2 2 2 3 7" xfId="17506" xr:uid="{00000000-0005-0000-0000-000077440000}"/>
    <cellStyle name="Normal 56 2 2 2 4" xfId="3203" xr:uid="{00000000-0005-0000-0000-0000940C0000}"/>
    <cellStyle name="Normal 56 2 2 2 4 2" xfId="13277" xr:uid="{00000000-0005-0000-0000-0000EE330000}"/>
    <cellStyle name="Normal 56 2 2 2 4 2 3" xfId="28371" xr:uid="{00000000-0005-0000-0000-0000E86E0000}"/>
    <cellStyle name="Normal 56 2 2 2 4 3" xfId="8257" xr:uid="{00000000-0005-0000-0000-000052200000}"/>
    <cellStyle name="Normal 56 2 2 2 4 3 3" xfId="23354" xr:uid="{00000000-0005-0000-0000-00004F5B0000}"/>
    <cellStyle name="Normal 56 2 2 2 4 5" xfId="18341" xr:uid="{00000000-0005-0000-0000-0000BA470000}"/>
    <cellStyle name="Normal 56 2 2 2 5" xfId="4896" xr:uid="{00000000-0005-0000-0000-000031130000}"/>
    <cellStyle name="Normal 56 2 2 2 5 2" xfId="14948" xr:uid="{00000000-0005-0000-0000-0000753A0000}"/>
    <cellStyle name="Normal 56 2 2 2 5 2 3" xfId="30042" xr:uid="{00000000-0005-0000-0000-00006F750000}"/>
    <cellStyle name="Normal 56 2 2 2 5 3" xfId="9928" xr:uid="{00000000-0005-0000-0000-0000D9260000}"/>
    <cellStyle name="Normal 56 2 2 2 5 3 3" xfId="25025" xr:uid="{00000000-0005-0000-0000-0000D6610000}"/>
    <cellStyle name="Normal 56 2 2 2 5 5" xfId="20012" xr:uid="{00000000-0005-0000-0000-0000414E0000}"/>
    <cellStyle name="Normal 56 2 2 2 6" xfId="11606" xr:uid="{00000000-0005-0000-0000-0000672D0000}"/>
    <cellStyle name="Normal 56 2 2 2 6 3" xfId="26700" xr:uid="{00000000-0005-0000-0000-000061680000}"/>
    <cellStyle name="Normal 56 2 2 2 7" xfId="6585" xr:uid="{00000000-0005-0000-0000-0000CA190000}"/>
    <cellStyle name="Normal 56 2 2 2 7 3" xfId="21683" xr:uid="{00000000-0005-0000-0000-0000C8540000}"/>
    <cellStyle name="Normal 56 2 2 2 9" xfId="16670"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7" xr:uid="{00000000-0005-0000-0000-0000FE720000}"/>
    <cellStyle name="Normal 56 2 2 3 2 2 3" xfId="9303" xr:uid="{00000000-0005-0000-0000-000068240000}"/>
    <cellStyle name="Normal 56 2 2 3 2 2 3 3" xfId="24400" xr:uid="{00000000-0005-0000-0000-0000655F0000}"/>
    <cellStyle name="Normal 56 2 2 3 2 2 5" xfId="19387" xr:uid="{00000000-0005-0000-0000-0000D04B0000}"/>
    <cellStyle name="Normal 56 2 2 3 2 3" xfId="5942" xr:uid="{00000000-0005-0000-0000-000047170000}"/>
    <cellStyle name="Normal 56 2 2 3 2 3 2" xfId="15994" xr:uid="{00000000-0005-0000-0000-00008B3E0000}"/>
    <cellStyle name="Normal 56 2 2 3 2 3 2 3" xfId="31088" xr:uid="{00000000-0005-0000-0000-000085790000}"/>
    <cellStyle name="Normal 56 2 2 3 2 3 3" xfId="10974" xr:uid="{00000000-0005-0000-0000-0000EF2A0000}"/>
    <cellStyle name="Normal 56 2 2 3 2 3 3 3" xfId="26071" xr:uid="{00000000-0005-0000-0000-0000EC650000}"/>
    <cellStyle name="Normal 56 2 2 3 2 3 5" xfId="21058" xr:uid="{00000000-0005-0000-0000-000057520000}"/>
    <cellStyle name="Normal 56 2 2 3 2 4" xfId="12652" xr:uid="{00000000-0005-0000-0000-00007D310000}"/>
    <cellStyle name="Normal 56 2 2 3 2 4 3" xfId="27746" xr:uid="{00000000-0005-0000-0000-0000776C0000}"/>
    <cellStyle name="Normal 56 2 2 3 2 5" xfId="7631" xr:uid="{00000000-0005-0000-0000-0000E01D0000}"/>
    <cellStyle name="Normal 56 2 2 3 2 5 3" xfId="22729" xr:uid="{00000000-0005-0000-0000-0000DE580000}"/>
    <cellStyle name="Normal 56 2 2 3 2 7" xfId="17716" xr:uid="{00000000-0005-0000-0000-000049450000}"/>
    <cellStyle name="Normal 56 2 2 3 3" xfId="3413" xr:uid="{00000000-0005-0000-0000-0000660D0000}"/>
    <cellStyle name="Normal 56 2 2 3 3 2" xfId="13487" xr:uid="{00000000-0005-0000-0000-0000C0340000}"/>
    <cellStyle name="Normal 56 2 2 3 3 2 3" xfId="28581" xr:uid="{00000000-0005-0000-0000-0000BA6F0000}"/>
    <cellStyle name="Normal 56 2 2 3 3 3" xfId="8467" xr:uid="{00000000-0005-0000-0000-000024210000}"/>
    <cellStyle name="Normal 56 2 2 3 3 3 3" xfId="23564" xr:uid="{00000000-0005-0000-0000-0000215C0000}"/>
    <cellStyle name="Normal 56 2 2 3 3 5" xfId="18551" xr:uid="{00000000-0005-0000-0000-00008C480000}"/>
    <cellStyle name="Normal 56 2 2 3 4" xfId="5106" xr:uid="{00000000-0005-0000-0000-000003140000}"/>
    <cellStyle name="Normal 56 2 2 3 4 2" xfId="15158" xr:uid="{00000000-0005-0000-0000-0000473B0000}"/>
    <cellStyle name="Normal 56 2 2 3 4 2 3" xfId="30252" xr:uid="{00000000-0005-0000-0000-000041760000}"/>
    <cellStyle name="Normal 56 2 2 3 4 3" xfId="10138" xr:uid="{00000000-0005-0000-0000-0000AB270000}"/>
    <cellStyle name="Normal 56 2 2 3 4 3 3" xfId="25235" xr:uid="{00000000-0005-0000-0000-0000A8620000}"/>
    <cellStyle name="Normal 56 2 2 3 4 5" xfId="20222" xr:uid="{00000000-0005-0000-0000-0000134F0000}"/>
    <cellStyle name="Normal 56 2 2 3 5" xfId="11816" xr:uid="{00000000-0005-0000-0000-0000392E0000}"/>
    <cellStyle name="Normal 56 2 2 3 5 3" xfId="26910" xr:uid="{00000000-0005-0000-0000-000033690000}"/>
    <cellStyle name="Normal 56 2 2 3 6" xfId="6795" xr:uid="{00000000-0005-0000-0000-00009C1A0000}"/>
    <cellStyle name="Normal 56 2 2 3 6 3" xfId="21893" xr:uid="{00000000-0005-0000-0000-00009A550000}"/>
    <cellStyle name="Normal 56 2 2 3 8" xfId="16880"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8999" xr:uid="{00000000-0005-0000-0000-00005C710000}"/>
    <cellStyle name="Normal 56 2 2 4 2 3" xfId="8885" xr:uid="{00000000-0005-0000-0000-0000C6220000}"/>
    <cellStyle name="Normal 56 2 2 4 2 3 3" xfId="23982" xr:uid="{00000000-0005-0000-0000-0000C35D0000}"/>
    <cellStyle name="Normal 56 2 2 4 2 5" xfId="18969" xr:uid="{00000000-0005-0000-0000-00002E4A0000}"/>
    <cellStyle name="Normal 56 2 2 4 3" xfId="5524" xr:uid="{00000000-0005-0000-0000-0000A5150000}"/>
    <cellStyle name="Normal 56 2 2 4 3 2" xfId="15576" xr:uid="{00000000-0005-0000-0000-0000E93C0000}"/>
    <cellStyle name="Normal 56 2 2 4 3 2 3" xfId="30670" xr:uid="{00000000-0005-0000-0000-0000E3770000}"/>
    <cellStyle name="Normal 56 2 2 4 3 3" xfId="10556" xr:uid="{00000000-0005-0000-0000-00004D290000}"/>
    <cellStyle name="Normal 56 2 2 4 3 3 3" xfId="25653" xr:uid="{00000000-0005-0000-0000-00004A640000}"/>
    <cellStyle name="Normal 56 2 2 4 3 5" xfId="20640" xr:uid="{00000000-0005-0000-0000-0000B5500000}"/>
    <cellStyle name="Normal 56 2 2 4 4" xfId="12234" xr:uid="{00000000-0005-0000-0000-0000DB2F0000}"/>
    <cellStyle name="Normal 56 2 2 4 4 3" xfId="27328" xr:uid="{00000000-0005-0000-0000-0000D56A0000}"/>
    <cellStyle name="Normal 56 2 2 4 5" xfId="7213" xr:uid="{00000000-0005-0000-0000-00003E1C0000}"/>
    <cellStyle name="Normal 56 2 2 4 5 3" xfId="22311" xr:uid="{00000000-0005-0000-0000-00003C570000}"/>
    <cellStyle name="Normal 56 2 2 4 7" xfId="17298" xr:uid="{00000000-0005-0000-0000-0000A7430000}"/>
    <cellStyle name="Normal 56 2 2 5" xfId="2995" xr:uid="{00000000-0005-0000-0000-0000C40B0000}"/>
    <cellStyle name="Normal 56 2 2 5 2" xfId="13069" xr:uid="{00000000-0005-0000-0000-00001E330000}"/>
    <cellStyle name="Normal 56 2 2 5 2 3" xfId="28163" xr:uid="{00000000-0005-0000-0000-0000186E0000}"/>
    <cellStyle name="Normal 56 2 2 5 3" xfId="8049" xr:uid="{00000000-0005-0000-0000-0000821F0000}"/>
    <cellStyle name="Normal 56 2 2 5 3 3" xfId="23146" xr:uid="{00000000-0005-0000-0000-00007F5A0000}"/>
    <cellStyle name="Normal 56 2 2 5 5" xfId="18133" xr:uid="{00000000-0005-0000-0000-0000EA460000}"/>
    <cellStyle name="Normal 56 2 2 6" xfId="4688" xr:uid="{00000000-0005-0000-0000-000061120000}"/>
    <cellStyle name="Normal 56 2 2 6 2" xfId="14740" xr:uid="{00000000-0005-0000-0000-0000A5390000}"/>
    <cellStyle name="Normal 56 2 2 6 2 3" xfId="29834" xr:uid="{00000000-0005-0000-0000-00009F740000}"/>
    <cellStyle name="Normal 56 2 2 6 3" xfId="9720" xr:uid="{00000000-0005-0000-0000-000009260000}"/>
    <cellStyle name="Normal 56 2 2 6 3 3" xfId="24817" xr:uid="{00000000-0005-0000-0000-000006610000}"/>
    <cellStyle name="Normal 56 2 2 6 5" xfId="19804" xr:uid="{00000000-0005-0000-0000-0000714D0000}"/>
    <cellStyle name="Normal 56 2 2 7" xfId="11398" xr:uid="{00000000-0005-0000-0000-0000972C0000}"/>
    <cellStyle name="Normal 56 2 2 7 3" xfId="26492" xr:uid="{00000000-0005-0000-0000-000091670000}"/>
    <cellStyle name="Normal 56 2 2 8" xfId="6377" xr:uid="{00000000-0005-0000-0000-0000FA180000}"/>
    <cellStyle name="Normal 56 2 2 8 3" xfId="21475"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1" xr:uid="{00000000-0005-0000-0000-000066730000}"/>
    <cellStyle name="Normal 56 2 3 2 2 2 3" xfId="9407" xr:uid="{00000000-0005-0000-0000-0000D0240000}"/>
    <cellStyle name="Normal 56 2 3 2 2 2 3 3" xfId="24504" xr:uid="{00000000-0005-0000-0000-0000CD5F0000}"/>
    <cellStyle name="Normal 56 2 3 2 2 2 5" xfId="19491" xr:uid="{00000000-0005-0000-0000-0000384C0000}"/>
    <cellStyle name="Normal 56 2 3 2 2 3" xfId="6046" xr:uid="{00000000-0005-0000-0000-0000AF170000}"/>
    <cellStyle name="Normal 56 2 3 2 2 3 2" xfId="16098" xr:uid="{00000000-0005-0000-0000-0000F33E0000}"/>
    <cellStyle name="Normal 56 2 3 2 2 3 2 3" xfId="31192" xr:uid="{00000000-0005-0000-0000-0000ED790000}"/>
    <cellStyle name="Normal 56 2 3 2 2 3 3" xfId="11078" xr:uid="{00000000-0005-0000-0000-0000572B0000}"/>
    <cellStyle name="Normal 56 2 3 2 2 3 3 3" xfId="26175" xr:uid="{00000000-0005-0000-0000-000054660000}"/>
    <cellStyle name="Normal 56 2 3 2 2 3 5" xfId="21162" xr:uid="{00000000-0005-0000-0000-0000BF520000}"/>
    <cellStyle name="Normal 56 2 3 2 2 4" xfId="12756" xr:uid="{00000000-0005-0000-0000-0000E5310000}"/>
    <cellStyle name="Normal 56 2 3 2 2 4 3" xfId="27850" xr:uid="{00000000-0005-0000-0000-0000DF6C0000}"/>
    <cellStyle name="Normal 56 2 3 2 2 5" xfId="7735" xr:uid="{00000000-0005-0000-0000-0000481E0000}"/>
    <cellStyle name="Normal 56 2 3 2 2 5 3" xfId="22833" xr:uid="{00000000-0005-0000-0000-000046590000}"/>
    <cellStyle name="Normal 56 2 3 2 2 7" xfId="17820" xr:uid="{00000000-0005-0000-0000-0000B1450000}"/>
    <cellStyle name="Normal 56 2 3 2 3" xfId="3517" xr:uid="{00000000-0005-0000-0000-0000CE0D0000}"/>
    <cellStyle name="Normal 56 2 3 2 3 2" xfId="13591" xr:uid="{00000000-0005-0000-0000-000028350000}"/>
    <cellStyle name="Normal 56 2 3 2 3 2 3" xfId="28685" xr:uid="{00000000-0005-0000-0000-000022700000}"/>
    <cellStyle name="Normal 56 2 3 2 3 3" xfId="8571" xr:uid="{00000000-0005-0000-0000-00008C210000}"/>
    <cellStyle name="Normal 56 2 3 2 3 3 3" xfId="23668" xr:uid="{00000000-0005-0000-0000-0000895C0000}"/>
    <cellStyle name="Normal 56 2 3 2 3 5" xfId="18655" xr:uid="{00000000-0005-0000-0000-0000F4480000}"/>
    <cellStyle name="Normal 56 2 3 2 4" xfId="5210" xr:uid="{00000000-0005-0000-0000-00006B140000}"/>
    <cellStyle name="Normal 56 2 3 2 4 2" xfId="15262" xr:uid="{00000000-0005-0000-0000-0000AF3B0000}"/>
    <cellStyle name="Normal 56 2 3 2 4 2 3" xfId="30356" xr:uid="{00000000-0005-0000-0000-0000A9760000}"/>
    <cellStyle name="Normal 56 2 3 2 4 3" xfId="10242" xr:uid="{00000000-0005-0000-0000-000013280000}"/>
    <cellStyle name="Normal 56 2 3 2 4 3 3" xfId="25339" xr:uid="{00000000-0005-0000-0000-000010630000}"/>
    <cellStyle name="Normal 56 2 3 2 4 5" xfId="20326" xr:uid="{00000000-0005-0000-0000-00007B4F0000}"/>
    <cellStyle name="Normal 56 2 3 2 5" xfId="11920" xr:uid="{00000000-0005-0000-0000-0000A12E0000}"/>
    <cellStyle name="Normal 56 2 3 2 5 3" xfId="27014" xr:uid="{00000000-0005-0000-0000-00009B690000}"/>
    <cellStyle name="Normal 56 2 3 2 6" xfId="6899" xr:uid="{00000000-0005-0000-0000-0000041B0000}"/>
    <cellStyle name="Normal 56 2 3 2 6 3" xfId="21997" xr:uid="{00000000-0005-0000-0000-000002560000}"/>
    <cellStyle name="Normal 56 2 3 2 8" xfId="16984"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3" xr:uid="{00000000-0005-0000-0000-0000C4710000}"/>
    <cellStyle name="Normal 56 2 3 3 2 3" xfId="8989" xr:uid="{00000000-0005-0000-0000-00002E230000}"/>
    <cellStyle name="Normal 56 2 3 3 2 3 3" xfId="24086" xr:uid="{00000000-0005-0000-0000-00002B5E0000}"/>
    <cellStyle name="Normal 56 2 3 3 2 5" xfId="19073" xr:uid="{00000000-0005-0000-0000-0000964A0000}"/>
    <cellStyle name="Normal 56 2 3 3 3" xfId="5628" xr:uid="{00000000-0005-0000-0000-00000D160000}"/>
    <cellStyle name="Normal 56 2 3 3 3 2" xfId="15680" xr:uid="{00000000-0005-0000-0000-0000513D0000}"/>
    <cellStyle name="Normal 56 2 3 3 3 2 3" xfId="30774" xr:uid="{00000000-0005-0000-0000-00004B780000}"/>
    <cellStyle name="Normal 56 2 3 3 3 3" xfId="10660" xr:uid="{00000000-0005-0000-0000-0000B5290000}"/>
    <cellStyle name="Normal 56 2 3 3 3 3 3" xfId="25757" xr:uid="{00000000-0005-0000-0000-0000B2640000}"/>
    <cellStyle name="Normal 56 2 3 3 3 5" xfId="20744" xr:uid="{00000000-0005-0000-0000-00001D510000}"/>
    <cellStyle name="Normal 56 2 3 3 4" xfId="12338" xr:uid="{00000000-0005-0000-0000-000043300000}"/>
    <cellStyle name="Normal 56 2 3 3 4 3" xfId="27432" xr:uid="{00000000-0005-0000-0000-00003D6B0000}"/>
    <cellStyle name="Normal 56 2 3 3 5" xfId="7317" xr:uid="{00000000-0005-0000-0000-0000A61C0000}"/>
    <cellStyle name="Normal 56 2 3 3 5 3" xfId="22415" xr:uid="{00000000-0005-0000-0000-0000A4570000}"/>
    <cellStyle name="Normal 56 2 3 3 7" xfId="17402" xr:uid="{00000000-0005-0000-0000-00000F440000}"/>
    <cellStyle name="Normal 56 2 3 4" xfId="3099" xr:uid="{00000000-0005-0000-0000-00002C0C0000}"/>
    <cellStyle name="Normal 56 2 3 4 2" xfId="13173" xr:uid="{00000000-0005-0000-0000-000086330000}"/>
    <cellStyle name="Normal 56 2 3 4 2 3" xfId="28267" xr:uid="{00000000-0005-0000-0000-0000806E0000}"/>
    <cellStyle name="Normal 56 2 3 4 3" xfId="8153" xr:uid="{00000000-0005-0000-0000-0000EA1F0000}"/>
    <cellStyle name="Normal 56 2 3 4 3 3" xfId="23250" xr:uid="{00000000-0005-0000-0000-0000E75A0000}"/>
    <cellStyle name="Normal 56 2 3 4 5" xfId="18237" xr:uid="{00000000-0005-0000-0000-000052470000}"/>
    <cellStyle name="Normal 56 2 3 5" xfId="4792" xr:uid="{00000000-0005-0000-0000-0000C9120000}"/>
    <cellStyle name="Normal 56 2 3 5 2" xfId="14844" xr:uid="{00000000-0005-0000-0000-00000D3A0000}"/>
    <cellStyle name="Normal 56 2 3 5 2 3" xfId="29938" xr:uid="{00000000-0005-0000-0000-000007750000}"/>
    <cellStyle name="Normal 56 2 3 5 3" xfId="9824" xr:uid="{00000000-0005-0000-0000-000071260000}"/>
    <cellStyle name="Normal 56 2 3 5 3 3" xfId="24921" xr:uid="{00000000-0005-0000-0000-00006E610000}"/>
    <cellStyle name="Normal 56 2 3 5 5" xfId="19908" xr:uid="{00000000-0005-0000-0000-0000D94D0000}"/>
    <cellStyle name="Normal 56 2 3 6" xfId="11502" xr:uid="{00000000-0005-0000-0000-0000FF2C0000}"/>
    <cellStyle name="Normal 56 2 3 6 3" xfId="26596" xr:uid="{00000000-0005-0000-0000-0000F9670000}"/>
    <cellStyle name="Normal 56 2 3 7" xfId="6481" xr:uid="{00000000-0005-0000-0000-000062190000}"/>
    <cellStyle name="Normal 56 2 3 7 3" xfId="21579" xr:uid="{00000000-0005-0000-0000-000060540000}"/>
    <cellStyle name="Normal 56 2 3 9" xfId="16566"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3" xr:uid="{00000000-0005-0000-0000-000096720000}"/>
    <cellStyle name="Normal 56 2 4 2 2 3" xfId="9199" xr:uid="{00000000-0005-0000-0000-000000240000}"/>
    <cellStyle name="Normal 56 2 4 2 2 3 3" xfId="24296" xr:uid="{00000000-0005-0000-0000-0000FD5E0000}"/>
    <cellStyle name="Normal 56 2 4 2 2 5" xfId="19283" xr:uid="{00000000-0005-0000-0000-0000684B0000}"/>
    <cellStyle name="Normal 56 2 4 2 3" xfId="5838" xr:uid="{00000000-0005-0000-0000-0000DF160000}"/>
    <cellStyle name="Normal 56 2 4 2 3 2" xfId="15890" xr:uid="{00000000-0005-0000-0000-0000233E0000}"/>
    <cellStyle name="Normal 56 2 4 2 3 2 3" xfId="30984" xr:uid="{00000000-0005-0000-0000-00001D790000}"/>
    <cellStyle name="Normal 56 2 4 2 3 3" xfId="10870" xr:uid="{00000000-0005-0000-0000-0000872A0000}"/>
    <cellStyle name="Normal 56 2 4 2 3 3 3" xfId="25967" xr:uid="{00000000-0005-0000-0000-000084650000}"/>
    <cellStyle name="Normal 56 2 4 2 3 5" xfId="20954" xr:uid="{00000000-0005-0000-0000-0000EF510000}"/>
    <cellStyle name="Normal 56 2 4 2 4" xfId="12548" xr:uid="{00000000-0005-0000-0000-000015310000}"/>
    <cellStyle name="Normal 56 2 4 2 4 3" xfId="27642" xr:uid="{00000000-0005-0000-0000-00000F6C0000}"/>
    <cellStyle name="Normal 56 2 4 2 5" xfId="7527" xr:uid="{00000000-0005-0000-0000-0000781D0000}"/>
    <cellStyle name="Normal 56 2 4 2 5 3" xfId="22625" xr:uid="{00000000-0005-0000-0000-000076580000}"/>
    <cellStyle name="Normal 56 2 4 2 7" xfId="17612" xr:uid="{00000000-0005-0000-0000-0000E1440000}"/>
    <cellStyle name="Normal 56 2 4 3" xfId="3309" xr:uid="{00000000-0005-0000-0000-0000FE0C0000}"/>
    <cellStyle name="Normal 56 2 4 3 2" xfId="13383" xr:uid="{00000000-0005-0000-0000-000058340000}"/>
    <cellStyle name="Normal 56 2 4 3 2 3" xfId="28477" xr:uid="{00000000-0005-0000-0000-0000526F0000}"/>
    <cellStyle name="Normal 56 2 4 3 3" xfId="8363" xr:uid="{00000000-0005-0000-0000-0000BC200000}"/>
    <cellStyle name="Normal 56 2 4 3 3 3" xfId="23460" xr:uid="{00000000-0005-0000-0000-0000B95B0000}"/>
    <cellStyle name="Normal 56 2 4 3 5" xfId="18447" xr:uid="{00000000-0005-0000-0000-000024480000}"/>
    <cellStyle name="Normal 56 2 4 4" xfId="5002" xr:uid="{00000000-0005-0000-0000-00009B130000}"/>
    <cellStyle name="Normal 56 2 4 4 2" xfId="15054" xr:uid="{00000000-0005-0000-0000-0000DF3A0000}"/>
    <cellStyle name="Normal 56 2 4 4 2 3" xfId="30148" xr:uid="{00000000-0005-0000-0000-0000D9750000}"/>
    <cellStyle name="Normal 56 2 4 4 3" xfId="10034" xr:uid="{00000000-0005-0000-0000-000043270000}"/>
    <cellStyle name="Normal 56 2 4 4 3 3" xfId="25131" xr:uid="{00000000-0005-0000-0000-000040620000}"/>
    <cellStyle name="Normal 56 2 4 4 5" xfId="20118" xr:uid="{00000000-0005-0000-0000-0000AB4E0000}"/>
    <cellStyle name="Normal 56 2 4 5" xfId="11712" xr:uid="{00000000-0005-0000-0000-0000D12D0000}"/>
    <cellStyle name="Normal 56 2 4 5 3" xfId="26806" xr:uid="{00000000-0005-0000-0000-0000CB680000}"/>
    <cellStyle name="Normal 56 2 4 6" xfId="6691" xr:uid="{00000000-0005-0000-0000-0000341A0000}"/>
    <cellStyle name="Normal 56 2 4 6 3" xfId="21789" xr:uid="{00000000-0005-0000-0000-000032550000}"/>
    <cellStyle name="Normal 56 2 4 8" xfId="16776"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5" xr:uid="{00000000-0005-0000-0000-0000F4700000}"/>
    <cellStyle name="Normal 56 2 5 2 3" xfId="8781" xr:uid="{00000000-0005-0000-0000-00005E220000}"/>
    <cellStyle name="Normal 56 2 5 2 3 3" xfId="23878" xr:uid="{00000000-0005-0000-0000-00005B5D0000}"/>
    <cellStyle name="Normal 56 2 5 2 5" xfId="18865" xr:uid="{00000000-0005-0000-0000-0000C6490000}"/>
    <cellStyle name="Normal 56 2 5 3" xfId="5420" xr:uid="{00000000-0005-0000-0000-00003D150000}"/>
    <cellStyle name="Normal 56 2 5 3 2" xfId="15472" xr:uid="{00000000-0005-0000-0000-0000813C0000}"/>
    <cellStyle name="Normal 56 2 5 3 2 3" xfId="30566" xr:uid="{00000000-0005-0000-0000-00007B770000}"/>
    <cellStyle name="Normal 56 2 5 3 3" xfId="10452" xr:uid="{00000000-0005-0000-0000-0000E5280000}"/>
    <cellStyle name="Normal 56 2 5 3 3 3" xfId="25549" xr:uid="{00000000-0005-0000-0000-0000E2630000}"/>
    <cellStyle name="Normal 56 2 5 3 5" xfId="20536" xr:uid="{00000000-0005-0000-0000-00004D500000}"/>
    <cellStyle name="Normal 56 2 5 4" xfId="12130" xr:uid="{00000000-0005-0000-0000-0000732F0000}"/>
    <cellStyle name="Normal 56 2 5 4 3" xfId="27224" xr:uid="{00000000-0005-0000-0000-00006D6A0000}"/>
    <cellStyle name="Normal 56 2 5 5" xfId="7109" xr:uid="{00000000-0005-0000-0000-0000D61B0000}"/>
    <cellStyle name="Normal 56 2 5 5 3" xfId="22207" xr:uid="{00000000-0005-0000-0000-0000D4560000}"/>
    <cellStyle name="Normal 56 2 5 7" xfId="17194" xr:uid="{00000000-0005-0000-0000-00003F430000}"/>
    <cellStyle name="Normal 56 2 6" xfId="2891" xr:uid="{00000000-0005-0000-0000-00005C0B0000}"/>
    <cellStyle name="Normal 56 2 6 2" xfId="12965" xr:uid="{00000000-0005-0000-0000-0000B6320000}"/>
    <cellStyle name="Normal 56 2 6 2 3" xfId="28059" xr:uid="{00000000-0005-0000-0000-0000B06D0000}"/>
    <cellStyle name="Normal 56 2 6 3" xfId="7945" xr:uid="{00000000-0005-0000-0000-00001A1F0000}"/>
    <cellStyle name="Normal 56 2 6 3 3" xfId="23042" xr:uid="{00000000-0005-0000-0000-0000175A0000}"/>
    <cellStyle name="Normal 56 2 6 5" xfId="18029" xr:uid="{00000000-0005-0000-0000-000082460000}"/>
    <cellStyle name="Normal 56 2 7" xfId="4584" xr:uid="{00000000-0005-0000-0000-0000F9110000}"/>
    <cellStyle name="Normal 56 2 7 2" xfId="14636" xr:uid="{00000000-0005-0000-0000-00003D390000}"/>
    <cellStyle name="Normal 56 2 7 2 3" xfId="29730" xr:uid="{00000000-0005-0000-0000-000037740000}"/>
    <cellStyle name="Normal 56 2 7 3" xfId="9616" xr:uid="{00000000-0005-0000-0000-0000A1250000}"/>
    <cellStyle name="Normal 56 2 7 3 3" xfId="24713" xr:uid="{00000000-0005-0000-0000-00009E600000}"/>
    <cellStyle name="Normal 56 2 7 5" xfId="19700" xr:uid="{00000000-0005-0000-0000-0000094D0000}"/>
    <cellStyle name="Normal 56 2 8" xfId="11294" xr:uid="{00000000-0005-0000-0000-00002F2C0000}"/>
    <cellStyle name="Normal 56 2 8 3" xfId="26388" xr:uid="{00000000-0005-0000-0000-000029670000}"/>
    <cellStyle name="Normal 56 2 9" xfId="6273" xr:uid="{00000000-0005-0000-0000-000092180000}"/>
    <cellStyle name="Normal 56 2 9 3" xfId="21371" xr:uid="{00000000-0005-0000-0000-000090530000}"/>
    <cellStyle name="Normal 56 3" xfId="1238" xr:uid="{00000000-0005-0000-0000-0000E6040000}"/>
    <cellStyle name="Normal 56 3 10" xfId="16410"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3" xr:uid="{00000000-0005-0000-0000-00009A730000}"/>
    <cellStyle name="Normal 56 3 2 2 2 2 3" xfId="9459" xr:uid="{00000000-0005-0000-0000-000004250000}"/>
    <cellStyle name="Normal 56 3 2 2 2 2 3 3" xfId="24556" xr:uid="{00000000-0005-0000-0000-000001600000}"/>
    <cellStyle name="Normal 56 3 2 2 2 2 5" xfId="19543" xr:uid="{00000000-0005-0000-0000-00006C4C0000}"/>
    <cellStyle name="Normal 56 3 2 2 2 3" xfId="6098" xr:uid="{00000000-0005-0000-0000-0000E3170000}"/>
    <cellStyle name="Normal 56 3 2 2 2 3 2" xfId="16150" xr:uid="{00000000-0005-0000-0000-0000273F0000}"/>
    <cellStyle name="Normal 56 3 2 2 2 3 2 3" xfId="31244" xr:uid="{00000000-0005-0000-0000-0000217A0000}"/>
    <cellStyle name="Normal 56 3 2 2 2 3 3" xfId="11130" xr:uid="{00000000-0005-0000-0000-00008B2B0000}"/>
    <cellStyle name="Normal 56 3 2 2 2 3 3 3" xfId="26227" xr:uid="{00000000-0005-0000-0000-000088660000}"/>
    <cellStyle name="Normal 56 3 2 2 2 3 5" xfId="21214" xr:uid="{00000000-0005-0000-0000-0000F3520000}"/>
    <cellStyle name="Normal 56 3 2 2 2 4" xfId="12808" xr:uid="{00000000-0005-0000-0000-000019320000}"/>
    <cellStyle name="Normal 56 3 2 2 2 4 3" xfId="27902" xr:uid="{00000000-0005-0000-0000-0000136D0000}"/>
    <cellStyle name="Normal 56 3 2 2 2 5" xfId="7787" xr:uid="{00000000-0005-0000-0000-00007C1E0000}"/>
    <cellStyle name="Normal 56 3 2 2 2 5 3" xfId="22885" xr:uid="{00000000-0005-0000-0000-00007A590000}"/>
    <cellStyle name="Normal 56 3 2 2 2 7" xfId="17872" xr:uid="{00000000-0005-0000-0000-0000E5450000}"/>
    <cellStyle name="Normal 56 3 2 2 3" xfId="3569" xr:uid="{00000000-0005-0000-0000-0000020E0000}"/>
    <cellStyle name="Normal 56 3 2 2 3 2" xfId="13643" xr:uid="{00000000-0005-0000-0000-00005C350000}"/>
    <cellStyle name="Normal 56 3 2 2 3 2 3" xfId="28737" xr:uid="{00000000-0005-0000-0000-000056700000}"/>
    <cellStyle name="Normal 56 3 2 2 3 3" xfId="8623" xr:uid="{00000000-0005-0000-0000-0000C0210000}"/>
    <cellStyle name="Normal 56 3 2 2 3 3 3" xfId="23720" xr:uid="{00000000-0005-0000-0000-0000BD5C0000}"/>
    <cellStyle name="Normal 56 3 2 2 3 5" xfId="18707" xr:uid="{00000000-0005-0000-0000-000028490000}"/>
    <cellStyle name="Normal 56 3 2 2 4" xfId="5262" xr:uid="{00000000-0005-0000-0000-00009F140000}"/>
    <cellStyle name="Normal 56 3 2 2 4 2" xfId="15314" xr:uid="{00000000-0005-0000-0000-0000E33B0000}"/>
    <cellStyle name="Normal 56 3 2 2 4 2 3" xfId="30408" xr:uid="{00000000-0005-0000-0000-0000DD760000}"/>
    <cellStyle name="Normal 56 3 2 2 4 3" xfId="10294" xr:uid="{00000000-0005-0000-0000-000047280000}"/>
    <cellStyle name="Normal 56 3 2 2 4 3 3" xfId="25391" xr:uid="{00000000-0005-0000-0000-000044630000}"/>
    <cellStyle name="Normal 56 3 2 2 4 5" xfId="20378" xr:uid="{00000000-0005-0000-0000-0000AF4F0000}"/>
    <cellStyle name="Normal 56 3 2 2 5" xfId="11972" xr:uid="{00000000-0005-0000-0000-0000D52E0000}"/>
    <cellStyle name="Normal 56 3 2 2 5 3" xfId="27066" xr:uid="{00000000-0005-0000-0000-0000CF690000}"/>
    <cellStyle name="Normal 56 3 2 2 6" xfId="6951" xr:uid="{00000000-0005-0000-0000-0000381B0000}"/>
    <cellStyle name="Normal 56 3 2 2 6 3" xfId="22049" xr:uid="{00000000-0005-0000-0000-000036560000}"/>
    <cellStyle name="Normal 56 3 2 2 8" xfId="17036"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5" xr:uid="{00000000-0005-0000-0000-0000F8710000}"/>
    <cellStyle name="Normal 56 3 2 3 2 3" xfId="9041" xr:uid="{00000000-0005-0000-0000-000062230000}"/>
    <cellStyle name="Normal 56 3 2 3 2 3 3" xfId="24138" xr:uid="{00000000-0005-0000-0000-00005F5E0000}"/>
    <cellStyle name="Normal 56 3 2 3 2 5" xfId="19125" xr:uid="{00000000-0005-0000-0000-0000CA4A0000}"/>
    <cellStyle name="Normal 56 3 2 3 3" xfId="5680" xr:uid="{00000000-0005-0000-0000-000041160000}"/>
    <cellStyle name="Normal 56 3 2 3 3 2" xfId="15732" xr:uid="{00000000-0005-0000-0000-0000853D0000}"/>
    <cellStyle name="Normal 56 3 2 3 3 2 3" xfId="30826" xr:uid="{00000000-0005-0000-0000-00007F780000}"/>
    <cellStyle name="Normal 56 3 2 3 3 3" xfId="10712" xr:uid="{00000000-0005-0000-0000-0000E9290000}"/>
    <cellStyle name="Normal 56 3 2 3 3 3 3" xfId="25809" xr:uid="{00000000-0005-0000-0000-0000E6640000}"/>
    <cellStyle name="Normal 56 3 2 3 3 5" xfId="20796" xr:uid="{00000000-0005-0000-0000-000051510000}"/>
    <cellStyle name="Normal 56 3 2 3 4" xfId="12390" xr:uid="{00000000-0005-0000-0000-000077300000}"/>
    <cellStyle name="Normal 56 3 2 3 4 3" xfId="27484" xr:uid="{00000000-0005-0000-0000-0000716B0000}"/>
    <cellStyle name="Normal 56 3 2 3 5" xfId="7369" xr:uid="{00000000-0005-0000-0000-0000DA1C0000}"/>
    <cellStyle name="Normal 56 3 2 3 5 3" xfId="22467" xr:uid="{00000000-0005-0000-0000-0000D8570000}"/>
    <cellStyle name="Normal 56 3 2 3 7" xfId="17454" xr:uid="{00000000-0005-0000-0000-000043440000}"/>
    <cellStyle name="Normal 56 3 2 4" xfId="3151" xr:uid="{00000000-0005-0000-0000-0000600C0000}"/>
    <cellStyle name="Normal 56 3 2 4 2" xfId="13225" xr:uid="{00000000-0005-0000-0000-0000BA330000}"/>
    <cellStyle name="Normal 56 3 2 4 2 3" xfId="28319" xr:uid="{00000000-0005-0000-0000-0000B46E0000}"/>
    <cellStyle name="Normal 56 3 2 4 3" xfId="8205" xr:uid="{00000000-0005-0000-0000-00001E200000}"/>
    <cellStyle name="Normal 56 3 2 4 3 3" xfId="23302" xr:uid="{00000000-0005-0000-0000-00001B5B0000}"/>
    <cellStyle name="Normal 56 3 2 4 5" xfId="18289" xr:uid="{00000000-0005-0000-0000-000086470000}"/>
    <cellStyle name="Normal 56 3 2 5" xfId="4844" xr:uid="{00000000-0005-0000-0000-0000FD120000}"/>
    <cellStyle name="Normal 56 3 2 5 2" xfId="14896" xr:uid="{00000000-0005-0000-0000-0000413A0000}"/>
    <cellStyle name="Normal 56 3 2 5 2 3" xfId="29990" xr:uid="{00000000-0005-0000-0000-00003B750000}"/>
    <cellStyle name="Normal 56 3 2 5 3" xfId="9876" xr:uid="{00000000-0005-0000-0000-0000A5260000}"/>
    <cellStyle name="Normal 56 3 2 5 3 3" xfId="24973" xr:uid="{00000000-0005-0000-0000-0000A2610000}"/>
    <cellStyle name="Normal 56 3 2 5 5" xfId="19960" xr:uid="{00000000-0005-0000-0000-00000D4E0000}"/>
    <cellStyle name="Normal 56 3 2 6" xfId="11554" xr:uid="{00000000-0005-0000-0000-0000332D0000}"/>
    <cellStyle name="Normal 56 3 2 6 3" xfId="26648" xr:uid="{00000000-0005-0000-0000-00002D680000}"/>
    <cellStyle name="Normal 56 3 2 7" xfId="6533" xr:uid="{00000000-0005-0000-0000-000096190000}"/>
    <cellStyle name="Normal 56 3 2 7 3" xfId="21631" xr:uid="{00000000-0005-0000-0000-000094540000}"/>
    <cellStyle name="Normal 56 3 2 9" xfId="16618"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5" xr:uid="{00000000-0005-0000-0000-0000CA720000}"/>
    <cellStyle name="Normal 56 3 3 2 2 3" xfId="9251" xr:uid="{00000000-0005-0000-0000-000034240000}"/>
    <cellStyle name="Normal 56 3 3 2 2 3 3" xfId="24348" xr:uid="{00000000-0005-0000-0000-0000315F0000}"/>
    <cellStyle name="Normal 56 3 3 2 2 5" xfId="19335" xr:uid="{00000000-0005-0000-0000-00009C4B0000}"/>
    <cellStyle name="Normal 56 3 3 2 3" xfId="5890" xr:uid="{00000000-0005-0000-0000-000013170000}"/>
    <cellStyle name="Normal 56 3 3 2 3 2" xfId="15942" xr:uid="{00000000-0005-0000-0000-0000573E0000}"/>
    <cellStyle name="Normal 56 3 3 2 3 2 3" xfId="31036" xr:uid="{00000000-0005-0000-0000-000051790000}"/>
    <cellStyle name="Normal 56 3 3 2 3 3" xfId="10922" xr:uid="{00000000-0005-0000-0000-0000BB2A0000}"/>
    <cellStyle name="Normal 56 3 3 2 3 3 3" xfId="26019" xr:uid="{00000000-0005-0000-0000-0000B8650000}"/>
    <cellStyle name="Normal 56 3 3 2 3 5" xfId="21006" xr:uid="{00000000-0005-0000-0000-000023520000}"/>
    <cellStyle name="Normal 56 3 3 2 4" xfId="12600" xr:uid="{00000000-0005-0000-0000-000049310000}"/>
    <cellStyle name="Normal 56 3 3 2 4 3" xfId="27694" xr:uid="{00000000-0005-0000-0000-0000436C0000}"/>
    <cellStyle name="Normal 56 3 3 2 5" xfId="7579" xr:uid="{00000000-0005-0000-0000-0000AC1D0000}"/>
    <cellStyle name="Normal 56 3 3 2 5 3" xfId="22677" xr:uid="{00000000-0005-0000-0000-0000AA580000}"/>
    <cellStyle name="Normal 56 3 3 2 7" xfId="17664" xr:uid="{00000000-0005-0000-0000-000015450000}"/>
    <cellStyle name="Normal 56 3 3 3" xfId="3361" xr:uid="{00000000-0005-0000-0000-0000320D0000}"/>
    <cellStyle name="Normal 56 3 3 3 2" xfId="13435" xr:uid="{00000000-0005-0000-0000-00008C340000}"/>
    <cellStyle name="Normal 56 3 3 3 2 3" xfId="28529" xr:uid="{00000000-0005-0000-0000-0000866F0000}"/>
    <cellStyle name="Normal 56 3 3 3 3" xfId="8415" xr:uid="{00000000-0005-0000-0000-0000F0200000}"/>
    <cellStyle name="Normal 56 3 3 3 3 3" xfId="23512" xr:uid="{00000000-0005-0000-0000-0000ED5B0000}"/>
    <cellStyle name="Normal 56 3 3 3 5" xfId="18499" xr:uid="{00000000-0005-0000-0000-000058480000}"/>
    <cellStyle name="Normal 56 3 3 4" xfId="5054" xr:uid="{00000000-0005-0000-0000-0000CF130000}"/>
    <cellStyle name="Normal 56 3 3 4 2" xfId="15106" xr:uid="{00000000-0005-0000-0000-0000133B0000}"/>
    <cellStyle name="Normal 56 3 3 4 2 3" xfId="30200" xr:uid="{00000000-0005-0000-0000-00000D760000}"/>
    <cellStyle name="Normal 56 3 3 4 3" xfId="10086" xr:uid="{00000000-0005-0000-0000-000077270000}"/>
    <cellStyle name="Normal 56 3 3 4 3 3" xfId="25183" xr:uid="{00000000-0005-0000-0000-000074620000}"/>
    <cellStyle name="Normal 56 3 3 4 5" xfId="20170" xr:uid="{00000000-0005-0000-0000-0000DF4E0000}"/>
    <cellStyle name="Normal 56 3 3 5" xfId="11764" xr:uid="{00000000-0005-0000-0000-0000052E0000}"/>
    <cellStyle name="Normal 56 3 3 5 3" xfId="26858" xr:uid="{00000000-0005-0000-0000-0000FF680000}"/>
    <cellStyle name="Normal 56 3 3 6" xfId="6743" xr:uid="{00000000-0005-0000-0000-0000681A0000}"/>
    <cellStyle name="Normal 56 3 3 6 3" xfId="21841" xr:uid="{00000000-0005-0000-0000-000066550000}"/>
    <cellStyle name="Normal 56 3 3 8" xfId="16828"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7" xr:uid="{00000000-0005-0000-0000-000028710000}"/>
    <cellStyle name="Normal 56 3 4 2 3" xfId="8833" xr:uid="{00000000-0005-0000-0000-000092220000}"/>
    <cellStyle name="Normal 56 3 4 2 3 3" xfId="23930" xr:uid="{00000000-0005-0000-0000-00008F5D0000}"/>
    <cellStyle name="Normal 56 3 4 2 5" xfId="18917" xr:uid="{00000000-0005-0000-0000-0000FA490000}"/>
    <cellStyle name="Normal 56 3 4 3" xfId="5472" xr:uid="{00000000-0005-0000-0000-000071150000}"/>
    <cellStyle name="Normal 56 3 4 3 2" xfId="15524" xr:uid="{00000000-0005-0000-0000-0000B53C0000}"/>
    <cellStyle name="Normal 56 3 4 3 2 3" xfId="30618" xr:uid="{00000000-0005-0000-0000-0000AF770000}"/>
    <cellStyle name="Normal 56 3 4 3 3" xfId="10504" xr:uid="{00000000-0005-0000-0000-000019290000}"/>
    <cellStyle name="Normal 56 3 4 3 3 3" xfId="25601" xr:uid="{00000000-0005-0000-0000-000016640000}"/>
    <cellStyle name="Normal 56 3 4 3 5" xfId="20588" xr:uid="{00000000-0005-0000-0000-000081500000}"/>
    <cellStyle name="Normal 56 3 4 4" xfId="12182" xr:uid="{00000000-0005-0000-0000-0000A72F0000}"/>
    <cellStyle name="Normal 56 3 4 4 3" xfId="27276" xr:uid="{00000000-0005-0000-0000-0000A16A0000}"/>
    <cellStyle name="Normal 56 3 4 5" xfId="7161" xr:uid="{00000000-0005-0000-0000-00000A1C0000}"/>
    <cellStyle name="Normal 56 3 4 5 3" xfId="22259" xr:uid="{00000000-0005-0000-0000-000008570000}"/>
    <cellStyle name="Normal 56 3 4 7" xfId="17246" xr:uid="{00000000-0005-0000-0000-000073430000}"/>
    <cellStyle name="Normal 56 3 5" xfId="2943" xr:uid="{00000000-0005-0000-0000-0000900B0000}"/>
    <cellStyle name="Normal 56 3 5 2" xfId="13017" xr:uid="{00000000-0005-0000-0000-0000EA320000}"/>
    <cellStyle name="Normal 56 3 5 2 3" xfId="28111" xr:uid="{00000000-0005-0000-0000-0000E46D0000}"/>
    <cellStyle name="Normal 56 3 5 3" xfId="7997" xr:uid="{00000000-0005-0000-0000-00004E1F0000}"/>
    <cellStyle name="Normal 56 3 5 3 3" xfId="23094" xr:uid="{00000000-0005-0000-0000-00004B5A0000}"/>
    <cellStyle name="Normal 56 3 5 5" xfId="18081" xr:uid="{00000000-0005-0000-0000-0000B6460000}"/>
    <cellStyle name="Normal 56 3 6" xfId="4636" xr:uid="{00000000-0005-0000-0000-00002D120000}"/>
    <cellStyle name="Normal 56 3 6 2" xfId="14688" xr:uid="{00000000-0005-0000-0000-000071390000}"/>
    <cellStyle name="Normal 56 3 6 2 3" xfId="29782" xr:uid="{00000000-0005-0000-0000-00006B740000}"/>
    <cellStyle name="Normal 56 3 6 3" xfId="9668" xr:uid="{00000000-0005-0000-0000-0000D5250000}"/>
    <cellStyle name="Normal 56 3 6 3 3" xfId="24765" xr:uid="{00000000-0005-0000-0000-0000D2600000}"/>
    <cellStyle name="Normal 56 3 6 5" xfId="19752" xr:uid="{00000000-0005-0000-0000-00003D4D0000}"/>
    <cellStyle name="Normal 56 3 7" xfId="11346" xr:uid="{00000000-0005-0000-0000-0000632C0000}"/>
    <cellStyle name="Normal 56 3 7 3" xfId="26440" xr:uid="{00000000-0005-0000-0000-00005D670000}"/>
    <cellStyle name="Normal 56 3 8" xfId="6325" xr:uid="{00000000-0005-0000-0000-0000C6180000}"/>
    <cellStyle name="Normal 56 3 8 3" xfId="21423"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69" xr:uid="{00000000-0005-0000-0000-000032730000}"/>
    <cellStyle name="Normal 56 4 2 2 2 3" xfId="9355" xr:uid="{00000000-0005-0000-0000-00009C240000}"/>
    <cellStyle name="Normal 56 4 2 2 2 3 3" xfId="24452" xr:uid="{00000000-0005-0000-0000-0000995F0000}"/>
    <cellStyle name="Normal 56 4 2 2 2 5" xfId="19439" xr:uid="{00000000-0005-0000-0000-0000044C0000}"/>
    <cellStyle name="Normal 56 4 2 2 3" xfId="5994" xr:uid="{00000000-0005-0000-0000-00007B170000}"/>
    <cellStyle name="Normal 56 4 2 2 3 2" xfId="16046" xr:uid="{00000000-0005-0000-0000-0000BF3E0000}"/>
    <cellStyle name="Normal 56 4 2 2 3 2 3" xfId="31140" xr:uid="{00000000-0005-0000-0000-0000B9790000}"/>
    <cellStyle name="Normal 56 4 2 2 3 3" xfId="11026" xr:uid="{00000000-0005-0000-0000-0000232B0000}"/>
    <cellStyle name="Normal 56 4 2 2 3 3 3" xfId="26123" xr:uid="{00000000-0005-0000-0000-000020660000}"/>
    <cellStyle name="Normal 56 4 2 2 3 5" xfId="21110" xr:uid="{00000000-0005-0000-0000-00008B520000}"/>
    <cellStyle name="Normal 56 4 2 2 4" xfId="12704" xr:uid="{00000000-0005-0000-0000-0000B1310000}"/>
    <cellStyle name="Normal 56 4 2 2 4 3" xfId="27798" xr:uid="{00000000-0005-0000-0000-0000AB6C0000}"/>
    <cellStyle name="Normal 56 4 2 2 5" xfId="7683" xr:uid="{00000000-0005-0000-0000-0000141E0000}"/>
    <cellStyle name="Normal 56 4 2 2 5 3" xfId="22781" xr:uid="{00000000-0005-0000-0000-000012590000}"/>
    <cellStyle name="Normal 56 4 2 2 7" xfId="17768" xr:uid="{00000000-0005-0000-0000-00007D450000}"/>
    <cellStyle name="Normal 56 4 2 3" xfId="3465" xr:uid="{00000000-0005-0000-0000-00009A0D0000}"/>
    <cellStyle name="Normal 56 4 2 3 2" xfId="13539" xr:uid="{00000000-0005-0000-0000-0000F4340000}"/>
    <cellStyle name="Normal 56 4 2 3 2 3" xfId="28633" xr:uid="{00000000-0005-0000-0000-0000EE6F0000}"/>
    <cellStyle name="Normal 56 4 2 3 3" xfId="8519" xr:uid="{00000000-0005-0000-0000-000058210000}"/>
    <cellStyle name="Normal 56 4 2 3 3 3" xfId="23616" xr:uid="{00000000-0005-0000-0000-0000555C0000}"/>
    <cellStyle name="Normal 56 4 2 3 5" xfId="18603" xr:uid="{00000000-0005-0000-0000-0000C0480000}"/>
    <cellStyle name="Normal 56 4 2 4" xfId="5158" xr:uid="{00000000-0005-0000-0000-000037140000}"/>
    <cellStyle name="Normal 56 4 2 4 2" xfId="15210" xr:uid="{00000000-0005-0000-0000-00007B3B0000}"/>
    <cellStyle name="Normal 56 4 2 4 2 3" xfId="30304" xr:uid="{00000000-0005-0000-0000-000075760000}"/>
    <cellStyle name="Normal 56 4 2 4 3" xfId="10190" xr:uid="{00000000-0005-0000-0000-0000DF270000}"/>
    <cellStyle name="Normal 56 4 2 4 3 3" xfId="25287" xr:uid="{00000000-0005-0000-0000-0000DC620000}"/>
    <cellStyle name="Normal 56 4 2 4 5" xfId="20274" xr:uid="{00000000-0005-0000-0000-0000474F0000}"/>
    <cellStyle name="Normal 56 4 2 5" xfId="11868" xr:uid="{00000000-0005-0000-0000-00006D2E0000}"/>
    <cellStyle name="Normal 56 4 2 5 3" xfId="26962" xr:uid="{00000000-0005-0000-0000-000067690000}"/>
    <cellStyle name="Normal 56 4 2 6" xfId="6847" xr:uid="{00000000-0005-0000-0000-0000D01A0000}"/>
    <cellStyle name="Normal 56 4 2 6 3" xfId="21945" xr:uid="{00000000-0005-0000-0000-0000CE550000}"/>
    <cellStyle name="Normal 56 4 2 8" xfId="16932"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1" xr:uid="{00000000-0005-0000-0000-000090710000}"/>
    <cellStyle name="Normal 56 4 3 2 3" xfId="8937" xr:uid="{00000000-0005-0000-0000-0000FA220000}"/>
    <cellStyle name="Normal 56 4 3 2 3 3" xfId="24034" xr:uid="{00000000-0005-0000-0000-0000F75D0000}"/>
    <cellStyle name="Normal 56 4 3 2 5" xfId="19021" xr:uid="{00000000-0005-0000-0000-0000624A0000}"/>
    <cellStyle name="Normal 56 4 3 3" xfId="5576" xr:uid="{00000000-0005-0000-0000-0000D9150000}"/>
    <cellStyle name="Normal 56 4 3 3 2" xfId="15628" xr:uid="{00000000-0005-0000-0000-00001D3D0000}"/>
    <cellStyle name="Normal 56 4 3 3 2 3" xfId="30722" xr:uid="{00000000-0005-0000-0000-000017780000}"/>
    <cellStyle name="Normal 56 4 3 3 3" xfId="10608" xr:uid="{00000000-0005-0000-0000-000081290000}"/>
    <cellStyle name="Normal 56 4 3 3 3 3" xfId="25705" xr:uid="{00000000-0005-0000-0000-00007E640000}"/>
    <cellStyle name="Normal 56 4 3 3 5" xfId="20692" xr:uid="{00000000-0005-0000-0000-0000E9500000}"/>
    <cellStyle name="Normal 56 4 3 4" xfId="12286" xr:uid="{00000000-0005-0000-0000-00000F300000}"/>
    <cellStyle name="Normal 56 4 3 4 3" xfId="27380" xr:uid="{00000000-0005-0000-0000-0000096B0000}"/>
    <cellStyle name="Normal 56 4 3 5" xfId="7265" xr:uid="{00000000-0005-0000-0000-0000721C0000}"/>
    <cellStyle name="Normal 56 4 3 5 3" xfId="22363" xr:uid="{00000000-0005-0000-0000-000070570000}"/>
    <cellStyle name="Normal 56 4 3 7" xfId="17350" xr:uid="{00000000-0005-0000-0000-0000DB430000}"/>
    <cellStyle name="Normal 56 4 4" xfId="3047" xr:uid="{00000000-0005-0000-0000-0000F80B0000}"/>
    <cellStyle name="Normal 56 4 4 2" xfId="13121" xr:uid="{00000000-0005-0000-0000-000052330000}"/>
    <cellStyle name="Normal 56 4 4 2 3" xfId="28215" xr:uid="{00000000-0005-0000-0000-00004C6E0000}"/>
    <cellStyle name="Normal 56 4 4 3" xfId="8101" xr:uid="{00000000-0005-0000-0000-0000B61F0000}"/>
    <cellStyle name="Normal 56 4 4 3 3" xfId="23198" xr:uid="{00000000-0005-0000-0000-0000B35A0000}"/>
    <cellStyle name="Normal 56 4 4 5" xfId="18185" xr:uid="{00000000-0005-0000-0000-00001E470000}"/>
    <cellStyle name="Normal 56 4 5" xfId="4740" xr:uid="{00000000-0005-0000-0000-000095120000}"/>
    <cellStyle name="Normal 56 4 5 2" xfId="14792" xr:uid="{00000000-0005-0000-0000-0000D9390000}"/>
    <cellStyle name="Normal 56 4 5 2 3" xfId="29886" xr:uid="{00000000-0005-0000-0000-0000D3740000}"/>
    <cellStyle name="Normal 56 4 5 3" xfId="9772" xr:uid="{00000000-0005-0000-0000-00003D260000}"/>
    <cellStyle name="Normal 56 4 5 3 3" xfId="24869" xr:uid="{00000000-0005-0000-0000-00003A610000}"/>
    <cellStyle name="Normal 56 4 5 5" xfId="19856" xr:uid="{00000000-0005-0000-0000-0000A54D0000}"/>
    <cellStyle name="Normal 56 4 6" xfId="11450" xr:uid="{00000000-0005-0000-0000-0000CB2C0000}"/>
    <cellStyle name="Normal 56 4 6 3" xfId="26544" xr:uid="{00000000-0005-0000-0000-0000C5670000}"/>
    <cellStyle name="Normal 56 4 7" xfId="6429" xr:uid="{00000000-0005-0000-0000-00002E190000}"/>
    <cellStyle name="Normal 56 4 7 3" xfId="21527" xr:uid="{00000000-0005-0000-0000-00002C540000}"/>
    <cellStyle name="Normal 56 4 9" xfId="16514"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1" xr:uid="{00000000-0005-0000-0000-000062720000}"/>
    <cellStyle name="Normal 56 5 2 2 3" xfId="9147" xr:uid="{00000000-0005-0000-0000-0000CC230000}"/>
    <cellStyle name="Normal 56 5 2 2 3 3" xfId="24244" xr:uid="{00000000-0005-0000-0000-0000C95E0000}"/>
    <cellStyle name="Normal 56 5 2 2 5" xfId="19231" xr:uid="{00000000-0005-0000-0000-0000344B0000}"/>
    <cellStyle name="Normal 56 5 2 3" xfId="5786" xr:uid="{00000000-0005-0000-0000-0000AB160000}"/>
    <cellStyle name="Normal 56 5 2 3 2" xfId="15838" xr:uid="{00000000-0005-0000-0000-0000EF3D0000}"/>
    <cellStyle name="Normal 56 5 2 3 2 3" xfId="30932" xr:uid="{00000000-0005-0000-0000-0000E9780000}"/>
    <cellStyle name="Normal 56 5 2 3 3" xfId="10818" xr:uid="{00000000-0005-0000-0000-0000532A0000}"/>
    <cellStyle name="Normal 56 5 2 3 3 3" xfId="25915" xr:uid="{00000000-0005-0000-0000-000050650000}"/>
    <cellStyle name="Normal 56 5 2 3 5" xfId="20902" xr:uid="{00000000-0005-0000-0000-0000BB510000}"/>
    <cellStyle name="Normal 56 5 2 4" xfId="12496" xr:uid="{00000000-0005-0000-0000-0000E1300000}"/>
    <cellStyle name="Normal 56 5 2 4 3" xfId="27590" xr:uid="{00000000-0005-0000-0000-0000DB6B0000}"/>
    <cellStyle name="Normal 56 5 2 5" xfId="7475" xr:uid="{00000000-0005-0000-0000-0000441D0000}"/>
    <cellStyle name="Normal 56 5 2 5 3" xfId="22573" xr:uid="{00000000-0005-0000-0000-000042580000}"/>
    <cellStyle name="Normal 56 5 2 7" xfId="17560" xr:uid="{00000000-0005-0000-0000-0000AD440000}"/>
    <cellStyle name="Normal 56 5 3" xfId="3257" xr:uid="{00000000-0005-0000-0000-0000CA0C0000}"/>
    <cellStyle name="Normal 56 5 3 2" xfId="13331" xr:uid="{00000000-0005-0000-0000-000024340000}"/>
    <cellStyle name="Normal 56 5 3 2 3" xfId="28425" xr:uid="{00000000-0005-0000-0000-00001E6F0000}"/>
    <cellStyle name="Normal 56 5 3 3" xfId="8311" xr:uid="{00000000-0005-0000-0000-000088200000}"/>
    <cellStyle name="Normal 56 5 3 3 3" xfId="23408" xr:uid="{00000000-0005-0000-0000-0000855B0000}"/>
    <cellStyle name="Normal 56 5 3 5" xfId="18395" xr:uid="{00000000-0005-0000-0000-0000F0470000}"/>
    <cellStyle name="Normal 56 5 4" xfId="4950" xr:uid="{00000000-0005-0000-0000-000067130000}"/>
    <cellStyle name="Normal 56 5 4 2" xfId="15002" xr:uid="{00000000-0005-0000-0000-0000AB3A0000}"/>
    <cellStyle name="Normal 56 5 4 2 3" xfId="30096" xr:uid="{00000000-0005-0000-0000-0000A5750000}"/>
    <cellStyle name="Normal 56 5 4 3" xfId="9982" xr:uid="{00000000-0005-0000-0000-00000F270000}"/>
    <cellStyle name="Normal 56 5 4 3 3" xfId="25079" xr:uid="{00000000-0005-0000-0000-00000C620000}"/>
    <cellStyle name="Normal 56 5 4 5" xfId="20066" xr:uid="{00000000-0005-0000-0000-0000774E0000}"/>
    <cellStyle name="Normal 56 5 5" xfId="11660" xr:uid="{00000000-0005-0000-0000-00009D2D0000}"/>
    <cellStyle name="Normal 56 5 5 3" xfId="26754" xr:uid="{00000000-0005-0000-0000-000097680000}"/>
    <cellStyle name="Normal 56 5 6" xfId="6639" xr:uid="{00000000-0005-0000-0000-0000001A0000}"/>
    <cellStyle name="Normal 56 5 6 3" xfId="21737" xr:uid="{00000000-0005-0000-0000-0000FE540000}"/>
    <cellStyle name="Normal 56 5 8" xfId="16724"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3" xr:uid="{00000000-0005-0000-0000-0000C0700000}"/>
    <cellStyle name="Normal 56 6 2 3" xfId="8729" xr:uid="{00000000-0005-0000-0000-00002A220000}"/>
    <cellStyle name="Normal 56 6 2 3 3" xfId="23826" xr:uid="{00000000-0005-0000-0000-0000275D0000}"/>
    <cellStyle name="Normal 56 6 2 5" xfId="18813" xr:uid="{00000000-0005-0000-0000-000092490000}"/>
    <cellStyle name="Normal 56 6 3" xfId="5368" xr:uid="{00000000-0005-0000-0000-000009150000}"/>
    <cellStyle name="Normal 56 6 3 2" xfId="15420" xr:uid="{00000000-0005-0000-0000-00004D3C0000}"/>
    <cellStyle name="Normal 56 6 3 2 3" xfId="30514" xr:uid="{00000000-0005-0000-0000-000047770000}"/>
    <cellStyle name="Normal 56 6 3 3" xfId="10400" xr:uid="{00000000-0005-0000-0000-0000B1280000}"/>
    <cellStyle name="Normal 56 6 3 3 3" xfId="25497" xr:uid="{00000000-0005-0000-0000-0000AE630000}"/>
    <cellStyle name="Normal 56 6 3 5" xfId="20484" xr:uid="{00000000-0005-0000-0000-000019500000}"/>
    <cellStyle name="Normal 56 6 4" xfId="12078" xr:uid="{00000000-0005-0000-0000-00003F2F0000}"/>
    <cellStyle name="Normal 56 6 4 3" xfId="27172" xr:uid="{00000000-0005-0000-0000-0000396A0000}"/>
    <cellStyle name="Normal 56 6 5" xfId="7057" xr:uid="{00000000-0005-0000-0000-0000A21B0000}"/>
    <cellStyle name="Normal 56 6 5 3" xfId="22155" xr:uid="{00000000-0005-0000-0000-0000A0560000}"/>
    <cellStyle name="Normal 56 6 7" xfId="17142" xr:uid="{00000000-0005-0000-0000-00000B430000}"/>
    <cellStyle name="Normal 56 7" xfId="2835" xr:uid="{00000000-0005-0000-0000-0000240B0000}"/>
    <cellStyle name="Normal 56 7 2" xfId="12913" xr:uid="{00000000-0005-0000-0000-000082320000}"/>
    <cellStyle name="Normal 56 7 2 3" xfId="28007" xr:uid="{00000000-0005-0000-0000-00007C6D0000}"/>
    <cellStyle name="Normal 56 7 3" xfId="7893" xr:uid="{00000000-0005-0000-0000-0000E61E0000}"/>
    <cellStyle name="Normal 56 7 3 3" xfId="22990" xr:uid="{00000000-0005-0000-0000-0000E3590000}"/>
    <cellStyle name="Normal 56 7 5" xfId="17977" xr:uid="{00000000-0005-0000-0000-00004E460000}"/>
    <cellStyle name="Normal 56 8" xfId="4529" xr:uid="{00000000-0005-0000-0000-0000C2110000}"/>
    <cellStyle name="Normal 56 8 2" xfId="14584" xr:uid="{00000000-0005-0000-0000-000009390000}"/>
    <cellStyle name="Normal 56 8 2 3" xfId="29678" xr:uid="{00000000-0005-0000-0000-000003740000}"/>
    <cellStyle name="Normal 56 8 3" xfId="9564" xr:uid="{00000000-0005-0000-0000-00006D250000}"/>
    <cellStyle name="Normal 56 8 3 3" xfId="24661" xr:uid="{00000000-0005-0000-0000-00006A600000}"/>
    <cellStyle name="Normal 56 8 5" xfId="19648" xr:uid="{00000000-0005-0000-0000-0000D54C0000}"/>
    <cellStyle name="Normal 56 9" xfId="11240" xr:uid="{00000000-0005-0000-0000-0000F92B0000}"/>
    <cellStyle name="Normal 56 9 3" xfId="26336" xr:uid="{00000000-0005-0000-0000-0000F5660000}"/>
    <cellStyle name="Normal 57" xfId="864" xr:uid="{00000000-0005-0000-0000-00006F030000}"/>
    <cellStyle name="Normal 57 10" xfId="6220" xr:uid="{00000000-0005-0000-0000-00005D180000}"/>
    <cellStyle name="Normal 57 10 3" xfId="21320" xr:uid="{00000000-0005-0000-0000-00005D530000}"/>
    <cellStyle name="Normal 57 12" xfId="16305" xr:uid="{00000000-0005-0000-0000-0000C63F0000}"/>
    <cellStyle name="Normal 57 2" xfId="1185" xr:uid="{00000000-0005-0000-0000-0000B1040000}"/>
    <cellStyle name="Normal 57 2 11" xfId="16359" xr:uid="{00000000-0005-0000-0000-0000FC3F0000}"/>
    <cellStyle name="Normal 57 2 2" xfId="1293" xr:uid="{00000000-0005-0000-0000-00001D050000}"/>
    <cellStyle name="Normal 57 2 2 10" xfId="16463"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6" xr:uid="{00000000-0005-0000-0000-0000CF730000}"/>
    <cellStyle name="Normal 57 2 2 2 2 2 2 3" xfId="9512" xr:uid="{00000000-0005-0000-0000-000039250000}"/>
    <cellStyle name="Normal 57 2 2 2 2 2 2 3 3" xfId="24609" xr:uid="{00000000-0005-0000-0000-000036600000}"/>
    <cellStyle name="Normal 57 2 2 2 2 2 2 5" xfId="19596"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0" xr:uid="{00000000-0005-0000-0000-0000BD660000}"/>
    <cellStyle name="Normal 57 2 2 2 2 2 3 5" xfId="21267" xr:uid="{00000000-0005-0000-0000-000028530000}"/>
    <cellStyle name="Normal 57 2 2 2 2 2 4" xfId="12861" xr:uid="{00000000-0005-0000-0000-00004E320000}"/>
    <cellStyle name="Normal 57 2 2 2 2 2 4 3" xfId="27955" xr:uid="{00000000-0005-0000-0000-0000486D0000}"/>
    <cellStyle name="Normal 57 2 2 2 2 2 5" xfId="7840" xr:uid="{00000000-0005-0000-0000-0000B11E0000}"/>
    <cellStyle name="Normal 57 2 2 2 2 2 5 3" xfId="22938" xr:uid="{00000000-0005-0000-0000-0000AF590000}"/>
    <cellStyle name="Normal 57 2 2 2 2 2 7" xfId="17925" xr:uid="{00000000-0005-0000-0000-00001A460000}"/>
    <cellStyle name="Normal 57 2 2 2 2 3" xfId="3622" xr:uid="{00000000-0005-0000-0000-0000370E0000}"/>
    <cellStyle name="Normal 57 2 2 2 2 3 2" xfId="13696" xr:uid="{00000000-0005-0000-0000-000091350000}"/>
    <cellStyle name="Normal 57 2 2 2 2 3 2 3" xfId="28790" xr:uid="{00000000-0005-0000-0000-00008B700000}"/>
    <cellStyle name="Normal 57 2 2 2 2 3 3" xfId="8676" xr:uid="{00000000-0005-0000-0000-0000F5210000}"/>
    <cellStyle name="Normal 57 2 2 2 2 3 3 3" xfId="23773" xr:uid="{00000000-0005-0000-0000-0000F25C0000}"/>
    <cellStyle name="Normal 57 2 2 2 2 3 5" xfId="18760" xr:uid="{00000000-0005-0000-0000-00005D490000}"/>
    <cellStyle name="Normal 57 2 2 2 2 4" xfId="5315" xr:uid="{00000000-0005-0000-0000-0000D4140000}"/>
    <cellStyle name="Normal 57 2 2 2 2 4 2" xfId="15367" xr:uid="{00000000-0005-0000-0000-0000183C0000}"/>
    <cellStyle name="Normal 57 2 2 2 2 4 2 3" xfId="30461" xr:uid="{00000000-0005-0000-0000-000012770000}"/>
    <cellStyle name="Normal 57 2 2 2 2 4 3" xfId="10347" xr:uid="{00000000-0005-0000-0000-00007C280000}"/>
    <cellStyle name="Normal 57 2 2 2 2 4 3 3" xfId="25444" xr:uid="{00000000-0005-0000-0000-000079630000}"/>
    <cellStyle name="Normal 57 2 2 2 2 4 5" xfId="20431" xr:uid="{00000000-0005-0000-0000-0000E44F0000}"/>
    <cellStyle name="Normal 57 2 2 2 2 5" xfId="12025" xr:uid="{00000000-0005-0000-0000-00000A2F0000}"/>
    <cellStyle name="Normal 57 2 2 2 2 5 3" xfId="27119" xr:uid="{00000000-0005-0000-0000-0000046A0000}"/>
    <cellStyle name="Normal 57 2 2 2 2 6" xfId="7004" xr:uid="{00000000-0005-0000-0000-00006D1B0000}"/>
    <cellStyle name="Normal 57 2 2 2 2 6 3" xfId="22102" xr:uid="{00000000-0005-0000-0000-00006B560000}"/>
    <cellStyle name="Normal 57 2 2 2 2 8" xfId="17089"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8" xr:uid="{00000000-0005-0000-0000-00002D720000}"/>
    <cellStyle name="Normal 57 2 2 2 3 2 3" xfId="9094" xr:uid="{00000000-0005-0000-0000-000097230000}"/>
    <cellStyle name="Normal 57 2 2 2 3 2 3 3" xfId="24191" xr:uid="{00000000-0005-0000-0000-0000945E0000}"/>
    <cellStyle name="Normal 57 2 2 2 3 2 5" xfId="19178" xr:uid="{00000000-0005-0000-0000-0000FF4A0000}"/>
    <cellStyle name="Normal 57 2 2 2 3 3" xfId="5733" xr:uid="{00000000-0005-0000-0000-000076160000}"/>
    <cellStyle name="Normal 57 2 2 2 3 3 2" xfId="15785" xr:uid="{00000000-0005-0000-0000-0000BA3D0000}"/>
    <cellStyle name="Normal 57 2 2 2 3 3 2 3" xfId="30879" xr:uid="{00000000-0005-0000-0000-0000B4780000}"/>
    <cellStyle name="Normal 57 2 2 2 3 3 3" xfId="10765" xr:uid="{00000000-0005-0000-0000-00001E2A0000}"/>
    <cellStyle name="Normal 57 2 2 2 3 3 3 3" xfId="25862" xr:uid="{00000000-0005-0000-0000-00001B650000}"/>
    <cellStyle name="Normal 57 2 2 2 3 3 5" xfId="20849" xr:uid="{00000000-0005-0000-0000-000086510000}"/>
    <cellStyle name="Normal 57 2 2 2 3 4" xfId="12443" xr:uid="{00000000-0005-0000-0000-0000AC300000}"/>
    <cellStyle name="Normal 57 2 2 2 3 4 3" xfId="27537" xr:uid="{00000000-0005-0000-0000-0000A66B0000}"/>
    <cellStyle name="Normal 57 2 2 2 3 5" xfId="7422" xr:uid="{00000000-0005-0000-0000-00000F1D0000}"/>
    <cellStyle name="Normal 57 2 2 2 3 5 3" xfId="22520" xr:uid="{00000000-0005-0000-0000-00000D580000}"/>
    <cellStyle name="Normal 57 2 2 2 3 7" xfId="17507" xr:uid="{00000000-0005-0000-0000-000078440000}"/>
    <cellStyle name="Normal 57 2 2 2 4" xfId="3204" xr:uid="{00000000-0005-0000-0000-0000950C0000}"/>
    <cellStyle name="Normal 57 2 2 2 4 2" xfId="13278" xr:uid="{00000000-0005-0000-0000-0000EF330000}"/>
    <cellStyle name="Normal 57 2 2 2 4 2 3" xfId="28372" xr:uid="{00000000-0005-0000-0000-0000E96E0000}"/>
    <cellStyle name="Normal 57 2 2 2 4 3" xfId="8258" xr:uid="{00000000-0005-0000-0000-000053200000}"/>
    <cellStyle name="Normal 57 2 2 2 4 3 3" xfId="23355" xr:uid="{00000000-0005-0000-0000-0000505B0000}"/>
    <cellStyle name="Normal 57 2 2 2 4 5" xfId="18342" xr:uid="{00000000-0005-0000-0000-0000BB470000}"/>
    <cellStyle name="Normal 57 2 2 2 5" xfId="4897" xr:uid="{00000000-0005-0000-0000-000032130000}"/>
    <cellStyle name="Normal 57 2 2 2 5 2" xfId="14949" xr:uid="{00000000-0005-0000-0000-0000763A0000}"/>
    <cellStyle name="Normal 57 2 2 2 5 2 3" xfId="30043" xr:uid="{00000000-0005-0000-0000-000070750000}"/>
    <cellStyle name="Normal 57 2 2 2 5 3" xfId="9929" xr:uid="{00000000-0005-0000-0000-0000DA260000}"/>
    <cellStyle name="Normal 57 2 2 2 5 3 3" xfId="25026" xr:uid="{00000000-0005-0000-0000-0000D7610000}"/>
    <cellStyle name="Normal 57 2 2 2 5 5" xfId="20013" xr:uid="{00000000-0005-0000-0000-0000424E0000}"/>
    <cellStyle name="Normal 57 2 2 2 6" xfId="11607" xr:uid="{00000000-0005-0000-0000-0000682D0000}"/>
    <cellStyle name="Normal 57 2 2 2 6 3" xfId="26701" xr:uid="{00000000-0005-0000-0000-000062680000}"/>
    <cellStyle name="Normal 57 2 2 2 7" xfId="6586" xr:uid="{00000000-0005-0000-0000-0000CB190000}"/>
    <cellStyle name="Normal 57 2 2 2 7 3" xfId="21684" xr:uid="{00000000-0005-0000-0000-0000C9540000}"/>
    <cellStyle name="Normal 57 2 2 2 9" xfId="16671"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8" xr:uid="{00000000-0005-0000-0000-0000FF720000}"/>
    <cellStyle name="Normal 57 2 2 3 2 2 3" xfId="9304" xr:uid="{00000000-0005-0000-0000-000069240000}"/>
    <cellStyle name="Normal 57 2 2 3 2 2 3 3" xfId="24401" xr:uid="{00000000-0005-0000-0000-0000665F0000}"/>
    <cellStyle name="Normal 57 2 2 3 2 2 5" xfId="19388" xr:uid="{00000000-0005-0000-0000-0000D14B0000}"/>
    <cellStyle name="Normal 57 2 2 3 2 3" xfId="5943" xr:uid="{00000000-0005-0000-0000-000048170000}"/>
    <cellStyle name="Normal 57 2 2 3 2 3 2" xfId="15995" xr:uid="{00000000-0005-0000-0000-00008C3E0000}"/>
    <cellStyle name="Normal 57 2 2 3 2 3 2 3" xfId="31089" xr:uid="{00000000-0005-0000-0000-000086790000}"/>
    <cellStyle name="Normal 57 2 2 3 2 3 3" xfId="10975" xr:uid="{00000000-0005-0000-0000-0000F02A0000}"/>
    <cellStyle name="Normal 57 2 2 3 2 3 3 3" xfId="26072" xr:uid="{00000000-0005-0000-0000-0000ED650000}"/>
    <cellStyle name="Normal 57 2 2 3 2 3 5" xfId="21059" xr:uid="{00000000-0005-0000-0000-000058520000}"/>
    <cellStyle name="Normal 57 2 2 3 2 4" xfId="12653" xr:uid="{00000000-0005-0000-0000-00007E310000}"/>
    <cellStyle name="Normal 57 2 2 3 2 4 3" xfId="27747" xr:uid="{00000000-0005-0000-0000-0000786C0000}"/>
    <cellStyle name="Normal 57 2 2 3 2 5" xfId="7632" xr:uid="{00000000-0005-0000-0000-0000E11D0000}"/>
    <cellStyle name="Normal 57 2 2 3 2 5 3" xfId="22730" xr:uid="{00000000-0005-0000-0000-0000DF580000}"/>
    <cellStyle name="Normal 57 2 2 3 2 7" xfId="17717" xr:uid="{00000000-0005-0000-0000-00004A450000}"/>
    <cellStyle name="Normal 57 2 2 3 3" xfId="3414" xr:uid="{00000000-0005-0000-0000-0000670D0000}"/>
    <cellStyle name="Normal 57 2 2 3 3 2" xfId="13488" xr:uid="{00000000-0005-0000-0000-0000C1340000}"/>
    <cellStyle name="Normal 57 2 2 3 3 2 3" xfId="28582" xr:uid="{00000000-0005-0000-0000-0000BB6F0000}"/>
    <cellStyle name="Normal 57 2 2 3 3 3" xfId="8468" xr:uid="{00000000-0005-0000-0000-000025210000}"/>
    <cellStyle name="Normal 57 2 2 3 3 3 3" xfId="23565" xr:uid="{00000000-0005-0000-0000-0000225C0000}"/>
    <cellStyle name="Normal 57 2 2 3 3 5" xfId="18552" xr:uid="{00000000-0005-0000-0000-00008D480000}"/>
    <cellStyle name="Normal 57 2 2 3 4" xfId="5107" xr:uid="{00000000-0005-0000-0000-000004140000}"/>
    <cellStyle name="Normal 57 2 2 3 4 2" xfId="15159" xr:uid="{00000000-0005-0000-0000-0000483B0000}"/>
    <cellStyle name="Normal 57 2 2 3 4 2 3" xfId="30253" xr:uid="{00000000-0005-0000-0000-000042760000}"/>
    <cellStyle name="Normal 57 2 2 3 4 3" xfId="10139" xr:uid="{00000000-0005-0000-0000-0000AC270000}"/>
    <cellStyle name="Normal 57 2 2 3 4 3 3" xfId="25236" xr:uid="{00000000-0005-0000-0000-0000A9620000}"/>
    <cellStyle name="Normal 57 2 2 3 4 5" xfId="20223" xr:uid="{00000000-0005-0000-0000-0000144F0000}"/>
    <cellStyle name="Normal 57 2 2 3 5" xfId="11817" xr:uid="{00000000-0005-0000-0000-00003A2E0000}"/>
    <cellStyle name="Normal 57 2 2 3 5 3" xfId="26911" xr:uid="{00000000-0005-0000-0000-000034690000}"/>
    <cellStyle name="Normal 57 2 2 3 6" xfId="6796" xr:uid="{00000000-0005-0000-0000-00009D1A0000}"/>
    <cellStyle name="Normal 57 2 2 3 6 3" xfId="21894" xr:uid="{00000000-0005-0000-0000-00009B550000}"/>
    <cellStyle name="Normal 57 2 2 3 8" xfId="16881"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0" xr:uid="{00000000-0005-0000-0000-00005D710000}"/>
    <cellStyle name="Normal 57 2 2 4 2 3" xfId="8886" xr:uid="{00000000-0005-0000-0000-0000C7220000}"/>
    <cellStyle name="Normal 57 2 2 4 2 3 3" xfId="23983" xr:uid="{00000000-0005-0000-0000-0000C45D0000}"/>
    <cellStyle name="Normal 57 2 2 4 2 5" xfId="18970" xr:uid="{00000000-0005-0000-0000-00002F4A0000}"/>
    <cellStyle name="Normal 57 2 2 4 3" xfId="5525" xr:uid="{00000000-0005-0000-0000-0000A6150000}"/>
    <cellStyle name="Normal 57 2 2 4 3 2" xfId="15577" xr:uid="{00000000-0005-0000-0000-0000EA3C0000}"/>
    <cellStyle name="Normal 57 2 2 4 3 2 3" xfId="30671" xr:uid="{00000000-0005-0000-0000-0000E4770000}"/>
    <cellStyle name="Normal 57 2 2 4 3 3" xfId="10557" xr:uid="{00000000-0005-0000-0000-00004E290000}"/>
    <cellStyle name="Normal 57 2 2 4 3 3 3" xfId="25654" xr:uid="{00000000-0005-0000-0000-00004B640000}"/>
    <cellStyle name="Normal 57 2 2 4 3 5" xfId="20641" xr:uid="{00000000-0005-0000-0000-0000B6500000}"/>
    <cellStyle name="Normal 57 2 2 4 4" xfId="12235" xr:uid="{00000000-0005-0000-0000-0000DC2F0000}"/>
    <cellStyle name="Normal 57 2 2 4 4 3" xfId="27329" xr:uid="{00000000-0005-0000-0000-0000D66A0000}"/>
    <cellStyle name="Normal 57 2 2 4 5" xfId="7214" xr:uid="{00000000-0005-0000-0000-00003F1C0000}"/>
    <cellStyle name="Normal 57 2 2 4 5 3" xfId="22312" xr:uid="{00000000-0005-0000-0000-00003D570000}"/>
    <cellStyle name="Normal 57 2 2 4 7" xfId="17299" xr:uid="{00000000-0005-0000-0000-0000A8430000}"/>
    <cellStyle name="Normal 57 2 2 5" xfId="2996" xr:uid="{00000000-0005-0000-0000-0000C50B0000}"/>
    <cellStyle name="Normal 57 2 2 5 2" xfId="13070" xr:uid="{00000000-0005-0000-0000-00001F330000}"/>
    <cellStyle name="Normal 57 2 2 5 2 3" xfId="28164" xr:uid="{00000000-0005-0000-0000-0000196E0000}"/>
    <cellStyle name="Normal 57 2 2 5 3" xfId="8050" xr:uid="{00000000-0005-0000-0000-0000831F0000}"/>
    <cellStyle name="Normal 57 2 2 5 3 3" xfId="23147" xr:uid="{00000000-0005-0000-0000-0000805A0000}"/>
    <cellStyle name="Normal 57 2 2 5 5" xfId="18134" xr:uid="{00000000-0005-0000-0000-0000EB460000}"/>
    <cellStyle name="Normal 57 2 2 6" xfId="4689" xr:uid="{00000000-0005-0000-0000-000062120000}"/>
    <cellStyle name="Normal 57 2 2 6 2" xfId="14741" xr:uid="{00000000-0005-0000-0000-0000A6390000}"/>
    <cellStyle name="Normal 57 2 2 6 2 3" xfId="29835" xr:uid="{00000000-0005-0000-0000-0000A0740000}"/>
    <cellStyle name="Normal 57 2 2 6 3" xfId="9721" xr:uid="{00000000-0005-0000-0000-00000A260000}"/>
    <cellStyle name="Normal 57 2 2 6 3 3" xfId="24818" xr:uid="{00000000-0005-0000-0000-000007610000}"/>
    <cellStyle name="Normal 57 2 2 6 5" xfId="19805" xr:uid="{00000000-0005-0000-0000-0000724D0000}"/>
    <cellStyle name="Normal 57 2 2 7" xfId="11399" xr:uid="{00000000-0005-0000-0000-0000982C0000}"/>
    <cellStyle name="Normal 57 2 2 7 3" xfId="26493" xr:uid="{00000000-0005-0000-0000-000092670000}"/>
    <cellStyle name="Normal 57 2 2 8" xfId="6378" xr:uid="{00000000-0005-0000-0000-0000FB180000}"/>
    <cellStyle name="Normal 57 2 2 8 3" xfId="21476"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2" xr:uid="{00000000-0005-0000-0000-000067730000}"/>
    <cellStyle name="Normal 57 2 3 2 2 2 3" xfId="9408" xr:uid="{00000000-0005-0000-0000-0000D1240000}"/>
    <cellStyle name="Normal 57 2 3 2 2 2 3 3" xfId="24505" xr:uid="{00000000-0005-0000-0000-0000CE5F0000}"/>
    <cellStyle name="Normal 57 2 3 2 2 2 5" xfId="19492" xr:uid="{00000000-0005-0000-0000-0000394C0000}"/>
    <cellStyle name="Normal 57 2 3 2 2 3" xfId="6047" xr:uid="{00000000-0005-0000-0000-0000B0170000}"/>
    <cellStyle name="Normal 57 2 3 2 2 3 2" xfId="16099" xr:uid="{00000000-0005-0000-0000-0000F43E0000}"/>
    <cellStyle name="Normal 57 2 3 2 2 3 2 3" xfId="31193" xr:uid="{00000000-0005-0000-0000-0000EE790000}"/>
    <cellStyle name="Normal 57 2 3 2 2 3 3" xfId="11079" xr:uid="{00000000-0005-0000-0000-0000582B0000}"/>
    <cellStyle name="Normal 57 2 3 2 2 3 3 3" xfId="26176" xr:uid="{00000000-0005-0000-0000-000055660000}"/>
    <cellStyle name="Normal 57 2 3 2 2 3 5" xfId="21163" xr:uid="{00000000-0005-0000-0000-0000C0520000}"/>
    <cellStyle name="Normal 57 2 3 2 2 4" xfId="12757" xr:uid="{00000000-0005-0000-0000-0000E6310000}"/>
    <cellStyle name="Normal 57 2 3 2 2 4 3" xfId="27851" xr:uid="{00000000-0005-0000-0000-0000E06C0000}"/>
    <cellStyle name="Normal 57 2 3 2 2 5" xfId="7736" xr:uid="{00000000-0005-0000-0000-0000491E0000}"/>
    <cellStyle name="Normal 57 2 3 2 2 5 3" xfId="22834" xr:uid="{00000000-0005-0000-0000-000047590000}"/>
    <cellStyle name="Normal 57 2 3 2 2 7" xfId="17821" xr:uid="{00000000-0005-0000-0000-0000B2450000}"/>
    <cellStyle name="Normal 57 2 3 2 3" xfId="3518" xr:uid="{00000000-0005-0000-0000-0000CF0D0000}"/>
    <cellStyle name="Normal 57 2 3 2 3 2" xfId="13592" xr:uid="{00000000-0005-0000-0000-000029350000}"/>
    <cellStyle name="Normal 57 2 3 2 3 2 3" xfId="28686" xr:uid="{00000000-0005-0000-0000-000023700000}"/>
    <cellStyle name="Normal 57 2 3 2 3 3" xfId="8572" xr:uid="{00000000-0005-0000-0000-00008D210000}"/>
    <cellStyle name="Normal 57 2 3 2 3 3 3" xfId="23669" xr:uid="{00000000-0005-0000-0000-00008A5C0000}"/>
    <cellStyle name="Normal 57 2 3 2 3 5" xfId="18656" xr:uid="{00000000-0005-0000-0000-0000F5480000}"/>
    <cellStyle name="Normal 57 2 3 2 4" xfId="5211" xr:uid="{00000000-0005-0000-0000-00006C140000}"/>
    <cellStyle name="Normal 57 2 3 2 4 2" xfId="15263" xr:uid="{00000000-0005-0000-0000-0000B03B0000}"/>
    <cellStyle name="Normal 57 2 3 2 4 2 3" xfId="30357" xr:uid="{00000000-0005-0000-0000-0000AA760000}"/>
    <cellStyle name="Normal 57 2 3 2 4 3" xfId="10243" xr:uid="{00000000-0005-0000-0000-000014280000}"/>
    <cellStyle name="Normal 57 2 3 2 4 3 3" xfId="25340" xr:uid="{00000000-0005-0000-0000-000011630000}"/>
    <cellStyle name="Normal 57 2 3 2 4 5" xfId="20327" xr:uid="{00000000-0005-0000-0000-00007C4F0000}"/>
    <cellStyle name="Normal 57 2 3 2 5" xfId="11921" xr:uid="{00000000-0005-0000-0000-0000A22E0000}"/>
    <cellStyle name="Normal 57 2 3 2 5 3" xfId="27015" xr:uid="{00000000-0005-0000-0000-00009C690000}"/>
    <cellStyle name="Normal 57 2 3 2 6" xfId="6900" xr:uid="{00000000-0005-0000-0000-0000051B0000}"/>
    <cellStyle name="Normal 57 2 3 2 6 3" xfId="21998" xr:uid="{00000000-0005-0000-0000-000003560000}"/>
    <cellStyle name="Normal 57 2 3 2 8" xfId="16985"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4" xr:uid="{00000000-0005-0000-0000-0000C5710000}"/>
    <cellStyle name="Normal 57 2 3 3 2 3" xfId="8990" xr:uid="{00000000-0005-0000-0000-00002F230000}"/>
    <cellStyle name="Normal 57 2 3 3 2 3 3" xfId="24087" xr:uid="{00000000-0005-0000-0000-00002C5E0000}"/>
    <cellStyle name="Normal 57 2 3 3 2 5" xfId="19074" xr:uid="{00000000-0005-0000-0000-0000974A0000}"/>
    <cellStyle name="Normal 57 2 3 3 3" xfId="5629" xr:uid="{00000000-0005-0000-0000-00000E160000}"/>
    <cellStyle name="Normal 57 2 3 3 3 2" xfId="15681" xr:uid="{00000000-0005-0000-0000-0000523D0000}"/>
    <cellStyle name="Normal 57 2 3 3 3 2 3" xfId="30775" xr:uid="{00000000-0005-0000-0000-00004C780000}"/>
    <cellStyle name="Normal 57 2 3 3 3 3" xfId="10661" xr:uid="{00000000-0005-0000-0000-0000B6290000}"/>
    <cellStyle name="Normal 57 2 3 3 3 3 3" xfId="25758" xr:uid="{00000000-0005-0000-0000-0000B3640000}"/>
    <cellStyle name="Normal 57 2 3 3 3 5" xfId="20745" xr:uid="{00000000-0005-0000-0000-00001E510000}"/>
    <cellStyle name="Normal 57 2 3 3 4" xfId="12339" xr:uid="{00000000-0005-0000-0000-000044300000}"/>
    <cellStyle name="Normal 57 2 3 3 4 3" xfId="27433" xr:uid="{00000000-0005-0000-0000-00003E6B0000}"/>
    <cellStyle name="Normal 57 2 3 3 5" xfId="7318" xr:uid="{00000000-0005-0000-0000-0000A71C0000}"/>
    <cellStyle name="Normal 57 2 3 3 5 3" xfId="22416" xr:uid="{00000000-0005-0000-0000-0000A5570000}"/>
    <cellStyle name="Normal 57 2 3 3 7" xfId="17403" xr:uid="{00000000-0005-0000-0000-000010440000}"/>
    <cellStyle name="Normal 57 2 3 4" xfId="3100" xr:uid="{00000000-0005-0000-0000-00002D0C0000}"/>
    <cellStyle name="Normal 57 2 3 4 2" xfId="13174" xr:uid="{00000000-0005-0000-0000-000087330000}"/>
    <cellStyle name="Normal 57 2 3 4 2 3" xfId="28268" xr:uid="{00000000-0005-0000-0000-0000816E0000}"/>
    <cellStyle name="Normal 57 2 3 4 3" xfId="8154" xr:uid="{00000000-0005-0000-0000-0000EB1F0000}"/>
    <cellStyle name="Normal 57 2 3 4 3 3" xfId="23251" xr:uid="{00000000-0005-0000-0000-0000E85A0000}"/>
    <cellStyle name="Normal 57 2 3 4 5" xfId="18238" xr:uid="{00000000-0005-0000-0000-000053470000}"/>
    <cellStyle name="Normal 57 2 3 5" xfId="4793" xr:uid="{00000000-0005-0000-0000-0000CA120000}"/>
    <cellStyle name="Normal 57 2 3 5 2" xfId="14845" xr:uid="{00000000-0005-0000-0000-00000E3A0000}"/>
    <cellStyle name="Normal 57 2 3 5 2 3" xfId="29939" xr:uid="{00000000-0005-0000-0000-000008750000}"/>
    <cellStyle name="Normal 57 2 3 5 3" xfId="9825" xr:uid="{00000000-0005-0000-0000-000072260000}"/>
    <cellStyle name="Normal 57 2 3 5 3 3" xfId="24922" xr:uid="{00000000-0005-0000-0000-00006F610000}"/>
    <cellStyle name="Normal 57 2 3 5 5" xfId="19909" xr:uid="{00000000-0005-0000-0000-0000DA4D0000}"/>
    <cellStyle name="Normal 57 2 3 6" xfId="11503" xr:uid="{00000000-0005-0000-0000-0000002D0000}"/>
    <cellStyle name="Normal 57 2 3 6 3" xfId="26597" xr:uid="{00000000-0005-0000-0000-0000FA670000}"/>
    <cellStyle name="Normal 57 2 3 7" xfId="6482" xr:uid="{00000000-0005-0000-0000-000063190000}"/>
    <cellStyle name="Normal 57 2 3 7 3" xfId="21580" xr:uid="{00000000-0005-0000-0000-000061540000}"/>
    <cellStyle name="Normal 57 2 3 9" xfId="16567"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4" xr:uid="{00000000-0005-0000-0000-000097720000}"/>
    <cellStyle name="Normal 57 2 4 2 2 3" xfId="9200" xr:uid="{00000000-0005-0000-0000-000001240000}"/>
    <cellStyle name="Normal 57 2 4 2 2 3 3" xfId="24297" xr:uid="{00000000-0005-0000-0000-0000FE5E0000}"/>
    <cellStyle name="Normal 57 2 4 2 2 5" xfId="19284" xr:uid="{00000000-0005-0000-0000-0000694B0000}"/>
    <cellStyle name="Normal 57 2 4 2 3" xfId="5839" xr:uid="{00000000-0005-0000-0000-0000E0160000}"/>
    <cellStyle name="Normal 57 2 4 2 3 2" xfId="15891" xr:uid="{00000000-0005-0000-0000-0000243E0000}"/>
    <cellStyle name="Normal 57 2 4 2 3 2 3" xfId="30985" xr:uid="{00000000-0005-0000-0000-00001E790000}"/>
    <cellStyle name="Normal 57 2 4 2 3 3" xfId="10871" xr:uid="{00000000-0005-0000-0000-0000882A0000}"/>
    <cellStyle name="Normal 57 2 4 2 3 3 3" xfId="25968" xr:uid="{00000000-0005-0000-0000-000085650000}"/>
    <cellStyle name="Normal 57 2 4 2 3 5" xfId="20955" xr:uid="{00000000-0005-0000-0000-0000F0510000}"/>
    <cellStyle name="Normal 57 2 4 2 4" xfId="12549" xr:uid="{00000000-0005-0000-0000-000016310000}"/>
    <cellStyle name="Normal 57 2 4 2 4 3" xfId="27643" xr:uid="{00000000-0005-0000-0000-0000106C0000}"/>
    <cellStyle name="Normal 57 2 4 2 5" xfId="7528" xr:uid="{00000000-0005-0000-0000-0000791D0000}"/>
    <cellStyle name="Normal 57 2 4 2 5 3" xfId="22626" xr:uid="{00000000-0005-0000-0000-000077580000}"/>
    <cellStyle name="Normal 57 2 4 2 7" xfId="17613" xr:uid="{00000000-0005-0000-0000-0000E2440000}"/>
    <cellStyle name="Normal 57 2 4 3" xfId="3310" xr:uid="{00000000-0005-0000-0000-0000FF0C0000}"/>
    <cellStyle name="Normal 57 2 4 3 2" xfId="13384" xr:uid="{00000000-0005-0000-0000-000059340000}"/>
    <cellStyle name="Normal 57 2 4 3 2 3" xfId="28478" xr:uid="{00000000-0005-0000-0000-0000536F0000}"/>
    <cellStyle name="Normal 57 2 4 3 3" xfId="8364" xr:uid="{00000000-0005-0000-0000-0000BD200000}"/>
    <cellStyle name="Normal 57 2 4 3 3 3" xfId="23461" xr:uid="{00000000-0005-0000-0000-0000BA5B0000}"/>
    <cellStyle name="Normal 57 2 4 3 5" xfId="18448" xr:uid="{00000000-0005-0000-0000-000025480000}"/>
    <cellStyle name="Normal 57 2 4 4" xfId="5003" xr:uid="{00000000-0005-0000-0000-00009C130000}"/>
    <cellStyle name="Normal 57 2 4 4 2" xfId="15055" xr:uid="{00000000-0005-0000-0000-0000E03A0000}"/>
    <cellStyle name="Normal 57 2 4 4 2 3" xfId="30149" xr:uid="{00000000-0005-0000-0000-0000DA750000}"/>
    <cellStyle name="Normal 57 2 4 4 3" xfId="10035" xr:uid="{00000000-0005-0000-0000-000044270000}"/>
    <cellStyle name="Normal 57 2 4 4 3 3" xfId="25132" xr:uid="{00000000-0005-0000-0000-000041620000}"/>
    <cellStyle name="Normal 57 2 4 4 5" xfId="20119" xr:uid="{00000000-0005-0000-0000-0000AC4E0000}"/>
    <cellStyle name="Normal 57 2 4 5" xfId="11713" xr:uid="{00000000-0005-0000-0000-0000D22D0000}"/>
    <cellStyle name="Normal 57 2 4 5 3" xfId="26807" xr:uid="{00000000-0005-0000-0000-0000CC680000}"/>
    <cellStyle name="Normal 57 2 4 6" xfId="6692" xr:uid="{00000000-0005-0000-0000-0000351A0000}"/>
    <cellStyle name="Normal 57 2 4 6 3" xfId="21790" xr:uid="{00000000-0005-0000-0000-000033550000}"/>
    <cellStyle name="Normal 57 2 4 8" xfId="16777"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6" xr:uid="{00000000-0005-0000-0000-0000F5700000}"/>
    <cellStyle name="Normal 57 2 5 2 3" xfId="8782" xr:uid="{00000000-0005-0000-0000-00005F220000}"/>
    <cellStyle name="Normal 57 2 5 2 3 3" xfId="23879" xr:uid="{00000000-0005-0000-0000-00005C5D0000}"/>
    <cellStyle name="Normal 57 2 5 2 5" xfId="18866" xr:uid="{00000000-0005-0000-0000-0000C7490000}"/>
    <cellStyle name="Normal 57 2 5 3" xfId="5421" xr:uid="{00000000-0005-0000-0000-00003E150000}"/>
    <cellStyle name="Normal 57 2 5 3 2" xfId="15473" xr:uid="{00000000-0005-0000-0000-0000823C0000}"/>
    <cellStyle name="Normal 57 2 5 3 2 3" xfId="30567" xr:uid="{00000000-0005-0000-0000-00007C770000}"/>
    <cellStyle name="Normal 57 2 5 3 3" xfId="10453" xr:uid="{00000000-0005-0000-0000-0000E6280000}"/>
    <cellStyle name="Normal 57 2 5 3 3 3" xfId="25550" xr:uid="{00000000-0005-0000-0000-0000E3630000}"/>
    <cellStyle name="Normal 57 2 5 3 5" xfId="20537" xr:uid="{00000000-0005-0000-0000-00004E500000}"/>
    <cellStyle name="Normal 57 2 5 4" xfId="12131" xr:uid="{00000000-0005-0000-0000-0000742F0000}"/>
    <cellStyle name="Normal 57 2 5 4 3" xfId="27225" xr:uid="{00000000-0005-0000-0000-00006E6A0000}"/>
    <cellStyle name="Normal 57 2 5 5" xfId="7110" xr:uid="{00000000-0005-0000-0000-0000D71B0000}"/>
    <cellStyle name="Normal 57 2 5 5 3" xfId="22208" xr:uid="{00000000-0005-0000-0000-0000D5560000}"/>
    <cellStyle name="Normal 57 2 5 7" xfId="17195" xr:uid="{00000000-0005-0000-0000-000040430000}"/>
    <cellStyle name="Normal 57 2 6" xfId="2892" xr:uid="{00000000-0005-0000-0000-00005D0B0000}"/>
    <cellStyle name="Normal 57 2 6 2" xfId="12966" xr:uid="{00000000-0005-0000-0000-0000B7320000}"/>
    <cellStyle name="Normal 57 2 6 2 3" xfId="28060" xr:uid="{00000000-0005-0000-0000-0000B16D0000}"/>
    <cellStyle name="Normal 57 2 6 3" xfId="7946" xr:uid="{00000000-0005-0000-0000-00001B1F0000}"/>
    <cellStyle name="Normal 57 2 6 3 3" xfId="23043" xr:uid="{00000000-0005-0000-0000-0000185A0000}"/>
    <cellStyle name="Normal 57 2 6 5" xfId="18030" xr:uid="{00000000-0005-0000-0000-000083460000}"/>
    <cellStyle name="Normal 57 2 7" xfId="4585" xr:uid="{00000000-0005-0000-0000-0000FA110000}"/>
    <cellStyle name="Normal 57 2 7 2" xfId="14637" xr:uid="{00000000-0005-0000-0000-00003E390000}"/>
    <cellStyle name="Normal 57 2 7 2 3" xfId="29731" xr:uid="{00000000-0005-0000-0000-000038740000}"/>
    <cellStyle name="Normal 57 2 7 3" xfId="9617" xr:uid="{00000000-0005-0000-0000-0000A2250000}"/>
    <cellStyle name="Normal 57 2 7 3 3" xfId="24714" xr:uid="{00000000-0005-0000-0000-00009F600000}"/>
    <cellStyle name="Normal 57 2 7 5" xfId="19701" xr:uid="{00000000-0005-0000-0000-00000A4D0000}"/>
    <cellStyle name="Normal 57 2 8" xfId="11295" xr:uid="{00000000-0005-0000-0000-0000302C0000}"/>
    <cellStyle name="Normal 57 2 8 3" xfId="26389" xr:uid="{00000000-0005-0000-0000-00002A670000}"/>
    <cellStyle name="Normal 57 2 9" xfId="6274" xr:uid="{00000000-0005-0000-0000-000093180000}"/>
    <cellStyle name="Normal 57 2 9 3" xfId="21372" xr:uid="{00000000-0005-0000-0000-000091530000}"/>
    <cellStyle name="Normal 57 3" xfId="1239" xr:uid="{00000000-0005-0000-0000-0000E7040000}"/>
    <cellStyle name="Normal 57 3 10" xfId="16411"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4" xr:uid="{00000000-0005-0000-0000-00009B730000}"/>
    <cellStyle name="Normal 57 3 2 2 2 2 3" xfId="9460" xr:uid="{00000000-0005-0000-0000-000005250000}"/>
    <cellStyle name="Normal 57 3 2 2 2 2 3 3" xfId="24557" xr:uid="{00000000-0005-0000-0000-000002600000}"/>
    <cellStyle name="Normal 57 3 2 2 2 2 5" xfId="19544" xr:uid="{00000000-0005-0000-0000-00006D4C0000}"/>
    <cellStyle name="Normal 57 3 2 2 2 3" xfId="6099" xr:uid="{00000000-0005-0000-0000-0000E4170000}"/>
    <cellStyle name="Normal 57 3 2 2 2 3 2" xfId="16151" xr:uid="{00000000-0005-0000-0000-0000283F0000}"/>
    <cellStyle name="Normal 57 3 2 2 2 3 2 3" xfId="31245" xr:uid="{00000000-0005-0000-0000-0000227A0000}"/>
    <cellStyle name="Normal 57 3 2 2 2 3 3" xfId="11131" xr:uid="{00000000-0005-0000-0000-00008C2B0000}"/>
    <cellStyle name="Normal 57 3 2 2 2 3 3 3" xfId="26228" xr:uid="{00000000-0005-0000-0000-000089660000}"/>
    <cellStyle name="Normal 57 3 2 2 2 3 5" xfId="21215" xr:uid="{00000000-0005-0000-0000-0000F4520000}"/>
    <cellStyle name="Normal 57 3 2 2 2 4" xfId="12809" xr:uid="{00000000-0005-0000-0000-00001A320000}"/>
    <cellStyle name="Normal 57 3 2 2 2 4 3" xfId="27903" xr:uid="{00000000-0005-0000-0000-0000146D0000}"/>
    <cellStyle name="Normal 57 3 2 2 2 5" xfId="7788" xr:uid="{00000000-0005-0000-0000-00007D1E0000}"/>
    <cellStyle name="Normal 57 3 2 2 2 5 3" xfId="22886" xr:uid="{00000000-0005-0000-0000-00007B590000}"/>
    <cellStyle name="Normal 57 3 2 2 2 7" xfId="17873" xr:uid="{00000000-0005-0000-0000-0000E6450000}"/>
    <cellStyle name="Normal 57 3 2 2 3" xfId="3570" xr:uid="{00000000-0005-0000-0000-0000030E0000}"/>
    <cellStyle name="Normal 57 3 2 2 3 2" xfId="13644" xr:uid="{00000000-0005-0000-0000-00005D350000}"/>
    <cellStyle name="Normal 57 3 2 2 3 2 3" xfId="28738" xr:uid="{00000000-0005-0000-0000-000057700000}"/>
    <cellStyle name="Normal 57 3 2 2 3 3" xfId="8624" xr:uid="{00000000-0005-0000-0000-0000C1210000}"/>
    <cellStyle name="Normal 57 3 2 2 3 3 3" xfId="23721" xr:uid="{00000000-0005-0000-0000-0000BE5C0000}"/>
    <cellStyle name="Normal 57 3 2 2 3 5" xfId="18708" xr:uid="{00000000-0005-0000-0000-000029490000}"/>
    <cellStyle name="Normal 57 3 2 2 4" xfId="5263" xr:uid="{00000000-0005-0000-0000-0000A0140000}"/>
    <cellStyle name="Normal 57 3 2 2 4 2" xfId="15315" xr:uid="{00000000-0005-0000-0000-0000E43B0000}"/>
    <cellStyle name="Normal 57 3 2 2 4 2 3" xfId="30409" xr:uid="{00000000-0005-0000-0000-0000DE760000}"/>
    <cellStyle name="Normal 57 3 2 2 4 3" xfId="10295" xr:uid="{00000000-0005-0000-0000-000048280000}"/>
    <cellStyle name="Normal 57 3 2 2 4 3 3" xfId="25392" xr:uid="{00000000-0005-0000-0000-000045630000}"/>
    <cellStyle name="Normal 57 3 2 2 4 5" xfId="20379" xr:uid="{00000000-0005-0000-0000-0000B04F0000}"/>
    <cellStyle name="Normal 57 3 2 2 5" xfId="11973" xr:uid="{00000000-0005-0000-0000-0000D62E0000}"/>
    <cellStyle name="Normal 57 3 2 2 5 3" xfId="27067" xr:uid="{00000000-0005-0000-0000-0000D0690000}"/>
    <cellStyle name="Normal 57 3 2 2 6" xfId="6952" xr:uid="{00000000-0005-0000-0000-0000391B0000}"/>
    <cellStyle name="Normal 57 3 2 2 6 3" xfId="22050" xr:uid="{00000000-0005-0000-0000-000037560000}"/>
    <cellStyle name="Normal 57 3 2 2 8" xfId="17037"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6" xr:uid="{00000000-0005-0000-0000-0000F9710000}"/>
    <cellStyle name="Normal 57 3 2 3 2 3" xfId="9042" xr:uid="{00000000-0005-0000-0000-000063230000}"/>
    <cellStyle name="Normal 57 3 2 3 2 3 3" xfId="24139" xr:uid="{00000000-0005-0000-0000-0000605E0000}"/>
    <cellStyle name="Normal 57 3 2 3 2 5" xfId="19126" xr:uid="{00000000-0005-0000-0000-0000CB4A0000}"/>
    <cellStyle name="Normal 57 3 2 3 3" xfId="5681" xr:uid="{00000000-0005-0000-0000-000042160000}"/>
    <cellStyle name="Normal 57 3 2 3 3 2" xfId="15733" xr:uid="{00000000-0005-0000-0000-0000863D0000}"/>
    <cellStyle name="Normal 57 3 2 3 3 2 3" xfId="30827" xr:uid="{00000000-0005-0000-0000-000080780000}"/>
    <cellStyle name="Normal 57 3 2 3 3 3" xfId="10713" xr:uid="{00000000-0005-0000-0000-0000EA290000}"/>
    <cellStyle name="Normal 57 3 2 3 3 3 3" xfId="25810" xr:uid="{00000000-0005-0000-0000-0000E7640000}"/>
    <cellStyle name="Normal 57 3 2 3 3 5" xfId="20797" xr:uid="{00000000-0005-0000-0000-000052510000}"/>
    <cellStyle name="Normal 57 3 2 3 4" xfId="12391" xr:uid="{00000000-0005-0000-0000-000078300000}"/>
    <cellStyle name="Normal 57 3 2 3 4 3" xfId="27485" xr:uid="{00000000-0005-0000-0000-0000726B0000}"/>
    <cellStyle name="Normal 57 3 2 3 5" xfId="7370" xr:uid="{00000000-0005-0000-0000-0000DB1C0000}"/>
    <cellStyle name="Normal 57 3 2 3 5 3" xfId="22468" xr:uid="{00000000-0005-0000-0000-0000D9570000}"/>
    <cellStyle name="Normal 57 3 2 3 7" xfId="17455" xr:uid="{00000000-0005-0000-0000-000044440000}"/>
    <cellStyle name="Normal 57 3 2 4" xfId="3152" xr:uid="{00000000-0005-0000-0000-0000610C0000}"/>
    <cellStyle name="Normal 57 3 2 4 2" xfId="13226" xr:uid="{00000000-0005-0000-0000-0000BB330000}"/>
    <cellStyle name="Normal 57 3 2 4 2 3" xfId="28320" xr:uid="{00000000-0005-0000-0000-0000B56E0000}"/>
    <cellStyle name="Normal 57 3 2 4 3" xfId="8206" xr:uid="{00000000-0005-0000-0000-00001F200000}"/>
    <cellStyle name="Normal 57 3 2 4 3 3" xfId="23303" xr:uid="{00000000-0005-0000-0000-00001C5B0000}"/>
    <cellStyle name="Normal 57 3 2 4 5" xfId="18290" xr:uid="{00000000-0005-0000-0000-000087470000}"/>
    <cellStyle name="Normal 57 3 2 5" xfId="4845" xr:uid="{00000000-0005-0000-0000-0000FE120000}"/>
    <cellStyle name="Normal 57 3 2 5 2" xfId="14897" xr:uid="{00000000-0005-0000-0000-0000423A0000}"/>
    <cellStyle name="Normal 57 3 2 5 2 3" xfId="29991" xr:uid="{00000000-0005-0000-0000-00003C750000}"/>
    <cellStyle name="Normal 57 3 2 5 3" xfId="9877" xr:uid="{00000000-0005-0000-0000-0000A6260000}"/>
    <cellStyle name="Normal 57 3 2 5 3 3" xfId="24974" xr:uid="{00000000-0005-0000-0000-0000A3610000}"/>
    <cellStyle name="Normal 57 3 2 5 5" xfId="19961" xr:uid="{00000000-0005-0000-0000-00000E4E0000}"/>
    <cellStyle name="Normal 57 3 2 6" xfId="11555" xr:uid="{00000000-0005-0000-0000-0000342D0000}"/>
    <cellStyle name="Normal 57 3 2 6 3" xfId="26649" xr:uid="{00000000-0005-0000-0000-00002E680000}"/>
    <cellStyle name="Normal 57 3 2 7" xfId="6534" xr:uid="{00000000-0005-0000-0000-000097190000}"/>
    <cellStyle name="Normal 57 3 2 7 3" xfId="21632" xr:uid="{00000000-0005-0000-0000-000095540000}"/>
    <cellStyle name="Normal 57 3 2 9" xfId="16619"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6" xr:uid="{00000000-0005-0000-0000-0000CB720000}"/>
    <cellStyle name="Normal 57 3 3 2 2 3" xfId="9252" xr:uid="{00000000-0005-0000-0000-000035240000}"/>
    <cellStyle name="Normal 57 3 3 2 2 3 3" xfId="24349" xr:uid="{00000000-0005-0000-0000-0000325F0000}"/>
    <cellStyle name="Normal 57 3 3 2 2 5" xfId="19336" xr:uid="{00000000-0005-0000-0000-00009D4B0000}"/>
    <cellStyle name="Normal 57 3 3 2 3" xfId="5891" xr:uid="{00000000-0005-0000-0000-000014170000}"/>
    <cellStyle name="Normal 57 3 3 2 3 2" xfId="15943" xr:uid="{00000000-0005-0000-0000-0000583E0000}"/>
    <cellStyle name="Normal 57 3 3 2 3 2 3" xfId="31037" xr:uid="{00000000-0005-0000-0000-000052790000}"/>
    <cellStyle name="Normal 57 3 3 2 3 3" xfId="10923" xr:uid="{00000000-0005-0000-0000-0000BC2A0000}"/>
    <cellStyle name="Normal 57 3 3 2 3 3 3" xfId="26020" xr:uid="{00000000-0005-0000-0000-0000B9650000}"/>
    <cellStyle name="Normal 57 3 3 2 3 5" xfId="21007" xr:uid="{00000000-0005-0000-0000-000024520000}"/>
    <cellStyle name="Normal 57 3 3 2 4" xfId="12601" xr:uid="{00000000-0005-0000-0000-00004A310000}"/>
    <cellStyle name="Normal 57 3 3 2 4 3" xfId="27695" xr:uid="{00000000-0005-0000-0000-0000446C0000}"/>
    <cellStyle name="Normal 57 3 3 2 5" xfId="7580" xr:uid="{00000000-0005-0000-0000-0000AD1D0000}"/>
    <cellStyle name="Normal 57 3 3 2 5 3" xfId="22678" xr:uid="{00000000-0005-0000-0000-0000AB580000}"/>
    <cellStyle name="Normal 57 3 3 2 7" xfId="17665" xr:uid="{00000000-0005-0000-0000-000016450000}"/>
    <cellStyle name="Normal 57 3 3 3" xfId="3362" xr:uid="{00000000-0005-0000-0000-0000330D0000}"/>
    <cellStyle name="Normal 57 3 3 3 2" xfId="13436" xr:uid="{00000000-0005-0000-0000-00008D340000}"/>
    <cellStyle name="Normal 57 3 3 3 2 3" xfId="28530" xr:uid="{00000000-0005-0000-0000-0000876F0000}"/>
    <cellStyle name="Normal 57 3 3 3 3" xfId="8416" xr:uid="{00000000-0005-0000-0000-0000F1200000}"/>
    <cellStyle name="Normal 57 3 3 3 3 3" xfId="23513" xr:uid="{00000000-0005-0000-0000-0000EE5B0000}"/>
    <cellStyle name="Normal 57 3 3 3 5" xfId="18500" xr:uid="{00000000-0005-0000-0000-000059480000}"/>
    <cellStyle name="Normal 57 3 3 4" xfId="5055" xr:uid="{00000000-0005-0000-0000-0000D0130000}"/>
    <cellStyle name="Normal 57 3 3 4 2" xfId="15107" xr:uid="{00000000-0005-0000-0000-0000143B0000}"/>
    <cellStyle name="Normal 57 3 3 4 2 3" xfId="30201" xr:uid="{00000000-0005-0000-0000-00000E760000}"/>
    <cellStyle name="Normal 57 3 3 4 3" xfId="10087" xr:uid="{00000000-0005-0000-0000-000078270000}"/>
    <cellStyle name="Normal 57 3 3 4 3 3" xfId="25184" xr:uid="{00000000-0005-0000-0000-000075620000}"/>
    <cellStyle name="Normal 57 3 3 4 5" xfId="20171" xr:uid="{00000000-0005-0000-0000-0000E04E0000}"/>
    <cellStyle name="Normal 57 3 3 5" xfId="11765" xr:uid="{00000000-0005-0000-0000-0000062E0000}"/>
    <cellStyle name="Normal 57 3 3 5 3" xfId="26859" xr:uid="{00000000-0005-0000-0000-000000690000}"/>
    <cellStyle name="Normal 57 3 3 6" xfId="6744" xr:uid="{00000000-0005-0000-0000-0000691A0000}"/>
    <cellStyle name="Normal 57 3 3 6 3" xfId="21842" xr:uid="{00000000-0005-0000-0000-000067550000}"/>
    <cellStyle name="Normal 57 3 3 8" xfId="16829"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8" xr:uid="{00000000-0005-0000-0000-000029710000}"/>
    <cellStyle name="Normal 57 3 4 2 3" xfId="8834" xr:uid="{00000000-0005-0000-0000-000093220000}"/>
    <cellStyle name="Normal 57 3 4 2 3 3" xfId="23931" xr:uid="{00000000-0005-0000-0000-0000905D0000}"/>
    <cellStyle name="Normal 57 3 4 2 5" xfId="18918" xr:uid="{00000000-0005-0000-0000-0000FB490000}"/>
    <cellStyle name="Normal 57 3 4 3" xfId="5473" xr:uid="{00000000-0005-0000-0000-000072150000}"/>
    <cellStyle name="Normal 57 3 4 3 2" xfId="15525" xr:uid="{00000000-0005-0000-0000-0000B63C0000}"/>
    <cellStyle name="Normal 57 3 4 3 2 3" xfId="30619" xr:uid="{00000000-0005-0000-0000-0000B0770000}"/>
    <cellStyle name="Normal 57 3 4 3 3" xfId="10505" xr:uid="{00000000-0005-0000-0000-00001A290000}"/>
    <cellStyle name="Normal 57 3 4 3 3 3" xfId="25602" xr:uid="{00000000-0005-0000-0000-000017640000}"/>
    <cellStyle name="Normal 57 3 4 3 5" xfId="20589" xr:uid="{00000000-0005-0000-0000-000082500000}"/>
    <cellStyle name="Normal 57 3 4 4" xfId="12183" xr:uid="{00000000-0005-0000-0000-0000A82F0000}"/>
    <cellStyle name="Normal 57 3 4 4 3" xfId="27277" xr:uid="{00000000-0005-0000-0000-0000A26A0000}"/>
    <cellStyle name="Normal 57 3 4 5" xfId="7162" xr:uid="{00000000-0005-0000-0000-00000B1C0000}"/>
    <cellStyle name="Normal 57 3 4 5 3" xfId="22260" xr:uid="{00000000-0005-0000-0000-000009570000}"/>
    <cellStyle name="Normal 57 3 4 7" xfId="17247" xr:uid="{00000000-0005-0000-0000-000074430000}"/>
    <cellStyle name="Normal 57 3 5" xfId="2944" xr:uid="{00000000-0005-0000-0000-0000910B0000}"/>
    <cellStyle name="Normal 57 3 5 2" xfId="13018" xr:uid="{00000000-0005-0000-0000-0000EB320000}"/>
    <cellStyle name="Normal 57 3 5 2 3" xfId="28112" xr:uid="{00000000-0005-0000-0000-0000E56D0000}"/>
    <cellStyle name="Normal 57 3 5 3" xfId="7998" xr:uid="{00000000-0005-0000-0000-00004F1F0000}"/>
    <cellStyle name="Normal 57 3 5 3 3" xfId="23095" xr:uid="{00000000-0005-0000-0000-00004C5A0000}"/>
    <cellStyle name="Normal 57 3 5 5" xfId="18082" xr:uid="{00000000-0005-0000-0000-0000B7460000}"/>
    <cellStyle name="Normal 57 3 6" xfId="4637" xr:uid="{00000000-0005-0000-0000-00002E120000}"/>
    <cellStyle name="Normal 57 3 6 2" xfId="14689" xr:uid="{00000000-0005-0000-0000-000072390000}"/>
    <cellStyle name="Normal 57 3 6 2 3" xfId="29783" xr:uid="{00000000-0005-0000-0000-00006C740000}"/>
    <cellStyle name="Normal 57 3 6 3" xfId="9669" xr:uid="{00000000-0005-0000-0000-0000D6250000}"/>
    <cellStyle name="Normal 57 3 6 3 3" xfId="24766" xr:uid="{00000000-0005-0000-0000-0000D3600000}"/>
    <cellStyle name="Normal 57 3 6 5" xfId="19753" xr:uid="{00000000-0005-0000-0000-00003E4D0000}"/>
    <cellStyle name="Normal 57 3 7" xfId="11347" xr:uid="{00000000-0005-0000-0000-0000642C0000}"/>
    <cellStyle name="Normal 57 3 7 3" xfId="26441" xr:uid="{00000000-0005-0000-0000-00005E670000}"/>
    <cellStyle name="Normal 57 3 8" xfId="6326" xr:uid="{00000000-0005-0000-0000-0000C7180000}"/>
    <cellStyle name="Normal 57 3 8 3" xfId="21424"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0" xr:uid="{00000000-0005-0000-0000-000033730000}"/>
    <cellStyle name="Normal 57 4 2 2 2 3" xfId="9356" xr:uid="{00000000-0005-0000-0000-00009D240000}"/>
    <cellStyle name="Normal 57 4 2 2 2 3 3" xfId="24453" xr:uid="{00000000-0005-0000-0000-00009A5F0000}"/>
    <cellStyle name="Normal 57 4 2 2 2 5" xfId="19440" xr:uid="{00000000-0005-0000-0000-0000054C0000}"/>
    <cellStyle name="Normal 57 4 2 2 3" xfId="5995" xr:uid="{00000000-0005-0000-0000-00007C170000}"/>
    <cellStyle name="Normal 57 4 2 2 3 2" xfId="16047" xr:uid="{00000000-0005-0000-0000-0000C03E0000}"/>
    <cellStyle name="Normal 57 4 2 2 3 2 3" xfId="31141" xr:uid="{00000000-0005-0000-0000-0000BA790000}"/>
    <cellStyle name="Normal 57 4 2 2 3 3" xfId="11027" xr:uid="{00000000-0005-0000-0000-0000242B0000}"/>
    <cellStyle name="Normal 57 4 2 2 3 3 3" xfId="26124" xr:uid="{00000000-0005-0000-0000-000021660000}"/>
    <cellStyle name="Normal 57 4 2 2 3 5" xfId="21111" xr:uid="{00000000-0005-0000-0000-00008C520000}"/>
    <cellStyle name="Normal 57 4 2 2 4" xfId="12705" xr:uid="{00000000-0005-0000-0000-0000B2310000}"/>
    <cellStyle name="Normal 57 4 2 2 4 3" xfId="27799" xr:uid="{00000000-0005-0000-0000-0000AC6C0000}"/>
    <cellStyle name="Normal 57 4 2 2 5" xfId="7684" xr:uid="{00000000-0005-0000-0000-0000151E0000}"/>
    <cellStyle name="Normal 57 4 2 2 5 3" xfId="22782" xr:uid="{00000000-0005-0000-0000-000013590000}"/>
    <cellStyle name="Normal 57 4 2 2 7" xfId="17769" xr:uid="{00000000-0005-0000-0000-00007E450000}"/>
    <cellStyle name="Normal 57 4 2 3" xfId="3466" xr:uid="{00000000-0005-0000-0000-00009B0D0000}"/>
    <cellStyle name="Normal 57 4 2 3 2" xfId="13540" xr:uid="{00000000-0005-0000-0000-0000F5340000}"/>
    <cellStyle name="Normal 57 4 2 3 2 3" xfId="28634" xr:uid="{00000000-0005-0000-0000-0000EF6F0000}"/>
    <cellStyle name="Normal 57 4 2 3 3" xfId="8520" xr:uid="{00000000-0005-0000-0000-000059210000}"/>
    <cellStyle name="Normal 57 4 2 3 3 3" xfId="23617" xr:uid="{00000000-0005-0000-0000-0000565C0000}"/>
    <cellStyle name="Normal 57 4 2 3 5" xfId="18604" xr:uid="{00000000-0005-0000-0000-0000C1480000}"/>
    <cellStyle name="Normal 57 4 2 4" xfId="5159" xr:uid="{00000000-0005-0000-0000-000038140000}"/>
    <cellStyle name="Normal 57 4 2 4 2" xfId="15211" xr:uid="{00000000-0005-0000-0000-00007C3B0000}"/>
    <cellStyle name="Normal 57 4 2 4 2 3" xfId="30305" xr:uid="{00000000-0005-0000-0000-000076760000}"/>
    <cellStyle name="Normal 57 4 2 4 3" xfId="10191" xr:uid="{00000000-0005-0000-0000-0000E0270000}"/>
    <cellStyle name="Normal 57 4 2 4 3 3" xfId="25288" xr:uid="{00000000-0005-0000-0000-0000DD620000}"/>
    <cellStyle name="Normal 57 4 2 4 5" xfId="20275" xr:uid="{00000000-0005-0000-0000-0000484F0000}"/>
    <cellStyle name="Normal 57 4 2 5" xfId="11869" xr:uid="{00000000-0005-0000-0000-00006E2E0000}"/>
    <cellStyle name="Normal 57 4 2 5 3" xfId="26963" xr:uid="{00000000-0005-0000-0000-000068690000}"/>
    <cellStyle name="Normal 57 4 2 6" xfId="6848" xr:uid="{00000000-0005-0000-0000-0000D11A0000}"/>
    <cellStyle name="Normal 57 4 2 6 3" xfId="21946" xr:uid="{00000000-0005-0000-0000-0000CF550000}"/>
    <cellStyle name="Normal 57 4 2 8" xfId="16933"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2" xr:uid="{00000000-0005-0000-0000-000091710000}"/>
    <cellStyle name="Normal 57 4 3 2 3" xfId="8938" xr:uid="{00000000-0005-0000-0000-0000FB220000}"/>
    <cellStyle name="Normal 57 4 3 2 3 3" xfId="24035" xr:uid="{00000000-0005-0000-0000-0000F85D0000}"/>
    <cellStyle name="Normal 57 4 3 2 5" xfId="19022" xr:uid="{00000000-0005-0000-0000-0000634A0000}"/>
    <cellStyle name="Normal 57 4 3 3" xfId="5577" xr:uid="{00000000-0005-0000-0000-0000DA150000}"/>
    <cellStyle name="Normal 57 4 3 3 2" xfId="15629" xr:uid="{00000000-0005-0000-0000-00001E3D0000}"/>
    <cellStyle name="Normal 57 4 3 3 2 3" xfId="30723" xr:uid="{00000000-0005-0000-0000-000018780000}"/>
    <cellStyle name="Normal 57 4 3 3 3" xfId="10609" xr:uid="{00000000-0005-0000-0000-000082290000}"/>
    <cellStyle name="Normal 57 4 3 3 3 3" xfId="25706" xr:uid="{00000000-0005-0000-0000-00007F640000}"/>
    <cellStyle name="Normal 57 4 3 3 5" xfId="20693" xr:uid="{00000000-0005-0000-0000-0000EA500000}"/>
    <cellStyle name="Normal 57 4 3 4" xfId="12287" xr:uid="{00000000-0005-0000-0000-000010300000}"/>
    <cellStyle name="Normal 57 4 3 4 3" xfId="27381" xr:uid="{00000000-0005-0000-0000-00000A6B0000}"/>
    <cellStyle name="Normal 57 4 3 5" xfId="7266" xr:uid="{00000000-0005-0000-0000-0000731C0000}"/>
    <cellStyle name="Normal 57 4 3 5 3" xfId="22364" xr:uid="{00000000-0005-0000-0000-000071570000}"/>
    <cellStyle name="Normal 57 4 3 7" xfId="17351" xr:uid="{00000000-0005-0000-0000-0000DC430000}"/>
    <cellStyle name="Normal 57 4 4" xfId="3048" xr:uid="{00000000-0005-0000-0000-0000F90B0000}"/>
    <cellStyle name="Normal 57 4 4 2" xfId="13122" xr:uid="{00000000-0005-0000-0000-000053330000}"/>
    <cellStyle name="Normal 57 4 4 2 3" xfId="28216" xr:uid="{00000000-0005-0000-0000-00004D6E0000}"/>
    <cellStyle name="Normal 57 4 4 3" xfId="8102" xr:uid="{00000000-0005-0000-0000-0000B71F0000}"/>
    <cellStyle name="Normal 57 4 4 3 3" xfId="23199" xr:uid="{00000000-0005-0000-0000-0000B45A0000}"/>
    <cellStyle name="Normal 57 4 4 5" xfId="18186" xr:uid="{00000000-0005-0000-0000-00001F470000}"/>
    <cellStyle name="Normal 57 4 5" xfId="4741" xr:uid="{00000000-0005-0000-0000-000096120000}"/>
    <cellStyle name="Normal 57 4 5 2" xfId="14793" xr:uid="{00000000-0005-0000-0000-0000DA390000}"/>
    <cellStyle name="Normal 57 4 5 2 3" xfId="29887" xr:uid="{00000000-0005-0000-0000-0000D4740000}"/>
    <cellStyle name="Normal 57 4 5 3" xfId="9773" xr:uid="{00000000-0005-0000-0000-00003E260000}"/>
    <cellStyle name="Normal 57 4 5 3 3" xfId="24870" xr:uid="{00000000-0005-0000-0000-00003B610000}"/>
    <cellStyle name="Normal 57 4 5 5" xfId="19857" xr:uid="{00000000-0005-0000-0000-0000A64D0000}"/>
    <cellStyle name="Normal 57 4 6" xfId="11451" xr:uid="{00000000-0005-0000-0000-0000CC2C0000}"/>
    <cellStyle name="Normal 57 4 6 3" xfId="26545" xr:uid="{00000000-0005-0000-0000-0000C6670000}"/>
    <cellStyle name="Normal 57 4 7" xfId="6430" xr:uid="{00000000-0005-0000-0000-00002F190000}"/>
    <cellStyle name="Normal 57 4 7 3" xfId="21528" xr:uid="{00000000-0005-0000-0000-00002D540000}"/>
    <cellStyle name="Normal 57 4 9" xfId="16515"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2" xr:uid="{00000000-0005-0000-0000-000063720000}"/>
    <cellStyle name="Normal 57 5 2 2 3" xfId="9148" xr:uid="{00000000-0005-0000-0000-0000CD230000}"/>
    <cellStyle name="Normal 57 5 2 2 3 3" xfId="24245" xr:uid="{00000000-0005-0000-0000-0000CA5E0000}"/>
    <cellStyle name="Normal 57 5 2 2 5" xfId="19232" xr:uid="{00000000-0005-0000-0000-0000354B0000}"/>
    <cellStyle name="Normal 57 5 2 3" xfId="5787" xr:uid="{00000000-0005-0000-0000-0000AC160000}"/>
    <cellStyle name="Normal 57 5 2 3 2" xfId="15839" xr:uid="{00000000-0005-0000-0000-0000F03D0000}"/>
    <cellStyle name="Normal 57 5 2 3 2 3" xfId="30933" xr:uid="{00000000-0005-0000-0000-0000EA780000}"/>
    <cellStyle name="Normal 57 5 2 3 3" xfId="10819" xr:uid="{00000000-0005-0000-0000-0000542A0000}"/>
    <cellStyle name="Normal 57 5 2 3 3 3" xfId="25916" xr:uid="{00000000-0005-0000-0000-000051650000}"/>
    <cellStyle name="Normal 57 5 2 3 5" xfId="20903" xr:uid="{00000000-0005-0000-0000-0000BC510000}"/>
    <cellStyle name="Normal 57 5 2 4" xfId="12497" xr:uid="{00000000-0005-0000-0000-0000E2300000}"/>
    <cellStyle name="Normal 57 5 2 4 3" xfId="27591" xr:uid="{00000000-0005-0000-0000-0000DC6B0000}"/>
    <cellStyle name="Normal 57 5 2 5" xfId="7476" xr:uid="{00000000-0005-0000-0000-0000451D0000}"/>
    <cellStyle name="Normal 57 5 2 5 3" xfId="22574" xr:uid="{00000000-0005-0000-0000-000043580000}"/>
    <cellStyle name="Normal 57 5 2 7" xfId="17561" xr:uid="{00000000-0005-0000-0000-0000AE440000}"/>
    <cellStyle name="Normal 57 5 3" xfId="3258" xr:uid="{00000000-0005-0000-0000-0000CB0C0000}"/>
    <cellStyle name="Normal 57 5 3 2" xfId="13332" xr:uid="{00000000-0005-0000-0000-000025340000}"/>
    <cellStyle name="Normal 57 5 3 2 3" xfId="28426" xr:uid="{00000000-0005-0000-0000-00001F6F0000}"/>
    <cellStyle name="Normal 57 5 3 3" xfId="8312" xr:uid="{00000000-0005-0000-0000-000089200000}"/>
    <cellStyle name="Normal 57 5 3 3 3" xfId="23409" xr:uid="{00000000-0005-0000-0000-0000865B0000}"/>
    <cellStyle name="Normal 57 5 3 5" xfId="18396" xr:uid="{00000000-0005-0000-0000-0000F1470000}"/>
    <cellStyle name="Normal 57 5 4" xfId="4951" xr:uid="{00000000-0005-0000-0000-000068130000}"/>
    <cellStyle name="Normal 57 5 4 2" xfId="15003" xr:uid="{00000000-0005-0000-0000-0000AC3A0000}"/>
    <cellStyle name="Normal 57 5 4 2 3" xfId="30097" xr:uid="{00000000-0005-0000-0000-0000A6750000}"/>
    <cellStyle name="Normal 57 5 4 3" xfId="9983" xr:uid="{00000000-0005-0000-0000-000010270000}"/>
    <cellStyle name="Normal 57 5 4 3 3" xfId="25080" xr:uid="{00000000-0005-0000-0000-00000D620000}"/>
    <cellStyle name="Normal 57 5 4 5" xfId="20067" xr:uid="{00000000-0005-0000-0000-0000784E0000}"/>
    <cellStyle name="Normal 57 5 5" xfId="11661" xr:uid="{00000000-0005-0000-0000-00009E2D0000}"/>
    <cellStyle name="Normal 57 5 5 3" xfId="26755" xr:uid="{00000000-0005-0000-0000-000098680000}"/>
    <cellStyle name="Normal 57 5 6" xfId="6640" xr:uid="{00000000-0005-0000-0000-0000011A0000}"/>
    <cellStyle name="Normal 57 5 6 3" xfId="21738" xr:uid="{00000000-0005-0000-0000-0000FF540000}"/>
    <cellStyle name="Normal 57 5 8" xfId="16725"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4" xr:uid="{00000000-0005-0000-0000-0000C1700000}"/>
    <cellStyle name="Normal 57 6 2 3" xfId="8730" xr:uid="{00000000-0005-0000-0000-00002B220000}"/>
    <cellStyle name="Normal 57 6 2 3 3" xfId="23827" xr:uid="{00000000-0005-0000-0000-0000285D0000}"/>
    <cellStyle name="Normal 57 6 2 5" xfId="18814" xr:uid="{00000000-0005-0000-0000-000093490000}"/>
    <cellStyle name="Normal 57 6 3" xfId="5369" xr:uid="{00000000-0005-0000-0000-00000A150000}"/>
    <cellStyle name="Normal 57 6 3 2" xfId="15421" xr:uid="{00000000-0005-0000-0000-00004E3C0000}"/>
    <cellStyle name="Normal 57 6 3 2 3" xfId="30515" xr:uid="{00000000-0005-0000-0000-000048770000}"/>
    <cellStyle name="Normal 57 6 3 3" xfId="10401" xr:uid="{00000000-0005-0000-0000-0000B2280000}"/>
    <cellStyle name="Normal 57 6 3 3 3" xfId="25498" xr:uid="{00000000-0005-0000-0000-0000AF630000}"/>
    <cellStyle name="Normal 57 6 3 5" xfId="20485" xr:uid="{00000000-0005-0000-0000-00001A500000}"/>
    <cellStyle name="Normal 57 6 4" xfId="12079" xr:uid="{00000000-0005-0000-0000-0000402F0000}"/>
    <cellStyle name="Normal 57 6 4 3" xfId="27173" xr:uid="{00000000-0005-0000-0000-00003A6A0000}"/>
    <cellStyle name="Normal 57 6 5" xfId="7058" xr:uid="{00000000-0005-0000-0000-0000A31B0000}"/>
    <cellStyle name="Normal 57 6 5 3" xfId="22156" xr:uid="{00000000-0005-0000-0000-0000A1560000}"/>
    <cellStyle name="Normal 57 6 7" xfId="17143" xr:uid="{00000000-0005-0000-0000-00000C430000}"/>
    <cellStyle name="Normal 57 7" xfId="2836" xr:uid="{00000000-0005-0000-0000-0000250B0000}"/>
    <cellStyle name="Normal 57 7 2" xfId="12914" xr:uid="{00000000-0005-0000-0000-000083320000}"/>
    <cellStyle name="Normal 57 7 2 3" xfId="28008" xr:uid="{00000000-0005-0000-0000-00007D6D0000}"/>
    <cellStyle name="Normal 57 7 3" xfId="7894" xr:uid="{00000000-0005-0000-0000-0000E71E0000}"/>
    <cellStyle name="Normal 57 7 3 3" xfId="22991" xr:uid="{00000000-0005-0000-0000-0000E4590000}"/>
    <cellStyle name="Normal 57 7 5" xfId="17978" xr:uid="{00000000-0005-0000-0000-00004F460000}"/>
    <cellStyle name="Normal 57 8" xfId="4530" xr:uid="{00000000-0005-0000-0000-0000C3110000}"/>
    <cellStyle name="Normal 57 8 2" xfId="14585" xr:uid="{00000000-0005-0000-0000-00000A390000}"/>
    <cellStyle name="Normal 57 8 2 3" xfId="29679" xr:uid="{00000000-0005-0000-0000-000004740000}"/>
    <cellStyle name="Normal 57 8 3" xfId="9565" xr:uid="{00000000-0005-0000-0000-00006E250000}"/>
    <cellStyle name="Normal 57 8 3 3" xfId="24662" xr:uid="{00000000-0005-0000-0000-00006B600000}"/>
    <cellStyle name="Normal 57 8 5" xfId="19649" xr:uid="{00000000-0005-0000-0000-0000D64C0000}"/>
    <cellStyle name="Normal 57 9" xfId="11241" xr:uid="{00000000-0005-0000-0000-0000FA2B0000}"/>
    <cellStyle name="Normal 57 9 3" xfId="26337" xr:uid="{00000000-0005-0000-0000-0000F6660000}"/>
    <cellStyle name="Normal 58" xfId="865" xr:uid="{00000000-0005-0000-0000-000070030000}"/>
    <cellStyle name="Normal 59" xfId="866" xr:uid="{00000000-0005-0000-0000-000071030000}"/>
    <cellStyle name="Normal 6" xfId="170"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2" xr:uid="{00000000-0005-0000-0000-000045720000}"/>
    <cellStyle name="Normal 6 2 10 2 2 3" xfId="9118" xr:uid="{00000000-0005-0000-0000-0000AF230000}"/>
    <cellStyle name="Normal 6 2 10 2 2 3 3" xfId="24215" xr:uid="{00000000-0005-0000-0000-0000AC5E0000}"/>
    <cellStyle name="Normal 6 2 10 2 2 5" xfId="19202" xr:uid="{00000000-0005-0000-0000-0000174B0000}"/>
    <cellStyle name="Normal 6 2 10 2 3" xfId="5757" xr:uid="{00000000-0005-0000-0000-00008E160000}"/>
    <cellStyle name="Normal 6 2 10 2 3 2" xfId="15809" xr:uid="{00000000-0005-0000-0000-0000D23D0000}"/>
    <cellStyle name="Normal 6 2 10 2 3 2 3" xfId="30903" xr:uid="{00000000-0005-0000-0000-0000CC780000}"/>
    <cellStyle name="Normal 6 2 10 2 3 3" xfId="10789" xr:uid="{00000000-0005-0000-0000-0000362A0000}"/>
    <cellStyle name="Normal 6 2 10 2 3 3 3" xfId="25886" xr:uid="{00000000-0005-0000-0000-000033650000}"/>
    <cellStyle name="Normal 6 2 10 2 3 5" xfId="20873" xr:uid="{00000000-0005-0000-0000-00009E510000}"/>
    <cellStyle name="Normal 6 2 10 2 4" xfId="12467" xr:uid="{00000000-0005-0000-0000-0000C4300000}"/>
    <cellStyle name="Normal 6 2 10 2 4 3" xfId="27561" xr:uid="{00000000-0005-0000-0000-0000BE6B0000}"/>
    <cellStyle name="Normal 6 2 10 2 5" xfId="7446" xr:uid="{00000000-0005-0000-0000-0000271D0000}"/>
    <cellStyle name="Normal 6 2 10 2 5 3" xfId="22544" xr:uid="{00000000-0005-0000-0000-000025580000}"/>
    <cellStyle name="Normal 6 2 10 2 7" xfId="17531" xr:uid="{00000000-0005-0000-0000-000090440000}"/>
    <cellStyle name="Normal 6 2 10 3" xfId="3228" xr:uid="{00000000-0005-0000-0000-0000AD0C0000}"/>
    <cellStyle name="Normal 6 2 10 3 2" xfId="13302" xr:uid="{00000000-0005-0000-0000-000007340000}"/>
    <cellStyle name="Normal 6 2 10 3 2 3" xfId="28396" xr:uid="{00000000-0005-0000-0000-0000016F0000}"/>
    <cellStyle name="Normal 6 2 10 3 3" xfId="8282" xr:uid="{00000000-0005-0000-0000-00006B200000}"/>
    <cellStyle name="Normal 6 2 10 3 3 3" xfId="23379" xr:uid="{00000000-0005-0000-0000-0000685B0000}"/>
    <cellStyle name="Normal 6 2 10 3 5" xfId="18366" xr:uid="{00000000-0005-0000-0000-0000D3470000}"/>
    <cellStyle name="Normal 6 2 10 4" xfId="4921" xr:uid="{00000000-0005-0000-0000-00004A130000}"/>
    <cellStyle name="Normal 6 2 10 4 2" xfId="14973" xr:uid="{00000000-0005-0000-0000-00008E3A0000}"/>
    <cellStyle name="Normal 6 2 10 4 2 3" xfId="30067" xr:uid="{00000000-0005-0000-0000-000088750000}"/>
    <cellStyle name="Normal 6 2 10 4 3" xfId="9953" xr:uid="{00000000-0005-0000-0000-0000F2260000}"/>
    <cellStyle name="Normal 6 2 10 4 3 3" xfId="25050" xr:uid="{00000000-0005-0000-0000-0000EF610000}"/>
    <cellStyle name="Normal 6 2 10 4 5" xfId="20037" xr:uid="{00000000-0005-0000-0000-00005A4E0000}"/>
    <cellStyle name="Normal 6 2 10 5" xfId="11631" xr:uid="{00000000-0005-0000-0000-0000802D0000}"/>
    <cellStyle name="Normal 6 2 10 5 3" xfId="26725" xr:uid="{00000000-0005-0000-0000-00007A680000}"/>
    <cellStyle name="Normal 6 2 10 6" xfId="6610" xr:uid="{00000000-0005-0000-0000-0000E3190000}"/>
    <cellStyle name="Normal 6 2 10 6 3" xfId="21708" xr:uid="{00000000-0005-0000-0000-0000E1540000}"/>
    <cellStyle name="Normal 6 2 10 8" xfId="16695"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4" xr:uid="{00000000-0005-0000-0000-0000A3700000}"/>
    <cellStyle name="Normal 6 2 11 2 3" xfId="8700" xr:uid="{00000000-0005-0000-0000-00000D220000}"/>
    <cellStyle name="Normal 6 2 11 2 3 3" xfId="23797" xr:uid="{00000000-0005-0000-0000-00000A5D0000}"/>
    <cellStyle name="Normal 6 2 11 2 5" xfId="18784" xr:uid="{00000000-0005-0000-0000-000075490000}"/>
    <cellStyle name="Normal 6 2 11 3" xfId="5339" xr:uid="{00000000-0005-0000-0000-0000EC140000}"/>
    <cellStyle name="Normal 6 2 11 3 2" xfId="15391" xr:uid="{00000000-0005-0000-0000-0000303C0000}"/>
    <cellStyle name="Normal 6 2 11 3 2 3" xfId="30485" xr:uid="{00000000-0005-0000-0000-00002A770000}"/>
    <cellStyle name="Normal 6 2 11 3 3" xfId="10371" xr:uid="{00000000-0005-0000-0000-000094280000}"/>
    <cellStyle name="Normal 6 2 11 3 3 3" xfId="25468" xr:uid="{00000000-0005-0000-0000-000091630000}"/>
    <cellStyle name="Normal 6 2 11 3 5" xfId="20455" xr:uid="{00000000-0005-0000-0000-0000FC4F0000}"/>
    <cellStyle name="Normal 6 2 11 4" xfId="12049" xr:uid="{00000000-0005-0000-0000-0000222F0000}"/>
    <cellStyle name="Normal 6 2 11 4 3" xfId="27143" xr:uid="{00000000-0005-0000-0000-00001C6A0000}"/>
    <cellStyle name="Normal 6 2 11 5" xfId="7028" xr:uid="{00000000-0005-0000-0000-0000851B0000}"/>
    <cellStyle name="Normal 6 2 11 5 3" xfId="22126" xr:uid="{00000000-0005-0000-0000-000083560000}"/>
    <cellStyle name="Normal 6 2 11 7" xfId="17113" xr:uid="{00000000-0005-0000-0000-0000EE420000}"/>
    <cellStyle name="Normal 6 2 12" xfId="2804" xr:uid="{00000000-0005-0000-0000-0000050B0000}"/>
    <cellStyle name="Normal 6 2 12 2" xfId="12884" xr:uid="{00000000-0005-0000-0000-000065320000}"/>
    <cellStyle name="Normal 6 2 12 2 3" xfId="27978" xr:uid="{00000000-0005-0000-0000-00005F6D0000}"/>
    <cellStyle name="Normal 6 2 12 3" xfId="7864" xr:uid="{00000000-0005-0000-0000-0000C91E0000}"/>
    <cellStyle name="Normal 6 2 12 3 3" xfId="22961" xr:uid="{00000000-0005-0000-0000-0000C6590000}"/>
    <cellStyle name="Normal 6 2 12 5" xfId="17948" xr:uid="{00000000-0005-0000-0000-000031460000}"/>
    <cellStyle name="Normal 6 2 13" xfId="4499" xr:uid="{00000000-0005-0000-0000-0000A4110000}"/>
    <cellStyle name="Normal 6 2 13 2" xfId="14555" xr:uid="{00000000-0005-0000-0000-0000EC380000}"/>
    <cellStyle name="Normal 6 2 13 2 3" xfId="29649" xr:uid="{00000000-0005-0000-0000-0000E6730000}"/>
    <cellStyle name="Normal 6 2 13 3" xfId="9535" xr:uid="{00000000-0005-0000-0000-000050250000}"/>
    <cellStyle name="Normal 6 2 13 3 3" xfId="24632" xr:uid="{00000000-0005-0000-0000-00004D600000}"/>
    <cellStyle name="Normal 6 2 13 5" xfId="19619" xr:uid="{00000000-0005-0000-0000-0000B84C0000}"/>
    <cellStyle name="Normal 6 2 14" xfId="11211" xr:uid="{00000000-0005-0000-0000-0000DC2B0000}"/>
    <cellStyle name="Normal 6 2 14 3" xfId="26307" xr:uid="{00000000-0005-0000-0000-0000D8660000}"/>
    <cellStyle name="Normal 6 2 15" xfId="6189" xr:uid="{00000000-0005-0000-0000-00003E180000}"/>
    <cellStyle name="Normal 6 2 15 3" xfId="21290" xr:uid="{00000000-0005-0000-0000-00003F530000}"/>
    <cellStyle name="Normal 6 2 17" xfId="16275"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2" xr:uid="{00000000-0005-0000-0000-0000DF730000}"/>
    <cellStyle name="Normal 6 2 2 2 2 3" xfId="9528" xr:uid="{00000000-0005-0000-0000-000049250000}"/>
    <cellStyle name="Normal 6 2 2 2 2 3 3" xfId="24625" xr:uid="{00000000-0005-0000-0000-000046600000}"/>
    <cellStyle name="Normal 6 2 2 2 2 5" xfId="19612"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6" xr:uid="{00000000-0005-0000-0000-0000CD660000}"/>
    <cellStyle name="Normal 6 2 2 2 3 5" xfId="21283" xr:uid="{00000000-0005-0000-0000-000038530000}"/>
    <cellStyle name="Normal 6 2 2 2 4" xfId="12877" xr:uid="{00000000-0005-0000-0000-00005E320000}"/>
    <cellStyle name="Normal 6 2 2 2 4 3" xfId="27971" xr:uid="{00000000-0005-0000-0000-0000586D0000}"/>
    <cellStyle name="Normal 6 2 2 2 5" xfId="7856" xr:uid="{00000000-0005-0000-0000-0000C11E0000}"/>
    <cellStyle name="Normal 6 2 2 2 5 3" xfId="22954" xr:uid="{00000000-0005-0000-0000-0000BF590000}"/>
    <cellStyle name="Normal 6 2 2 2 7" xfId="17941" xr:uid="{00000000-0005-0000-0000-00002A460000}"/>
    <cellStyle name="Normal 6 2 3" xfId="870" xr:uid="{00000000-0005-0000-0000-000075030000}"/>
    <cellStyle name="Normal 6 2 3 10" xfId="6221" xr:uid="{00000000-0005-0000-0000-00005E180000}"/>
    <cellStyle name="Normal 6 2 3 10 3" xfId="21321" xr:uid="{00000000-0005-0000-0000-00005E530000}"/>
    <cellStyle name="Normal 6 2 3 12" xfId="16306" xr:uid="{00000000-0005-0000-0000-0000C73F0000}"/>
    <cellStyle name="Normal 6 2 3 2" xfId="1186" xr:uid="{00000000-0005-0000-0000-0000B2040000}"/>
    <cellStyle name="Normal 6 2 3 2 11" xfId="16360" xr:uid="{00000000-0005-0000-0000-0000FD3F0000}"/>
    <cellStyle name="Normal 6 2 3 2 2" xfId="1294" xr:uid="{00000000-0005-0000-0000-00001E050000}"/>
    <cellStyle name="Normal 6 2 3 2 2 10" xfId="16464"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7" xr:uid="{00000000-0005-0000-0000-0000D0730000}"/>
    <cellStyle name="Normal 6 2 3 2 2 2 2 2 2 3" xfId="9513" xr:uid="{00000000-0005-0000-0000-00003A250000}"/>
    <cellStyle name="Normal 6 2 3 2 2 2 2 2 2 3 3" xfId="24610" xr:uid="{00000000-0005-0000-0000-000037600000}"/>
    <cellStyle name="Normal 6 2 3 2 2 2 2 2 2 5" xfId="19597"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1" xr:uid="{00000000-0005-0000-0000-0000BE660000}"/>
    <cellStyle name="Normal 6 2 3 2 2 2 2 2 3 5" xfId="21268" xr:uid="{00000000-0005-0000-0000-000029530000}"/>
    <cellStyle name="Normal 6 2 3 2 2 2 2 2 4" xfId="12862" xr:uid="{00000000-0005-0000-0000-00004F320000}"/>
    <cellStyle name="Normal 6 2 3 2 2 2 2 2 4 3" xfId="27956" xr:uid="{00000000-0005-0000-0000-0000496D0000}"/>
    <cellStyle name="Normal 6 2 3 2 2 2 2 2 5" xfId="7841" xr:uid="{00000000-0005-0000-0000-0000B21E0000}"/>
    <cellStyle name="Normal 6 2 3 2 2 2 2 2 5 3" xfId="22939" xr:uid="{00000000-0005-0000-0000-0000B0590000}"/>
    <cellStyle name="Normal 6 2 3 2 2 2 2 2 7" xfId="17926" xr:uid="{00000000-0005-0000-0000-00001B460000}"/>
    <cellStyle name="Normal 6 2 3 2 2 2 2 3" xfId="3623" xr:uid="{00000000-0005-0000-0000-0000380E0000}"/>
    <cellStyle name="Normal 6 2 3 2 2 2 2 3 2" xfId="13697" xr:uid="{00000000-0005-0000-0000-000092350000}"/>
    <cellStyle name="Normal 6 2 3 2 2 2 2 3 2 3" xfId="28791" xr:uid="{00000000-0005-0000-0000-00008C700000}"/>
    <cellStyle name="Normal 6 2 3 2 2 2 2 3 3" xfId="8677" xr:uid="{00000000-0005-0000-0000-0000F6210000}"/>
    <cellStyle name="Normal 6 2 3 2 2 2 2 3 3 3" xfId="23774" xr:uid="{00000000-0005-0000-0000-0000F35C0000}"/>
    <cellStyle name="Normal 6 2 3 2 2 2 2 3 5" xfId="18761" xr:uid="{00000000-0005-0000-0000-00005E490000}"/>
    <cellStyle name="Normal 6 2 3 2 2 2 2 4" xfId="5316" xr:uid="{00000000-0005-0000-0000-0000D5140000}"/>
    <cellStyle name="Normal 6 2 3 2 2 2 2 4 2" xfId="15368" xr:uid="{00000000-0005-0000-0000-0000193C0000}"/>
    <cellStyle name="Normal 6 2 3 2 2 2 2 4 2 3" xfId="30462" xr:uid="{00000000-0005-0000-0000-000013770000}"/>
    <cellStyle name="Normal 6 2 3 2 2 2 2 4 3" xfId="10348" xr:uid="{00000000-0005-0000-0000-00007D280000}"/>
    <cellStyle name="Normal 6 2 3 2 2 2 2 4 3 3" xfId="25445" xr:uid="{00000000-0005-0000-0000-00007A630000}"/>
    <cellStyle name="Normal 6 2 3 2 2 2 2 4 5" xfId="20432" xr:uid="{00000000-0005-0000-0000-0000E54F0000}"/>
    <cellStyle name="Normal 6 2 3 2 2 2 2 5" xfId="12026" xr:uid="{00000000-0005-0000-0000-00000B2F0000}"/>
    <cellStyle name="Normal 6 2 3 2 2 2 2 5 3" xfId="27120" xr:uid="{00000000-0005-0000-0000-0000056A0000}"/>
    <cellStyle name="Normal 6 2 3 2 2 2 2 6" xfId="7005" xr:uid="{00000000-0005-0000-0000-00006E1B0000}"/>
    <cellStyle name="Normal 6 2 3 2 2 2 2 6 3" xfId="22103" xr:uid="{00000000-0005-0000-0000-00006C560000}"/>
    <cellStyle name="Normal 6 2 3 2 2 2 2 8" xfId="17090"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09" xr:uid="{00000000-0005-0000-0000-00002E720000}"/>
    <cellStyle name="Normal 6 2 3 2 2 2 3 2 3" xfId="9095" xr:uid="{00000000-0005-0000-0000-000098230000}"/>
    <cellStyle name="Normal 6 2 3 2 2 2 3 2 3 3" xfId="24192" xr:uid="{00000000-0005-0000-0000-0000955E0000}"/>
    <cellStyle name="Normal 6 2 3 2 2 2 3 2 5" xfId="19179" xr:uid="{00000000-0005-0000-0000-0000004B0000}"/>
    <cellStyle name="Normal 6 2 3 2 2 2 3 3" xfId="5734" xr:uid="{00000000-0005-0000-0000-000077160000}"/>
    <cellStyle name="Normal 6 2 3 2 2 2 3 3 2" xfId="15786" xr:uid="{00000000-0005-0000-0000-0000BB3D0000}"/>
    <cellStyle name="Normal 6 2 3 2 2 2 3 3 2 3" xfId="30880" xr:uid="{00000000-0005-0000-0000-0000B5780000}"/>
    <cellStyle name="Normal 6 2 3 2 2 2 3 3 3" xfId="10766" xr:uid="{00000000-0005-0000-0000-00001F2A0000}"/>
    <cellStyle name="Normal 6 2 3 2 2 2 3 3 3 3" xfId="25863" xr:uid="{00000000-0005-0000-0000-00001C650000}"/>
    <cellStyle name="Normal 6 2 3 2 2 2 3 3 5" xfId="20850" xr:uid="{00000000-0005-0000-0000-000087510000}"/>
    <cellStyle name="Normal 6 2 3 2 2 2 3 4" xfId="12444" xr:uid="{00000000-0005-0000-0000-0000AD300000}"/>
    <cellStyle name="Normal 6 2 3 2 2 2 3 4 3" xfId="27538" xr:uid="{00000000-0005-0000-0000-0000A76B0000}"/>
    <cellStyle name="Normal 6 2 3 2 2 2 3 5" xfId="7423" xr:uid="{00000000-0005-0000-0000-0000101D0000}"/>
    <cellStyle name="Normal 6 2 3 2 2 2 3 5 3" xfId="22521" xr:uid="{00000000-0005-0000-0000-00000E580000}"/>
    <cellStyle name="Normal 6 2 3 2 2 2 3 7" xfId="17508" xr:uid="{00000000-0005-0000-0000-000079440000}"/>
    <cellStyle name="Normal 6 2 3 2 2 2 4" xfId="3205" xr:uid="{00000000-0005-0000-0000-0000960C0000}"/>
    <cellStyle name="Normal 6 2 3 2 2 2 4 2" xfId="13279" xr:uid="{00000000-0005-0000-0000-0000F0330000}"/>
    <cellStyle name="Normal 6 2 3 2 2 2 4 2 3" xfId="28373" xr:uid="{00000000-0005-0000-0000-0000EA6E0000}"/>
    <cellStyle name="Normal 6 2 3 2 2 2 4 3" xfId="8259" xr:uid="{00000000-0005-0000-0000-000054200000}"/>
    <cellStyle name="Normal 6 2 3 2 2 2 4 3 3" xfId="23356" xr:uid="{00000000-0005-0000-0000-0000515B0000}"/>
    <cellStyle name="Normal 6 2 3 2 2 2 4 5" xfId="18343" xr:uid="{00000000-0005-0000-0000-0000BC470000}"/>
    <cellStyle name="Normal 6 2 3 2 2 2 5" xfId="4898" xr:uid="{00000000-0005-0000-0000-000033130000}"/>
    <cellStyle name="Normal 6 2 3 2 2 2 5 2" xfId="14950" xr:uid="{00000000-0005-0000-0000-0000773A0000}"/>
    <cellStyle name="Normal 6 2 3 2 2 2 5 2 3" xfId="30044" xr:uid="{00000000-0005-0000-0000-000071750000}"/>
    <cellStyle name="Normal 6 2 3 2 2 2 5 3" xfId="9930" xr:uid="{00000000-0005-0000-0000-0000DB260000}"/>
    <cellStyle name="Normal 6 2 3 2 2 2 5 3 3" xfId="25027" xr:uid="{00000000-0005-0000-0000-0000D8610000}"/>
    <cellStyle name="Normal 6 2 3 2 2 2 5 5" xfId="20014" xr:uid="{00000000-0005-0000-0000-0000434E0000}"/>
    <cellStyle name="Normal 6 2 3 2 2 2 6" xfId="11608" xr:uid="{00000000-0005-0000-0000-0000692D0000}"/>
    <cellStyle name="Normal 6 2 3 2 2 2 6 3" xfId="26702" xr:uid="{00000000-0005-0000-0000-000063680000}"/>
    <cellStyle name="Normal 6 2 3 2 2 2 7" xfId="6587" xr:uid="{00000000-0005-0000-0000-0000CC190000}"/>
    <cellStyle name="Normal 6 2 3 2 2 2 7 3" xfId="21685" xr:uid="{00000000-0005-0000-0000-0000CA540000}"/>
    <cellStyle name="Normal 6 2 3 2 2 2 9" xfId="16672"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19" xr:uid="{00000000-0005-0000-0000-000000730000}"/>
    <cellStyle name="Normal 6 2 3 2 2 3 2 2 3" xfId="9305" xr:uid="{00000000-0005-0000-0000-00006A240000}"/>
    <cellStyle name="Normal 6 2 3 2 2 3 2 2 3 3" xfId="24402" xr:uid="{00000000-0005-0000-0000-0000675F0000}"/>
    <cellStyle name="Normal 6 2 3 2 2 3 2 2 5" xfId="19389" xr:uid="{00000000-0005-0000-0000-0000D24B0000}"/>
    <cellStyle name="Normal 6 2 3 2 2 3 2 3" xfId="5944" xr:uid="{00000000-0005-0000-0000-000049170000}"/>
    <cellStyle name="Normal 6 2 3 2 2 3 2 3 2" xfId="15996" xr:uid="{00000000-0005-0000-0000-00008D3E0000}"/>
    <cellStyle name="Normal 6 2 3 2 2 3 2 3 2 3" xfId="31090" xr:uid="{00000000-0005-0000-0000-000087790000}"/>
    <cellStyle name="Normal 6 2 3 2 2 3 2 3 3" xfId="10976" xr:uid="{00000000-0005-0000-0000-0000F12A0000}"/>
    <cellStyle name="Normal 6 2 3 2 2 3 2 3 3 3" xfId="26073" xr:uid="{00000000-0005-0000-0000-0000EE650000}"/>
    <cellStyle name="Normal 6 2 3 2 2 3 2 3 5" xfId="21060" xr:uid="{00000000-0005-0000-0000-000059520000}"/>
    <cellStyle name="Normal 6 2 3 2 2 3 2 4" xfId="12654" xr:uid="{00000000-0005-0000-0000-00007F310000}"/>
    <cellStyle name="Normal 6 2 3 2 2 3 2 4 3" xfId="27748" xr:uid="{00000000-0005-0000-0000-0000796C0000}"/>
    <cellStyle name="Normal 6 2 3 2 2 3 2 5" xfId="7633" xr:uid="{00000000-0005-0000-0000-0000E21D0000}"/>
    <cellStyle name="Normal 6 2 3 2 2 3 2 5 3" xfId="22731" xr:uid="{00000000-0005-0000-0000-0000E0580000}"/>
    <cellStyle name="Normal 6 2 3 2 2 3 2 7" xfId="17718" xr:uid="{00000000-0005-0000-0000-00004B450000}"/>
    <cellStyle name="Normal 6 2 3 2 2 3 3" xfId="3415" xr:uid="{00000000-0005-0000-0000-0000680D0000}"/>
    <cellStyle name="Normal 6 2 3 2 2 3 3 2" xfId="13489" xr:uid="{00000000-0005-0000-0000-0000C2340000}"/>
    <cellStyle name="Normal 6 2 3 2 2 3 3 2 3" xfId="28583" xr:uid="{00000000-0005-0000-0000-0000BC6F0000}"/>
    <cellStyle name="Normal 6 2 3 2 2 3 3 3" xfId="8469" xr:uid="{00000000-0005-0000-0000-000026210000}"/>
    <cellStyle name="Normal 6 2 3 2 2 3 3 3 3" xfId="23566" xr:uid="{00000000-0005-0000-0000-0000235C0000}"/>
    <cellStyle name="Normal 6 2 3 2 2 3 3 5" xfId="18553" xr:uid="{00000000-0005-0000-0000-00008E480000}"/>
    <cellStyle name="Normal 6 2 3 2 2 3 4" xfId="5108" xr:uid="{00000000-0005-0000-0000-000005140000}"/>
    <cellStyle name="Normal 6 2 3 2 2 3 4 2" xfId="15160" xr:uid="{00000000-0005-0000-0000-0000493B0000}"/>
    <cellStyle name="Normal 6 2 3 2 2 3 4 2 3" xfId="30254" xr:uid="{00000000-0005-0000-0000-000043760000}"/>
    <cellStyle name="Normal 6 2 3 2 2 3 4 3" xfId="10140" xr:uid="{00000000-0005-0000-0000-0000AD270000}"/>
    <cellStyle name="Normal 6 2 3 2 2 3 4 3 3" xfId="25237" xr:uid="{00000000-0005-0000-0000-0000AA620000}"/>
    <cellStyle name="Normal 6 2 3 2 2 3 4 5" xfId="20224" xr:uid="{00000000-0005-0000-0000-0000154F0000}"/>
    <cellStyle name="Normal 6 2 3 2 2 3 5" xfId="11818" xr:uid="{00000000-0005-0000-0000-00003B2E0000}"/>
    <cellStyle name="Normal 6 2 3 2 2 3 5 3" xfId="26912" xr:uid="{00000000-0005-0000-0000-000035690000}"/>
    <cellStyle name="Normal 6 2 3 2 2 3 6" xfId="6797" xr:uid="{00000000-0005-0000-0000-00009E1A0000}"/>
    <cellStyle name="Normal 6 2 3 2 2 3 6 3" xfId="21895" xr:uid="{00000000-0005-0000-0000-00009C550000}"/>
    <cellStyle name="Normal 6 2 3 2 2 3 8" xfId="16882"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1" xr:uid="{00000000-0005-0000-0000-00005E710000}"/>
    <cellStyle name="Normal 6 2 3 2 2 4 2 3" xfId="8887" xr:uid="{00000000-0005-0000-0000-0000C8220000}"/>
    <cellStyle name="Normal 6 2 3 2 2 4 2 3 3" xfId="23984" xr:uid="{00000000-0005-0000-0000-0000C55D0000}"/>
    <cellStyle name="Normal 6 2 3 2 2 4 2 5" xfId="18971" xr:uid="{00000000-0005-0000-0000-0000304A0000}"/>
    <cellStyle name="Normal 6 2 3 2 2 4 3" xfId="5526" xr:uid="{00000000-0005-0000-0000-0000A7150000}"/>
    <cellStyle name="Normal 6 2 3 2 2 4 3 2" xfId="15578" xr:uid="{00000000-0005-0000-0000-0000EB3C0000}"/>
    <cellStyle name="Normal 6 2 3 2 2 4 3 2 3" xfId="30672" xr:uid="{00000000-0005-0000-0000-0000E5770000}"/>
    <cellStyle name="Normal 6 2 3 2 2 4 3 3" xfId="10558" xr:uid="{00000000-0005-0000-0000-00004F290000}"/>
    <cellStyle name="Normal 6 2 3 2 2 4 3 3 3" xfId="25655" xr:uid="{00000000-0005-0000-0000-00004C640000}"/>
    <cellStyle name="Normal 6 2 3 2 2 4 3 5" xfId="20642" xr:uid="{00000000-0005-0000-0000-0000B7500000}"/>
    <cellStyle name="Normal 6 2 3 2 2 4 4" xfId="12236" xr:uid="{00000000-0005-0000-0000-0000DD2F0000}"/>
    <cellStyle name="Normal 6 2 3 2 2 4 4 3" xfId="27330" xr:uid="{00000000-0005-0000-0000-0000D76A0000}"/>
    <cellStyle name="Normal 6 2 3 2 2 4 5" xfId="7215" xr:uid="{00000000-0005-0000-0000-0000401C0000}"/>
    <cellStyle name="Normal 6 2 3 2 2 4 5 3" xfId="22313" xr:uid="{00000000-0005-0000-0000-00003E570000}"/>
    <cellStyle name="Normal 6 2 3 2 2 4 7" xfId="17300" xr:uid="{00000000-0005-0000-0000-0000A9430000}"/>
    <cellStyle name="Normal 6 2 3 2 2 5" xfId="2997" xr:uid="{00000000-0005-0000-0000-0000C60B0000}"/>
    <cellStyle name="Normal 6 2 3 2 2 5 2" xfId="13071" xr:uid="{00000000-0005-0000-0000-000020330000}"/>
    <cellStyle name="Normal 6 2 3 2 2 5 2 3" xfId="28165" xr:uid="{00000000-0005-0000-0000-00001A6E0000}"/>
    <cellStyle name="Normal 6 2 3 2 2 5 3" xfId="8051" xr:uid="{00000000-0005-0000-0000-0000841F0000}"/>
    <cellStyle name="Normal 6 2 3 2 2 5 3 3" xfId="23148" xr:uid="{00000000-0005-0000-0000-0000815A0000}"/>
    <cellStyle name="Normal 6 2 3 2 2 5 5" xfId="18135" xr:uid="{00000000-0005-0000-0000-0000EC460000}"/>
    <cellStyle name="Normal 6 2 3 2 2 6" xfId="4690" xr:uid="{00000000-0005-0000-0000-000063120000}"/>
    <cellStyle name="Normal 6 2 3 2 2 6 2" xfId="14742" xr:uid="{00000000-0005-0000-0000-0000A7390000}"/>
    <cellStyle name="Normal 6 2 3 2 2 6 2 3" xfId="29836" xr:uid="{00000000-0005-0000-0000-0000A1740000}"/>
    <cellStyle name="Normal 6 2 3 2 2 6 3" xfId="9722" xr:uid="{00000000-0005-0000-0000-00000B260000}"/>
    <cellStyle name="Normal 6 2 3 2 2 6 3 3" xfId="24819" xr:uid="{00000000-0005-0000-0000-000008610000}"/>
    <cellStyle name="Normal 6 2 3 2 2 6 5" xfId="19806" xr:uid="{00000000-0005-0000-0000-0000734D0000}"/>
    <cellStyle name="Normal 6 2 3 2 2 7" xfId="11400" xr:uid="{00000000-0005-0000-0000-0000992C0000}"/>
    <cellStyle name="Normal 6 2 3 2 2 7 3" xfId="26494" xr:uid="{00000000-0005-0000-0000-000093670000}"/>
    <cellStyle name="Normal 6 2 3 2 2 8" xfId="6379" xr:uid="{00000000-0005-0000-0000-0000FC180000}"/>
    <cellStyle name="Normal 6 2 3 2 2 8 3" xfId="21477"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3" xr:uid="{00000000-0005-0000-0000-000068730000}"/>
    <cellStyle name="Normal 6 2 3 2 3 2 2 2 3" xfId="9409" xr:uid="{00000000-0005-0000-0000-0000D2240000}"/>
    <cellStyle name="Normal 6 2 3 2 3 2 2 2 3 3" xfId="24506" xr:uid="{00000000-0005-0000-0000-0000CF5F0000}"/>
    <cellStyle name="Normal 6 2 3 2 3 2 2 2 5" xfId="19493" xr:uid="{00000000-0005-0000-0000-00003A4C0000}"/>
    <cellStyle name="Normal 6 2 3 2 3 2 2 3" xfId="6048" xr:uid="{00000000-0005-0000-0000-0000B1170000}"/>
    <cellStyle name="Normal 6 2 3 2 3 2 2 3 2" xfId="16100" xr:uid="{00000000-0005-0000-0000-0000F53E0000}"/>
    <cellStyle name="Normal 6 2 3 2 3 2 2 3 2 3" xfId="31194" xr:uid="{00000000-0005-0000-0000-0000EF790000}"/>
    <cellStyle name="Normal 6 2 3 2 3 2 2 3 3" xfId="11080" xr:uid="{00000000-0005-0000-0000-0000592B0000}"/>
    <cellStyle name="Normal 6 2 3 2 3 2 2 3 3 3" xfId="26177" xr:uid="{00000000-0005-0000-0000-000056660000}"/>
    <cellStyle name="Normal 6 2 3 2 3 2 2 3 5" xfId="21164" xr:uid="{00000000-0005-0000-0000-0000C1520000}"/>
    <cellStyle name="Normal 6 2 3 2 3 2 2 4" xfId="12758" xr:uid="{00000000-0005-0000-0000-0000E7310000}"/>
    <cellStyle name="Normal 6 2 3 2 3 2 2 4 3" xfId="27852" xr:uid="{00000000-0005-0000-0000-0000E16C0000}"/>
    <cellStyle name="Normal 6 2 3 2 3 2 2 5" xfId="7737" xr:uid="{00000000-0005-0000-0000-00004A1E0000}"/>
    <cellStyle name="Normal 6 2 3 2 3 2 2 5 3" xfId="22835" xr:uid="{00000000-0005-0000-0000-000048590000}"/>
    <cellStyle name="Normal 6 2 3 2 3 2 2 7" xfId="17822" xr:uid="{00000000-0005-0000-0000-0000B3450000}"/>
    <cellStyle name="Normal 6 2 3 2 3 2 3" xfId="3519" xr:uid="{00000000-0005-0000-0000-0000D00D0000}"/>
    <cellStyle name="Normal 6 2 3 2 3 2 3 2" xfId="13593" xr:uid="{00000000-0005-0000-0000-00002A350000}"/>
    <cellStyle name="Normal 6 2 3 2 3 2 3 2 3" xfId="28687" xr:uid="{00000000-0005-0000-0000-000024700000}"/>
    <cellStyle name="Normal 6 2 3 2 3 2 3 3" xfId="8573" xr:uid="{00000000-0005-0000-0000-00008E210000}"/>
    <cellStyle name="Normal 6 2 3 2 3 2 3 3 3" xfId="23670" xr:uid="{00000000-0005-0000-0000-00008B5C0000}"/>
    <cellStyle name="Normal 6 2 3 2 3 2 3 5" xfId="18657" xr:uid="{00000000-0005-0000-0000-0000F6480000}"/>
    <cellStyle name="Normal 6 2 3 2 3 2 4" xfId="5212" xr:uid="{00000000-0005-0000-0000-00006D140000}"/>
    <cellStyle name="Normal 6 2 3 2 3 2 4 2" xfId="15264" xr:uid="{00000000-0005-0000-0000-0000B13B0000}"/>
    <cellStyle name="Normal 6 2 3 2 3 2 4 2 3" xfId="30358" xr:uid="{00000000-0005-0000-0000-0000AB760000}"/>
    <cellStyle name="Normal 6 2 3 2 3 2 4 3" xfId="10244" xr:uid="{00000000-0005-0000-0000-000015280000}"/>
    <cellStyle name="Normal 6 2 3 2 3 2 4 3 3" xfId="25341" xr:uid="{00000000-0005-0000-0000-000012630000}"/>
    <cellStyle name="Normal 6 2 3 2 3 2 4 5" xfId="20328" xr:uid="{00000000-0005-0000-0000-00007D4F0000}"/>
    <cellStyle name="Normal 6 2 3 2 3 2 5" xfId="11922" xr:uid="{00000000-0005-0000-0000-0000A32E0000}"/>
    <cellStyle name="Normal 6 2 3 2 3 2 5 3" xfId="27016" xr:uid="{00000000-0005-0000-0000-00009D690000}"/>
    <cellStyle name="Normal 6 2 3 2 3 2 6" xfId="6901" xr:uid="{00000000-0005-0000-0000-0000061B0000}"/>
    <cellStyle name="Normal 6 2 3 2 3 2 6 3" xfId="21999" xr:uid="{00000000-0005-0000-0000-000004560000}"/>
    <cellStyle name="Normal 6 2 3 2 3 2 8" xfId="16986"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5" xr:uid="{00000000-0005-0000-0000-0000C6710000}"/>
    <cellStyle name="Normal 6 2 3 2 3 3 2 3" xfId="8991" xr:uid="{00000000-0005-0000-0000-000030230000}"/>
    <cellStyle name="Normal 6 2 3 2 3 3 2 3 3" xfId="24088" xr:uid="{00000000-0005-0000-0000-00002D5E0000}"/>
    <cellStyle name="Normal 6 2 3 2 3 3 2 5" xfId="19075" xr:uid="{00000000-0005-0000-0000-0000984A0000}"/>
    <cellStyle name="Normal 6 2 3 2 3 3 3" xfId="5630" xr:uid="{00000000-0005-0000-0000-00000F160000}"/>
    <cellStyle name="Normal 6 2 3 2 3 3 3 2" xfId="15682" xr:uid="{00000000-0005-0000-0000-0000533D0000}"/>
    <cellStyle name="Normal 6 2 3 2 3 3 3 2 3" xfId="30776" xr:uid="{00000000-0005-0000-0000-00004D780000}"/>
    <cellStyle name="Normal 6 2 3 2 3 3 3 3" xfId="10662" xr:uid="{00000000-0005-0000-0000-0000B7290000}"/>
    <cellStyle name="Normal 6 2 3 2 3 3 3 3 3" xfId="25759" xr:uid="{00000000-0005-0000-0000-0000B4640000}"/>
    <cellStyle name="Normal 6 2 3 2 3 3 3 5" xfId="20746" xr:uid="{00000000-0005-0000-0000-00001F510000}"/>
    <cellStyle name="Normal 6 2 3 2 3 3 4" xfId="12340" xr:uid="{00000000-0005-0000-0000-000045300000}"/>
    <cellStyle name="Normal 6 2 3 2 3 3 4 3" xfId="27434" xr:uid="{00000000-0005-0000-0000-00003F6B0000}"/>
    <cellStyle name="Normal 6 2 3 2 3 3 5" xfId="7319" xr:uid="{00000000-0005-0000-0000-0000A81C0000}"/>
    <cellStyle name="Normal 6 2 3 2 3 3 5 3" xfId="22417" xr:uid="{00000000-0005-0000-0000-0000A6570000}"/>
    <cellStyle name="Normal 6 2 3 2 3 3 7" xfId="17404" xr:uid="{00000000-0005-0000-0000-000011440000}"/>
    <cellStyle name="Normal 6 2 3 2 3 4" xfId="3101" xr:uid="{00000000-0005-0000-0000-00002E0C0000}"/>
    <cellStyle name="Normal 6 2 3 2 3 4 2" xfId="13175" xr:uid="{00000000-0005-0000-0000-000088330000}"/>
    <cellStyle name="Normal 6 2 3 2 3 4 2 3" xfId="28269" xr:uid="{00000000-0005-0000-0000-0000826E0000}"/>
    <cellStyle name="Normal 6 2 3 2 3 4 3" xfId="8155" xr:uid="{00000000-0005-0000-0000-0000EC1F0000}"/>
    <cellStyle name="Normal 6 2 3 2 3 4 3 3" xfId="23252" xr:uid="{00000000-0005-0000-0000-0000E95A0000}"/>
    <cellStyle name="Normal 6 2 3 2 3 4 5" xfId="18239" xr:uid="{00000000-0005-0000-0000-000054470000}"/>
    <cellStyle name="Normal 6 2 3 2 3 5" xfId="4794" xr:uid="{00000000-0005-0000-0000-0000CB120000}"/>
    <cellStyle name="Normal 6 2 3 2 3 5 2" xfId="14846" xr:uid="{00000000-0005-0000-0000-00000F3A0000}"/>
    <cellStyle name="Normal 6 2 3 2 3 5 2 3" xfId="29940" xr:uid="{00000000-0005-0000-0000-000009750000}"/>
    <cellStyle name="Normal 6 2 3 2 3 5 3" xfId="9826" xr:uid="{00000000-0005-0000-0000-000073260000}"/>
    <cellStyle name="Normal 6 2 3 2 3 5 3 3" xfId="24923" xr:uid="{00000000-0005-0000-0000-000070610000}"/>
    <cellStyle name="Normal 6 2 3 2 3 5 5" xfId="19910" xr:uid="{00000000-0005-0000-0000-0000DB4D0000}"/>
    <cellStyle name="Normal 6 2 3 2 3 6" xfId="11504" xr:uid="{00000000-0005-0000-0000-0000012D0000}"/>
    <cellStyle name="Normal 6 2 3 2 3 6 3" xfId="26598" xr:uid="{00000000-0005-0000-0000-0000FB670000}"/>
    <cellStyle name="Normal 6 2 3 2 3 7" xfId="6483" xr:uid="{00000000-0005-0000-0000-000064190000}"/>
    <cellStyle name="Normal 6 2 3 2 3 7 3" xfId="21581" xr:uid="{00000000-0005-0000-0000-000062540000}"/>
    <cellStyle name="Normal 6 2 3 2 3 9" xfId="16568"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5" xr:uid="{00000000-0005-0000-0000-000098720000}"/>
    <cellStyle name="Normal 6 2 3 2 4 2 2 3" xfId="9201" xr:uid="{00000000-0005-0000-0000-000002240000}"/>
    <cellStyle name="Normal 6 2 3 2 4 2 2 3 3" xfId="24298" xr:uid="{00000000-0005-0000-0000-0000FF5E0000}"/>
    <cellStyle name="Normal 6 2 3 2 4 2 2 5" xfId="19285" xr:uid="{00000000-0005-0000-0000-00006A4B0000}"/>
    <cellStyle name="Normal 6 2 3 2 4 2 3" xfId="5840" xr:uid="{00000000-0005-0000-0000-0000E1160000}"/>
    <cellStyle name="Normal 6 2 3 2 4 2 3 2" xfId="15892" xr:uid="{00000000-0005-0000-0000-0000253E0000}"/>
    <cellStyle name="Normal 6 2 3 2 4 2 3 2 3" xfId="30986" xr:uid="{00000000-0005-0000-0000-00001F790000}"/>
    <cellStyle name="Normal 6 2 3 2 4 2 3 3" xfId="10872" xr:uid="{00000000-0005-0000-0000-0000892A0000}"/>
    <cellStyle name="Normal 6 2 3 2 4 2 3 3 3" xfId="25969" xr:uid="{00000000-0005-0000-0000-000086650000}"/>
    <cellStyle name="Normal 6 2 3 2 4 2 3 5" xfId="20956" xr:uid="{00000000-0005-0000-0000-0000F1510000}"/>
    <cellStyle name="Normal 6 2 3 2 4 2 4" xfId="12550" xr:uid="{00000000-0005-0000-0000-000017310000}"/>
    <cellStyle name="Normal 6 2 3 2 4 2 4 3" xfId="27644" xr:uid="{00000000-0005-0000-0000-0000116C0000}"/>
    <cellStyle name="Normal 6 2 3 2 4 2 5" xfId="7529" xr:uid="{00000000-0005-0000-0000-00007A1D0000}"/>
    <cellStyle name="Normal 6 2 3 2 4 2 5 3" xfId="22627" xr:uid="{00000000-0005-0000-0000-000078580000}"/>
    <cellStyle name="Normal 6 2 3 2 4 2 7" xfId="17614" xr:uid="{00000000-0005-0000-0000-0000E3440000}"/>
    <cellStyle name="Normal 6 2 3 2 4 3" xfId="3311" xr:uid="{00000000-0005-0000-0000-0000000D0000}"/>
    <cellStyle name="Normal 6 2 3 2 4 3 2" xfId="13385" xr:uid="{00000000-0005-0000-0000-00005A340000}"/>
    <cellStyle name="Normal 6 2 3 2 4 3 2 3" xfId="28479" xr:uid="{00000000-0005-0000-0000-0000546F0000}"/>
    <cellStyle name="Normal 6 2 3 2 4 3 3" xfId="8365" xr:uid="{00000000-0005-0000-0000-0000BE200000}"/>
    <cellStyle name="Normal 6 2 3 2 4 3 3 3" xfId="23462" xr:uid="{00000000-0005-0000-0000-0000BB5B0000}"/>
    <cellStyle name="Normal 6 2 3 2 4 3 5" xfId="18449" xr:uid="{00000000-0005-0000-0000-000026480000}"/>
    <cellStyle name="Normal 6 2 3 2 4 4" xfId="5004" xr:uid="{00000000-0005-0000-0000-00009D130000}"/>
    <cellStyle name="Normal 6 2 3 2 4 4 2" xfId="15056" xr:uid="{00000000-0005-0000-0000-0000E13A0000}"/>
    <cellStyle name="Normal 6 2 3 2 4 4 2 3" xfId="30150" xr:uid="{00000000-0005-0000-0000-0000DB750000}"/>
    <cellStyle name="Normal 6 2 3 2 4 4 3" xfId="10036" xr:uid="{00000000-0005-0000-0000-000045270000}"/>
    <cellStyle name="Normal 6 2 3 2 4 4 3 3" xfId="25133" xr:uid="{00000000-0005-0000-0000-000042620000}"/>
    <cellStyle name="Normal 6 2 3 2 4 4 5" xfId="20120" xr:uid="{00000000-0005-0000-0000-0000AD4E0000}"/>
    <cellStyle name="Normal 6 2 3 2 4 5" xfId="11714" xr:uid="{00000000-0005-0000-0000-0000D32D0000}"/>
    <cellStyle name="Normal 6 2 3 2 4 5 3" xfId="26808" xr:uid="{00000000-0005-0000-0000-0000CD680000}"/>
    <cellStyle name="Normal 6 2 3 2 4 6" xfId="6693" xr:uid="{00000000-0005-0000-0000-0000361A0000}"/>
    <cellStyle name="Normal 6 2 3 2 4 6 3" xfId="21791" xr:uid="{00000000-0005-0000-0000-000034550000}"/>
    <cellStyle name="Normal 6 2 3 2 4 8" xfId="16778"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7" xr:uid="{00000000-0005-0000-0000-0000F6700000}"/>
    <cellStyle name="Normal 6 2 3 2 5 2 3" xfId="8783" xr:uid="{00000000-0005-0000-0000-000060220000}"/>
    <cellStyle name="Normal 6 2 3 2 5 2 3 3" xfId="23880" xr:uid="{00000000-0005-0000-0000-00005D5D0000}"/>
    <cellStyle name="Normal 6 2 3 2 5 2 5" xfId="18867" xr:uid="{00000000-0005-0000-0000-0000C8490000}"/>
    <cellStyle name="Normal 6 2 3 2 5 3" xfId="5422" xr:uid="{00000000-0005-0000-0000-00003F150000}"/>
    <cellStyle name="Normal 6 2 3 2 5 3 2" xfId="15474" xr:uid="{00000000-0005-0000-0000-0000833C0000}"/>
    <cellStyle name="Normal 6 2 3 2 5 3 2 3" xfId="30568" xr:uid="{00000000-0005-0000-0000-00007D770000}"/>
    <cellStyle name="Normal 6 2 3 2 5 3 3" xfId="10454" xr:uid="{00000000-0005-0000-0000-0000E7280000}"/>
    <cellStyle name="Normal 6 2 3 2 5 3 3 3" xfId="25551" xr:uid="{00000000-0005-0000-0000-0000E4630000}"/>
    <cellStyle name="Normal 6 2 3 2 5 3 5" xfId="20538" xr:uid="{00000000-0005-0000-0000-00004F500000}"/>
    <cellStyle name="Normal 6 2 3 2 5 4" xfId="12132" xr:uid="{00000000-0005-0000-0000-0000752F0000}"/>
    <cellStyle name="Normal 6 2 3 2 5 4 3" xfId="27226" xr:uid="{00000000-0005-0000-0000-00006F6A0000}"/>
    <cellStyle name="Normal 6 2 3 2 5 5" xfId="7111" xr:uid="{00000000-0005-0000-0000-0000D81B0000}"/>
    <cellStyle name="Normal 6 2 3 2 5 5 3" xfId="22209" xr:uid="{00000000-0005-0000-0000-0000D6560000}"/>
    <cellStyle name="Normal 6 2 3 2 5 7" xfId="17196" xr:uid="{00000000-0005-0000-0000-000041430000}"/>
    <cellStyle name="Normal 6 2 3 2 6" xfId="2893" xr:uid="{00000000-0005-0000-0000-00005E0B0000}"/>
    <cellStyle name="Normal 6 2 3 2 6 2" xfId="12967" xr:uid="{00000000-0005-0000-0000-0000B8320000}"/>
    <cellStyle name="Normal 6 2 3 2 6 2 3" xfId="28061" xr:uid="{00000000-0005-0000-0000-0000B26D0000}"/>
    <cellStyle name="Normal 6 2 3 2 6 3" xfId="7947" xr:uid="{00000000-0005-0000-0000-00001C1F0000}"/>
    <cellStyle name="Normal 6 2 3 2 6 3 3" xfId="23044" xr:uid="{00000000-0005-0000-0000-0000195A0000}"/>
    <cellStyle name="Normal 6 2 3 2 6 5" xfId="18031" xr:uid="{00000000-0005-0000-0000-000084460000}"/>
    <cellStyle name="Normal 6 2 3 2 7" xfId="4586" xr:uid="{00000000-0005-0000-0000-0000FB110000}"/>
    <cellStyle name="Normal 6 2 3 2 7 2" xfId="14638" xr:uid="{00000000-0005-0000-0000-00003F390000}"/>
    <cellStyle name="Normal 6 2 3 2 7 2 3" xfId="29732" xr:uid="{00000000-0005-0000-0000-000039740000}"/>
    <cellStyle name="Normal 6 2 3 2 7 3" xfId="9618" xr:uid="{00000000-0005-0000-0000-0000A3250000}"/>
    <cellStyle name="Normal 6 2 3 2 7 3 3" xfId="24715" xr:uid="{00000000-0005-0000-0000-0000A0600000}"/>
    <cellStyle name="Normal 6 2 3 2 7 5" xfId="19702" xr:uid="{00000000-0005-0000-0000-00000B4D0000}"/>
    <cellStyle name="Normal 6 2 3 2 8" xfId="11296" xr:uid="{00000000-0005-0000-0000-0000312C0000}"/>
    <cellStyle name="Normal 6 2 3 2 8 3" xfId="26390" xr:uid="{00000000-0005-0000-0000-00002B670000}"/>
    <cellStyle name="Normal 6 2 3 2 9" xfId="6275" xr:uid="{00000000-0005-0000-0000-000094180000}"/>
    <cellStyle name="Normal 6 2 3 2 9 3" xfId="21373" xr:uid="{00000000-0005-0000-0000-000092530000}"/>
    <cellStyle name="Normal 6 2 3 3" xfId="1240" xr:uid="{00000000-0005-0000-0000-0000E8040000}"/>
    <cellStyle name="Normal 6 2 3 3 10" xfId="16412"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5" xr:uid="{00000000-0005-0000-0000-00009C730000}"/>
    <cellStyle name="Normal 6 2 3 3 2 2 2 2 3" xfId="9461" xr:uid="{00000000-0005-0000-0000-000006250000}"/>
    <cellStyle name="Normal 6 2 3 3 2 2 2 2 3 3" xfId="24558" xr:uid="{00000000-0005-0000-0000-000003600000}"/>
    <cellStyle name="Normal 6 2 3 3 2 2 2 2 5" xfId="19545" xr:uid="{00000000-0005-0000-0000-00006E4C0000}"/>
    <cellStyle name="Normal 6 2 3 3 2 2 2 3" xfId="6100" xr:uid="{00000000-0005-0000-0000-0000E5170000}"/>
    <cellStyle name="Normal 6 2 3 3 2 2 2 3 2" xfId="16152" xr:uid="{00000000-0005-0000-0000-0000293F0000}"/>
    <cellStyle name="Normal 6 2 3 3 2 2 2 3 2 3" xfId="31246" xr:uid="{00000000-0005-0000-0000-0000237A0000}"/>
    <cellStyle name="Normal 6 2 3 3 2 2 2 3 3" xfId="11132" xr:uid="{00000000-0005-0000-0000-00008D2B0000}"/>
    <cellStyle name="Normal 6 2 3 3 2 2 2 3 3 3" xfId="26229" xr:uid="{00000000-0005-0000-0000-00008A660000}"/>
    <cellStyle name="Normal 6 2 3 3 2 2 2 3 5" xfId="21216" xr:uid="{00000000-0005-0000-0000-0000F5520000}"/>
    <cellStyle name="Normal 6 2 3 3 2 2 2 4" xfId="12810" xr:uid="{00000000-0005-0000-0000-00001B320000}"/>
    <cellStyle name="Normal 6 2 3 3 2 2 2 4 3" xfId="27904" xr:uid="{00000000-0005-0000-0000-0000156D0000}"/>
    <cellStyle name="Normal 6 2 3 3 2 2 2 5" xfId="7789" xr:uid="{00000000-0005-0000-0000-00007E1E0000}"/>
    <cellStyle name="Normal 6 2 3 3 2 2 2 5 3" xfId="22887" xr:uid="{00000000-0005-0000-0000-00007C590000}"/>
    <cellStyle name="Normal 6 2 3 3 2 2 2 7" xfId="17874" xr:uid="{00000000-0005-0000-0000-0000E7450000}"/>
    <cellStyle name="Normal 6 2 3 3 2 2 3" xfId="3571" xr:uid="{00000000-0005-0000-0000-0000040E0000}"/>
    <cellStyle name="Normal 6 2 3 3 2 2 3 2" xfId="13645" xr:uid="{00000000-0005-0000-0000-00005E350000}"/>
    <cellStyle name="Normal 6 2 3 3 2 2 3 2 3" xfId="28739" xr:uid="{00000000-0005-0000-0000-000058700000}"/>
    <cellStyle name="Normal 6 2 3 3 2 2 3 3" xfId="8625" xr:uid="{00000000-0005-0000-0000-0000C2210000}"/>
    <cellStyle name="Normal 6 2 3 3 2 2 3 3 3" xfId="23722" xr:uid="{00000000-0005-0000-0000-0000BF5C0000}"/>
    <cellStyle name="Normal 6 2 3 3 2 2 3 5" xfId="18709" xr:uid="{00000000-0005-0000-0000-00002A490000}"/>
    <cellStyle name="Normal 6 2 3 3 2 2 4" xfId="5264" xr:uid="{00000000-0005-0000-0000-0000A1140000}"/>
    <cellStyle name="Normal 6 2 3 3 2 2 4 2" xfId="15316" xr:uid="{00000000-0005-0000-0000-0000E53B0000}"/>
    <cellStyle name="Normal 6 2 3 3 2 2 4 2 3" xfId="30410" xr:uid="{00000000-0005-0000-0000-0000DF760000}"/>
    <cellStyle name="Normal 6 2 3 3 2 2 4 3" xfId="10296" xr:uid="{00000000-0005-0000-0000-000049280000}"/>
    <cellStyle name="Normal 6 2 3 3 2 2 4 3 3" xfId="25393" xr:uid="{00000000-0005-0000-0000-000046630000}"/>
    <cellStyle name="Normal 6 2 3 3 2 2 4 5" xfId="20380" xr:uid="{00000000-0005-0000-0000-0000B14F0000}"/>
    <cellStyle name="Normal 6 2 3 3 2 2 5" xfId="11974" xr:uid="{00000000-0005-0000-0000-0000D72E0000}"/>
    <cellStyle name="Normal 6 2 3 3 2 2 5 3" xfId="27068" xr:uid="{00000000-0005-0000-0000-0000D1690000}"/>
    <cellStyle name="Normal 6 2 3 3 2 2 6" xfId="6953" xr:uid="{00000000-0005-0000-0000-00003A1B0000}"/>
    <cellStyle name="Normal 6 2 3 3 2 2 6 3" xfId="22051" xr:uid="{00000000-0005-0000-0000-000038560000}"/>
    <cellStyle name="Normal 6 2 3 3 2 2 8" xfId="17038"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7" xr:uid="{00000000-0005-0000-0000-0000FA710000}"/>
    <cellStyle name="Normal 6 2 3 3 2 3 2 3" xfId="9043" xr:uid="{00000000-0005-0000-0000-000064230000}"/>
    <cellStyle name="Normal 6 2 3 3 2 3 2 3 3" xfId="24140" xr:uid="{00000000-0005-0000-0000-0000615E0000}"/>
    <cellStyle name="Normal 6 2 3 3 2 3 2 5" xfId="19127" xr:uid="{00000000-0005-0000-0000-0000CC4A0000}"/>
    <cellStyle name="Normal 6 2 3 3 2 3 3" xfId="5682" xr:uid="{00000000-0005-0000-0000-000043160000}"/>
    <cellStyle name="Normal 6 2 3 3 2 3 3 2" xfId="15734" xr:uid="{00000000-0005-0000-0000-0000873D0000}"/>
    <cellStyle name="Normal 6 2 3 3 2 3 3 2 3" xfId="30828" xr:uid="{00000000-0005-0000-0000-000081780000}"/>
    <cellStyle name="Normal 6 2 3 3 2 3 3 3" xfId="10714" xr:uid="{00000000-0005-0000-0000-0000EB290000}"/>
    <cellStyle name="Normal 6 2 3 3 2 3 3 3 3" xfId="25811" xr:uid="{00000000-0005-0000-0000-0000E8640000}"/>
    <cellStyle name="Normal 6 2 3 3 2 3 3 5" xfId="20798" xr:uid="{00000000-0005-0000-0000-000053510000}"/>
    <cellStyle name="Normal 6 2 3 3 2 3 4" xfId="12392" xr:uid="{00000000-0005-0000-0000-000079300000}"/>
    <cellStyle name="Normal 6 2 3 3 2 3 4 3" xfId="27486" xr:uid="{00000000-0005-0000-0000-0000736B0000}"/>
    <cellStyle name="Normal 6 2 3 3 2 3 5" xfId="7371" xr:uid="{00000000-0005-0000-0000-0000DC1C0000}"/>
    <cellStyle name="Normal 6 2 3 3 2 3 5 3" xfId="22469" xr:uid="{00000000-0005-0000-0000-0000DA570000}"/>
    <cellStyle name="Normal 6 2 3 3 2 3 7" xfId="17456" xr:uid="{00000000-0005-0000-0000-000045440000}"/>
    <cellStyle name="Normal 6 2 3 3 2 4" xfId="3153" xr:uid="{00000000-0005-0000-0000-0000620C0000}"/>
    <cellStyle name="Normal 6 2 3 3 2 4 2" xfId="13227" xr:uid="{00000000-0005-0000-0000-0000BC330000}"/>
    <cellStyle name="Normal 6 2 3 3 2 4 2 3" xfId="28321" xr:uid="{00000000-0005-0000-0000-0000B66E0000}"/>
    <cellStyle name="Normal 6 2 3 3 2 4 3" xfId="8207" xr:uid="{00000000-0005-0000-0000-000020200000}"/>
    <cellStyle name="Normal 6 2 3 3 2 4 3 3" xfId="23304" xr:uid="{00000000-0005-0000-0000-00001D5B0000}"/>
    <cellStyle name="Normal 6 2 3 3 2 4 5" xfId="18291" xr:uid="{00000000-0005-0000-0000-000088470000}"/>
    <cellStyle name="Normal 6 2 3 3 2 5" xfId="4846" xr:uid="{00000000-0005-0000-0000-0000FF120000}"/>
    <cellStyle name="Normal 6 2 3 3 2 5 2" xfId="14898" xr:uid="{00000000-0005-0000-0000-0000433A0000}"/>
    <cellStyle name="Normal 6 2 3 3 2 5 2 3" xfId="29992" xr:uid="{00000000-0005-0000-0000-00003D750000}"/>
    <cellStyle name="Normal 6 2 3 3 2 5 3" xfId="9878" xr:uid="{00000000-0005-0000-0000-0000A7260000}"/>
    <cellStyle name="Normal 6 2 3 3 2 5 3 3" xfId="24975" xr:uid="{00000000-0005-0000-0000-0000A4610000}"/>
    <cellStyle name="Normal 6 2 3 3 2 5 5" xfId="19962" xr:uid="{00000000-0005-0000-0000-00000F4E0000}"/>
    <cellStyle name="Normal 6 2 3 3 2 6" xfId="11556" xr:uid="{00000000-0005-0000-0000-0000352D0000}"/>
    <cellStyle name="Normal 6 2 3 3 2 6 3" xfId="26650" xr:uid="{00000000-0005-0000-0000-00002F680000}"/>
    <cellStyle name="Normal 6 2 3 3 2 7" xfId="6535" xr:uid="{00000000-0005-0000-0000-000098190000}"/>
    <cellStyle name="Normal 6 2 3 3 2 7 3" xfId="21633" xr:uid="{00000000-0005-0000-0000-000096540000}"/>
    <cellStyle name="Normal 6 2 3 3 2 9" xfId="16620"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7" xr:uid="{00000000-0005-0000-0000-0000CC720000}"/>
    <cellStyle name="Normal 6 2 3 3 3 2 2 3" xfId="9253" xr:uid="{00000000-0005-0000-0000-000036240000}"/>
    <cellStyle name="Normal 6 2 3 3 3 2 2 3 3" xfId="24350" xr:uid="{00000000-0005-0000-0000-0000335F0000}"/>
    <cellStyle name="Normal 6 2 3 3 3 2 2 5" xfId="19337" xr:uid="{00000000-0005-0000-0000-00009E4B0000}"/>
    <cellStyle name="Normal 6 2 3 3 3 2 3" xfId="5892" xr:uid="{00000000-0005-0000-0000-000015170000}"/>
    <cellStyle name="Normal 6 2 3 3 3 2 3 2" xfId="15944" xr:uid="{00000000-0005-0000-0000-0000593E0000}"/>
    <cellStyle name="Normal 6 2 3 3 3 2 3 2 3" xfId="31038" xr:uid="{00000000-0005-0000-0000-000053790000}"/>
    <cellStyle name="Normal 6 2 3 3 3 2 3 3" xfId="10924" xr:uid="{00000000-0005-0000-0000-0000BD2A0000}"/>
    <cellStyle name="Normal 6 2 3 3 3 2 3 3 3" xfId="26021" xr:uid="{00000000-0005-0000-0000-0000BA650000}"/>
    <cellStyle name="Normal 6 2 3 3 3 2 3 5" xfId="21008" xr:uid="{00000000-0005-0000-0000-000025520000}"/>
    <cellStyle name="Normal 6 2 3 3 3 2 4" xfId="12602" xr:uid="{00000000-0005-0000-0000-00004B310000}"/>
    <cellStyle name="Normal 6 2 3 3 3 2 4 3" xfId="27696" xr:uid="{00000000-0005-0000-0000-0000456C0000}"/>
    <cellStyle name="Normal 6 2 3 3 3 2 5" xfId="7581" xr:uid="{00000000-0005-0000-0000-0000AE1D0000}"/>
    <cellStyle name="Normal 6 2 3 3 3 2 5 3" xfId="22679" xr:uid="{00000000-0005-0000-0000-0000AC580000}"/>
    <cellStyle name="Normal 6 2 3 3 3 2 7" xfId="17666" xr:uid="{00000000-0005-0000-0000-000017450000}"/>
    <cellStyle name="Normal 6 2 3 3 3 3" xfId="3363" xr:uid="{00000000-0005-0000-0000-0000340D0000}"/>
    <cellStyle name="Normal 6 2 3 3 3 3 2" xfId="13437" xr:uid="{00000000-0005-0000-0000-00008E340000}"/>
    <cellStyle name="Normal 6 2 3 3 3 3 2 3" xfId="28531" xr:uid="{00000000-0005-0000-0000-0000886F0000}"/>
    <cellStyle name="Normal 6 2 3 3 3 3 3" xfId="8417" xr:uid="{00000000-0005-0000-0000-0000F2200000}"/>
    <cellStyle name="Normal 6 2 3 3 3 3 3 3" xfId="23514" xr:uid="{00000000-0005-0000-0000-0000EF5B0000}"/>
    <cellStyle name="Normal 6 2 3 3 3 3 5" xfId="18501" xr:uid="{00000000-0005-0000-0000-00005A480000}"/>
    <cellStyle name="Normal 6 2 3 3 3 4" xfId="5056" xr:uid="{00000000-0005-0000-0000-0000D1130000}"/>
    <cellStyle name="Normal 6 2 3 3 3 4 2" xfId="15108" xr:uid="{00000000-0005-0000-0000-0000153B0000}"/>
    <cellStyle name="Normal 6 2 3 3 3 4 2 3" xfId="30202" xr:uid="{00000000-0005-0000-0000-00000F760000}"/>
    <cellStyle name="Normal 6 2 3 3 3 4 3" xfId="10088" xr:uid="{00000000-0005-0000-0000-000079270000}"/>
    <cellStyle name="Normal 6 2 3 3 3 4 3 3" xfId="25185" xr:uid="{00000000-0005-0000-0000-000076620000}"/>
    <cellStyle name="Normal 6 2 3 3 3 4 5" xfId="20172" xr:uid="{00000000-0005-0000-0000-0000E14E0000}"/>
    <cellStyle name="Normal 6 2 3 3 3 5" xfId="11766" xr:uid="{00000000-0005-0000-0000-0000072E0000}"/>
    <cellStyle name="Normal 6 2 3 3 3 5 3" xfId="26860" xr:uid="{00000000-0005-0000-0000-000001690000}"/>
    <cellStyle name="Normal 6 2 3 3 3 6" xfId="6745" xr:uid="{00000000-0005-0000-0000-00006A1A0000}"/>
    <cellStyle name="Normal 6 2 3 3 3 6 3" xfId="21843" xr:uid="{00000000-0005-0000-0000-000068550000}"/>
    <cellStyle name="Normal 6 2 3 3 3 8" xfId="16830"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49" xr:uid="{00000000-0005-0000-0000-00002A710000}"/>
    <cellStyle name="Normal 6 2 3 3 4 2 3" xfId="8835" xr:uid="{00000000-0005-0000-0000-000094220000}"/>
    <cellStyle name="Normal 6 2 3 3 4 2 3 3" xfId="23932" xr:uid="{00000000-0005-0000-0000-0000915D0000}"/>
    <cellStyle name="Normal 6 2 3 3 4 2 5" xfId="18919" xr:uid="{00000000-0005-0000-0000-0000FC490000}"/>
    <cellStyle name="Normal 6 2 3 3 4 3" xfId="5474" xr:uid="{00000000-0005-0000-0000-000073150000}"/>
    <cellStyle name="Normal 6 2 3 3 4 3 2" xfId="15526" xr:uid="{00000000-0005-0000-0000-0000B73C0000}"/>
    <cellStyle name="Normal 6 2 3 3 4 3 2 3" xfId="30620" xr:uid="{00000000-0005-0000-0000-0000B1770000}"/>
    <cellStyle name="Normal 6 2 3 3 4 3 3" xfId="10506" xr:uid="{00000000-0005-0000-0000-00001B290000}"/>
    <cellStyle name="Normal 6 2 3 3 4 3 3 3" xfId="25603" xr:uid="{00000000-0005-0000-0000-000018640000}"/>
    <cellStyle name="Normal 6 2 3 3 4 3 5" xfId="20590" xr:uid="{00000000-0005-0000-0000-000083500000}"/>
    <cellStyle name="Normal 6 2 3 3 4 4" xfId="12184" xr:uid="{00000000-0005-0000-0000-0000A92F0000}"/>
    <cellStyle name="Normal 6 2 3 3 4 4 3" xfId="27278" xr:uid="{00000000-0005-0000-0000-0000A36A0000}"/>
    <cellStyle name="Normal 6 2 3 3 4 5" xfId="7163" xr:uid="{00000000-0005-0000-0000-00000C1C0000}"/>
    <cellStyle name="Normal 6 2 3 3 4 5 3" xfId="22261" xr:uid="{00000000-0005-0000-0000-00000A570000}"/>
    <cellStyle name="Normal 6 2 3 3 4 7" xfId="17248" xr:uid="{00000000-0005-0000-0000-000075430000}"/>
    <cellStyle name="Normal 6 2 3 3 5" xfId="2945" xr:uid="{00000000-0005-0000-0000-0000920B0000}"/>
    <cellStyle name="Normal 6 2 3 3 5 2" xfId="13019" xr:uid="{00000000-0005-0000-0000-0000EC320000}"/>
    <cellStyle name="Normal 6 2 3 3 5 2 3" xfId="28113" xr:uid="{00000000-0005-0000-0000-0000E66D0000}"/>
    <cellStyle name="Normal 6 2 3 3 5 3" xfId="7999" xr:uid="{00000000-0005-0000-0000-0000501F0000}"/>
    <cellStyle name="Normal 6 2 3 3 5 3 3" xfId="23096" xr:uid="{00000000-0005-0000-0000-00004D5A0000}"/>
    <cellStyle name="Normal 6 2 3 3 5 5" xfId="18083" xr:uid="{00000000-0005-0000-0000-0000B8460000}"/>
    <cellStyle name="Normal 6 2 3 3 6" xfId="4638" xr:uid="{00000000-0005-0000-0000-00002F120000}"/>
    <cellStyle name="Normal 6 2 3 3 6 2" xfId="14690" xr:uid="{00000000-0005-0000-0000-000073390000}"/>
    <cellStyle name="Normal 6 2 3 3 6 2 3" xfId="29784" xr:uid="{00000000-0005-0000-0000-00006D740000}"/>
    <cellStyle name="Normal 6 2 3 3 6 3" xfId="9670" xr:uid="{00000000-0005-0000-0000-0000D7250000}"/>
    <cellStyle name="Normal 6 2 3 3 6 3 3" xfId="24767" xr:uid="{00000000-0005-0000-0000-0000D4600000}"/>
    <cellStyle name="Normal 6 2 3 3 6 5" xfId="19754" xr:uid="{00000000-0005-0000-0000-00003F4D0000}"/>
    <cellStyle name="Normal 6 2 3 3 7" xfId="11348" xr:uid="{00000000-0005-0000-0000-0000652C0000}"/>
    <cellStyle name="Normal 6 2 3 3 7 3" xfId="26442" xr:uid="{00000000-0005-0000-0000-00005F670000}"/>
    <cellStyle name="Normal 6 2 3 3 8" xfId="6327" xr:uid="{00000000-0005-0000-0000-0000C8180000}"/>
    <cellStyle name="Normal 6 2 3 3 8 3" xfId="21425"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1" xr:uid="{00000000-0005-0000-0000-000034730000}"/>
    <cellStyle name="Normal 6 2 3 4 2 2 2 3" xfId="9357" xr:uid="{00000000-0005-0000-0000-00009E240000}"/>
    <cellStyle name="Normal 6 2 3 4 2 2 2 3 3" xfId="24454" xr:uid="{00000000-0005-0000-0000-00009B5F0000}"/>
    <cellStyle name="Normal 6 2 3 4 2 2 2 5" xfId="19441" xr:uid="{00000000-0005-0000-0000-0000064C0000}"/>
    <cellStyle name="Normal 6 2 3 4 2 2 3" xfId="5996" xr:uid="{00000000-0005-0000-0000-00007D170000}"/>
    <cellStyle name="Normal 6 2 3 4 2 2 3 2" xfId="16048" xr:uid="{00000000-0005-0000-0000-0000C13E0000}"/>
    <cellStyle name="Normal 6 2 3 4 2 2 3 2 3" xfId="31142" xr:uid="{00000000-0005-0000-0000-0000BB790000}"/>
    <cellStyle name="Normal 6 2 3 4 2 2 3 3" xfId="11028" xr:uid="{00000000-0005-0000-0000-0000252B0000}"/>
    <cellStyle name="Normal 6 2 3 4 2 2 3 3 3" xfId="26125" xr:uid="{00000000-0005-0000-0000-000022660000}"/>
    <cellStyle name="Normal 6 2 3 4 2 2 3 5" xfId="21112" xr:uid="{00000000-0005-0000-0000-00008D520000}"/>
    <cellStyle name="Normal 6 2 3 4 2 2 4" xfId="12706" xr:uid="{00000000-0005-0000-0000-0000B3310000}"/>
    <cellStyle name="Normal 6 2 3 4 2 2 4 3" xfId="27800" xr:uid="{00000000-0005-0000-0000-0000AD6C0000}"/>
    <cellStyle name="Normal 6 2 3 4 2 2 5" xfId="7685" xr:uid="{00000000-0005-0000-0000-0000161E0000}"/>
    <cellStyle name="Normal 6 2 3 4 2 2 5 3" xfId="22783" xr:uid="{00000000-0005-0000-0000-000014590000}"/>
    <cellStyle name="Normal 6 2 3 4 2 2 7" xfId="17770" xr:uid="{00000000-0005-0000-0000-00007F450000}"/>
    <cellStyle name="Normal 6 2 3 4 2 3" xfId="3467" xr:uid="{00000000-0005-0000-0000-00009C0D0000}"/>
    <cellStyle name="Normal 6 2 3 4 2 3 2" xfId="13541" xr:uid="{00000000-0005-0000-0000-0000F6340000}"/>
    <cellStyle name="Normal 6 2 3 4 2 3 2 3" xfId="28635" xr:uid="{00000000-0005-0000-0000-0000F06F0000}"/>
    <cellStyle name="Normal 6 2 3 4 2 3 3" xfId="8521" xr:uid="{00000000-0005-0000-0000-00005A210000}"/>
    <cellStyle name="Normal 6 2 3 4 2 3 3 3" xfId="23618" xr:uid="{00000000-0005-0000-0000-0000575C0000}"/>
    <cellStyle name="Normal 6 2 3 4 2 3 5" xfId="18605" xr:uid="{00000000-0005-0000-0000-0000C2480000}"/>
    <cellStyle name="Normal 6 2 3 4 2 4" xfId="5160" xr:uid="{00000000-0005-0000-0000-000039140000}"/>
    <cellStyle name="Normal 6 2 3 4 2 4 2" xfId="15212" xr:uid="{00000000-0005-0000-0000-00007D3B0000}"/>
    <cellStyle name="Normal 6 2 3 4 2 4 2 3" xfId="30306" xr:uid="{00000000-0005-0000-0000-000077760000}"/>
    <cellStyle name="Normal 6 2 3 4 2 4 3" xfId="10192" xr:uid="{00000000-0005-0000-0000-0000E1270000}"/>
    <cellStyle name="Normal 6 2 3 4 2 4 3 3" xfId="25289" xr:uid="{00000000-0005-0000-0000-0000DE620000}"/>
    <cellStyle name="Normal 6 2 3 4 2 4 5" xfId="20276" xr:uid="{00000000-0005-0000-0000-0000494F0000}"/>
    <cellStyle name="Normal 6 2 3 4 2 5" xfId="11870" xr:uid="{00000000-0005-0000-0000-00006F2E0000}"/>
    <cellStyle name="Normal 6 2 3 4 2 5 3" xfId="26964" xr:uid="{00000000-0005-0000-0000-000069690000}"/>
    <cellStyle name="Normal 6 2 3 4 2 6" xfId="6849" xr:uid="{00000000-0005-0000-0000-0000D21A0000}"/>
    <cellStyle name="Normal 6 2 3 4 2 6 3" xfId="21947" xr:uid="{00000000-0005-0000-0000-0000D0550000}"/>
    <cellStyle name="Normal 6 2 3 4 2 8" xfId="16934"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3" xr:uid="{00000000-0005-0000-0000-000092710000}"/>
    <cellStyle name="Normal 6 2 3 4 3 2 3" xfId="8939" xr:uid="{00000000-0005-0000-0000-0000FC220000}"/>
    <cellStyle name="Normal 6 2 3 4 3 2 3 3" xfId="24036" xr:uid="{00000000-0005-0000-0000-0000F95D0000}"/>
    <cellStyle name="Normal 6 2 3 4 3 2 5" xfId="19023" xr:uid="{00000000-0005-0000-0000-0000644A0000}"/>
    <cellStyle name="Normal 6 2 3 4 3 3" xfId="5578" xr:uid="{00000000-0005-0000-0000-0000DB150000}"/>
    <cellStyle name="Normal 6 2 3 4 3 3 2" xfId="15630" xr:uid="{00000000-0005-0000-0000-00001F3D0000}"/>
    <cellStyle name="Normal 6 2 3 4 3 3 2 3" xfId="30724" xr:uid="{00000000-0005-0000-0000-000019780000}"/>
    <cellStyle name="Normal 6 2 3 4 3 3 3" xfId="10610" xr:uid="{00000000-0005-0000-0000-000083290000}"/>
    <cellStyle name="Normal 6 2 3 4 3 3 3 3" xfId="25707" xr:uid="{00000000-0005-0000-0000-000080640000}"/>
    <cellStyle name="Normal 6 2 3 4 3 3 5" xfId="20694" xr:uid="{00000000-0005-0000-0000-0000EB500000}"/>
    <cellStyle name="Normal 6 2 3 4 3 4" xfId="12288" xr:uid="{00000000-0005-0000-0000-000011300000}"/>
    <cellStyle name="Normal 6 2 3 4 3 4 3" xfId="27382" xr:uid="{00000000-0005-0000-0000-00000B6B0000}"/>
    <cellStyle name="Normal 6 2 3 4 3 5" xfId="7267" xr:uid="{00000000-0005-0000-0000-0000741C0000}"/>
    <cellStyle name="Normal 6 2 3 4 3 5 3" xfId="22365" xr:uid="{00000000-0005-0000-0000-000072570000}"/>
    <cellStyle name="Normal 6 2 3 4 3 7" xfId="17352" xr:uid="{00000000-0005-0000-0000-0000DD430000}"/>
    <cellStyle name="Normal 6 2 3 4 4" xfId="3049" xr:uid="{00000000-0005-0000-0000-0000FA0B0000}"/>
    <cellStyle name="Normal 6 2 3 4 4 2" xfId="13123" xr:uid="{00000000-0005-0000-0000-000054330000}"/>
    <cellStyle name="Normal 6 2 3 4 4 2 3" xfId="28217" xr:uid="{00000000-0005-0000-0000-00004E6E0000}"/>
    <cellStyle name="Normal 6 2 3 4 4 3" xfId="8103" xr:uid="{00000000-0005-0000-0000-0000B81F0000}"/>
    <cellStyle name="Normal 6 2 3 4 4 3 3" xfId="23200" xr:uid="{00000000-0005-0000-0000-0000B55A0000}"/>
    <cellStyle name="Normal 6 2 3 4 4 5" xfId="18187" xr:uid="{00000000-0005-0000-0000-000020470000}"/>
    <cellStyle name="Normal 6 2 3 4 5" xfId="4742" xr:uid="{00000000-0005-0000-0000-000097120000}"/>
    <cellStyle name="Normal 6 2 3 4 5 2" xfId="14794" xr:uid="{00000000-0005-0000-0000-0000DB390000}"/>
    <cellStyle name="Normal 6 2 3 4 5 2 3" xfId="29888" xr:uid="{00000000-0005-0000-0000-0000D5740000}"/>
    <cellStyle name="Normal 6 2 3 4 5 3" xfId="9774" xr:uid="{00000000-0005-0000-0000-00003F260000}"/>
    <cellStyle name="Normal 6 2 3 4 5 3 3" xfId="24871" xr:uid="{00000000-0005-0000-0000-00003C610000}"/>
    <cellStyle name="Normal 6 2 3 4 5 5" xfId="19858" xr:uid="{00000000-0005-0000-0000-0000A74D0000}"/>
    <cellStyle name="Normal 6 2 3 4 6" xfId="11452" xr:uid="{00000000-0005-0000-0000-0000CD2C0000}"/>
    <cellStyle name="Normal 6 2 3 4 6 3" xfId="26546" xr:uid="{00000000-0005-0000-0000-0000C7670000}"/>
    <cellStyle name="Normal 6 2 3 4 7" xfId="6431" xr:uid="{00000000-0005-0000-0000-000030190000}"/>
    <cellStyle name="Normal 6 2 3 4 7 3" xfId="21529" xr:uid="{00000000-0005-0000-0000-00002E540000}"/>
    <cellStyle name="Normal 6 2 3 4 9" xfId="16516"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3" xr:uid="{00000000-0005-0000-0000-000064720000}"/>
    <cellStyle name="Normal 6 2 3 5 2 2 3" xfId="9149" xr:uid="{00000000-0005-0000-0000-0000CE230000}"/>
    <cellStyle name="Normal 6 2 3 5 2 2 3 3" xfId="24246" xr:uid="{00000000-0005-0000-0000-0000CB5E0000}"/>
    <cellStyle name="Normal 6 2 3 5 2 2 5" xfId="19233" xr:uid="{00000000-0005-0000-0000-0000364B0000}"/>
    <cellStyle name="Normal 6 2 3 5 2 3" xfId="5788" xr:uid="{00000000-0005-0000-0000-0000AD160000}"/>
    <cellStyle name="Normal 6 2 3 5 2 3 2" xfId="15840" xr:uid="{00000000-0005-0000-0000-0000F13D0000}"/>
    <cellStyle name="Normal 6 2 3 5 2 3 2 3" xfId="30934" xr:uid="{00000000-0005-0000-0000-0000EB780000}"/>
    <cellStyle name="Normal 6 2 3 5 2 3 3" xfId="10820" xr:uid="{00000000-0005-0000-0000-0000552A0000}"/>
    <cellStyle name="Normal 6 2 3 5 2 3 3 3" xfId="25917" xr:uid="{00000000-0005-0000-0000-000052650000}"/>
    <cellStyle name="Normal 6 2 3 5 2 3 5" xfId="20904" xr:uid="{00000000-0005-0000-0000-0000BD510000}"/>
    <cellStyle name="Normal 6 2 3 5 2 4" xfId="12498" xr:uid="{00000000-0005-0000-0000-0000E3300000}"/>
    <cellStyle name="Normal 6 2 3 5 2 4 3" xfId="27592" xr:uid="{00000000-0005-0000-0000-0000DD6B0000}"/>
    <cellStyle name="Normal 6 2 3 5 2 5" xfId="7477" xr:uid="{00000000-0005-0000-0000-0000461D0000}"/>
    <cellStyle name="Normal 6 2 3 5 2 5 3" xfId="22575" xr:uid="{00000000-0005-0000-0000-000044580000}"/>
    <cellStyle name="Normal 6 2 3 5 2 7" xfId="17562" xr:uid="{00000000-0005-0000-0000-0000AF440000}"/>
    <cellStyle name="Normal 6 2 3 5 3" xfId="3259" xr:uid="{00000000-0005-0000-0000-0000CC0C0000}"/>
    <cellStyle name="Normal 6 2 3 5 3 2" xfId="13333" xr:uid="{00000000-0005-0000-0000-000026340000}"/>
    <cellStyle name="Normal 6 2 3 5 3 2 3" xfId="28427" xr:uid="{00000000-0005-0000-0000-0000206F0000}"/>
    <cellStyle name="Normal 6 2 3 5 3 3" xfId="8313" xr:uid="{00000000-0005-0000-0000-00008A200000}"/>
    <cellStyle name="Normal 6 2 3 5 3 3 3" xfId="23410" xr:uid="{00000000-0005-0000-0000-0000875B0000}"/>
    <cellStyle name="Normal 6 2 3 5 3 5" xfId="18397" xr:uid="{00000000-0005-0000-0000-0000F2470000}"/>
    <cellStyle name="Normal 6 2 3 5 4" xfId="4952" xr:uid="{00000000-0005-0000-0000-000069130000}"/>
    <cellStyle name="Normal 6 2 3 5 4 2" xfId="15004" xr:uid="{00000000-0005-0000-0000-0000AD3A0000}"/>
    <cellStyle name="Normal 6 2 3 5 4 2 3" xfId="30098" xr:uid="{00000000-0005-0000-0000-0000A7750000}"/>
    <cellStyle name="Normal 6 2 3 5 4 3" xfId="9984" xr:uid="{00000000-0005-0000-0000-000011270000}"/>
    <cellStyle name="Normal 6 2 3 5 4 3 3" xfId="25081" xr:uid="{00000000-0005-0000-0000-00000E620000}"/>
    <cellStyle name="Normal 6 2 3 5 4 5" xfId="20068" xr:uid="{00000000-0005-0000-0000-0000794E0000}"/>
    <cellStyle name="Normal 6 2 3 5 5" xfId="11662" xr:uid="{00000000-0005-0000-0000-00009F2D0000}"/>
    <cellStyle name="Normal 6 2 3 5 5 3" xfId="26756" xr:uid="{00000000-0005-0000-0000-000099680000}"/>
    <cellStyle name="Normal 6 2 3 5 6" xfId="6641" xr:uid="{00000000-0005-0000-0000-0000021A0000}"/>
    <cellStyle name="Normal 6 2 3 5 6 3" xfId="21739" xr:uid="{00000000-0005-0000-0000-000000550000}"/>
    <cellStyle name="Normal 6 2 3 5 8" xfId="16726"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5" xr:uid="{00000000-0005-0000-0000-0000C2700000}"/>
    <cellStyle name="Normal 6 2 3 6 2 3" xfId="8731" xr:uid="{00000000-0005-0000-0000-00002C220000}"/>
    <cellStyle name="Normal 6 2 3 6 2 3 3" xfId="23828" xr:uid="{00000000-0005-0000-0000-0000295D0000}"/>
    <cellStyle name="Normal 6 2 3 6 2 5" xfId="18815" xr:uid="{00000000-0005-0000-0000-000094490000}"/>
    <cellStyle name="Normal 6 2 3 6 3" xfId="5370" xr:uid="{00000000-0005-0000-0000-00000B150000}"/>
    <cellStyle name="Normal 6 2 3 6 3 2" xfId="15422" xr:uid="{00000000-0005-0000-0000-00004F3C0000}"/>
    <cellStyle name="Normal 6 2 3 6 3 2 3" xfId="30516" xr:uid="{00000000-0005-0000-0000-000049770000}"/>
    <cellStyle name="Normal 6 2 3 6 3 3" xfId="10402" xr:uid="{00000000-0005-0000-0000-0000B3280000}"/>
    <cellStyle name="Normal 6 2 3 6 3 3 3" xfId="25499" xr:uid="{00000000-0005-0000-0000-0000B0630000}"/>
    <cellStyle name="Normal 6 2 3 6 3 5" xfId="20486" xr:uid="{00000000-0005-0000-0000-00001B500000}"/>
    <cellStyle name="Normal 6 2 3 6 4" xfId="12080" xr:uid="{00000000-0005-0000-0000-0000412F0000}"/>
    <cellStyle name="Normal 6 2 3 6 4 3" xfId="27174" xr:uid="{00000000-0005-0000-0000-00003B6A0000}"/>
    <cellStyle name="Normal 6 2 3 6 5" xfId="7059" xr:uid="{00000000-0005-0000-0000-0000A41B0000}"/>
    <cellStyle name="Normal 6 2 3 6 5 3" xfId="22157" xr:uid="{00000000-0005-0000-0000-0000A2560000}"/>
    <cellStyle name="Normal 6 2 3 6 7" xfId="17144" xr:uid="{00000000-0005-0000-0000-00000D430000}"/>
    <cellStyle name="Normal 6 2 3 7" xfId="2837" xr:uid="{00000000-0005-0000-0000-0000260B0000}"/>
    <cellStyle name="Normal 6 2 3 7 2" xfId="12915" xr:uid="{00000000-0005-0000-0000-000084320000}"/>
    <cellStyle name="Normal 6 2 3 7 2 3" xfId="28009" xr:uid="{00000000-0005-0000-0000-00007E6D0000}"/>
    <cellStyle name="Normal 6 2 3 7 3" xfId="7895" xr:uid="{00000000-0005-0000-0000-0000E81E0000}"/>
    <cellStyle name="Normal 6 2 3 7 3 3" xfId="22992" xr:uid="{00000000-0005-0000-0000-0000E5590000}"/>
    <cellStyle name="Normal 6 2 3 7 5" xfId="17979" xr:uid="{00000000-0005-0000-0000-000050460000}"/>
    <cellStyle name="Normal 6 2 3 8" xfId="4531" xr:uid="{00000000-0005-0000-0000-0000C4110000}"/>
    <cellStyle name="Normal 6 2 3 8 2" xfId="14586" xr:uid="{00000000-0005-0000-0000-00000B390000}"/>
    <cellStyle name="Normal 6 2 3 8 2 3" xfId="29680" xr:uid="{00000000-0005-0000-0000-000005740000}"/>
    <cellStyle name="Normal 6 2 3 8 3" xfId="9566" xr:uid="{00000000-0005-0000-0000-00006F250000}"/>
    <cellStyle name="Normal 6 2 3 8 3 3" xfId="24663" xr:uid="{00000000-0005-0000-0000-00006C600000}"/>
    <cellStyle name="Normal 6 2 3 8 5" xfId="19650" xr:uid="{00000000-0005-0000-0000-0000D74C0000}"/>
    <cellStyle name="Normal 6 2 3 9" xfId="11242" xr:uid="{00000000-0005-0000-0000-0000FB2B0000}"/>
    <cellStyle name="Normal 6 2 3 9 3" xfId="26338"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29" xr:uid="{00000000-0005-0000-0000-0000DE3F0000}"/>
    <cellStyle name="Normal 6 2 7 2" xfId="1263" xr:uid="{00000000-0005-0000-0000-0000FF040000}"/>
    <cellStyle name="Normal 6 2 7 2 10" xfId="16433"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6" xr:uid="{00000000-0005-0000-0000-0000B1730000}"/>
    <cellStyle name="Normal 6 2 7 2 2 2 2 2 3" xfId="9482" xr:uid="{00000000-0005-0000-0000-00001B250000}"/>
    <cellStyle name="Normal 6 2 7 2 2 2 2 2 3 3" xfId="24579" xr:uid="{00000000-0005-0000-0000-000018600000}"/>
    <cellStyle name="Normal 6 2 7 2 2 2 2 2 5" xfId="19566" xr:uid="{00000000-0005-0000-0000-0000834C0000}"/>
    <cellStyle name="Normal 6 2 7 2 2 2 2 3" xfId="6121" xr:uid="{00000000-0005-0000-0000-0000FA170000}"/>
    <cellStyle name="Normal 6 2 7 2 2 2 2 3 2" xfId="16173" xr:uid="{00000000-0005-0000-0000-00003E3F0000}"/>
    <cellStyle name="Normal 6 2 7 2 2 2 2 3 2 3" xfId="31267" xr:uid="{00000000-0005-0000-0000-0000387A0000}"/>
    <cellStyle name="Normal 6 2 7 2 2 2 2 3 3" xfId="11153" xr:uid="{00000000-0005-0000-0000-0000A22B0000}"/>
    <cellStyle name="Normal 6 2 7 2 2 2 2 3 3 3" xfId="26250" xr:uid="{00000000-0005-0000-0000-00009F660000}"/>
    <cellStyle name="Normal 6 2 7 2 2 2 2 3 5" xfId="21237" xr:uid="{00000000-0005-0000-0000-00000A530000}"/>
    <cellStyle name="Normal 6 2 7 2 2 2 2 4" xfId="12831" xr:uid="{00000000-0005-0000-0000-000030320000}"/>
    <cellStyle name="Normal 6 2 7 2 2 2 2 4 3" xfId="27925" xr:uid="{00000000-0005-0000-0000-00002A6D0000}"/>
    <cellStyle name="Normal 6 2 7 2 2 2 2 5" xfId="7810" xr:uid="{00000000-0005-0000-0000-0000931E0000}"/>
    <cellStyle name="Normal 6 2 7 2 2 2 2 5 3" xfId="22908" xr:uid="{00000000-0005-0000-0000-000091590000}"/>
    <cellStyle name="Normal 6 2 7 2 2 2 2 7" xfId="17895" xr:uid="{00000000-0005-0000-0000-0000FC450000}"/>
    <cellStyle name="Normal 6 2 7 2 2 2 3" xfId="3592" xr:uid="{00000000-0005-0000-0000-0000190E0000}"/>
    <cellStyle name="Normal 6 2 7 2 2 2 3 2" xfId="13666" xr:uid="{00000000-0005-0000-0000-000073350000}"/>
    <cellStyle name="Normal 6 2 7 2 2 2 3 2 3" xfId="28760" xr:uid="{00000000-0005-0000-0000-00006D700000}"/>
    <cellStyle name="Normal 6 2 7 2 2 2 3 3" xfId="8646" xr:uid="{00000000-0005-0000-0000-0000D7210000}"/>
    <cellStyle name="Normal 6 2 7 2 2 2 3 3 3" xfId="23743" xr:uid="{00000000-0005-0000-0000-0000D45C0000}"/>
    <cellStyle name="Normal 6 2 7 2 2 2 3 5" xfId="18730" xr:uid="{00000000-0005-0000-0000-00003F490000}"/>
    <cellStyle name="Normal 6 2 7 2 2 2 4" xfId="5285" xr:uid="{00000000-0005-0000-0000-0000B6140000}"/>
    <cellStyle name="Normal 6 2 7 2 2 2 4 2" xfId="15337" xr:uid="{00000000-0005-0000-0000-0000FA3B0000}"/>
    <cellStyle name="Normal 6 2 7 2 2 2 4 2 3" xfId="30431" xr:uid="{00000000-0005-0000-0000-0000F4760000}"/>
    <cellStyle name="Normal 6 2 7 2 2 2 4 3" xfId="10317" xr:uid="{00000000-0005-0000-0000-00005E280000}"/>
    <cellStyle name="Normal 6 2 7 2 2 2 4 3 3" xfId="25414" xr:uid="{00000000-0005-0000-0000-00005B630000}"/>
    <cellStyle name="Normal 6 2 7 2 2 2 4 5" xfId="20401" xr:uid="{00000000-0005-0000-0000-0000C64F0000}"/>
    <cellStyle name="Normal 6 2 7 2 2 2 5" xfId="11995" xr:uid="{00000000-0005-0000-0000-0000EC2E0000}"/>
    <cellStyle name="Normal 6 2 7 2 2 2 5 3" xfId="27089" xr:uid="{00000000-0005-0000-0000-0000E6690000}"/>
    <cellStyle name="Normal 6 2 7 2 2 2 6" xfId="6974" xr:uid="{00000000-0005-0000-0000-00004F1B0000}"/>
    <cellStyle name="Normal 6 2 7 2 2 2 6 3" xfId="22072" xr:uid="{00000000-0005-0000-0000-00004D560000}"/>
    <cellStyle name="Normal 6 2 7 2 2 2 8" xfId="17059"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8" xr:uid="{00000000-0005-0000-0000-00000F720000}"/>
    <cellStyle name="Normal 6 2 7 2 2 3 2 3" xfId="9064" xr:uid="{00000000-0005-0000-0000-000079230000}"/>
    <cellStyle name="Normal 6 2 7 2 2 3 2 3 3" xfId="24161" xr:uid="{00000000-0005-0000-0000-0000765E0000}"/>
    <cellStyle name="Normal 6 2 7 2 2 3 2 5" xfId="19148" xr:uid="{00000000-0005-0000-0000-0000E14A0000}"/>
    <cellStyle name="Normal 6 2 7 2 2 3 3" xfId="5703" xr:uid="{00000000-0005-0000-0000-000058160000}"/>
    <cellStyle name="Normal 6 2 7 2 2 3 3 2" xfId="15755" xr:uid="{00000000-0005-0000-0000-00009C3D0000}"/>
    <cellStyle name="Normal 6 2 7 2 2 3 3 2 3" xfId="30849" xr:uid="{00000000-0005-0000-0000-000096780000}"/>
    <cellStyle name="Normal 6 2 7 2 2 3 3 3" xfId="10735" xr:uid="{00000000-0005-0000-0000-0000002A0000}"/>
    <cellStyle name="Normal 6 2 7 2 2 3 3 3 3" xfId="25832" xr:uid="{00000000-0005-0000-0000-0000FD640000}"/>
    <cellStyle name="Normal 6 2 7 2 2 3 3 5" xfId="20819" xr:uid="{00000000-0005-0000-0000-000068510000}"/>
    <cellStyle name="Normal 6 2 7 2 2 3 4" xfId="12413" xr:uid="{00000000-0005-0000-0000-00008E300000}"/>
    <cellStyle name="Normal 6 2 7 2 2 3 4 3" xfId="27507" xr:uid="{00000000-0005-0000-0000-0000886B0000}"/>
    <cellStyle name="Normal 6 2 7 2 2 3 5" xfId="7392" xr:uid="{00000000-0005-0000-0000-0000F11C0000}"/>
    <cellStyle name="Normal 6 2 7 2 2 3 5 3" xfId="22490" xr:uid="{00000000-0005-0000-0000-0000EF570000}"/>
    <cellStyle name="Normal 6 2 7 2 2 3 7" xfId="17477" xr:uid="{00000000-0005-0000-0000-00005A440000}"/>
    <cellStyle name="Normal 6 2 7 2 2 4" xfId="3174" xr:uid="{00000000-0005-0000-0000-0000770C0000}"/>
    <cellStyle name="Normal 6 2 7 2 2 4 2" xfId="13248" xr:uid="{00000000-0005-0000-0000-0000D1330000}"/>
    <cellStyle name="Normal 6 2 7 2 2 4 2 3" xfId="28342" xr:uid="{00000000-0005-0000-0000-0000CB6E0000}"/>
    <cellStyle name="Normal 6 2 7 2 2 4 3" xfId="8228" xr:uid="{00000000-0005-0000-0000-000035200000}"/>
    <cellStyle name="Normal 6 2 7 2 2 4 3 3" xfId="23325" xr:uid="{00000000-0005-0000-0000-0000325B0000}"/>
    <cellStyle name="Normal 6 2 7 2 2 4 5" xfId="18312" xr:uid="{00000000-0005-0000-0000-00009D470000}"/>
    <cellStyle name="Normal 6 2 7 2 2 5" xfId="4867" xr:uid="{00000000-0005-0000-0000-000014130000}"/>
    <cellStyle name="Normal 6 2 7 2 2 5 2" xfId="14919" xr:uid="{00000000-0005-0000-0000-0000583A0000}"/>
    <cellStyle name="Normal 6 2 7 2 2 5 2 3" xfId="30013" xr:uid="{00000000-0005-0000-0000-000052750000}"/>
    <cellStyle name="Normal 6 2 7 2 2 5 3" xfId="9899" xr:uid="{00000000-0005-0000-0000-0000BC260000}"/>
    <cellStyle name="Normal 6 2 7 2 2 5 3 3" xfId="24996" xr:uid="{00000000-0005-0000-0000-0000B9610000}"/>
    <cellStyle name="Normal 6 2 7 2 2 5 5" xfId="19983" xr:uid="{00000000-0005-0000-0000-0000244E0000}"/>
    <cellStyle name="Normal 6 2 7 2 2 6" xfId="11577" xr:uid="{00000000-0005-0000-0000-00004A2D0000}"/>
    <cellStyle name="Normal 6 2 7 2 2 6 3" xfId="26671" xr:uid="{00000000-0005-0000-0000-000044680000}"/>
    <cellStyle name="Normal 6 2 7 2 2 7" xfId="6556" xr:uid="{00000000-0005-0000-0000-0000AD190000}"/>
    <cellStyle name="Normal 6 2 7 2 2 7 3" xfId="21654" xr:uid="{00000000-0005-0000-0000-0000AB540000}"/>
    <cellStyle name="Normal 6 2 7 2 2 9" xfId="16641"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8" xr:uid="{00000000-0005-0000-0000-0000E1720000}"/>
    <cellStyle name="Normal 6 2 7 2 3 2 2 3" xfId="9274" xr:uid="{00000000-0005-0000-0000-00004B240000}"/>
    <cellStyle name="Normal 6 2 7 2 3 2 2 3 3" xfId="24371" xr:uid="{00000000-0005-0000-0000-0000485F0000}"/>
    <cellStyle name="Normal 6 2 7 2 3 2 2 5" xfId="19358" xr:uid="{00000000-0005-0000-0000-0000B34B0000}"/>
    <cellStyle name="Normal 6 2 7 2 3 2 3" xfId="5913" xr:uid="{00000000-0005-0000-0000-00002A170000}"/>
    <cellStyle name="Normal 6 2 7 2 3 2 3 2" xfId="15965" xr:uid="{00000000-0005-0000-0000-00006E3E0000}"/>
    <cellStyle name="Normal 6 2 7 2 3 2 3 2 3" xfId="31059" xr:uid="{00000000-0005-0000-0000-000068790000}"/>
    <cellStyle name="Normal 6 2 7 2 3 2 3 3" xfId="10945" xr:uid="{00000000-0005-0000-0000-0000D22A0000}"/>
    <cellStyle name="Normal 6 2 7 2 3 2 3 3 3" xfId="26042" xr:uid="{00000000-0005-0000-0000-0000CF650000}"/>
    <cellStyle name="Normal 6 2 7 2 3 2 3 5" xfId="21029" xr:uid="{00000000-0005-0000-0000-00003A520000}"/>
    <cellStyle name="Normal 6 2 7 2 3 2 4" xfId="12623" xr:uid="{00000000-0005-0000-0000-000060310000}"/>
    <cellStyle name="Normal 6 2 7 2 3 2 4 3" xfId="27717" xr:uid="{00000000-0005-0000-0000-00005A6C0000}"/>
    <cellStyle name="Normal 6 2 7 2 3 2 5" xfId="7602" xr:uid="{00000000-0005-0000-0000-0000C31D0000}"/>
    <cellStyle name="Normal 6 2 7 2 3 2 5 3" xfId="22700" xr:uid="{00000000-0005-0000-0000-0000C1580000}"/>
    <cellStyle name="Normal 6 2 7 2 3 2 7" xfId="17687" xr:uid="{00000000-0005-0000-0000-00002C450000}"/>
    <cellStyle name="Normal 6 2 7 2 3 3" xfId="3384" xr:uid="{00000000-0005-0000-0000-0000490D0000}"/>
    <cellStyle name="Normal 6 2 7 2 3 3 2" xfId="13458" xr:uid="{00000000-0005-0000-0000-0000A3340000}"/>
    <cellStyle name="Normal 6 2 7 2 3 3 2 3" xfId="28552" xr:uid="{00000000-0005-0000-0000-00009D6F0000}"/>
    <cellStyle name="Normal 6 2 7 2 3 3 3" xfId="8438" xr:uid="{00000000-0005-0000-0000-000007210000}"/>
    <cellStyle name="Normal 6 2 7 2 3 3 3 3" xfId="23535" xr:uid="{00000000-0005-0000-0000-0000045C0000}"/>
    <cellStyle name="Normal 6 2 7 2 3 3 5" xfId="18522" xr:uid="{00000000-0005-0000-0000-00006F480000}"/>
    <cellStyle name="Normal 6 2 7 2 3 4" xfId="5077" xr:uid="{00000000-0005-0000-0000-0000E6130000}"/>
    <cellStyle name="Normal 6 2 7 2 3 4 2" xfId="15129" xr:uid="{00000000-0005-0000-0000-00002A3B0000}"/>
    <cellStyle name="Normal 6 2 7 2 3 4 2 3" xfId="30223" xr:uid="{00000000-0005-0000-0000-000024760000}"/>
    <cellStyle name="Normal 6 2 7 2 3 4 3" xfId="10109" xr:uid="{00000000-0005-0000-0000-00008E270000}"/>
    <cellStyle name="Normal 6 2 7 2 3 4 3 3" xfId="25206" xr:uid="{00000000-0005-0000-0000-00008B620000}"/>
    <cellStyle name="Normal 6 2 7 2 3 4 5" xfId="20193" xr:uid="{00000000-0005-0000-0000-0000F64E0000}"/>
    <cellStyle name="Normal 6 2 7 2 3 5" xfId="11787" xr:uid="{00000000-0005-0000-0000-00001C2E0000}"/>
    <cellStyle name="Normal 6 2 7 2 3 5 3" xfId="26881" xr:uid="{00000000-0005-0000-0000-000016690000}"/>
    <cellStyle name="Normal 6 2 7 2 3 6" xfId="6766" xr:uid="{00000000-0005-0000-0000-00007F1A0000}"/>
    <cellStyle name="Normal 6 2 7 2 3 6 3" xfId="21864" xr:uid="{00000000-0005-0000-0000-00007D550000}"/>
    <cellStyle name="Normal 6 2 7 2 3 8" xfId="16851"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0" xr:uid="{00000000-0005-0000-0000-00003F710000}"/>
    <cellStyle name="Normal 6 2 7 2 4 2 3" xfId="8856" xr:uid="{00000000-0005-0000-0000-0000A9220000}"/>
    <cellStyle name="Normal 6 2 7 2 4 2 3 3" xfId="23953" xr:uid="{00000000-0005-0000-0000-0000A65D0000}"/>
    <cellStyle name="Normal 6 2 7 2 4 2 5" xfId="18940" xr:uid="{00000000-0005-0000-0000-0000114A0000}"/>
    <cellStyle name="Normal 6 2 7 2 4 3" xfId="5495" xr:uid="{00000000-0005-0000-0000-000088150000}"/>
    <cellStyle name="Normal 6 2 7 2 4 3 2" xfId="15547" xr:uid="{00000000-0005-0000-0000-0000CC3C0000}"/>
    <cellStyle name="Normal 6 2 7 2 4 3 2 3" xfId="30641" xr:uid="{00000000-0005-0000-0000-0000C6770000}"/>
    <cellStyle name="Normal 6 2 7 2 4 3 3" xfId="10527" xr:uid="{00000000-0005-0000-0000-000030290000}"/>
    <cellStyle name="Normal 6 2 7 2 4 3 3 3" xfId="25624" xr:uid="{00000000-0005-0000-0000-00002D640000}"/>
    <cellStyle name="Normal 6 2 7 2 4 3 5" xfId="20611" xr:uid="{00000000-0005-0000-0000-000098500000}"/>
    <cellStyle name="Normal 6 2 7 2 4 4" xfId="12205" xr:uid="{00000000-0005-0000-0000-0000BE2F0000}"/>
    <cellStyle name="Normal 6 2 7 2 4 4 3" xfId="27299" xr:uid="{00000000-0005-0000-0000-0000B86A0000}"/>
    <cellStyle name="Normal 6 2 7 2 4 5" xfId="7184" xr:uid="{00000000-0005-0000-0000-0000211C0000}"/>
    <cellStyle name="Normal 6 2 7 2 4 5 3" xfId="22282" xr:uid="{00000000-0005-0000-0000-00001F570000}"/>
    <cellStyle name="Normal 6 2 7 2 4 7" xfId="17269" xr:uid="{00000000-0005-0000-0000-00008A430000}"/>
    <cellStyle name="Normal 6 2 7 2 5" xfId="2966" xr:uid="{00000000-0005-0000-0000-0000A70B0000}"/>
    <cellStyle name="Normal 6 2 7 2 5 2" xfId="13040" xr:uid="{00000000-0005-0000-0000-000001330000}"/>
    <cellStyle name="Normal 6 2 7 2 5 2 3" xfId="28134" xr:uid="{00000000-0005-0000-0000-0000FB6D0000}"/>
    <cellStyle name="Normal 6 2 7 2 5 3" xfId="8020" xr:uid="{00000000-0005-0000-0000-0000651F0000}"/>
    <cellStyle name="Normal 6 2 7 2 5 3 3" xfId="23117" xr:uid="{00000000-0005-0000-0000-0000625A0000}"/>
    <cellStyle name="Normal 6 2 7 2 5 5" xfId="18104" xr:uid="{00000000-0005-0000-0000-0000CD460000}"/>
    <cellStyle name="Normal 6 2 7 2 6" xfId="4659" xr:uid="{00000000-0005-0000-0000-000044120000}"/>
    <cellStyle name="Normal 6 2 7 2 6 2" xfId="14711" xr:uid="{00000000-0005-0000-0000-000088390000}"/>
    <cellStyle name="Normal 6 2 7 2 6 2 3" xfId="29805" xr:uid="{00000000-0005-0000-0000-000082740000}"/>
    <cellStyle name="Normal 6 2 7 2 6 3" xfId="9691" xr:uid="{00000000-0005-0000-0000-0000EC250000}"/>
    <cellStyle name="Normal 6 2 7 2 6 3 3" xfId="24788" xr:uid="{00000000-0005-0000-0000-0000E9600000}"/>
    <cellStyle name="Normal 6 2 7 2 6 5" xfId="19775" xr:uid="{00000000-0005-0000-0000-0000544D0000}"/>
    <cellStyle name="Normal 6 2 7 2 7" xfId="11369" xr:uid="{00000000-0005-0000-0000-00007A2C0000}"/>
    <cellStyle name="Normal 6 2 7 2 7 3" xfId="26463" xr:uid="{00000000-0005-0000-0000-000074670000}"/>
    <cellStyle name="Normal 6 2 7 2 8" xfId="6348" xr:uid="{00000000-0005-0000-0000-0000DD180000}"/>
    <cellStyle name="Normal 6 2 7 2 8 3" xfId="21446"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2" xr:uid="{00000000-0005-0000-0000-000049730000}"/>
    <cellStyle name="Normal 6 2 7 3 2 2 2 3" xfId="9378" xr:uid="{00000000-0005-0000-0000-0000B3240000}"/>
    <cellStyle name="Normal 6 2 7 3 2 2 2 3 3" xfId="24475" xr:uid="{00000000-0005-0000-0000-0000B05F0000}"/>
    <cellStyle name="Normal 6 2 7 3 2 2 2 5" xfId="19462" xr:uid="{00000000-0005-0000-0000-00001B4C0000}"/>
    <cellStyle name="Normal 6 2 7 3 2 2 3" xfId="6017" xr:uid="{00000000-0005-0000-0000-000092170000}"/>
    <cellStyle name="Normal 6 2 7 3 2 2 3 2" xfId="16069" xr:uid="{00000000-0005-0000-0000-0000D63E0000}"/>
    <cellStyle name="Normal 6 2 7 3 2 2 3 2 3" xfId="31163" xr:uid="{00000000-0005-0000-0000-0000D0790000}"/>
    <cellStyle name="Normal 6 2 7 3 2 2 3 3" xfId="11049" xr:uid="{00000000-0005-0000-0000-00003A2B0000}"/>
    <cellStyle name="Normal 6 2 7 3 2 2 3 3 3" xfId="26146" xr:uid="{00000000-0005-0000-0000-000037660000}"/>
    <cellStyle name="Normal 6 2 7 3 2 2 3 5" xfId="21133" xr:uid="{00000000-0005-0000-0000-0000A2520000}"/>
    <cellStyle name="Normal 6 2 7 3 2 2 4" xfId="12727" xr:uid="{00000000-0005-0000-0000-0000C8310000}"/>
    <cellStyle name="Normal 6 2 7 3 2 2 4 3" xfId="27821" xr:uid="{00000000-0005-0000-0000-0000C26C0000}"/>
    <cellStyle name="Normal 6 2 7 3 2 2 5" xfId="7706" xr:uid="{00000000-0005-0000-0000-00002B1E0000}"/>
    <cellStyle name="Normal 6 2 7 3 2 2 5 3" xfId="22804" xr:uid="{00000000-0005-0000-0000-000029590000}"/>
    <cellStyle name="Normal 6 2 7 3 2 2 7" xfId="17791" xr:uid="{00000000-0005-0000-0000-000094450000}"/>
    <cellStyle name="Normal 6 2 7 3 2 3" xfId="3488" xr:uid="{00000000-0005-0000-0000-0000B10D0000}"/>
    <cellStyle name="Normal 6 2 7 3 2 3 2" xfId="13562" xr:uid="{00000000-0005-0000-0000-00000B350000}"/>
    <cellStyle name="Normal 6 2 7 3 2 3 2 3" xfId="28656" xr:uid="{00000000-0005-0000-0000-000005700000}"/>
    <cellStyle name="Normal 6 2 7 3 2 3 3" xfId="8542" xr:uid="{00000000-0005-0000-0000-00006F210000}"/>
    <cellStyle name="Normal 6 2 7 3 2 3 3 3" xfId="23639" xr:uid="{00000000-0005-0000-0000-00006C5C0000}"/>
    <cellStyle name="Normal 6 2 7 3 2 3 5" xfId="18626" xr:uid="{00000000-0005-0000-0000-0000D7480000}"/>
    <cellStyle name="Normal 6 2 7 3 2 4" xfId="5181" xr:uid="{00000000-0005-0000-0000-00004E140000}"/>
    <cellStyle name="Normal 6 2 7 3 2 4 2" xfId="15233" xr:uid="{00000000-0005-0000-0000-0000923B0000}"/>
    <cellStyle name="Normal 6 2 7 3 2 4 2 3" xfId="30327" xr:uid="{00000000-0005-0000-0000-00008C760000}"/>
    <cellStyle name="Normal 6 2 7 3 2 4 3" xfId="10213" xr:uid="{00000000-0005-0000-0000-0000F6270000}"/>
    <cellStyle name="Normal 6 2 7 3 2 4 3 3" xfId="25310" xr:uid="{00000000-0005-0000-0000-0000F3620000}"/>
    <cellStyle name="Normal 6 2 7 3 2 4 5" xfId="20297" xr:uid="{00000000-0005-0000-0000-00005E4F0000}"/>
    <cellStyle name="Normal 6 2 7 3 2 5" xfId="11891" xr:uid="{00000000-0005-0000-0000-0000842E0000}"/>
    <cellStyle name="Normal 6 2 7 3 2 5 3" xfId="26985" xr:uid="{00000000-0005-0000-0000-00007E690000}"/>
    <cellStyle name="Normal 6 2 7 3 2 6" xfId="6870" xr:uid="{00000000-0005-0000-0000-0000E71A0000}"/>
    <cellStyle name="Normal 6 2 7 3 2 6 3" xfId="21968" xr:uid="{00000000-0005-0000-0000-0000E5550000}"/>
    <cellStyle name="Normal 6 2 7 3 2 8" xfId="16955"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4" xr:uid="{00000000-0005-0000-0000-0000A7710000}"/>
    <cellStyle name="Normal 6 2 7 3 3 2 3" xfId="8960" xr:uid="{00000000-0005-0000-0000-000011230000}"/>
    <cellStyle name="Normal 6 2 7 3 3 2 3 3" xfId="24057" xr:uid="{00000000-0005-0000-0000-00000E5E0000}"/>
    <cellStyle name="Normal 6 2 7 3 3 2 5" xfId="19044" xr:uid="{00000000-0005-0000-0000-0000794A0000}"/>
    <cellStyle name="Normal 6 2 7 3 3 3" xfId="5599" xr:uid="{00000000-0005-0000-0000-0000F0150000}"/>
    <cellStyle name="Normal 6 2 7 3 3 3 2" xfId="15651" xr:uid="{00000000-0005-0000-0000-0000343D0000}"/>
    <cellStyle name="Normal 6 2 7 3 3 3 2 3" xfId="30745" xr:uid="{00000000-0005-0000-0000-00002E780000}"/>
    <cellStyle name="Normal 6 2 7 3 3 3 3" xfId="10631" xr:uid="{00000000-0005-0000-0000-000098290000}"/>
    <cellStyle name="Normal 6 2 7 3 3 3 3 3" xfId="25728" xr:uid="{00000000-0005-0000-0000-000095640000}"/>
    <cellStyle name="Normal 6 2 7 3 3 3 5" xfId="20715" xr:uid="{00000000-0005-0000-0000-000000510000}"/>
    <cellStyle name="Normal 6 2 7 3 3 4" xfId="12309" xr:uid="{00000000-0005-0000-0000-000026300000}"/>
    <cellStyle name="Normal 6 2 7 3 3 4 3" xfId="27403" xr:uid="{00000000-0005-0000-0000-0000206B0000}"/>
    <cellStyle name="Normal 6 2 7 3 3 5" xfId="7288" xr:uid="{00000000-0005-0000-0000-0000891C0000}"/>
    <cellStyle name="Normal 6 2 7 3 3 5 3" xfId="22386" xr:uid="{00000000-0005-0000-0000-000087570000}"/>
    <cellStyle name="Normal 6 2 7 3 3 7" xfId="17373" xr:uid="{00000000-0005-0000-0000-0000F2430000}"/>
    <cellStyle name="Normal 6 2 7 3 4" xfId="3070" xr:uid="{00000000-0005-0000-0000-00000F0C0000}"/>
    <cellStyle name="Normal 6 2 7 3 4 2" xfId="13144" xr:uid="{00000000-0005-0000-0000-000069330000}"/>
    <cellStyle name="Normal 6 2 7 3 4 2 3" xfId="28238" xr:uid="{00000000-0005-0000-0000-0000636E0000}"/>
    <cellStyle name="Normal 6 2 7 3 4 3" xfId="8124" xr:uid="{00000000-0005-0000-0000-0000CD1F0000}"/>
    <cellStyle name="Normal 6 2 7 3 4 3 3" xfId="23221" xr:uid="{00000000-0005-0000-0000-0000CA5A0000}"/>
    <cellStyle name="Normal 6 2 7 3 4 5" xfId="18208" xr:uid="{00000000-0005-0000-0000-000035470000}"/>
    <cellStyle name="Normal 6 2 7 3 5" xfId="4763" xr:uid="{00000000-0005-0000-0000-0000AC120000}"/>
    <cellStyle name="Normal 6 2 7 3 5 2" xfId="14815" xr:uid="{00000000-0005-0000-0000-0000F0390000}"/>
    <cellStyle name="Normal 6 2 7 3 5 2 3" xfId="29909" xr:uid="{00000000-0005-0000-0000-0000EA740000}"/>
    <cellStyle name="Normal 6 2 7 3 5 3" xfId="9795" xr:uid="{00000000-0005-0000-0000-000054260000}"/>
    <cellStyle name="Normal 6 2 7 3 5 3 3" xfId="24892" xr:uid="{00000000-0005-0000-0000-000051610000}"/>
    <cellStyle name="Normal 6 2 7 3 5 5" xfId="19879" xr:uid="{00000000-0005-0000-0000-0000BC4D0000}"/>
    <cellStyle name="Normal 6 2 7 3 6" xfId="11473" xr:uid="{00000000-0005-0000-0000-0000E22C0000}"/>
    <cellStyle name="Normal 6 2 7 3 6 3" xfId="26567" xr:uid="{00000000-0005-0000-0000-0000DC670000}"/>
    <cellStyle name="Normal 6 2 7 3 7" xfId="6452" xr:uid="{00000000-0005-0000-0000-000045190000}"/>
    <cellStyle name="Normal 6 2 7 3 7 3" xfId="21550" xr:uid="{00000000-0005-0000-0000-000043540000}"/>
    <cellStyle name="Normal 6 2 7 3 9" xfId="16537"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4" xr:uid="{00000000-0005-0000-0000-000079720000}"/>
    <cellStyle name="Normal 6 2 7 4 2 2 3" xfId="9170" xr:uid="{00000000-0005-0000-0000-0000E3230000}"/>
    <cellStyle name="Normal 6 2 7 4 2 2 3 3" xfId="24267" xr:uid="{00000000-0005-0000-0000-0000E05E0000}"/>
    <cellStyle name="Normal 6 2 7 4 2 2 5" xfId="19254" xr:uid="{00000000-0005-0000-0000-00004B4B0000}"/>
    <cellStyle name="Normal 6 2 7 4 2 3" xfId="5809" xr:uid="{00000000-0005-0000-0000-0000C2160000}"/>
    <cellStyle name="Normal 6 2 7 4 2 3 2" xfId="15861" xr:uid="{00000000-0005-0000-0000-0000063E0000}"/>
    <cellStyle name="Normal 6 2 7 4 2 3 2 3" xfId="30955" xr:uid="{00000000-0005-0000-0000-000000790000}"/>
    <cellStyle name="Normal 6 2 7 4 2 3 3" xfId="10841" xr:uid="{00000000-0005-0000-0000-00006A2A0000}"/>
    <cellStyle name="Normal 6 2 7 4 2 3 3 3" xfId="25938" xr:uid="{00000000-0005-0000-0000-000067650000}"/>
    <cellStyle name="Normal 6 2 7 4 2 3 5" xfId="20925" xr:uid="{00000000-0005-0000-0000-0000D2510000}"/>
    <cellStyle name="Normal 6 2 7 4 2 4" xfId="12519" xr:uid="{00000000-0005-0000-0000-0000F8300000}"/>
    <cellStyle name="Normal 6 2 7 4 2 4 3" xfId="27613" xr:uid="{00000000-0005-0000-0000-0000F26B0000}"/>
    <cellStyle name="Normal 6 2 7 4 2 5" xfId="7498" xr:uid="{00000000-0005-0000-0000-00005B1D0000}"/>
    <cellStyle name="Normal 6 2 7 4 2 5 3" xfId="22596" xr:uid="{00000000-0005-0000-0000-000059580000}"/>
    <cellStyle name="Normal 6 2 7 4 2 7" xfId="17583" xr:uid="{00000000-0005-0000-0000-0000C4440000}"/>
    <cellStyle name="Normal 6 2 7 4 3" xfId="3280" xr:uid="{00000000-0005-0000-0000-0000E10C0000}"/>
    <cellStyle name="Normal 6 2 7 4 3 2" xfId="13354" xr:uid="{00000000-0005-0000-0000-00003B340000}"/>
    <cellStyle name="Normal 6 2 7 4 3 2 3" xfId="28448" xr:uid="{00000000-0005-0000-0000-0000356F0000}"/>
    <cellStyle name="Normal 6 2 7 4 3 3" xfId="8334" xr:uid="{00000000-0005-0000-0000-00009F200000}"/>
    <cellStyle name="Normal 6 2 7 4 3 3 3" xfId="23431" xr:uid="{00000000-0005-0000-0000-00009C5B0000}"/>
    <cellStyle name="Normal 6 2 7 4 3 5" xfId="18418" xr:uid="{00000000-0005-0000-0000-000007480000}"/>
    <cellStyle name="Normal 6 2 7 4 4" xfId="4973" xr:uid="{00000000-0005-0000-0000-00007E130000}"/>
    <cellStyle name="Normal 6 2 7 4 4 2" xfId="15025" xr:uid="{00000000-0005-0000-0000-0000C23A0000}"/>
    <cellStyle name="Normal 6 2 7 4 4 2 3" xfId="30119" xr:uid="{00000000-0005-0000-0000-0000BC750000}"/>
    <cellStyle name="Normal 6 2 7 4 4 3" xfId="10005" xr:uid="{00000000-0005-0000-0000-000026270000}"/>
    <cellStyle name="Normal 6 2 7 4 4 3 3" xfId="25102" xr:uid="{00000000-0005-0000-0000-000023620000}"/>
    <cellStyle name="Normal 6 2 7 4 4 5" xfId="20089" xr:uid="{00000000-0005-0000-0000-00008E4E0000}"/>
    <cellStyle name="Normal 6 2 7 4 5" xfId="11683" xr:uid="{00000000-0005-0000-0000-0000B42D0000}"/>
    <cellStyle name="Normal 6 2 7 4 5 3" xfId="26777" xr:uid="{00000000-0005-0000-0000-0000AE680000}"/>
    <cellStyle name="Normal 6 2 7 4 6" xfId="6662" xr:uid="{00000000-0005-0000-0000-0000171A0000}"/>
    <cellStyle name="Normal 6 2 7 4 6 3" xfId="21760" xr:uid="{00000000-0005-0000-0000-000015550000}"/>
    <cellStyle name="Normal 6 2 7 4 8" xfId="16747"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6" xr:uid="{00000000-0005-0000-0000-0000D7700000}"/>
    <cellStyle name="Normal 6 2 7 5 2 3" xfId="8752" xr:uid="{00000000-0005-0000-0000-000041220000}"/>
    <cellStyle name="Normal 6 2 7 5 2 3 3" xfId="23849" xr:uid="{00000000-0005-0000-0000-00003E5D0000}"/>
    <cellStyle name="Normal 6 2 7 5 2 5" xfId="18836" xr:uid="{00000000-0005-0000-0000-0000A9490000}"/>
    <cellStyle name="Normal 6 2 7 5 3" xfId="5391" xr:uid="{00000000-0005-0000-0000-000020150000}"/>
    <cellStyle name="Normal 6 2 7 5 3 2" xfId="15443" xr:uid="{00000000-0005-0000-0000-0000643C0000}"/>
    <cellStyle name="Normal 6 2 7 5 3 2 3" xfId="30537" xr:uid="{00000000-0005-0000-0000-00005E770000}"/>
    <cellStyle name="Normal 6 2 7 5 3 3" xfId="10423" xr:uid="{00000000-0005-0000-0000-0000C8280000}"/>
    <cellStyle name="Normal 6 2 7 5 3 3 3" xfId="25520" xr:uid="{00000000-0005-0000-0000-0000C5630000}"/>
    <cellStyle name="Normal 6 2 7 5 3 5" xfId="20507" xr:uid="{00000000-0005-0000-0000-000030500000}"/>
    <cellStyle name="Normal 6 2 7 5 4" xfId="12101" xr:uid="{00000000-0005-0000-0000-0000562F0000}"/>
    <cellStyle name="Normal 6 2 7 5 4 3" xfId="27195" xr:uid="{00000000-0005-0000-0000-0000506A0000}"/>
    <cellStyle name="Normal 6 2 7 5 5" xfId="7080" xr:uid="{00000000-0005-0000-0000-0000B91B0000}"/>
    <cellStyle name="Normal 6 2 7 5 5 3" xfId="22178" xr:uid="{00000000-0005-0000-0000-0000B7560000}"/>
    <cellStyle name="Normal 6 2 7 5 7" xfId="17165" xr:uid="{00000000-0005-0000-0000-000022430000}"/>
    <cellStyle name="Normal 6 2 7 6" xfId="2862" xr:uid="{00000000-0005-0000-0000-00003F0B0000}"/>
    <cellStyle name="Normal 6 2 7 6 2" xfId="12936" xr:uid="{00000000-0005-0000-0000-000099320000}"/>
    <cellStyle name="Normal 6 2 7 6 2 3" xfId="28030" xr:uid="{00000000-0005-0000-0000-0000936D0000}"/>
    <cellStyle name="Normal 6 2 7 6 3" xfId="7916" xr:uid="{00000000-0005-0000-0000-0000FD1E0000}"/>
    <cellStyle name="Normal 6 2 7 6 3 3" xfId="23013" xr:uid="{00000000-0005-0000-0000-0000FA590000}"/>
    <cellStyle name="Normal 6 2 7 6 5" xfId="18000" xr:uid="{00000000-0005-0000-0000-000065460000}"/>
    <cellStyle name="Normal 6 2 7 7" xfId="4555" xr:uid="{00000000-0005-0000-0000-0000DC110000}"/>
    <cellStyle name="Normal 6 2 7 7 2" xfId="14607" xr:uid="{00000000-0005-0000-0000-000020390000}"/>
    <cellStyle name="Normal 6 2 7 7 2 3" xfId="29701" xr:uid="{00000000-0005-0000-0000-00001A740000}"/>
    <cellStyle name="Normal 6 2 7 7 3" xfId="9587" xr:uid="{00000000-0005-0000-0000-000084250000}"/>
    <cellStyle name="Normal 6 2 7 7 3 3" xfId="24684" xr:uid="{00000000-0005-0000-0000-000081600000}"/>
    <cellStyle name="Normal 6 2 7 7 5" xfId="19671" xr:uid="{00000000-0005-0000-0000-0000EC4C0000}"/>
    <cellStyle name="Normal 6 2 7 8" xfId="11265" xr:uid="{00000000-0005-0000-0000-0000122C0000}"/>
    <cellStyle name="Normal 6 2 7 8 3" xfId="26359" xr:uid="{00000000-0005-0000-0000-00000C670000}"/>
    <cellStyle name="Normal 6 2 7 9" xfId="6244" xr:uid="{00000000-0005-0000-0000-000075180000}"/>
    <cellStyle name="Normal 6 2 7 9 3" xfId="21342" xr:uid="{00000000-0005-0000-0000-000073530000}"/>
    <cellStyle name="Normal 6 2 8" xfId="1209" xr:uid="{00000000-0005-0000-0000-0000C9040000}"/>
    <cellStyle name="Normal 6 2 8 10" xfId="16381"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4" xr:uid="{00000000-0005-0000-0000-00007D730000}"/>
    <cellStyle name="Normal 6 2 8 2 2 2 2 3" xfId="9430" xr:uid="{00000000-0005-0000-0000-0000E7240000}"/>
    <cellStyle name="Normal 6 2 8 2 2 2 2 3 3" xfId="24527" xr:uid="{00000000-0005-0000-0000-0000E45F0000}"/>
    <cellStyle name="Normal 6 2 8 2 2 2 2 5" xfId="19514" xr:uid="{00000000-0005-0000-0000-00004F4C0000}"/>
    <cellStyle name="Normal 6 2 8 2 2 2 3" xfId="6069" xr:uid="{00000000-0005-0000-0000-0000C6170000}"/>
    <cellStyle name="Normal 6 2 8 2 2 2 3 2" xfId="16121" xr:uid="{00000000-0005-0000-0000-00000A3F0000}"/>
    <cellStyle name="Normal 6 2 8 2 2 2 3 2 3" xfId="31215" xr:uid="{00000000-0005-0000-0000-0000047A0000}"/>
    <cellStyle name="Normal 6 2 8 2 2 2 3 3" xfId="11101" xr:uid="{00000000-0005-0000-0000-00006E2B0000}"/>
    <cellStyle name="Normal 6 2 8 2 2 2 3 3 3" xfId="26198" xr:uid="{00000000-0005-0000-0000-00006B660000}"/>
    <cellStyle name="Normal 6 2 8 2 2 2 3 5" xfId="21185" xr:uid="{00000000-0005-0000-0000-0000D6520000}"/>
    <cellStyle name="Normal 6 2 8 2 2 2 4" xfId="12779" xr:uid="{00000000-0005-0000-0000-0000FC310000}"/>
    <cellStyle name="Normal 6 2 8 2 2 2 4 3" xfId="27873" xr:uid="{00000000-0005-0000-0000-0000F66C0000}"/>
    <cellStyle name="Normal 6 2 8 2 2 2 5" xfId="7758" xr:uid="{00000000-0005-0000-0000-00005F1E0000}"/>
    <cellStyle name="Normal 6 2 8 2 2 2 5 3" xfId="22856" xr:uid="{00000000-0005-0000-0000-00005D590000}"/>
    <cellStyle name="Normal 6 2 8 2 2 2 7" xfId="17843" xr:uid="{00000000-0005-0000-0000-0000C8450000}"/>
    <cellStyle name="Normal 6 2 8 2 2 3" xfId="3540" xr:uid="{00000000-0005-0000-0000-0000E50D0000}"/>
    <cellStyle name="Normal 6 2 8 2 2 3 2" xfId="13614" xr:uid="{00000000-0005-0000-0000-00003F350000}"/>
    <cellStyle name="Normal 6 2 8 2 2 3 2 3" xfId="28708" xr:uid="{00000000-0005-0000-0000-000039700000}"/>
    <cellStyle name="Normal 6 2 8 2 2 3 3" xfId="8594" xr:uid="{00000000-0005-0000-0000-0000A3210000}"/>
    <cellStyle name="Normal 6 2 8 2 2 3 3 3" xfId="23691" xr:uid="{00000000-0005-0000-0000-0000A05C0000}"/>
    <cellStyle name="Normal 6 2 8 2 2 3 5" xfId="18678" xr:uid="{00000000-0005-0000-0000-00000B490000}"/>
    <cellStyle name="Normal 6 2 8 2 2 4" xfId="5233" xr:uid="{00000000-0005-0000-0000-000082140000}"/>
    <cellStyle name="Normal 6 2 8 2 2 4 2" xfId="15285" xr:uid="{00000000-0005-0000-0000-0000C63B0000}"/>
    <cellStyle name="Normal 6 2 8 2 2 4 2 3" xfId="30379" xr:uid="{00000000-0005-0000-0000-0000C0760000}"/>
    <cellStyle name="Normal 6 2 8 2 2 4 3" xfId="10265" xr:uid="{00000000-0005-0000-0000-00002A280000}"/>
    <cellStyle name="Normal 6 2 8 2 2 4 3 3" xfId="25362" xr:uid="{00000000-0005-0000-0000-000027630000}"/>
    <cellStyle name="Normal 6 2 8 2 2 4 5" xfId="20349" xr:uid="{00000000-0005-0000-0000-0000924F0000}"/>
    <cellStyle name="Normal 6 2 8 2 2 5" xfId="11943" xr:uid="{00000000-0005-0000-0000-0000B82E0000}"/>
    <cellStyle name="Normal 6 2 8 2 2 5 3" xfId="27037" xr:uid="{00000000-0005-0000-0000-0000B2690000}"/>
    <cellStyle name="Normal 6 2 8 2 2 6" xfId="6922" xr:uid="{00000000-0005-0000-0000-00001B1B0000}"/>
    <cellStyle name="Normal 6 2 8 2 2 6 3" xfId="22020" xr:uid="{00000000-0005-0000-0000-000019560000}"/>
    <cellStyle name="Normal 6 2 8 2 2 8" xfId="17007"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6" xr:uid="{00000000-0005-0000-0000-0000DB710000}"/>
    <cellStyle name="Normal 6 2 8 2 3 2 3" xfId="9012" xr:uid="{00000000-0005-0000-0000-000045230000}"/>
    <cellStyle name="Normal 6 2 8 2 3 2 3 3" xfId="24109" xr:uid="{00000000-0005-0000-0000-0000425E0000}"/>
    <cellStyle name="Normal 6 2 8 2 3 2 5" xfId="19096" xr:uid="{00000000-0005-0000-0000-0000AD4A0000}"/>
    <cellStyle name="Normal 6 2 8 2 3 3" xfId="5651" xr:uid="{00000000-0005-0000-0000-000024160000}"/>
    <cellStyle name="Normal 6 2 8 2 3 3 2" xfId="15703" xr:uid="{00000000-0005-0000-0000-0000683D0000}"/>
    <cellStyle name="Normal 6 2 8 2 3 3 2 3" xfId="30797" xr:uid="{00000000-0005-0000-0000-000062780000}"/>
    <cellStyle name="Normal 6 2 8 2 3 3 3" xfId="10683" xr:uid="{00000000-0005-0000-0000-0000CC290000}"/>
    <cellStyle name="Normal 6 2 8 2 3 3 3 3" xfId="25780" xr:uid="{00000000-0005-0000-0000-0000C9640000}"/>
    <cellStyle name="Normal 6 2 8 2 3 3 5" xfId="20767" xr:uid="{00000000-0005-0000-0000-000034510000}"/>
    <cellStyle name="Normal 6 2 8 2 3 4" xfId="12361" xr:uid="{00000000-0005-0000-0000-00005A300000}"/>
    <cellStyle name="Normal 6 2 8 2 3 4 3" xfId="27455" xr:uid="{00000000-0005-0000-0000-0000546B0000}"/>
    <cellStyle name="Normal 6 2 8 2 3 5" xfId="7340" xr:uid="{00000000-0005-0000-0000-0000BD1C0000}"/>
    <cellStyle name="Normal 6 2 8 2 3 5 3" xfId="22438" xr:uid="{00000000-0005-0000-0000-0000BB570000}"/>
    <cellStyle name="Normal 6 2 8 2 3 7" xfId="17425" xr:uid="{00000000-0005-0000-0000-000026440000}"/>
    <cellStyle name="Normal 6 2 8 2 4" xfId="3122" xr:uid="{00000000-0005-0000-0000-0000430C0000}"/>
    <cellStyle name="Normal 6 2 8 2 4 2" xfId="13196" xr:uid="{00000000-0005-0000-0000-00009D330000}"/>
    <cellStyle name="Normal 6 2 8 2 4 2 3" xfId="28290" xr:uid="{00000000-0005-0000-0000-0000976E0000}"/>
    <cellStyle name="Normal 6 2 8 2 4 3" xfId="8176" xr:uid="{00000000-0005-0000-0000-000001200000}"/>
    <cellStyle name="Normal 6 2 8 2 4 3 3" xfId="23273" xr:uid="{00000000-0005-0000-0000-0000FE5A0000}"/>
    <cellStyle name="Normal 6 2 8 2 4 5" xfId="18260" xr:uid="{00000000-0005-0000-0000-000069470000}"/>
    <cellStyle name="Normal 6 2 8 2 5" xfId="4815" xr:uid="{00000000-0005-0000-0000-0000E0120000}"/>
    <cellStyle name="Normal 6 2 8 2 5 2" xfId="14867" xr:uid="{00000000-0005-0000-0000-0000243A0000}"/>
    <cellStyle name="Normal 6 2 8 2 5 2 3" xfId="29961" xr:uid="{00000000-0005-0000-0000-00001E750000}"/>
    <cellStyle name="Normal 6 2 8 2 5 3" xfId="9847" xr:uid="{00000000-0005-0000-0000-000088260000}"/>
    <cellStyle name="Normal 6 2 8 2 5 3 3" xfId="24944" xr:uid="{00000000-0005-0000-0000-000085610000}"/>
    <cellStyle name="Normal 6 2 8 2 5 5" xfId="19931" xr:uid="{00000000-0005-0000-0000-0000F04D0000}"/>
    <cellStyle name="Normal 6 2 8 2 6" xfId="11525" xr:uid="{00000000-0005-0000-0000-0000162D0000}"/>
    <cellStyle name="Normal 6 2 8 2 6 3" xfId="26619" xr:uid="{00000000-0005-0000-0000-000010680000}"/>
    <cellStyle name="Normal 6 2 8 2 7" xfId="6504" xr:uid="{00000000-0005-0000-0000-000079190000}"/>
    <cellStyle name="Normal 6 2 8 2 7 3" xfId="21602" xr:uid="{00000000-0005-0000-0000-000077540000}"/>
    <cellStyle name="Normal 6 2 8 2 9" xfId="16589"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6" xr:uid="{00000000-0005-0000-0000-0000AD720000}"/>
    <cellStyle name="Normal 6 2 8 3 2 2 3" xfId="9222" xr:uid="{00000000-0005-0000-0000-000017240000}"/>
    <cellStyle name="Normal 6 2 8 3 2 2 3 3" xfId="24319" xr:uid="{00000000-0005-0000-0000-0000145F0000}"/>
    <cellStyle name="Normal 6 2 8 3 2 2 5" xfId="19306" xr:uid="{00000000-0005-0000-0000-00007F4B0000}"/>
    <cellStyle name="Normal 6 2 8 3 2 3" xfId="5861" xr:uid="{00000000-0005-0000-0000-0000F6160000}"/>
    <cellStyle name="Normal 6 2 8 3 2 3 2" xfId="15913" xr:uid="{00000000-0005-0000-0000-00003A3E0000}"/>
    <cellStyle name="Normal 6 2 8 3 2 3 2 3" xfId="31007" xr:uid="{00000000-0005-0000-0000-000034790000}"/>
    <cellStyle name="Normal 6 2 8 3 2 3 3" xfId="10893" xr:uid="{00000000-0005-0000-0000-00009E2A0000}"/>
    <cellStyle name="Normal 6 2 8 3 2 3 3 3" xfId="25990" xr:uid="{00000000-0005-0000-0000-00009B650000}"/>
    <cellStyle name="Normal 6 2 8 3 2 3 5" xfId="20977" xr:uid="{00000000-0005-0000-0000-000006520000}"/>
    <cellStyle name="Normal 6 2 8 3 2 4" xfId="12571" xr:uid="{00000000-0005-0000-0000-00002C310000}"/>
    <cellStyle name="Normal 6 2 8 3 2 4 3" xfId="27665" xr:uid="{00000000-0005-0000-0000-0000266C0000}"/>
    <cellStyle name="Normal 6 2 8 3 2 5" xfId="7550" xr:uid="{00000000-0005-0000-0000-00008F1D0000}"/>
    <cellStyle name="Normal 6 2 8 3 2 5 3" xfId="22648" xr:uid="{00000000-0005-0000-0000-00008D580000}"/>
    <cellStyle name="Normal 6 2 8 3 2 7" xfId="17635" xr:uid="{00000000-0005-0000-0000-0000F8440000}"/>
    <cellStyle name="Normal 6 2 8 3 3" xfId="3332" xr:uid="{00000000-0005-0000-0000-0000150D0000}"/>
    <cellStyle name="Normal 6 2 8 3 3 2" xfId="13406" xr:uid="{00000000-0005-0000-0000-00006F340000}"/>
    <cellStyle name="Normal 6 2 8 3 3 2 3" xfId="28500" xr:uid="{00000000-0005-0000-0000-0000696F0000}"/>
    <cellStyle name="Normal 6 2 8 3 3 3" xfId="8386" xr:uid="{00000000-0005-0000-0000-0000D3200000}"/>
    <cellStyle name="Normal 6 2 8 3 3 3 3" xfId="23483" xr:uid="{00000000-0005-0000-0000-0000D05B0000}"/>
    <cellStyle name="Normal 6 2 8 3 3 5" xfId="18470" xr:uid="{00000000-0005-0000-0000-00003B480000}"/>
    <cellStyle name="Normal 6 2 8 3 4" xfId="5025" xr:uid="{00000000-0005-0000-0000-0000B2130000}"/>
    <cellStyle name="Normal 6 2 8 3 4 2" xfId="15077" xr:uid="{00000000-0005-0000-0000-0000F63A0000}"/>
    <cellStyle name="Normal 6 2 8 3 4 2 3" xfId="30171" xr:uid="{00000000-0005-0000-0000-0000F0750000}"/>
    <cellStyle name="Normal 6 2 8 3 4 3" xfId="10057" xr:uid="{00000000-0005-0000-0000-00005A270000}"/>
    <cellStyle name="Normal 6 2 8 3 4 3 3" xfId="25154" xr:uid="{00000000-0005-0000-0000-000057620000}"/>
    <cellStyle name="Normal 6 2 8 3 4 5" xfId="20141" xr:uid="{00000000-0005-0000-0000-0000C24E0000}"/>
    <cellStyle name="Normal 6 2 8 3 5" xfId="11735" xr:uid="{00000000-0005-0000-0000-0000E82D0000}"/>
    <cellStyle name="Normal 6 2 8 3 5 3" xfId="26829" xr:uid="{00000000-0005-0000-0000-0000E2680000}"/>
    <cellStyle name="Normal 6 2 8 3 6" xfId="6714" xr:uid="{00000000-0005-0000-0000-00004B1A0000}"/>
    <cellStyle name="Normal 6 2 8 3 6 3" xfId="21812" xr:uid="{00000000-0005-0000-0000-000049550000}"/>
    <cellStyle name="Normal 6 2 8 3 8" xfId="16799"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8" xr:uid="{00000000-0005-0000-0000-00000B710000}"/>
    <cellStyle name="Normal 6 2 8 4 2 3" xfId="8804" xr:uid="{00000000-0005-0000-0000-000075220000}"/>
    <cellStyle name="Normal 6 2 8 4 2 3 3" xfId="23901" xr:uid="{00000000-0005-0000-0000-0000725D0000}"/>
    <cellStyle name="Normal 6 2 8 4 2 5" xfId="18888" xr:uid="{00000000-0005-0000-0000-0000DD490000}"/>
    <cellStyle name="Normal 6 2 8 4 3" xfId="5443" xr:uid="{00000000-0005-0000-0000-000054150000}"/>
    <cellStyle name="Normal 6 2 8 4 3 2" xfId="15495" xr:uid="{00000000-0005-0000-0000-0000983C0000}"/>
    <cellStyle name="Normal 6 2 8 4 3 2 3" xfId="30589" xr:uid="{00000000-0005-0000-0000-000092770000}"/>
    <cellStyle name="Normal 6 2 8 4 3 3" xfId="10475" xr:uid="{00000000-0005-0000-0000-0000FC280000}"/>
    <cellStyle name="Normal 6 2 8 4 3 3 3" xfId="25572" xr:uid="{00000000-0005-0000-0000-0000F9630000}"/>
    <cellStyle name="Normal 6 2 8 4 3 5" xfId="20559" xr:uid="{00000000-0005-0000-0000-000064500000}"/>
    <cellStyle name="Normal 6 2 8 4 4" xfId="12153" xr:uid="{00000000-0005-0000-0000-00008A2F0000}"/>
    <cellStyle name="Normal 6 2 8 4 4 3" xfId="27247" xr:uid="{00000000-0005-0000-0000-0000846A0000}"/>
    <cellStyle name="Normal 6 2 8 4 5" xfId="7132" xr:uid="{00000000-0005-0000-0000-0000ED1B0000}"/>
    <cellStyle name="Normal 6 2 8 4 5 3" xfId="22230" xr:uid="{00000000-0005-0000-0000-0000EB560000}"/>
    <cellStyle name="Normal 6 2 8 4 7" xfId="17217" xr:uid="{00000000-0005-0000-0000-000056430000}"/>
    <cellStyle name="Normal 6 2 8 5" xfId="2914" xr:uid="{00000000-0005-0000-0000-0000730B0000}"/>
    <cellStyle name="Normal 6 2 8 5 2" xfId="12988" xr:uid="{00000000-0005-0000-0000-0000CD320000}"/>
    <cellStyle name="Normal 6 2 8 5 2 3" xfId="28082" xr:uid="{00000000-0005-0000-0000-0000C76D0000}"/>
    <cellStyle name="Normal 6 2 8 5 3" xfId="7968" xr:uid="{00000000-0005-0000-0000-0000311F0000}"/>
    <cellStyle name="Normal 6 2 8 5 3 3" xfId="23065" xr:uid="{00000000-0005-0000-0000-00002E5A0000}"/>
    <cellStyle name="Normal 6 2 8 5 5" xfId="18052" xr:uid="{00000000-0005-0000-0000-000099460000}"/>
    <cellStyle name="Normal 6 2 8 6" xfId="4607" xr:uid="{00000000-0005-0000-0000-000010120000}"/>
    <cellStyle name="Normal 6 2 8 6 2" xfId="14659" xr:uid="{00000000-0005-0000-0000-000054390000}"/>
    <cellStyle name="Normal 6 2 8 6 2 3" xfId="29753" xr:uid="{00000000-0005-0000-0000-00004E740000}"/>
    <cellStyle name="Normal 6 2 8 6 3" xfId="9639" xr:uid="{00000000-0005-0000-0000-0000B8250000}"/>
    <cellStyle name="Normal 6 2 8 6 3 3" xfId="24736" xr:uid="{00000000-0005-0000-0000-0000B5600000}"/>
    <cellStyle name="Normal 6 2 8 6 5" xfId="19723" xr:uid="{00000000-0005-0000-0000-0000204D0000}"/>
    <cellStyle name="Normal 6 2 8 7" xfId="11317" xr:uid="{00000000-0005-0000-0000-0000462C0000}"/>
    <cellStyle name="Normal 6 2 8 7 3" xfId="26411" xr:uid="{00000000-0005-0000-0000-000040670000}"/>
    <cellStyle name="Normal 6 2 8 8" xfId="6296" xr:uid="{00000000-0005-0000-0000-0000A9180000}"/>
    <cellStyle name="Normal 6 2 8 8 3" xfId="21394"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0" xr:uid="{00000000-0005-0000-0000-000015730000}"/>
    <cellStyle name="Normal 6 2 9 2 2 2 3" xfId="9326" xr:uid="{00000000-0005-0000-0000-00007F240000}"/>
    <cellStyle name="Normal 6 2 9 2 2 2 3 3" xfId="24423" xr:uid="{00000000-0005-0000-0000-00007C5F0000}"/>
    <cellStyle name="Normal 6 2 9 2 2 2 5" xfId="19410" xr:uid="{00000000-0005-0000-0000-0000E74B0000}"/>
    <cellStyle name="Normal 6 2 9 2 2 3" xfId="5965" xr:uid="{00000000-0005-0000-0000-00005E170000}"/>
    <cellStyle name="Normal 6 2 9 2 2 3 2" xfId="16017" xr:uid="{00000000-0005-0000-0000-0000A23E0000}"/>
    <cellStyle name="Normal 6 2 9 2 2 3 2 3" xfId="31111" xr:uid="{00000000-0005-0000-0000-00009C790000}"/>
    <cellStyle name="Normal 6 2 9 2 2 3 3" xfId="10997" xr:uid="{00000000-0005-0000-0000-0000062B0000}"/>
    <cellStyle name="Normal 6 2 9 2 2 3 3 3" xfId="26094" xr:uid="{00000000-0005-0000-0000-000003660000}"/>
    <cellStyle name="Normal 6 2 9 2 2 3 5" xfId="21081" xr:uid="{00000000-0005-0000-0000-00006E520000}"/>
    <cellStyle name="Normal 6 2 9 2 2 4" xfId="12675" xr:uid="{00000000-0005-0000-0000-000094310000}"/>
    <cellStyle name="Normal 6 2 9 2 2 4 3" xfId="27769" xr:uid="{00000000-0005-0000-0000-00008E6C0000}"/>
    <cellStyle name="Normal 6 2 9 2 2 5" xfId="7654" xr:uid="{00000000-0005-0000-0000-0000F71D0000}"/>
    <cellStyle name="Normal 6 2 9 2 2 5 3" xfId="22752" xr:uid="{00000000-0005-0000-0000-0000F5580000}"/>
    <cellStyle name="Normal 6 2 9 2 2 7" xfId="17739" xr:uid="{00000000-0005-0000-0000-000060450000}"/>
    <cellStyle name="Normal 6 2 9 2 3" xfId="3436" xr:uid="{00000000-0005-0000-0000-00007D0D0000}"/>
    <cellStyle name="Normal 6 2 9 2 3 2" xfId="13510" xr:uid="{00000000-0005-0000-0000-0000D7340000}"/>
    <cellStyle name="Normal 6 2 9 2 3 2 3" xfId="28604" xr:uid="{00000000-0005-0000-0000-0000D16F0000}"/>
    <cellStyle name="Normal 6 2 9 2 3 3" xfId="8490" xr:uid="{00000000-0005-0000-0000-00003B210000}"/>
    <cellStyle name="Normal 6 2 9 2 3 3 3" xfId="23587" xr:uid="{00000000-0005-0000-0000-0000385C0000}"/>
    <cellStyle name="Normal 6 2 9 2 3 5" xfId="18574" xr:uid="{00000000-0005-0000-0000-0000A3480000}"/>
    <cellStyle name="Normal 6 2 9 2 4" xfId="5129" xr:uid="{00000000-0005-0000-0000-00001A140000}"/>
    <cellStyle name="Normal 6 2 9 2 4 2" xfId="15181" xr:uid="{00000000-0005-0000-0000-00005E3B0000}"/>
    <cellStyle name="Normal 6 2 9 2 4 2 3" xfId="30275" xr:uid="{00000000-0005-0000-0000-000058760000}"/>
    <cellStyle name="Normal 6 2 9 2 4 3" xfId="10161" xr:uid="{00000000-0005-0000-0000-0000C2270000}"/>
    <cellStyle name="Normal 6 2 9 2 4 3 3" xfId="25258" xr:uid="{00000000-0005-0000-0000-0000BF620000}"/>
    <cellStyle name="Normal 6 2 9 2 4 5" xfId="20245" xr:uid="{00000000-0005-0000-0000-00002A4F0000}"/>
    <cellStyle name="Normal 6 2 9 2 5" xfId="11839" xr:uid="{00000000-0005-0000-0000-0000502E0000}"/>
    <cellStyle name="Normal 6 2 9 2 5 3" xfId="26933" xr:uid="{00000000-0005-0000-0000-00004A690000}"/>
    <cellStyle name="Normal 6 2 9 2 6" xfId="6818" xr:uid="{00000000-0005-0000-0000-0000B31A0000}"/>
    <cellStyle name="Normal 6 2 9 2 6 3" xfId="21916" xr:uid="{00000000-0005-0000-0000-0000B1550000}"/>
    <cellStyle name="Normal 6 2 9 2 8" xfId="16903"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2" xr:uid="{00000000-0005-0000-0000-000073710000}"/>
    <cellStyle name="Normal 6 2 9 3 2 3" xfId="8908" xr:uid="{00000000-0005-0000-0000-0000DD220000}"/>
    <cellStyle name="Normal 6 2 9 3 2 3 3" xfId="24005" xr:uid="{00000000-0005-0000-0000-0000DA5D0000}"/>
    <cellStyle name="Normal 6 2 9 3 2 5" xfId="18992" xr:uid="{00000000-0005-0000-0000-0000454A0000}"/>
    <cellStyle name="Normal 6 2 9 3 3" xfId="5547" xr:uid="{00000000-0005-0000-0000-0000BC150000}"/>
    <cellStyle name="Normal 6 2 9 3 3 2" xfId="15599" xr:uid="{00000000-0005-0000-0000-0000003D0000}"/>
    <cellStyle name="Normal 6 2 9 3 3 2 3" xfId="30693" xr:uid="{00000000-0005-0000-0000-0000FA770000}"/>
    <cellStyle name="Normal 6 2 9 3 3 3" xfId="10579" xr:uid="{00000000-0005-0000-0000-000064290000}"/>
    <cellStyle name="Normal 6 2 9 3 3 3 3" xfId="25676" xr:uid="{00000000-0005-0000-0000-000061640000}"/>
    <cellStyle name="Normal 6 2 9 3 3 5" xfId="20663" xr:uid="{00000000-0005-0000-0000-0000CC500000}"/>
    <cellStyle name="Normal 6 2 9 3 4" xfId="12257" xr:uid="{00000000-0005-0000-0000-0000F22F0000}"/>
    <cellStyle name="Normal 6 2 9 3 4 3" xfId="27351" xr:uid="{00000000-0005-0000-0000-0000EC6A0000}"/>
    <cellStyle name="Normal 6 2 9 3 5" xfId="7236" xr:uid="{00000000-0005-0000-0000-0000551C0000}"/>
    <cellStyle name="Normal 6 2 9 3 5 3" xfId="22334" xr:uid="{00000000-0005-0000-0000-000053570000}"/>
    <cellStyle name="Normal 6 2 9 3 7" xfId="17321" xr:uid="{00000000-0005-0000-0000-0000BE430000}"/>
    <cellStyle name="Normal 6 2 9 4" xfId="3018" xr:uid="{00000000-0005-0000-0000-0000DB0B0000}"/>
    <cellStyle name="Normal 6 2 9 4 2" xfId="13092" xr:uid="{00000000-0005-0000-0000-000035330000}"/>
    <cellStyle name="Normal 6 2 9 4 2 3" xfId="28186" xr:uid="{00000000-0005-0000-0000-00002F6E0000}"/>
    <cellStyle name="Normal 6 2 9 4 3" xfId="8072" xr:uid="{00000000-0005-0000-0000-0000991F0000}"/>
    <cellStyle name="Normal 6 2 9 4 3 3" xfId="23169" xr:uid="{00000000-0005-0000-0000-0000965A0000}"/>
    <cellStyle name="Normal 6 2 9 4 5" xfId="18156" xr:uid="{00000000-0005-0000-0000-000001470000}"/>
    <cellStyle name="Normal 6 2 9 5" xfId="4711" xr:uid="{00000000-0005-0000-0000-000078120000}"/>
    <cellStyle name="Normal 6 2 9 5 2" xfId="14763" xr:uid="{00000000-0005-0000-0000-0000BC390000}"/>
    <cellStyle name="Normal 6 2 9 5 2 3" xfId="29857" xr:uid="{00000000-0005-0000-0000-0000B6740000}"/>
    <cellStyle name="Normal 6 2 9 5 3" xfId="9743" xr:uid="{00000000-0005-0000-0000-000020260000}"/>
    <cellStyle name="Normal 6 2 9 5 3 3" xfId="24840" xr:uid="{00000000-0005-0000-0000-00001D610000}"/>
    <cellStyle name="Normal 6 2 9 5 5" xfId="19827" xr:uid="{00000000-0005-0000-0000-0000884D0000}"/>
    <cellStyle name="Normal 6 2 9 6" xfId="11421" xr:uid="{00000000-0005-0000-0000-0000AE2C0000}"/>
    <cellStyle name="Normal 6 2 9 6 3" xfId="26515" xr:uid="{00000000-0005-0000-0000-0000A8670000}"/>
    <cellStyle name="Normal 6 2 9 7" xfId="6400" xr:uid="{00000000-0005-0000-0000-000011190000}"/>
    <cellStyle name="Normal 6 2 9 7 3" xfId="21498" xr:uid="{00000000-0005-0000-0000-00000F540000}"/>
    <cellStyle name="Normal 6 2 9 9" xfId="16485" xr:uid="{00000000-0005-0000-0000-00007A400000}"/>
    <cellStyle name="Normal 6 3" xfId="873" xr:uid="{00000000-0005-0000-0000-000078030000}"/>
    <cellStyle name="Normal 6 3 10" xfId="6222" xr:uid="{00000000-0005-0000-0000-00005F180000}"/>
    <cellStyle name="Normal 6 3 10 3" xfId="21322" xr:uid="{00000000-0005-0000-0000-00005F530000}"/>
    <cellStyle name="Normal 6 3 12" xfId="16307" xr:uid="{00000000-0005-0000-0000-0000C83F0000}"/>
    <cellStyle name="Normal 6 3 2" xfId="1187" xr:uid="{00000000-0005-0000-0000-0000B3040000}"/>
    <cellStyle name="Normal 6 3 2 11" xfId="16361" xr:uid="{00000000-0005-0000-0000-0000FE3F0000}"/>
    <cellStyle name="Normal 6 3 2 2" xfId="1295" xr:uid="{00000000-0005-0000-0000-00001F050000}"/>
    <cellStyle name="Normal 6 3 2 2 10" xfId="16465"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8" xr:uid="{00000000-0005-0000-0000-0000D1730000}"/>
    <cellStyle name="Normal 6 3 2 2 2 2 2 2 3" xfId="9514" xr:uid="{00000000-0005-0000-0000-00003B250000}"/>
    <cellStyle name="Normal 6 3 2 2 2 2 2 2 3 3" xfId="24611" xr:uid="{00000000-0005-0000-0000-000038600000}"/>
    <cellStyle name="Normal 6 3 2 2 2 2 2 2 5" xfId="19598"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2" xr:uid="{00000000-0005-0000-0000-0000BF660000}"/>
    <cellStyle name="Normal 6 3 2 2 2 2 2 3 5" xfId="21269" xr:uid="{00000000-0005-0000-0000-00002A530000}"/>
    <cellStyle name="Normal 6 3 2 2 2 2 2 4" xfId="12863" xr:uid="{00000000-0005-0000-0000-000050320000}"/>
    <cellStyle name="Normal 6 3 2 2 2 2 2 4 3" xfId="27957" xr:uid="{00000000-0005-0000-0000-00004A6D0000}"/>
    <cellStyle name="Normal 6 3 2 2 2 2 2 5" xfId="7842" xr:uid="{00000000-0005-0000-0000-0000B31E0000}"/>
    <cellStyle name="Normal 6 3 2 2 2 2 2 5 3" xfId="22940" xr:uid="{00000000-0005-0000-0000-0000B1590000}"/>
    <cellStyle name="Normal 6 3 2 2 2 2 2 7" xfId="17927" xr:uid="{00000000-0005-0000-0000-00001C460000}"/>
    <cellStyle name="Normal 6 3 2 2 2 2 3" xfId="3624" xr:uid="{00000000-0005-0000-0000-0000390E0000}"/>
    <cellStyle name="Normal 6 3 2 2 2 2 3 2" xfId="13698" xr:uid="{00000000-0005-0000-0000-000093350000}"/>
    <cellStyle name="Normal 6 3 2 2 2 2 3 2 3" xfId="28792" xr:uid="{00000000-0005-0000-0000-00008D700000}"/>
    <cellStyle name="Normal 6 3 2 2 2 2 3 3" xfId="8678" xr:uid="{00000000-0005-0000-0000-0000F7210000}"/>
    <cellStyle name="Normal 6 3 2 2 2 2 3 3 3" xfId="23775" xr:uid="{00000000-0005-0000-0000-0000F45C0000}"/>
    <cellStyle name="Normal 6 3 2 2 2 2 3 5" xfId="18762" xr:uid="{00000000-0005-0000-0000-00005F490000}"/>
    <cellStyle name="Normal 6 3 2 2 2 2 4" xfId="5317" xr:uid="{00000000-0005-0000-0000-0000D6140000}"/>
    <cellStyle name="Normal 6 3 2 2 2 2 4 2" xfId="15369" xr:uid="{00000000-0005-0000-0000-00001A3C0000}"/>
    <cellStyle name="Normal 6 3 2 2 2 2 4 2 3" xfId="30463" xr:uid="{00000000-0005-0000-0000-000014770000}"/>
    <cellStyle name="Normal 6 3 2 2 2 2 4 3" xfId="10349" xr:uid="{00000000-0005-0000-0000-00007E280000}"/>
    <cellStyle name="Normal 6 3 2 2 2 2 4 3 3" xfId="25446" xr:uid="{00000000-0005-0000-0000-00007B630000}"/>
    <cellStyle name="Normal 6 3 2 2 2 2 4 5" xfId="20433" xr:uid="{00000000-0005-0000-0000-0000E64F0000}"/>
    <cellStyle name="Normal 6 3 2 2 2 2 5" xfId="12027" xr:uid="{00000000-0005-0000-0000-00000C2F0000}"/>
    <cellStyle name="Normal 6 3 2 2 2 2 5 3" xfId="27121" xr:uid="{00000000-0005-0000-0000-0000066A0000}"/>
    <cellStyle name="Normal 6 3 2 2 2 2 6" xfId="7006" xr:uid="{00000000-0005-0000-0000-00006F1B0000}"/>
    <cellStyle name="Normal 6 3 2 2 2 2 6 3" xfId="22104" xr:uid="{00000000-0005-0000-0000-00006D560000}"/>
    <cellStyle name="Normal 6 3 2 2 2 2 8" xfId="17091"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0" xr:uid="{00000000-0005-0000-0000-00002F720000}"/>
    <cellStyle name="Normal 6 3 2 2 2 3 2 3" xfId="9096" xr:uid="{00000000-0005-0000-0000-000099230000}"/>
    <cellStyle name="Normal 6 3 2 2 2 3 2 3 3" xfId="24193" xr:uid="{00000000-0005-0000-0000-0000965E0000}"/>
    <cellStyle name="Normal 6 3 2 2 2 3 2 5" xfId="19180" xr:uid="{00000000-0005-0000-0000-0000014B0000}"/>
    <cellStyle name="Normal 6 3 2 2 2 3 3" xfId="5735" xr:uid="{00000000-0005-0000-0000-000078160000}"/>
    <cellStyle name="Normal 6 3 2 2 2 3 3 2" xfId="15787" xr:uid="{00000000-0005-0000-0000-0000BC3D0000}"/>
    <cellStyle name="Normal 6 3 2 2 2 3 3 2 3" xfId="30881" xr:uid="{00000000-0005-0000-0000-0000B6780000}"/>
    <cellStyle name="Normal 6 3 2 2 2 3 3 3" xfId="10767" xr:uid="{00000000-0005-0000-0000-0000202A0000}"/>
    <cellStyle name="Normal 6 3 2 2 2 3 3 3 3" xfId="25864" xr:uid="{00000000-0005-0000-0000-00001D650000}"/>
    <cellStyle name="Normal 6 3 2 2 2 3 3 5" xfId="20851" xr:uid="{00000000-0005-0000-0000-000088510000}"/>
    <cellStyle name="Normal 6 3 2 2 2 3 4" xfId="12445" xr:uid="{00000000-0005-0000-0000-0000AE300000}"/>
    <cellStyle name="Normal 6 3 2 2 2 3 4 3" xfId="27539" xr:uid="{00000000-0005-0000-0000-0000A86B0000}"/>
    <cellStyle name="Normal 6 3 2 2 2 3 5" xfId="7424" xr:uid="{00000000-0005-0000-0000-0000111D0000}"/>
    <cellStyle name="Normal 6 3 2 2 2 3 5 3" xfId="22522" xr:uid="{00000000-0005-0000-0000-00000F580000}"/>
    <cellStyle name="Normal 6 3 2 2 2 3 7" xfId="17509" xr:uid="{00000000-0005-0000-0000-00007A440000}"/>
    <cellStyle name="Normal 6 3 2 2 2 4" xfId="3206" xr:uid="{00000000-0005-0000-0000-0000970C0000}"/>
    <cellStyle name="Normal 6 3 2 2 2 4 2" xfId="13280" xr:uid="{00000000-0005-0000-0000-0000F1330000}"/>
    <cellStyle name="Normal 6 3 2 2 2 4 2 3" xfId="28374" xr:uid="{00000000-0005-0000-0000-0000EB6E0000}"/>
    <cellStyle name="Normal 6 3 2 2 2 4 3" xfId="8260" xr:uid="{00000000-0005-0000-0000-000055200000}"/>
    <cellStyle name="Normal 6 3 2 2 2 4 3 3" xfId="23357" xr:uid="{00000000-0005-0000-0000-0000525B0000}"/>
    <cellStyle name="Normal 6 3 2 2 2 4 5" xfId="18344" xr:uid="{00000000-0005-0000-0000-0000BD470000}"/>
    <cellStyle name="Normal 6 3 2 2 2 5" xfId="4899" xr:uid="{00000000-0005-0000-0000-000034130000}"/>
    <cellStyle name="Normal 6 3 2 2 2 5 2" xfId="14951" xr:uid="{00000000-0005-0000-0000-0000783A0000}"/>
    <cellStyle name="Normal 6 3 2 2 2 5 2 3" xfId="30045" xr:uid="{00000000-0005-0000-0000-000072750000}"/>
    <cellStyle name="Normal 6 3 2 2 2 5 3" xfId="9931" xr:uid="{00000000-0005-0000-0000-0000DC260000}"/>
    <cellStyle name="Normal 6 3 2 2 2 5 3 3" xfId="25028" xr:uid="{00000000-0005-0000-0000-0000D9610000}"/>
    <cellStyle name="Normal 6 3 2 2 2 5 5" xfId="20015" xr:uid="{00000000-0005-0000-0000-0000444E0000}"/>
    <cellStyle name="Normal 6 3 2 2 2 6" xfId="11609" xr:uid="{00000000-0005-0000-0000-00006A2D0000}"/>
    <cellStyle name="Normal 6 3 2 2 2 6 3" xfId="26703" xr:uid="{00000000-0005-0000-0000-000064680000}"/>
    <cellStyle name="Normal 6 3 2 2 2 7" xfId="6588" xr:uid="{00000000-0005-0000-0000-0000CD190000}"/>
    <cellStyle name="Normal 6 3 2 2 2 7 3" xfId="21686" xr:uid="{00000000-0005-0000-0000-0000CB540000}"/>
    <cellStyle name="Normal 6 3 2 2 2 9" xfId="16673"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0" xr:uid="{00000000-0005-0000-0000-000001730000}"/>
    <cellStyle name="Normal 6 3 2 2 3 2 2 3" xfId="9306" xr:uid="{00000000-0005-0000-0000-00006B240000}"/>
    <cellStyle name="Normal 6 3 2 2 3 2 2 3 3" xfId="24403" xr:uid="{00000000-0005-0000-0000-0000685F0000}"/>
    <cellStyle name="Normal 6 3 2 2 3 2 2 5" xfId="19390" xr:uid="{00000000-0005-0000-0000-0000D34B0000}"/>
    <cellStyle name="Normal 6 3 2 2 3 2 3" xfId="5945" xr:uid="{00000000-0005-0000-0000-00004A170000}"/>
    <cellStyle name="Normal 6 3 2 2 3 2 3 2" xfId="15997" xr:uid="{00000000-0005-0000-0000-00008E3E0000}"/>
    <cellStyle name="Normal 6 3 2 2 3 2 3 2 3" xfId="31091" xr:uid="{00000000-0005-0000-0000-000088790000}"/>
    <cellStyle name="Normal 6 3 2 2 3 2 3 3" xfId="10977" xr:uid="{00000000-0005-0000-0000-0000F22A0000}"/>
    <cellStyle name="Normal 6 3 2 2 3 2 3 3 3" xfId="26074" xr:uid="{00000000-0005-0000-0000-0000EF650000}"/>
    <cellStyle name="Normal 6 3 2 2 3 2 3 5" xfId="21061" xr:uid="{00000000-0005-0000-0000-00005A520000}"/>
    <cellStyle name="Normal 6 3 2 2 3 2 4" xfId="12655" xr:uid="{00000000-0005-0000-0000-000080310000}"/>
    <cellStyle name="Normal 6 3 2 2 3 2 4 3" xfId="27749" xr:uid="{00000000-0005-0000-0000-00007A6C0000}"/>
    <cellStyle name="Normal 6 3 2 2 3 2 5" xfId="7634" xr:uid="{00000000-0005-0000-0000-0000E31D0000}"/>
    <cellStyle name="Normal 6 3 2 2 3 2 5 3" xfId="22732" xr:uid="{00000000-0005-0000-0000-0000E1580000}"/>
    <cellStyle name="Normal 6 3 2 2 3 2 7" xfId="17719" xr:uid="{00000000-0005-0000-0000-00004C450000}"/>
    <cellStyle name="Normal 6 3 2 2 3 3" xfId="3416" xr:uid="{00000000-0005-0000-0000-0000690D0000}"/>
    <cellStyle name="Normal 6 3 2 2 3 3 2" xfId="13490" xr:uid="{00000000-0005-0000-0000-0000C3340000}"/>
    <cellStyle name="Normal 6 3 2 2 3 3 2 3" xfId="28584" xr:uid="{00000000-0005-0000-0000-0000BD6F0000}"/>
    <cellStyle name="Normal 6 3 2 2 3 3 3" xfId="8470" xr:uid="{00000000-0005-0000-0000-000027210000}"/>
    <cellStyle name="Normal 6 3 2 2 3 3 3 3" xfId="23567" xr:uid="{00000000-0005-0000-0000-0000245C0000}"/>
    <cellStyle name="Normal 6 3 2 2 3 3 5" xfId="18554" xr:uid="{00000000-0005-0000-0000-00008F480000}"/>
    <cellStyle name="Normal 6 3 2 2 3 4" xfId="5109" xr:uid="{00000000-0005-0000-0000-000006140000}"/>
    <cellStyle name="Normal 6 3 2 2 3 4 2" xfId="15161" xr:uid="{00000000-0005-0000-0000-00004A3B0000}"/>
    <cellStyle name="Normal 6 3 2 2 3 4 2 3" xfId="30255" xr:uid="{00000000-0005-0000-0000-000044760000}"/>
    <cellStyle name="Normal 6 3 2 2 3 4 3" xfId="10141" xr:uid="{00000000-0005-0000-0000-0000AE270000}"/>
    <cellStyle name="Normal 6 3 2 2 3 4 3 3" xfId="25238" xr:uid="{00000000-0005-0000-0000-0000AB620000}"/>
    <cellStyle name="Normal 6 3 2 2 3 4 5" xfId="20225" xr:uid="{00000000-0005-0000-0000-0000164F0000}"/>
    <cellStyle name="Normal 6 3 2 2 3 5" xfId="11819" xr:uid="{00000000-0005-0000-0000-00003C2E0000}"/>
    <cellStyle name="Normal 6 3 2 2 3 5 3" xfId="26913" xr:uid="{00000000-0005-0000-0000-000036690000}"/>
    <cellStyle name="Normal 6 3 2 2 3 6" xfId="6798" xr:uid="{00000000-0005-0000-0000-00009F1A0000}"/>
    <cellStyle name="Normal 6 3 2 2 3 6 3" xfId="21896" xr:uid="{00000000-0005-0000-0000-00009D550000}"/>
    <cellStyle name="Normal 6 3 2 2 3 8" xfId="16883"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2" xr:uid="{00000000-0005-0000-0000-00005F710000}"/>
    <cellStyle name="Normal 6 3 2 2 4 2 3" xfId="8888" xr:uid="{00000000-0005-0000-0000-0000C9220000}"/>
    <cellStyle name="Normal 6 3 2 2 4 2 3 3" xfId="23985" xr:uid="{00000000-0005-0000-0000-0000C65D0000}"/>
    <cellStyle name="Normal 6 3 2 2 4 2 5" xfId="18972" xr:uid="{00000000-0005-0000-0000-0000314A0000}"/>
    <cellStyle name="Normal 6 3 2 2 4 3" xfId="5527" xr:uid="{00000000-0005-0000-0000-0000A8150000}"/>
    <cellStyle name="Normal 6 3 2 2 4 3 2" xfId="15579" xr:uid="{00000000-0005-0000-0000-0000EC3C0000}"/>
    <cellStyle name="Normal 6 3 2 2 4 3 2 3" xfId="30673" xr:uid="{00000000-0005-0000-0000-0000E6770000}"/>
    <cellStyle name="Normal 6 3 2 2 4 3 3" xfId="10559" xr:uid="{00000000-0005-0000-0000-000050290000}"/>
    <cellStyle name="Normal 6 3 2 2 4 3 3 3" xfId="25656" xr:uid="{00000000-0005-0000-0000-00004D640000}"/>
    <cellStyle name="Normal 6 3 2 2 4 3 5" xfId="20643" xr:uid="{00000000-0005-0000-0000-0000B8500000}"/>
    <cellStyle name="Normal 6 3 2 2 4 4" xfId="12237" xr:uid="{00000000-0005-0000-0000-0000DE2F0000}"/>
    <cellStyle name="Normal 6 3 2 2 4 4 3" xfId="27331" xr:uid="{00000000-0005-0000-0000-0000D86A0000}"/>
    <cellStyle name="Normal 6 3 2 2 4 5" xfId="7216" xr:uid="{00000000-0005-0000-0000-0000411C0000}"/>
    <cellStyle name="Normal 6 3 2 2 4 5 3" xfId="22314" xr:uid="{00000000-0005-0000-0000-00003F570000}"/>
    <cellStyle name="Normal 6 3 2 2 4 7" xfId="17301" xr:uid="{00000000-0005-0000-0000-0000AA430000}"/>
    <cellStyle name="Normal 6 3 2 2 5" xfId="2998" xr:uid="{00000000-0005-0000-0000-0000C70B0000}"/>
    <cellStyle name="Normal 6 3 2 2 5 2" xfId="13072" xr:uid="{00000000-0005-0000-0000-000021330000}"/>
    <cellStyle name="Normal 6 3 2 2 5 2 3" xfId="28166" xr:uid="{00000000-0005-0000-0000-00001B6E0000}"/>
    <cellStyle name="Normal 6 3 2 2 5 3" xfId="8052" xr:uid="{00000000-0005-0000-0000-0000851F0000}"/>
    <cellStyle name="Normal 6 3 2 2 5 3 3" xfId="23149" xr:uid="{00000000-0005-0000-0000-0000825A0000}"/>
    <cellStyle name="Normal 6 3 2 2 5 5" xfId="18136" xr:uid="{00000000-0005-0000-0000-0000ED460000}"/>
    <cellStyle name="Normal 6 3 2 2 6" xfId="4691" xr:uid="{00000000-0005-0000-0000-000064120000}"/>
    <cellStyle name="Normal 6 3 2 2 6 2" xfId="14743" xr:uid="{00000000-0005-0000-0000-0000A8390000}"/>
    <cellStyle name="Normal 6 3 2 2 6 2 3" xfId="29837" xr:uid="{00000000-0005-0000-0000-0000A2740000}"/>
    <cellStyle name="Normal 6 3 2 2 6 3" xfId="9723" xr:uid="{00000000-0005-0000-0000-00000C260000}"/>
    <cellStyle name="Normal 6 3 2 2 6 3 3" xfId="24820" xr:uid="{00000000-0005-0000-0000-000009610000}"/>
    <cellStyle name="Normal 6 3 2 2 6 5" xfId="19807" xr:uid="{00000000-0005-0000-0000-0000744D0000}"/>
    <cellStyle name="Normal 6 3 2 2 7" xfId="11401" xr:uid="{00000000-0005-0000-0000-00009A2C0000}"/>
    <cellStyle name="Normal 6 3 2 2 7 3" xfId="26495" xr:uid="{00000000-0005-0000-0000-000094670000}"/>
    <cellStyle name="Normal 6 3 2 2 8" xfId="6380" xr:uid="{00000000-0005-0000-0000-0000FD180000}"/>
    <cellStyle name="Normal 6 3 2 2 8 3" xfId="21478"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4" xr:uid="{00000000-0005-0000-0000-000069730000}"/>
    <cellStyle name="Normal 6 3 2 3 2 2 2 3" xfId="9410" xr:uid="{00000000-0005-0000-0000-0000D3240000}"/>
    <cellStyle name="Normal 6 3 2 3 2 2 2 3 3" xfId="24507" xr:uid="{00000000-0005-0000-0000-0000D05F0000}"/>
    <cellStyle name="Normal 6 3 2 3 2 2 2 5" xfId="19494" xr:uid="{00000000-0005-0000-0000-00003B4C0000}"/>
    <cellStyle name="Normal 6 3 2 3 2 2 3" xfId="6049" xr:uid="{00000000-0005-0000-0000-0000B2170000}"/>
    <cellStyle name="Normal 6 3 2 3 2 2 3 2" xfId="16101" xr:uid="{00000000-0005-0000-0000-0000F63E0000}"/>
    <cellStyle name="Normal 6 3 2 3 2 2 3 2 3" xfId="31195" xr:uid="{00000000-0005-0000-0000-0000F0790000}"/>
    <cellStyle name="Normal 6 3 2 3 2 2 3 3" xfId="11081" xr:uid="{00000000-0005-0000-0000-00005A2B0000}"/>
    <cellStyle name="Normal 6 3 2 3 2 2 3 3 3" xfId="26178" xr:uid="{00000000-0005-0000-0000-000057660000}"/>
    <cellStyle name="Normal 6 3 2 3 2 2 3 5" xfId="21165" xr:uid="{00000000-0005-0000-0000-0000C2520000}"/>
    <cellStyle name="Normal 6 3 2 3 2 2 4" xfId="12759" xr:uid="{00000000-0005-0000-0000-0000E8310000}"/>
    <cellStyle name="Normal 6 3 2 3 2 2 4 3" xfId="27853" xr:uid="{00000000-0005-0000-0000-0000E26C0000}"/>
    <cellStyle name="Normal 6 3 2 3 2 2 5" xfId="7738" xr:uid="{00000000-0005-0000-0000-00004B1E0000}"/>
    <cellStyle name="Normal 6 3 2 3 2 2 5 3" xfId="22836" xr:uid="{00000000-0005-0000-0000-000049590000}"/>
    <cellStyle name="Normal 6 3 2 3 2 2 7" xfId="17823" xr:uid="{00000000-0005-0000-0000-0000B4450000}"/>
    <cellStyle name="Normal 6 3 2 3 2 3" xfId="3520" xr:uid="{00000000-0005-0000-0000-0000D10D0000}"/>
    <cellStyle name="Normal 6 3 2 3 2 3 2" xfId="13594" xr:uid="{00000000-0005-0000-0000-00002B350000}"/>
    <cellStyle name="Normal 6 3 2 3 2 3 2 3" xfId="28688" xr:uid="{00000000-0005-0000-0000-000025700000}"/>
    <cellStyle name="Normal 6 3 2 3 2 3 3" xfId="8574" xr:uid="{00000000-0005-0000-0000-00008F210000}"/>
    <cellStyle name="Normal 6 3 2 3 2 3 3 3" xfId="23671" xr:uid="{00000000-0005-0000-0000-00008C5C0000}"/>
    <cellStyle name="Normal 6 3 2 3 2 3 5" xfId="18658" xr:uid="{00000000-0005-0000-0000-0000F7480000}"/>
    <cellStyle name="Normal 6 3 2 3 2 4" xfId="5213" xr:uid="{00000000-0005-0000-0000-00006E140000}"/>
    <cellStyle name="Normal 6 3 2 3 2 4 2" xfId="15265" xr:uid="{00000000-0005-0000-0000-0000B23B0000}"/>
    <cellStyle name="Normal 6 3 2 3 2 4 2 3" xfId="30359" xr:uid="{00000000-0005-0000-0000-0000AC760000}"/>
    <cellStyle name="Normal 6 3 2 3 2 4 3" xfId="10245" xr:uid="{00000000-0005-0000-0000-000016280000}"/>
    <cellStyle name="Normal 6 3 2 3 2 4 3 3" xfId="25342" xr:uid="{00000000-0005-0000-0000-000013630000}"/>
    <cellStyle name="Normal 6 3 2 3 2 4 5" xfId="20329" xr:uid="{00000000-0005-0000-0000-00007E4F0000}"/>
    <cellStyle name="Normal 6 3 2 3 2 5" xfId="11923" xr:uid="{00000000-0005-0000-0000-0000A42E0000}"/>
    <cellStyle name="Normal 6 3 2 3 2 5 3" xfId="27017" xr:uid="{00000000-0005-0000-0000-00009E690000}"/>
    <cellStyle name="Normal 6 3 2 3 2 6" xfId="6902" xr:uid="{00000000-0005-0000-0000-0000071B0000}"/>
    <cellStyle name="Normal 6 3 2 3 2 6 3" xfId="22000" xr:uid="{00000000-0005-0000-0000-000005560000}"/>
    <cellStyle name="Normal 6 3 2 3 2 8" xfId="16987"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6" xr:uid="{00000000-0005-0000-0000-0000C7710000}"/>
    <cellStyle name="Normal 6 3 2 3 3 2 3" xfId="8992" xr:uid="{00000000-0005-0000-0000-000031230000}"/>
    <cellStyle name="Normal 6 3 2 3 3 2 3 3" xfId="24089" xr:uid="{00000000-0005-0000-0000-00002E5E0000}"/>
    <cellStyle name="Normal 6 3 2 3 3 2 5" xfId="19076" xr:uid="{00000000-0005-0000-0000-0000994A0000}"/>
    <cellStyle name="Normal 6 3 2 3 3 3" xfId="5631" xr:uid="{00000000-0005-0000-0000-000010160000}"/>
    <cellStyle name="Normal 6 3 2 3 3 3 2" xfId="15683" xr:uid="{00000000-0005-0000-0000-0000543D0000}"/>
    <cellStyle name="Normal 6 3 2 3 3 3 2 3" xfId="30777" xr:uid="{00000000-0005-0000-0000-00004E780000}"/>
    <cellStyle name="Normal 6 3 2 3 3 3 3" xfId="10663" xr:uid="{00000000-0005-0000-0000-0000B8290000}"/>
    <cellStyle name="Normal 6 3 2 3 3 3 3 3" xfId="25760" xr:uid="{00000000-0005-0000-0000-0000B5640000}"/>
    <cellStyle name="Normal 6 3 2 3 3 3 5" xfId="20747" xr:uid="{00000000-0005-0000-0000-000020510000}"/>
    <cellStyle name="Normal 6 3 2 3 3 4" xfId="12341" xr:uid="{00000000-0005-0000-0000-000046300000}"/>
    <cellStyle name="Normal 6 3 2 3 3 4 3" xfId="27435" xr:uid="{00000000-0005-0000-0000-0000406B0000}"/>
    <cellStyle name="Normal 6 3 2 3 3 5" xfId="7320" xr:uid="{00000000-0005-0000-0000-0000A91C0000}"/>
    <cellStyle name="Normal 6 3 2 3 3 5 3" xfId="22418" xr:uid="{00000000-0005-0000-0000-0000A7570000}"/>
    <cellStyle name="Normal 6 3 2 3 3 7" xfId="17405" xr:uid="{00000000-0005-0000-0000-000012440000}"/>
    <cellStyle name="Normal 6 3 2 3 4" xfId="3102" xr:uid="{00000000-0005-0000-0000-00002F0C0000}"/>
    <cellStyle name="Normal 6 3 2 3 4 2" xfId="13176" xr:uid="{00000000-0005-0000-0000-000089330000}"/>
    <cellStyle name="Normal 6 3 2 3 4 2 3" xfId="28270" xr:uid="{00000000-0005-0000-0000-0000836E0000}"/>
    <cellStyle name="Normal 6 3 2 3 4 3" xfId="8156" xr:uid="{00000000-0005-0000-0000-0000ED1F0000}"/>
    <cellStyle name="Normal 6 3 2 3 4 3 3" xfId="23253" xr:uid="{00000000-0005-0000-0000-0000EA5A0000}"/>
    <cellStyle name="Normal 6 3 2 3 4 5" xfId="18240" xr:uid="{00000000-0005-0000-0000-000055470000}"/>
    <cellStyle name="Normal 6 3 2 3 5" xfId="4795" xr:uid="{00000000-0005-0000-0000-0000CC120000}"/>
    <cellStyle name="Normal 6 3 2 3 5 2" xfId="14847" xr:uid="{00000000-0005-0000-0000-0000103A0000}"/>
    <cellStyle name="Normal 6 3 2 3 5 2 3" xfId="29941" xr:uid="{00000000-0005-0000-0000-00000A750000}"/>
    <cellStyle name="Normal 6 3 2 3 5 3" xfId="9827" xr:uid="{00000000-0005-0000-0000-000074260000}"/>
    <cellStyle name="Normal 6 3 2 3 5 3 3" xfId="24924" xr:uid="{00000000-0005-0000-0000-000071610000}"/>
    <cellStyle name="Normal 6 3 2 3 5 5" xfId="19911" xr:uid="{00000000-0005-0000-0000-0000DC4D0000}"/>
    <cellStyle name="Normal 6 3 2 3 6" xfId="11505" xr:uid="{00000000-0005-0000-0000-0000022D0000}"/>
    <cellStyle name="Normal 6 3 2 3 6 3" xfId="26599" xr:uid="{00000000-0005-0000-0000-0000FC670000}"/>
    <cellStyle name="Normal 6 3 2 3 7" xfId="6484" xr:uid="{00000000-0005-0000-0000-000065190000}"/>
    <cellStyle name="Normal 6 3 2 3 7 3" xfId="21582" xr:uid="{00000000-0005-0000-0000-000063540000}"/>
    <cellStyle name="Normal 6 3 2 3 9" xfId="16569"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6" xr:uid="{00000000-0005-0000-0000-000099720000}"/>
    <cellStyle name="Normal 6 3 2 4 2 2 3" xfId="9202" xr:uid="{00000000-0005-0000-0000-000003240000}"/>
    <cellStyle name="Normal 6 3 2 4 2 2 3 3" xfId="24299" xr:uid="{00000000-0005-0000-0000-0000005F0000}"/>
    <cellStyle name="Normal 6 3 2 4 2 2 5" xfId="19286" xr:uid="{00000000-0005-0000-0000-00006B4B0000}"/>
    <cellStyle name="Normal 6 3 2 4 2 3" xfId="5841" xr:uid="{00000000-0005-0000-0000-0000E2160000}"/>
    <cellStyle name="Normal 6 3 2 4 2 3 2" xfId="15893" xr:uid="{00000000-0005-0000-0000-0000263E0000}"/>
    <cellStyle name="Normal 6 3 2 4 2 3 2 3" xfId="30987" xr:uid="{00000000-0005-0000-0000-000020790000}"/>
    <cellStyle name="Normal 6 3 2 4 2 3 3" xfId="10873" xr:uid="{00000000-0005-0000-0000-00008A2A0000}"/>
    <cellStyle name="Normal 6 3 2 4 2 3 3 3" xfId="25970" xr:uid="{00000000-0005-0000-0000-000087650000}"/>
    <cellStyle name="Normal 6 3 2 4 2 3 5" xfId="20957" xr:uid="{00000000-0005-0000-0000-0000F2510000}"/>
    <cellStyle name="Normal 6 3 2 4 2 4" xfId="12551" xr:uid="{00000000-0005-0000-0000-000018310000}"/>
    <cellStyle name="Normal 6 3 2 4 2 4 3" xfId="27645" xr:uid="{00000000-0005-0000-0000-0000126C0000}"/>
    <cellStyle name="Normal 6 3 2 4 2 5" xfId="7530" xr:uid="{00000000-0005-0000-0000-00007B1D0000}"/>
    <cellStyle name="Normal 6 3 2 4 2 5 3" xfId="22628" xr:uid="{00000000-0005-0000-0000-000079580000}"/>
    <cellStyle name="Normal 6 3 2 4 2 7" xfId="17615" xr:uid="{00000000-0005-0000-0000-0000E4440000}"/>
    <cellStyle name="Normal 6 3 2 4 3" xfId="3312" xr:uid="{00000000-0005-0000-0000-0000010D0000}"/>
    <cellStyle name="Normal 6 3 2 4 3 2" xfId="13386" xr:uid="{00000000-0005-0000-0000-00005B340000}"/>
    <cellStyle name="Normal 6 3 2 4 3 2 3" xfId="28480" xr:uid="{00000000-0005-0000-0000-0000556F0000}"/>
    <cellStyle name="Normal 6 3 2 4 3 3" xfId="8366" xr:uid="{00000000-0005-0000-0000-0000BF200000}"/>
    <cellStyle name="Normal 6 3 2 4 3 3 3" xfId="23463" xr:uid="{00000000-0005-0000-0000-0000BC5B0000}"/>
    <cellStyle name="Normal 6 3 2 4 3 5" xfId="18450" xr:uid="{00000000-0005-0000-0000-000027480000}"/>
    <cellStyle name="Normal 6 3 2 4 4" xfId="5005" xr:uid="{00000000-0005-0000-0000-00009E130000}"/>
    <cellStyle name="Normal 6 3 2 4 4 2" xfId="15057" xr:uid="{00000000-0005-0000-0000-0000E23A0000}"/>
    <cellStyle name="Normal 6 3 2 4 4 2 3" xfId="30151" xr:uid="{00000000-0005-0000-0000-0000DC750000}"/>
    <cellStyle name="Normal 6 3 2 4 4 3" xfId="10037" xr:uid="{00000000-0005-0000-0000-000046270000}"/>
    <cellStyle name="Normal 6 3 2 4 4 3 3" xfId="25134" xr:uid="{00000000-0005-0000-0000-000043620000}"/>
    <cellStyle name="Normal 6 3 2 4 4 5" xfId="20121" xr:uid="{00000000-0005-0000-0000-0000AE4E0000}"/>
    <cellStyle name="Normal 6 3 2 4 5" xfId="11715" xr:uid="{00000000-0005-0000-0000-0000D42D0000}"/>
    <cellStyle name="Normal 6 3 2 4 5 3" xfId="26809" xr:uid="{00000000-0005-0000-0000-0000CE680000}"/>
    <cellStyle name="Normal 6 3 2 4 6" xfId="6694" xr:uid="{00000000-0005-0000-0000-0000371A0000}"/>
    <cellStyle name="Normal 6 3 2 4 6 3" xfId="21792" xr:uid="{00000000-0005-0000-0000-000035550000}"/>
    <cellStyle name="Normal 6 3 2 4 8" xfId="16779"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8" xr:uid="{00000000-0005-0000-0000-0000F7700000}"/>
    <cellStyle name="Normal 6 3 2 5 2 3" xfId="8784" xr:uid="{00000000-0005-0000-0000-000061220000}"/>
    <cellStyle name="Normal 6 3 2 5 2 3 3" xfId="23881" xr:uid="{00000000-0005-0000-0000-00005E5D0000}"/>
    <cellStyle name="Normal 6 3 2 5 2 5" xfId="18868" xr:uid="{00000000-0005-0000-0000-0000C9490000}"/>
    <cellStyle name="Normal 6 3 2 5 3" xfId="5423" xr:uid="{00000000-0005-0000-0000-000040150000}"/>
    <cellStyle name="Normal 6 3 2 5 3 2" xfId="15475" xr:uid="{00000000-0005-0000-0000-0000843C0000}"/>
    <cellStyle name="Normal 6 3 2 5 3 2 3" xfId="30569" xr:uid="{00000000-0005-0000-0000-00007E770000}"/>
    <cellStyle name="Normal 6 3 2 5 3 3" xfId="10455" xr:uid="{00000000-0005-0000-0000-0000E8280000}"/>
    <cellStyle name="Normal 6 3 2 5 3 3 3" xfId="25552" xr:uid="{00000000-0005-0000-0000-0000E5630000}"/>
    <cellStyle name="Normal 6 3 2 5 3 5" xfId="20539" xr:uid="{00000000-0005-0000-0000-000050500000}"/>
    <cellStyle name="Normal 6 3 2 5 4" xfId="12133" xr:uid="{00000000-0005-0000-0000-0000762F0000}"/>
    <cellStyle name="Normal 6 3 2 5 4 3" xfId="27227" xr:uid="{00000000-0005-0000-0000-0000706A0000}"/>
    <cellStyle name="Normal 6 3 2 5 5" xfId="7112" xr:uid="{00000000-0005-0000-0000-0000D91B0000}"/>
    <cellStyle name="Normal 6 3 2 5 5 3" xfId="22210" xr:uid="{00000000-0005-0000-0000-0000D7560000}"/>
    <cellStyle name="Normal 6 3 2 5 7" xfId="17197" xr:uid="{00000000-0005-0000-0000-000042430000}"/>
    <cellStyle name="Normal 6 3 2 6" xfId="2894" xr:uid="{00000000-0005-0000-0000-00005F0B0000}"/>
    <cellStyle name="Normal 6 3 2 6 2" xfId="12968" xr:uid="{00000000-0005-0000-0000-0000B9320000}"/>
    <cellStyle name="Normal 6 3 2 6 2 3" xfId="28062" xr:uid="{00000000-0005-0000-0000-0000B36D0000}"/>
    <cellStyle name="Normal 6 3 2 6 3" xfId="7948" xr:uid="{00000000-0005-0000-0000-00001D1F0000}"/>
    <cellStyle name="Normal 6 3 2 6 3 3" xfId="23045" xr:uid="{00000000-0005-0000-0000-00001A5A0000}"/>
    <cellStyle name="Normal 6 3 2 6 5" xfId="18032" xr:uid="{00000000-0005-0000-0000-000085460000}"/>
    <cellStyle name="Normal 6 3 2 7" xfId="4587" xr:uid="{00000000-0005-0000-0000-0000FC110000}"/>
    <cellStyle name="Normal 6 3 2 7 2" xfId="14639" xr:uid="{00000000-0005-0000-0000-000040390000}"/>
    <cellStyle name="Normal 6 3 2 7 2 3" xfId="29733" xr:uid="{00000000-0005-0000-0000-00003A740000}"/>
    <cellStyle name="Normal 6 3 2 7 3" xfId="9619" xr:uid="{00000000-0005-0000-0000-0000A4250000}"/>
    <cellStyle name="Normal 6 3 2 7 3 3" xfId="24716" xr:uid="{00000000-0005-0000-0000-0000A1600000}"/>
    <cellStyle name="Normal 6 3 2 7 5" xfId="19703" xr:uid="{00000000-0005-0000-0000-00000C4D0000}"/>
    <cellStyle name="Normal 6 3 2 8" xfId="11297" xr:uid="{00000000-0005-0000-0000-0000322C0000}"/>
    <cellStyle name="Normal 6 3 2 8 3" xfId="26391" xr:uid="{00000000-0005-0000-0000-00002C670000}"/>
    <cellStyle name="Normal 6 3 2 9" xfId="6276" xr:uid="{00000000-0005-0000-0000-000095180000}"/>
    <cellStyle name="Normal 6 3 2 9 3" xfId="21374" xr:uid="{00000000-0005-0000-0000-000093530000}"/>
    <cellStyle name="Normal 6 3 3" xfId="1241" xr:uid="{00000000-0005-0000-0000-0000E9040000}"/>
    <cellStyle name="Normal 6 3 3 10" xfId="16413"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6" xr:uid="{00000000-0005-0000-0000-00009D730000}"/>
    <cellStyle name="Normal 6 3 3 2 2 2 2 3" xfId="9462" xr:uid="{00000000-0005-0000-0000-000007250000}"/>
    <cellStyle name="Normal 6 3 3 2 2 2 2 3 3" xfId="24559" xr:uid="{00000000-0005-0000-0000-000004600000}"/>
    <cellStyle name="Normal 6 3 3 2 2 2 2 5" xfId="19546" xr:uid="{00000000-0005-0000-0000-00006F4C0000}"/>
    <cellStyle name="Normal 6 3 3 2 2 2 3" xfId="6101" xr:uid="{00000000-0005-0000-0000-0000E6170000}"/>
    <cellStyle name="Normal 6 3 3 2 2 2 3 2" xfId="16153" xr:uid="{00000000-0005-0000-0000-00002A3F0000}"/>
    <cellStyle name="Normal 6 3 3 2 2 2 3 2 3" xfId="31247" xr:uid="{00000000-0005-0000-0000-0000247A0000}"/>
    <cellStyle name="Normal 6 3 3 2 2 2 3 3" xfId="11133" xr:uid="{00000000-0005-0000-0000-00008E2B0000}"/>
    <cellStyle name="Normal 6 3 3 2 2 2 3 3 3" xfId="26230" xr:uid="{00000000-0005-0000-0000-00008B660000}"/>
    <cellStyle name="Normal 6 3 3 2 2 2 3 5" xfId="21217" xr:uid="{00000000-0005-0000-0000-0000F6520000}"/>
    <cellStyle name="Normal 6 3 3 2 2 2 4" xfId="12811" xr:uid="{00000000-0005-0000-0000-00001C320000}"/>
    <cellStyle name="Normal 6 3 3 2 2 2 4 3" xfId="27905" xr:uid="{00000000-0005-0000-0000-0000166D0000}"/>
    <cellStyle name="Normal 6 3 3 2 2 2 5" xfId="7790" xr:uid="{00000000-0005-0000-0000-00007F1E0000}"/>
    <cellStyle name="Normal 6 3 3 2 2 2 5 3" xfId="22888" xr:uid="{00000000-0005-0000-0000-00007D590000}"/>
    <cellStyle name="Normal 6 3 3 2 2 2 7" xfId="17875" xr:uid="{00000000-0005-0000-0000-0000E8450000}"/>
    <cellStyle name="Normal 6 3 3 2 2 3" xfId="3572" xr:uid="{00000000-0005-0000-0000-0000050E0000}"/>
    <cellStyle name="Normal 6 3 3 2 2 3 2" xfId="13646" xr:uid="{00000000-0005-0000-0000-00005F350000}"/>
    <cellStyle name="Normal 6 3 3 2 2 3 2 3" xfId="28740" xr:uid="{00000000-0005-0000-0000-000059700000}"/>
    <cellStyle name="Normal 6 3 3 2 2 3 3" xfId="8626" xr:uid="{00000000-0005-0000-0000-0000C3210000}"/>
    <cellStyle name="Normal 6 3 3 2 2 3 3 3" xfId="23723" xr:uid="{00000000-0005-0000-0000-0000C05C0000}"/>
    <cellStyle name="Normal 6 3 3 2 2 3 5" xfId="18710" xr:uid="{00000000-0005-0000-0000-00002B490000}"/>
    <cellStyle name="Normal 6 3 3 2 2 4" xfId="5265" xr:uid="{00000000-0005-0000-0000-0000A2140000}"/>
    <cellStyle name="Normal 6 3 3 2 2 4 2" xfId="15317" xr:uid="{00000000-0005-0000-0000-0000E63B0000}"/>
    <cellStyle name="Normal 6 3 3 2 2 4 2 3" xfId="30411" xr:uid="{00000000-0005-0000-0000-0000E0760000}"/>
    <cellStyle name="Normal 6 3 3 2 2 4 3" xfId="10297" xr:uid="{00000000-0005-0000-0000-00004A280000}"/>
    <cellStyle name="Normal 6 3 3 2 2 4 3 3" xfId="25394" xr:uid="{00000000-0005-0000-0000-000047630000}"/>
    <cellStyle name="Normal 6 3 3 2 2 4 5" xfId="20381" xr:uid="{00000000-0005-0000-0000-0000B24F0000}"/>
    <cellStyle name="Normal 6 3 3 2 2 5" xfId="11975" xr:uid="{00000000-0005-0000-0000-0000D82E0000}"/>
    <cellStyle name="Normal 6 3 3 2 2 5 3" xfId="27069" xr:uid="{00000000-0005-0000-0000-0000D2690000}"/>
    <cellStyle name="Normal 6 3 3 2 2 6" xfId="6954" xr:uid="{00000000-0005-0000-0000-00003B1B0000}"/>
    <cellStyle name="Normal 6 3 3 2 2 6 3" xfId="22052" xr:uid="{00000000-0005-0000-0000-000039560000}"/>
    <cellStyle name="Normal 6 3 3 2 2 8" xfId="17039"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8" xr:uid="{00000000-0005-0000-0000-0000FB710000}"/>
    <cellStyle name="Normal 6 3 3 2 3 2 3" xfId="9044" xr:uid="{00000000-0005-0000-0000-000065230000}"/>
    <cellStyle name="Normal 6 3 3 2 3 2 3 3" xfId="24141" xr:uid="{00000000-0005-0000-0000-0000625E0000}"/>
    <cellStyle name="Normal 6 3 3 2 3 2 5" xfId="19128" xr:uid="{00000000-0005-0000-0000-0000CD4A0000}"/>
    <cellStyle name="Normal 6 3 3 2 3 3" xfId="5683" xr:uid="{00000000-0005-0000-0000-000044160000}"/>
    <cellStyle name="Normal 6 3 3 2 3 3 2" xfId="15735" xr:uid="{00000000-0005-0000-0000-0000883D0000}"/>
    <cellStyle name="Normal 6 3 3 2 3 3 2 3" xfId="30829" xr:uid="{00000000-0005-0000-0000-000082780000}"/>
    <cellStyle name="Normal 6 3 3 2 3 3 3" xfId="10715" xr:uid="{00000000-0005-0000-0000-0000EC290000}"/>
    <cellStyle name="Normal 6 3 3 2 3 3 3 3" xfId="25812" xr:uid="{00000000-0005-0000-0000-0000E9640000}"/>
    <cellStyle name="Normal 6 3 3 2 3 3 5" xfId="20799" xr:uid="{00000000-0005-0000-0000-000054510000}"/>
    <cellStyle name="Normal 6 3 3 2 3 4" xfId="12393" xr:uid="{00000000-0005-0000-0000-00007A300000}"/>
    <cellStyle name="Normal 6 3 3 2 3 4 3" xfId="27487" xr:uid="{00000000-0005-0000-0000-0000746B0000}"/>
    <cellStyle name="Normal 6 3 3 2 3 5" xfId="7372" xr:uid="{00000000-0005-0000-0000-0000DD1C0000}"/>
    <cellStyle name="Normal 6 3 3 2 3 5 3" xfId="22470" xr:uid="{00000000-0005-0000-0000-0000DB570000}"/>
    <cellStyle name="Normal 6 3 3 2 3 7" xfId="17457" xr:uid="{00000000-0005-0000-0000-000046440000}"/>
    <cellStyle name="Normal 6 3 3 2 4" xfId="3154" xr:uid="{00000000-0005-0000-0000-0000630C0000}"/>
    <cellStyle name="Normal 6 3 3 2 4 2" xfId="13228" xr:uid="{00000000-0005-0000-0000-0000BD330000}"/>
    <cellStyle name="Normal 6 3 3 2 4 2 3" xfId="28322" xr:uid="{00000000-0005-0000-0000-0000B76E0000}"/>
    <cellStyle name="Normal 6 3 3 2 4 3" xfId="8208" xr:uid="{00000000-0005-0000-0000-000021200000}"/>
    <cellStyle name="Normal 6 3 3 2 4 3 3" xfId="23305" xr:uid="{00000000-0005-0000-0000-00001E5B0000}"/>
    <cellStyle name="Normal 6 3 3 2 4 5" xfId="18292" xr:uid="{00000000-0005-0000-0000-000089470000}"/>
    <cellStyle name="Normal 6 3 3 2 5" xfId="4847" xr:uid="{00000000-0005-0000-0000-000000130000}"/>
    <cellStyle name="Normal 6 3 3 2 5 2" xfId="14899" xr:uid="{00000000-0005-0000-0000-0000443A0000}"/>
    <cellStyle name="Normal 6 3 3 2 5 2 3" xfId="29993" xr:uid="{00000000-0005-0000-0000-00003E750000}"/>
    <cellStyle name="Normal 6 3 3 2 5 3" xfId="9879" xr:uid="{00000000-0005-0000-0000-0000A8260000}"/>
    <cellStyle name="Normal 6 3 3 2 5 3 3" xfId="24976" xr:uid="{00000000-0005-0000-0000-0000A5610000}"/>
    <cellStyle name="Normal 6 3 3 2 5 5" xfId="19963" xr:uid="{00000000-0005-0000-0000-0000104E0000}"/>
    <cellStyle name="Normal 6 3 3 2 6" xfId="11557" xr:uid="{00000000-0005-0000-0000-0000362D0000}"/>
    <cellStyle name="Normal 6 3 3 2 6 3" xfId="26651" xr:uid="{00000000-0005-0000-0000-000030680000}"/>
    <cellStyle name="Normal 6 3 3 2 7" xfId="6536" xr:uid="{00000000-0005-0000-0000-000099190000}"/>
    <cellStyle name="Normal 6 3 3 2 7 3" xfId="21634" xr:uid="{00000000-0005-0000-0000-000097540000}"/>
    <cellStyle name="Normal 6 3 3 2 9" xfId="16621"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8" xr:uid="{00000000-0005-0000-0000-0000CD720000}"/>
    <cellStyle name="Normal 6 3 3 3 2 2 3" xfId="9254" xr:uid="{00000000-0005-0000-0000-000037240000}"/>
    <cellStyle name="Normal 6 3 3 3 2 2 3 3" xfId="24351" xr:uid="{00000000-0005-0000-0000-0000345F0000}"/>
    <cellStyle name="Normal 6 3 3 3 2 2 5" xfId="19338" xr:uid="{00000000-0005-0000-0000-00009F4B0000}"/>
    <cellStyle name="Normal 6 3 3 3 2 3" xfId="5893" xr:uid="{00000000-0005-0000-0000-000016170000}"/>
    <cellStyle name="Normal 6 3 3 3 2 3 2" xfId="15945" xr:uid="{00000000-0005-0000-0000-00005A3E0000}"/>
    <cellStyle name="Normal 6 3 3 3 2 3 2 3" xfId="31039" xr:uid="{00000000-0005-0000-0000-000054790000}"/>
    <cellStyle name="Normal 6 3 3 3 2 3 3" xfId="10925" xr:uid="{00000000-0005-0000-0000-0000BE2A0000}"/>
    <cellStyle name="Normal 6 3 3 3 2 3 3 3" xfId="26022" xr:uid="{00000000-0005-0000-0000-0000BB650000}"/>
    <cellStyle name="Normal 6 3 3 3 2 3 5" xfId="21009" xr:uid="{00000000-0005-0000-0000-000026520000}"/>
    <cellStyle name="Normal 6 3 3 3 2 4" xfId="12603" xr:uid="{00000000-0005-0000-0000-00004C310000}"/>
    <cellStyle name="Normal 6 3 3 3 2 4 3" xfId="27697" xr:uid="{00000000-0005-0000-0000-0000466C0000}"/>
    <cellStyle name="Normal 6 3 3 3 2 5" xfId="7582" xr:uid="{00000000-0005-0000-0000-0000AF1D0000}"/>
    <cellStyle name="Normal 6 3 3 3 2 5 3" xfId="22680" xr:uid="{00000000-0005-0000-0000-0000AD580000}"/>
    <cellStyle name="Normal 6 3 3 3 2 7" xfId="17667" xr:uid="{00000000-0005-0000-0000-000018450000}"/>
    <cellStyle name="Normal 6 3 3 3 3" xfId="3364" xr:uid="{00000000-0005-0000-0000-0000350D0000}"/>
    <cellStyle name="Normal 6 3 3 3 3 2" xfId="13438" xr:uid="{00000000-0005-0000-0000-00008F340000}"/>
    <cellStyle name="Normal 6 3 3 3 3 2 3" xfId="28532" xr:uid="{00000000-0005-0000-0000-0000896F0000}"/>
    <cellStyle name="Normal 6 3 3 3 3 3" xfId="8418" xr:uid="{00000000-0005-0000-0000-0000F3200000}"/>
    <cellStyle name="Normal 6 3 3 3 3 3 3" xfId="23515" xr:uid="{00000000-0005-0000-0000-0000F05B0000}"/>
    <cellStyle name="Normal 6 3 3 3 3 5" xfId="18502" xr:uid="{00000000-0005-0000-0000-00005B480000}"/>
    <cellStyle name="Normal 6 3 3 3 4" xfId="5057" xr:uid="{00000000-0005-0000-0000-0000D2130000}"/>
    <cellStyle name="Normal 6 3 3 3 4 2" xfId="15109" xr:uid="{00000000-0005-0000-0000-0000163B0000}"/>
    <cellStyle name="Normal 6 3 3 3 4 2 3" xfId="30203" xr:uid="{00000000-0005-0000-0000-000010760000}"/>
    <cellStyle name="Normal 6 3 3 3 4 3" xfId="10089" xr:uid="{00000000-0005-0000-0000-00007A270000}"/>
    <cellStyle name="Normal 6 3 3 3 4 3 3" xfId="25186" xr:uid="{00000000-0005-0000-0000-000077620000}"/>
    <cellStyle name="Normal 6 3 3 3 4 5" xfId="20173" xr:uid="{00000000-0005-0000-0000-0000E24E0000}"/>
    <cellStyle name="Normal 6 3 3 3 5" xfId="11767" xr:uid="{00000000-0005-0000-0000-0000082E0000}"/>
    <cellStyle name="Normal 6 3 3 3 5 3" xfId="26861" xr:uid="{00000000-0005-0000-0000-000002690000}"/>
    <cellStyle name="Normal 6 3 3 3 6" xfId="6746" xr:uid="{00000000-0005-0000-0000-00006B1A0000}"/>
    <cellStyle name="Normal 6 3 3 3 6 3" xfId="21844" xr:uid="{00000000-0005-0000-0000-000069550000}"/>
    <cellStyle name="Normal 6 3 3 3 8" xfId="16831"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0" xr:uid="{00000000-0005-0000-0000-00002B710000}"/>
    <cellStyle name="Normal 6 3 3 4 2 3" xfId="8836" xr:uid="{00000000-0005-0000-0000-000095220000}"/>
    <cellStyle name="Normal 6 3 3 4 2 3 3" xfId="23933" xr:uid="{00000000-0005-0000-0000-0000925D0000}"/>
    <cellStyle name="Normal 6 3 3 4 2 5" xfId="18920" xr:uid="{00000000-0005-0000-0000-0000FD490000}"/>
    <cellStyle name="Normal 6 3 3 4 3" xfId="5475" xr:uid="{00000000-0005-0000-0000-000074150000}"/>
    <cellStyle name="Normal 6 3 3 4 3 2" xfId="15527" xr:uid="{00000000-0005-0000-0000-0000B83C0000}"/>
    <cellStyle name="Normal 6 3 3 4 3 2 3" xfId="30621" xr:uid="{00000000-0005-0000-0000-0000B2770000}"/>
    <cellStyle name="Normal 6 3 3 4 3 3" xfId="10507" xr:uid="{00000000-0005-0000-0000-00001C290000}"/>
    <cellStyle name="Normal 6 3 3 4 3 3 3" xfId="25604" xr:uid="{00000000-0005-0000-0000-000019640000}"/>
    <cellStyle name="Normal 6 3 3 4 3 5" xfId="20591" xr:uid="{00000000-0005-0000-0000-000084500000}"/>
    <cellStyle name="Normal 6 3 3 4 4" xfId="12185" xr:uid="{00000000-0005-0000-0000-0000AA2F0000}"/>
    <cellStyle name="Normal 6 3 3 4 4 3" xfId="27279" xr:uid="{00000000-0005-0000-0000-0000A46A0000}"/>
    <cellStyle name="Normal 6 3 3 4 5" xfId="7164" xr:uid="{00000000-0005-0000-0000-00000D1C0000}"/>
    <cellStyle name="Normal 6 3 3 4 5 3" xfId="22262" xr:uid="{00000000-0005-0000-0000-00000B570000}"/>
    <cellStyle name="Normal 6 3 3 4 7" xfId="17249" xr:uid="{00000000-0005-0000-0000-000076430000}"/>
    <cellStyle name="Normal 6 3 3 5" xfId="2946" xr:uid="{00000000-0005-0000-0000-0000930B0000}"/>
    <cellStyle name="Normal 6 3 3 5 2" xfId="13020" xr:uid="{00000000-0005-0000-0000-0000ED320000}"/>
    <cellStyle name="Normal 6 3 3 5 2 3" xfId="28114" xr:uid="{00000000-0005-0000-0000-0000E76D0000}"/>
    <cellStyle name="Normal 6 3 3 5 3" xfId="8000" xr:uid="{00000000-0005-0000-0000-0000511F0000}"/>
    <cellStyle name="Normal 6 3 3 5 3 3" xfId="23097" xr:uid="{00000000-0005-0000-0000-00004E5A0000}"/>
    <cellStyle name="Normal 6 3 3 5 5" xfId="18084" xr:uid="{00000000-0005-0000-0000-0000B9460000}"/>
    <cellStyle name="Normal 6 3 3 6" xfId="4639" xr:uid="{00000000-0005-0000-0000-000030120000}"/>
    <cellStyle name="Normal 6 3 3 6 2" xfId="14691" xr:uid="{00000000-0005-0000-0000-000074390000}"/>
    <cellStyle name="Normal 6 3 3 6 2 3" xfId="29785" xr:uid="{00000000-0005-0000-0000-00006E740000}"/>
    <cellStyle name="Normal 6 3 3 6 3" xfId="9671" xr:uid="{00000000-0005-0000-0000-0000D8250000}"/>
    <cellStyle name="Normal 6 3 3 6 3 3" xfId="24768" xr:uid="{00000000-0005-0000-0000-0000D5600000}"/>
    <cellStyle name="Normal 6 3 3 6 5" xfId="19755" xr:uid="{00000000-0005-0000-0000-0000404D0000}"/>
    <cellStyle name="Normal 6 3 3 7" xfId="11349" xr:uid="{00000000-0005-0000-0000-0000662C0000}"/>
    <cellStyle name="Normal 6 3 3 7 3" xfId="26443" xr:uid="{00000000-0005-0000-0000-000060670000}"/>
    <cellStyle name="Normal 6 3 3 8" xfId="6328" xr:uid="{00000000-0005-0000-0000-0000C9180000}"/>
    <cellStyle name="Normal 6 3 3 8 3" xfId="21426"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2" xr:uid="{00000000-0005-0000-0000-000035730000}"/>
    <cellStyle name="Normal 6 3 4 2 2 2 3" xfId="9358" xr:uid="{00000000-0005-0000-0000-00009F240000}"/>
    <cellStyle name="Normal 6 3 4 2 2 2 3 3" xfId="24455" xr:uid="{00000000-0005-0000-0000-00009C5F0000}"/>
    <cellStyle name="Normal 6 3 4 2 2 2 5" xfId="19442" xr:uid="{00000000-0005-0000-0000-0000074C0000}"/>
    <cellStyle name="Normal 6 3 4 2 2 3" xfId="5997" xr:uid="{00000000-0005-0000-0000-00007E170000}"/>
    <cellStyle name="Normal 6 3 4 2 2 3 2" xfId="16049" xr:uid="{00000000-0005-0000-0000-0000C23E0000}"/>
    <cellStyle name="Normal 6 3 4 2 2 3 2 3" xfId="31143" xr:uid="{00000000-0005-0000-0000-0000BC790000}"/>
    <cellStyle name="Normal 6 3 4 2 2 3 3" xfId="11029" xr:uid="{00000000-0005-0000-0000-0000262B0000}"/>
    <cellStyle name="Normal 6 3 4 2 2 3 3 3" xfId="26126" xr:uid="{00000000-0005-0000-0000-000023660000}"/>
    <cellStyle name="Normal 6 3 4 2 2 3 5" xfId="21113" xr:uid="{00000000-0005-0000-0000-00008E520000}"/>
    <cellStyle name="Normal 6 3 4 2 2 4" xfId="12707" xr:uid="{00000000-0005-0000-0000-0000B4310000}"/>
    <cellStyle name="Normal 6 3 4 2 2 4 3" xfId="27801" xr:uid="{00000000-0005-0000-0000-0000AE6C0000}"/>
    <cellStyle name="Normal 6 3 4 2 2 5" xfId="7686" xr:uid="{00000000-0005-0000-0000-0000171E0000}"/>
    <cellStyle name="Normal 6 3 4 2 2 5 3" xfId="22784" xr:uid="{00000000-0005-0000-0000-000015590000}"/>
    <cellStyle name="Normal 6 3 4 2 2 7" xfId="17771" xr:uid="{00000000-0005-0000-0000-000080450000}"/>
    <cellStyle name="Normal 6 3 4 2 3" xfId="3468" xr:uid="{00000000-0005-0000-0000-00009D0D0000}"/>
    <cellStyle name="Normal 6 3 4 2 3 2" xfId="13542" xr:uid="{00000000-0005-0000-0000-0000F7340000}"/>
    <cellStyle name="Normal 6 3 4 2 3 2 3" xfId="28636" xr:uid="{00000000-0005-0000-0000-0000F16F0000}"/>
    <cellStyle name="Normal 6 3 4 2 3 3" xfId="8522" xr:uid="{00000000-0005-0000-0000-00005B210000}"/>
    <cellStyle name="Normal 6 3 4 2 3 3 3" xfId="23619" xr:uid="{00000000-0005-0000-0000-0000585C0000}"/>
    <cellStyle name="Normal 6 3 4 2 3 5" xfId="18606" xr:uid="{00000000-0005-0000-0000-0000C3480000}"/>
    <cellStyle name="Normal 6 3 4 2 4" xfId="5161" xr:uid="{00000000-0005-0000-0000-00003A140000}"/>
    <cellStyle name="Normal 6 3 4 2 4 2" xfId="15213" xr:uid="{00000000-0005-0000-0000-00007E3B0000}"/>
    <cellStyle name="Normal 6 3 4 2 4 2 3" xfId="30307" xr:uid="{00000000-0005-0000-0000-000078760000}"/>
    <cellStyle name="Normal 6 3 4 2 4 3" xfId="10193" xr:uid="{00000000-0005-0000-0000-0000E2270000}"/>
    <cellStyle name="Normal 6 3 4 2 4 3 3" xfId="25290" xr:uid="{00000000-0005-0000-0000-0000DF620000}"/>
    <cellStyle name="Normal 6 3 4 2 4 5" xfId="20277" xr:uid="{00000000-0005-0000-0000-00004A4F0000}"/>
    <cellStyle name="Normal 6 3 4 2 5" xfId="11871" xr:uid="{00000000-0005-0000-0000-0000702E0000}"/>
    <cellStyle name="Normal 6 3 4 2 5 3" xfId="26965" xr:uid="{00000000-0005-0000-0000-00006A690000}"/>
    <cellStyle name="Normal 6 3 4 2 6" xfId="6850" xr:uid="{00000000-0005-0000-0000-0000D31A0000}"/>
    <cellStyle name="Normal 6 3 4 2 6 3" xfId="21948" xr:uid="{00000000-0005-0000-0000-0000D1550000}"/>
    <cellStyle name="Normal 6 3 4 2 8" xfId="16935"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4" xr:uid="{00000000-0005-0000-0000-000093710000}"/>
    <cellStyle name="Normal 6 3 4 3 2 3" xfId="8940" xr:uid="{00000000-0005-0000-0000-0000FD220000}"/>
    <cellStyle name="Normal 6 3 4 3 2 3 3" xfId="24037" xr:uid="{00000000-0005-0000-0000-0000FA5D0000}"/>
    <cellStyle name="Normal 6 3 4 3 2 5" xfId="19024" xr:uid="{00000000-0005-0000-0000-0000654A0000}"/>
    <cellStyle name="Normal 6 3 4 3 3" xfId="5579" xr:uid="{00000000-0005-0000-0000-0000DC150000}"/>
    <cellStyle name="Normal 6 3 4 3 3 2" xfId="15631" xr:uid="{00000000-0005-0000-0000-0000203D0000}"/>
    <cellStyle name="Normal 6 3 4 3 3 2 3" xfId="30725" xr:uid="{00000000-0005-0000-0000-00001A780000}"/>
    <cellStyle name="Normal 6 3 4 3 3 3" xfId="10611" xr:uid="{00000000-0005-0000-0000-000084290000}"/>
    <cellStyle name="Normal 6 3 4 3 3 3 3" xfId="25708" xr:uid="{00000000-0005-0000-0000-000081640000}"/>
    <cellStyle name="Normal 6 3 4 3 3 5" xfId="20695" xr:uid="{00000000-0005-0000-0000-0000EC500000}"/>
    <cellStyle name="Normal 6 3 4 3 4" xfId="12289" xr:uid="{00000000-0005-0000-0000-000012300000}"/>
    <cellStyle name="Normal 6 3 4 3 4 3" xfId="27383" xr:uid="{00000000-0005-0000-0000-00000C6B0000}"/>
    <cellStyle name="Normal 6 3 4 3 5" xfId="7268" xr:uid="{00000000-0005-0000-0000-0000751C0000}"/>
    <cellStyle name="Normal 6 3 4 3 5 3" xfId="22366" xr:uid="{00000000-0005-0000-0000-000073570000}"/>
    <cellStyle name="Normal 6 3 4 3 7" xfId="17353" xr:uid="{00000000-0005-0000-0000-0000DE430000}"/>
    <cellStyle name="Normal 6 3 4 4" xfId="3050" xr:uid="{00000000-0005-0000-0000-0000FB0B0000}"/>
    <cellStyle name="Normal 6 3 4 4 2" xfId="13124" xr:uid="{00000000-0005-0000-0000-000055330000}"/>
    <cellStyle name="Normal 6 3 4 4 2 3" xfId="28218" xr:uid="{00000000-0005-0000-0000-00004F6E0000}"/>
    <cellStyle name="Normal 6 3 4 4 3" xfId="8104" xr:uid="{00000000-0005-0000-0000-0000B91F0000}"/>
    <cellStyle name="Normal 6 3 4 4 3 3" xfId="23201" xr:uid="{00000000-0005-0000-0000-0000B65A0000}"/>
    <cellStyle name="Normal 6 3 4 4 5" xfId="18188" xr:uid="{00000000-0005-0000-0000-000021470000}"/>
    <cellStyle name="Normal 6 3 4 5" xfId="4743" xr:uid="{00000000-0005-0000-0000-000098120000}"/>
    <cellStyle name="Normal 6 3 4 5 2" xfId="14795" xr:uid="{00000000-0005-0000-0000-0000DC390000}"/>
    <cellStyle name="Normal 6 3 4 5 2 3" xfId="29889" xr:uid="{00000000-0005-0000-0000-0000D6740000}"/>
    <cellStyle name="Normal 6 3 4 5 3" xfId="9775" xr:uid="{00000000-0005-0000-0000-000040260000}"/>
    <cellStyle name="Normal 6 3 4 5 3 3" xfId="24872" xr:uid="{00000000-0005-0000-0000-00003D610000}"/>
    <cellStyle name="Normal 6 3 4 5 5" xfId="19859" xr:uid="{00000000-0005-0000-0000-0000A84D0000}"/>
    <cellStyle name="Normal 6 3 4 6" xfId="11453" xr:uid="{00000000-0005-0000-0000-0000CE2C0000}"/>
    <cellStyle name="Normal 6 3 4 6 3" xfId="26547" xr:uid="{00000000-0005-0000-0000-0000C8670000}"/>
    <cellStyle name="Normal 6 3 4 7" xfId="6432" xr:uid="{00000000-0005-0000-0000-000031190000}"/>
    <cellStyle name="Normal 6 3 4 7 3" xfId="21530" xr:uid="{00000000-0005-0000-0000-00002F540000}"/>
    <cellStyle name="Normal 6 3 4 9" xfId="16517"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4" xr:uid="{00000000-0005-0000-0000-000065720000}"/>
    <cellStyle name="Normal 6 3 5 2 2 3" xfId="9150" xr:uid="{00000000-0005-0000-0000-0000CF230000}"/>
    <cellStyle name="Normal 6 3 5 2 2 3 3" xfId="24247" xr:uid="{00000000-0005-0000-0000-0000CC5E0000}"/>
    <cellStyle name="Normal 6 3 5 2 2 5" xfId="19234" xr:uid="{00000000-0005-0000-0000-0000374B0000}"/>
    <cellStyle name="Normal 6 3 5 2 3" xfId="5789" xr:uid="{00000000-0005-0000-0000-0000AE160000}"/>
    <cellStyle name="Normal 6 3 5 2 3 2" xfId="15841" xr:uid="{00000000-0005-0000-0000-0000F23D0000}"/>
    <cellStyle name="Normal 6 3 5 2 3 2 3" xfId="30935" xr:uid="{00000000-0005-0000-0000-0000EC780000}"/>
    <cellStyle name="Normal 6 3 5 2 3 3" xfId="10821" xr:uid="{00000000-0005-0000-0000-0000562A0000}"/>
    <cellStyle name="Normal 6 3 5 2 3 3 3" xfId="25918" xr:uid="{00000000-0005-0000-0000-000053650000}"/>
    <cellStyle name="Normal 6 3 5 2 3 5" xfId="20905" xr:uid="{00000000-0005-0000-0000-0000BE510000}"/>
    <cellStyle name="Normal 6 3 5 2 4" xfId="12499" xr:uid="{00000000-0005-0000-0000-0000E4300000}"/>
    <cellStyle name="Normal 6 3 5 2 4 3" xfId="27593" xr:uid="{00000000-0005-0000-0000-0000DE6B0000}"/>
    <cellStyle name="Normal 6 3 5 2 5" xfId="7478" xr:uid="{00000000-0005-0000-0000-0000471D0000}"/>
    <cellStyle name="Normal 6 3 5 2 5 3" xfId="22576" xr:uid="{00000000-0005-0000-0000-000045580000}"/>
    <cellStyle name="Normal 6 3 5 2 7" xfId="17563" xr:uid="{00000000-0005-0000-0000-0000B0440000}"/>
    <cellStyle name="Normal 6 3 5 3" xfId="3260" xr:uid="{00000000-0005-0000-0000-0000CD0C0000}"/>
    <cellStyle name="Normal 6 3 5 3 2" xfId="13334" xr:uid="{00000000-0005-0000-0000-000027340000}"/>
    <cellStyle name="Normal 6 3 5 3 2 3" xfId="28428" xr:uid="{00000000-0005-0000-0000-0000216F0000}"/>
    <cellStyle name="Normal 6 3 5 3 3" xfId="8314" xr:uid="{00000000-0005-0000-0000-00008B200000}"/>
    <cellStyle name="Normal 6 3 5 3 3 3" xfId="23411" xr:uid="{00000000-0005-0000-0000-0000885B0000}"/>
    <cellStyle name="Normal 6 3 5 3 5" xfId="18398" xr:uid="{00000000-0005-0000-0000-0000F3470000}"/>
    <cellStyle name="Normal 6 3 5 4" xfId="4953" xr:uid="{00000000-0005-0000-0000-00006A130000}"/>
    <cellStyle name="Normal 6 3 5 4 2" xfId="15005" xr:uid="{00000000-0005-0000-0000-0000AE3A0000}"/>
    <cellStyle name="Normal 6 3 5 4 2 3" xfId="30099" xr:uid="{00000000-0005-0000-0000-0000A8750000}"/>
    <cellStyle name="Normal 6 3 5 4 3" xfId="9985" xr:uid="{00000000-0005-0000-0000-000012270000}"/>
    <cellStyle name="Normal 6 3 5 4 3 3" xfId="25082" xr:uid="{00000000-0005-0000-0000-00000F620000}"/>
    <cellStyle name="Normal 6 3 5 4 5" xfId="20069" xr:uid="{00000000-0005-0000-0000-00007A4E0000}"/>
    <cellStyle name="Normal 6 3 5 5" xfId="11663" xr:uid="{00000000-0005-0000-0000-0000A02D0000}"/>
    <cellStyle name="Normal 6 3 5 5 3" xfId="26757" xr:uid="{00000000-0005-0000-0000-00009A680000}"/>
    <cellStyle name="Normal 6 3 5 6" xfId="6642" xr:uid="{00000000-0005-0000-0000-0000031A0000}"/>
    <cellStyle name="Normal 6 3 5 6 3" xfId="21740" xr:uid="{00000000-0005-0000-0000-000001550000}"/>
    <cellStyle name="Normal 6 3 5 8" xfId="16727"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6" xr:uid="{00000000-0005-0000-0000-0000C3700000}"/>
    <cellStyle name="Normal 6 3 6 2 3" xfId="8732" xr:uid="{00000000-0005-0000-0000-00002D220000}"/>
    <cellStyle name="Normal 6 3 6 2 3 3" xfId="23829" xr:uid="{00000000-0005-0000-0000-00002A5D0000}"/>
    <cellStyle name="Normal 6 3 6 2 5" xfId="18816" xr:uid="{00000000-0005-0000-0000-000095490000}"/>
    <cellStyle name="Normal 6 3 6 3" xfId="5371" xr:uid="{00000000-0005-0000-0000-00000C150000}"/>
    <cellStyle name="Normal 6 3 6 3 2" xfId="15423" xr:uid="{00000000-0005-0000-0000-0000503C0000}"/>
    <cellStyle name="Normal 6 3 6 3 2 3" xfId="30517" xr:uid="{00000000-0005-0000-0000-00004A770000}"/>
    <cellStyle name="Normal 6 3 6 3 3" xfId="10403" xr:uid="{00000000-0005-0000-0000-0000B4280000}"/>
    <cellStyle name="Normal 6 3 6 3 3 3" xfId="25500" xr:uid="{00000000-0005-0000-0000-0000B1630000}"/>
    <cellStyle name="Normal 6 3 6 3 5" xfId="20487" xr:uid="{00000000-0005-0000-0000-00001C500000}"/>
    <cellStyle name="Normal 6 3 6 4" xfId="12081" xr:uid="{00000000-0005-0000-0000-0000422F0000}"/>
    <cellStyle name="Normal 6 3 6 4 3" xfId="27175" xr:uid="{00000000-0005-0000-0000-00003C6A0000}"/>
    <cellStyle name="Normal 6 3 6 5" xfId="7060" xr:uid="{00000000-0005-0000-0000-0000A51B0000}"/>
    <cellStyle name="Normal 6 3 6 5 3" xfId="22158" xr:uid="{00000000-0005-0000-0000-0000A3560000}"/>
    <cellStyle name="Normal 6 3 6 7" xfId="17145" xr:uid="{00000000-0005-0000-0000-00000E430000}"/>
    <cellStyle name="Normal 6 3 7" xfId="2838" xr:uid="{00000000-0005-0000-0000-0000270B0000}"/>
    <cellStyle name="Normal 6 3 7 2" xfId="12916" xr:uid="{00000000-0005-0000-0000-000085320000}"/>
    <cellStyle name="Normal 6 3 7 2 3" xfId="28010" xr:uid="{00000000-0005-0000-0000-00007F6D0000}"/>
    <cellStyle name="Normal 6 3 7 3" xfId="7896" xr:uid="{00000000-0005-0000-0000-0000E91E0000}"/>
    <cellStyle name="Normal 6 3 7 3 3" xfId="22993" xr:uid="{00000000-0005-0000-0000-0000E6590000}"/>
    <cellStyle name="Normal 6 3 7 5" xfId="17980" xr:uid="{00000000-0005-0000-0000-000051460000}"/>
    <cellStyle name="Normal 6 3 8" xfId="4532" xr:uid="{00000000-0005-0000-0000-0000C5110000}"/>
    <cellStyle name="Normal 6 3 8 2" xfId="14587" xr:uid="{00000000-0005-0000-0000-00000C390000}"/>
    <cellStyle name="Normal 6 3 8 2 3" xfId="29681" xr:uid="{00000000-0005-0000-0000-000006740000}"/>
    <cellStyle name="Normal 6 3 8 3" xfId="9567" xr:uid="{00000000-0005-0000-0000-000070250000}"/>
    <cellStyle name="Normal 6 3 8 3 3" xfId="24664" xr:uid="{00000000-0005-0000-0000-00006D600000}"/>
    <cellStyle name="Normal 6 3 8 5" xfId="19651" xr:uid="{00000000-0005-0000-0000-0000D84C0000}"/>
    <cellStyle name="Normal 6 3 9" xfId="11243" xr:uid="{00000000-0005-0000-0000-0000FC2B0000}"/>
    <cellStyle name="Normal 6 3 9 3" xfId="26339"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3" xr:uid="{00000000-0005-0000-0000-0000F8010000}"/>
    <cellStyle name="Normal 6 8 10" xfId="6187" xr:uid="{00000000-0005-0000-0000-00003C180000}"/>
    <cellStyle name="Normal 6 8 10 3" xfId="21288" xr:uid="{00000000-0005-0000-0000-00003D530000}"/>
    <cellStyle name="Normal 6 8 12" xfId="16273" xr:uid="{00000000-0005-0000-0000-0000A63F0000}"/>
    <cellStyle name="Normal 6 8 2" xfId="1152" xr:uid="{00000000-0005-0000-0000-000090040000}"/>
    <cellStyle name="Normal 6 8 2 11" xfId="16327" xr:uid="{00000000-0005-0000-0000-0000DC3F0000}"/>
    <cellStyle name="Normal 6 8 2 2" xfId="1261" xr:uid="{00000000-0005-0000-0000-0000FD040000}"/>
    <cellStyle name="Normal 6 8 2 2 10" xfId="16431"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4" xr:uid="{00000000-0005-0000-0000-0000AF730000}"/>
    <cellStyle name="Normal 6 8 2 2 2 2 2 2 3" xfId="9480" xr:uid="{00000000-0005-0000-0000-000019250000}"/>
    <cellStyle name="Normal 6 8 2 2 2 2 2 2 3 3" xfId="24577" xr:uid="{00000000-0005-0000-0000-000016600000}"/>
    <cellStyle name="Normal 6 8 2 2 2 2 2 2 5" xfId="19564" xr:uid="{00000000-0005-0000-0000-0000814C0000}"/>
    <cellStyle name="Normal 6 8 2 2 2 2 2 3" xfId="6119" xr:uid="{00000000-0005-0000-0000-0000F8170000}"/>
    <cellStyle name="Normal 6 8 2 2 2 2 2 3 2" xfId="16171" xr:uid="{00000000-0005-0000-0000-00003C3F0000}"/>
    <cellStyle name="Normal 6 8 2 2 2 2 2 3 2 3" xfId="31265" xr:uid="{00000000-0005-0000-0000-0000367A0000}"/>
    <cellStyle name="Normal 6 8 2 2 2 2 2 3 3" xfId="11151" xr:uid="{00000000-0005-0000-0000-0000A02B0000}"/>
    <cellStyle name="Normal 6 8 2 2 2 2 2 3 3 3" xfId="26248" xr:uid="{00000000-0005-0000-0000-00009D660000}"/>
    <cellStyle name="Normal 6 8 2 2 2 2 2 3 5" xfId="21235" xr:uid="{00000000-0005-0000-0000-000008530000}"/>
    <cellStyle name="Normal 6 8 2 2 2 2 2 4" xfId="12829" xr:uid="{00000000-0005-0000-0000-00002E320000}"/>
    <cellStyle name="Normal 6 8 2 2 2 2 2 4 3" xfId="27923" xr:uid="{00000000-0005-0000-0000-0000286D0000}"/>
    <cellStyle name="Normal 6 8 2 2 2 2 2 5" xfId="7808" xr:uid="{00000000-0005-0000-0000-0000911E0000}"/>
    <cellStyle name="Normal 6 8 2 2 2 2 2 5 3" xfId="22906" xr:uid="{00000000-0005-0000-0000-00008F590000}"/>
    <cellStyle name="Normal 6 8 2 2 2 2 2 7" xfId="17893" xr:uid="{00000000-0005-0000-0000-0000FA450000}"/>
    <cellStyle name="Normal 6 8 2 2 2 2 3" xfId="3590" xr:uid="{00000000-0005-0000-0000-0000170E0000}"/>
    <cellStyle name="Normal 6 8 2 2 2 2 3 2" xfId="13664" xr:uid="{00000000-0005-0000-0000-000071350000}"/>
    <cellStyle name="Normal 6 8 2 2 2 2 3 2 3" xfId="28758" xr:uid="{00000000-0005-0000-0000-00006B700000}"/>
    <cellStyle name="Normal 6 8 2 2 2 2 3 3" xfId="8644" xr:uid="{00000000-0005-0000-0000-0000D5210000}"/>
    <cellStyle name="Normal 6 8 2 2 2 2 3 3 3" xfId="23741" xr:uid="{00000000-0005-0000-0000-0000D25C0000}"/>
    <cellStyle name="Normal 6 8 2 2 2 2 3 5" xfId="18728" xr:uid="{00000000-0005-0000-0000-00003D490000}"/>
    <cellStyle name="Normal 6 8 2 2 2 2 4" xfId="5283" xr:uid="{00000000-0005-0000-0000-0000B4140000}"/>
    <cellStyle name="Normal 6 8 2 2 2 2 4 2" xfId="15335" xr:uid="{00000000-0005-0000-0000-0000F83B0000}"/>
    <cellStyle name="Normal 6 8 2 2 2 2 4 2 3" xfId="30429" xr:uid="{00000000-0005-0000-0000-0000F2760000}"/>
    <cellStyle name="Normal 6 8 2 2 2 2 4 3" xfId="10315" xr:uid="{00000000-0005-0000-0000-00005C280000}"/>
    <cellStyle name="Normal 6 8 2 2 2 2 4 3 3" xfId="25412" xr:uid="{00000000-0005-0000-0000-000059630000}"/>
    <cellStyle name="Normal 6 8 2 2 2 2 4 5" xfId="20399" xr:uid="{00000000-0005-0000-0000-0000C44F0000}"/>
    <cellStyle name="Normal 6 8 2 2 2 2 5" xfId="11993" xr:uid="{00000000-0005-0000-0000-0000EA2E0000}"/>
    <cellStyle name="Normal 6 8 2 2 2 2 5 3" xfId="27087" xr:uid="{00000000-0005-0000-0000-0000E4690000}"/>
    <cellStyle name="Normal 6 8 2 2 2 2 6" xfId="6972" xr:uid="{00000000-0005-0000-0000-00004D1B0000}"/>
    <cellStyle name="Normal 6 8 2 2 2 2 6 3" xfId="22070" xr:uid="{00000000-0005-0000-0000-00004B560000}"/>
    <cellStyle name="Normal 6 8 2 2 2 2 8" xfId="17057"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6" xr:uid="{00000000-0005-0000-0000-00000D720000}"/>
    <cellStyle name="Normal 6 8 2 2 2 3 2 3" xfId="9062" xr:uid="{00000000-0005-0000-0000-000077230000}"/>
    <cellStyle name="Normal 6 8 2 2 2 3 2 3 3" xfId="24159" xr:uid="{00000000-0005-0000-0000-0000745E0000}"/>
    <cellStyle name="Normal 6 8 2 2 2 3 2 5" xfId="19146" xr:uid="{00000000-0005-0000-0000-0000DF4A0000}"/>
    <cellStyle name="Normal 6 8 2 2 2 3 3" xfId="5701" xr:uid="{00000000-0005-0000-0000-000056160000}"/>
    <cellStyle name="Normal 6 8 2 2 2 3 3 2" xfId="15753" xr:uid="{00000000-0005-0000-0000-00009A3D0000}"/>
    <cellStyle name="Normal 6 8 2 2 2 3 3 2 3" xfId="30847" xr:uid="{00000000-0005-0000-0000-000094780000}"/>
    <cellStyle name="Normal 6 8 2 2 2 3 3 3" xfId="10733" xr:uid="{00000000-0005-0000-0000-0000FE290000}"/>
    <cellStyle name="Normal 6 8 2 2 2 3 3 3 3" xfId="25830" xr:uid="{00000000-0005-0000-0000-0000FB640000}"/>
    <cellStyle name="Normal 6 8 2 2 2 3 3 5" xfId="20817" xr:uid="{00000000-0005-0000-0000-000066510000}"/>
    <cellStyle name="Normal 6 8 2 2 2 3 4" xfId="12411" xr:uid="{00000000-0005-0000-0000-00008C300000}"/>
    <cellStyle name="Normal 6 8 2 2 2 3 4 3" xfId="27505" xr:uid="{00000000-0005-0000-0000-0000866B0000}"/>
    <cellStyle name="Normal 6 8 2 2 2 3 5" xfId="7390" xr:uid="{00000000-0005-0000-0000-0000EF1C0000}"/>
    <cellStyle name="Normal 6 8 2 2 2 3 5 3" xfId="22488" xr:uid="{00000000-0005-0000-0000-0000ED570000}"/>
    <cellStyle name="Normal 6 8 2 2 2 3 7" xfId="17475" xr:uid="{00000000-0005-0000-0000-000058440000}"/>
    <cellStyle name="Normal 6 8 2 2 2 4" xfId="3172" xr:uid="{00000000-0005-0000-0000-0000750C0000}"/>
    <cellStyle name="Normal 6 8 2 2 2 4 2" xfId="13246" xr:uid="{00000000-0005-0000-0000-0000CF330000}"/>
    <cellStyle name="Normal 6 8 2 2 2 4 2 3" xfId="28340" xr:uid="{00000000-0005-0000-0000-0000C96E0000}"/>
    <cellStyle name="Normal 6 8 2 2 2 4 3" xfId="8226" xr:uid="{00000000-0005-0000-0000-000033200000}"/>
    <cellStyle name="Normal 6 8 2 2 2 4 3 3" xfId="23323" xr:uid="{00000000-0005-0000-0000-0000305B0000}"/>
    <cellStyle name="Normal 6 8 2 2 2 4 5" xfId="18310" xr:uid="{00000000-0005-0000-0000-00009B470000}"/>
    <cellStyle name="Normal 6 8 2 2 2 5" xfId="4865" xr:uid="{00000000-0005-0000-0000-000012130000}"/>
    <cellStyle name="Normal 6 8 2 2 2 5 2" xfId="14917" xr:uid="{00000000-0005-0000-0000-0000563A0000}"/>
    <cellStyle name="Normal 6 8 2 2 2 5 2 3" xfId="30011" xr:uid="{00000000-0005-0000-0000-000050750000}"/>
    <cellStyle name="Normal 6 8 2 2 2 5 3" xfId="9897" xr:uid="{00000000-0005-0000-0000-0000BA260000}"/>
    <cellStyle name="Normal 6 8 2 2 2 5 3 3" xfId="24994" xr:uid="{00000000-0005-0000-0000-0000B7610000}"/>
    <cellStyle name="Normal 6 8 2 2 2 5 5" xfId="19981" xr:uid="{00000000-0005-0000-0000-0000224E0000}"/>
    <cellStyle name="Normal 6 8 2 2 2 6" xfId="11575" xr:uid="{00000000-0005-0000-0000-0000482D0000}"/>
    <cellStyle name="Normal 6 8 2 2 2 6 3" xfId="26669" xr:uid="{00000000-0005-0000-0000-000042680000}"/>
    <cellStyle name="Normal 6 8 2 2 2 7" xfId="6554" xr:uid="{00000000-0005-0000-0000-0000AB190000}"/>
    <cellStyle name="Normal 6 8 2 2 2 7 3" xfId="21652" xr:uid="{00000000-0005-0000-0000-0000A9540000}"/>
    <cellStyle name="Normal 6 8 2 2 2 9" xfId="16639"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6" xr:uid="{00000000-0005-0000-0000-0000DF720000}"/>
    <cellStyle name="Normal 6 8 2 2 3 2 2 3" xfId="9272" xr:uid="{00000000-0005-0000-0000-000049240000}"/>
    <cellStyle name="Normal 6 8 2 2 3 2 2 3 3" xfId="24369" xr:uid="{00000000-0005-0000-0000-0000465F0000}"/>
    <cellStyle name="Normal 6 8 2 2 3 2 2 5" xfId="19356" xr:uid="{00000000-0005-0000-0000-0000B14B0000}"/>
    <cellStyle name="Normal 6 8 2 2 3 2 3" xfId="5911" xr:uid="{00000000-0005-0000-0000-000028170000}"/>
    <cellStyle name="Normal 6 8 2 2 3 2 3 2" xfId="15963" xr:uid="{00000000-0005-0000-0000-00006C3E0000}"/>
    <cellStyle name="Normal 6 8 2 2 3 2 3 2 3" xfId="31057" xr:uid="{00000000-0005-0000-0000-000066790000}"/>
    <cellStyle name="Normal 6 8 2 2 3 2 3 3" xfId="10943" xr:uid="{00000000-0005-0000-0000-0000D02A0000}"/>
    <cellStyle name="Normal 6 8 2 2 3 2 3 3 3" xfId="26040" xr:uid="{00000000-0005-0000-0000-0000CD650000}"/>
    <cellStyle name="Normal 6 8 2 2 3 2 3 5" xfId="21027" xr:uid="{00000000-0005-0000-0000-000038520000}"/>
    <cellStyle name="Normal 6 8 2 2 3 2 4" xfId="12621" xr:uid="{00000000-0005-0000-0000-00005E310000}"/>
    <cellStyle name="Normal 6 8 2 2 3 2 4 3" xfId="27715" xr:uid="{00000000-0005-0000-0000-0000586C0000}"/>
    <cellStyle name="Normal 6 8 2 2 3 2 5" xfId="7600" xr:uid="{00000000-0005-0000-0000-0000C11D0000}"/>
    <cellStyle name="Normal 6 8 2 2 3 2 5 3" xfId="22698" xr:uid="{00000000-0005-0000-0000-0000BF580000}"/>
    <cellStyle name="Normal 6 8 2 2 3 2 7" xfId="17685" xr:uid="{00000000-0005-0000-0000-00002A450000}"/>
    <cellStyle name="Normal 6 8 2 2 3 3" xfId="3382" xr:uid="{00000000-0005-0000-0000-0000470D0000}"/>
    <cellStyle name="Normal 6 8 2 2 3 3 2" xfId="13456" xr:uid="{00000000-0005-0000-0000-0000A1340000}"/>
    <cellStyle name="Normal 6 8 2 2 3 3 2 3" xfId="28550" xr:uid="{00000000-0005-0000-0000-00009B6F0000}"/>
    <cellStyle name="Normal 6 8 2 2 3 3 3" xfId="8436" xr:uid="{00000000-0005-0000-0000-000005210000}"/>
    <cellStyle name="Normal 6 8 2 2 3 3 3 3" xfId="23533" xr:uid="{00000000-0005-0000-0000-0000025C0000}"/>
    <cellStyle name="Normal 6 8 2 2 3 3 5" xfId="18520" xr:uid="{00000000-0005-0000-0000-00006D480000}"/>
    <cellStyle name="Normal 6 8 2 2 3 4" xfId="5075" xr:uid="{00000000-0005-0000-0000-0000E4130000}"/>
    <cellStyle name="Normal 6 8 2 2 3 4 2" xfId="15127" xr:uid="{00000000-0005-0000-0000-0000283B0000}"/>
    <cellStyle name="Normal 6 8 2 2 3 4 2 3" xfId="30221" xr:uid="{00000000-0005-0000-0000-000022760000}"/>
    <cellStyle name="Normal 6 8 2 2 3 4 3" xfId="10107" xr:uid="{00000000-0005-0000-0000-00008C270000}"/>
    <cellStyle name="Normal 6 8 2 2 3 4 3 3" xfId="25204" xr:uid="{00000000-0005-0000-0000-000089620000}"/>
    <cellStyle name="Normal 6 8 2 2 3 4 5" xfId="20191" xr:uid="{00000000-0005-0000-0000-0000F44E0000}"/>
    <cellStyle name="Normal 6 8 2 2 3 5" xfId="11785" xr:uid="{00000000-0005-0000-0000-00001A2E0000}"/>
    <cellStyle name="Normal 6 8 2 2 3 5 3" xfId="26879" xr:uid="{00000000-0005-0000-0000-000014690000}"/>
    <cellStyle name="Normal 6 8 2 2 3 6" xfId="6764" xr:uid="{00000000-0005-0000-0000-00007D1A0000}"/>
    <cellStyle name="Normal 6 8 2 2 3 6 3" xfId="21862" xr:uid="{00000000-0005-0000-0000-00007B550000}"/>
    <cellStyle name="Normal 6 8 2 2 3 8" xfId="16849"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8" xr:uid="{00000000-0005-0000-0000-00003D710000}"/>
    <cellStyle name="Normal 6 8 2 2 4 2 3" xfId="8854" xr:uid="{00000000-0005-0000-0000-0000A7220000}"/>
    <cellStyle name="Normal 6 8 2 2 4 2 3 3" xfId="23951" xr:uid="{00000000-0005-0000-0000-0000A45D0000}"/>
    <cellStyle name="Normal 6 8 2 2 4 2 5" xfId="18938" xr:uid="{00000000-0005-0000-0000-00000F4A0000}"/>
    <cellStyle name="Normal 6 8 2 2 4 3" xfId="5493" xr:uid="{00000000-0005-0000-0000-000086150000}"/>
    <cellStyle name="Normal 6 8 2 2 4 3 2" xfId="15545" xr:uid="{00000000-0005-0000-0000-0000CA3C0000}"/>
    <cellStyle name="Normal 6 8 2 2 4 3 2 3" xfId="30639" xr:uid="{00000000-0005-0000-0000-0000C4770000}"/>
    <cellStyle name="Normal 6 8 2 2 4 3 3" xfId="10525" xr:uid="{00000000-0005-0000-0000-00002E290000}"/>
    <cellStyle name="Normal 6 8 2 2 4 3 3 3" xfId="25622" xr:uid="{00000000-0005-0000-0000-00002B640000}"/>
    <cellStyle name="Normal 6 8 2 2 4 3 5" xfId="20609" xr:uid="{00000000-0005-0000-0000-000096500000}"/>
    <cellStyle name="Normal 6 8 2 2 4 4" xfId="12203" xr:uid="{00000000-0005-0000-0000-0000BC2F0000}"/>
    <cellStyle name="Normal 6 8 2 2 4 4 3" xfId="27297" xr:uid="{00000000-0005-0000-0000-0000B66A0000}"/>
    <cellStyle name="Normal 6 8 2 2 4 5" xfId="7182" xr:uid="{00000000-0005-0000-0000-00001F1C0000}"/>
    <cellStyle name="Normal 6 8 2 2 4 5 3" xfId="22280" xr:uid="{00000000-0005-0000-0000-00001D570000}"/>
    <cellStyle name="Normal 6 8 2 2 4 7" xfId="17267" xr:uid="{00000000-0005-0000-0000-000088430000}"/>
    <cellStyle name="Normal 6 8 2 2 5" xfId="2964" xr:uid="{00000000-0005-0000-0000-0000A50B0000}"/>
    <cellStyle name="Normal 6 8 2 2 5 2" xfId="13038" xr:uid="{00000000-0005-0000-0000-0000FF320000}"/>
    <cellStyle name="Normal 6 8 2 2 5 2 3" xfId="28132" xr:uid="{00000000-0005-0000-0000-0000F96D0000}"/>
    <cellStyle name="Normal 6 8 2 2 5 3" xfId="8018" xr:uid="{00000000-0005-0000-0000-0000631F0000}"/>
    <cellStyle name="Normal 6 8 2 2 5 3 3" xfId="23115" xr:uid="{00000000-0005-0000-0000-0000605A0000}"/>
    <cellStyle name="Normal 6 8 2 2 5 5" xfId="18102" xr:uid="{00000000-0005-0000-0000-0000CB460000}"/>
    <cellStyle name="Normal 6 8 2 2 6" xfId="4657" xr:uid="{00000000-0005-0000-0000-000042120000}"/>
    <cellStyle name="Normal 6 8 2 2 6 2" xfId="14709" xr:uid="{00000000-0005-0000-0000-000086390000}"/>
    <cellStyle name="Normal 6 8 2 2 6 2 3" xfId="29803" xr:uid="{00000000-0005-0000-0000-000080740000}"/>
    <cellStyle name="Normal 6 8 2 2 6 3" xfId="9689" xr:uid="{00000000-0005-0000-0000-0000EA250000}"/>
    <cellStyle name="Normal 6 8 2 2 6 3 3" xfId="24786" xr:uid="{00000000-0005-0000-0000-0000E7600000}"/>
    <cellStyle name="Normal 6 8 2 2 6 5" xfId="19773" xr:uid="{00000000-0005-0000-0000-0000524D0000}"/>
    <cellStyle name="Normal 6 8 2 2 7" xfId="11367" xr:uid="{00000000-0005-0000-0000-0000782C0000}"/>
    <cellStyle name="Normal 6 8 2 2 7 3" xfId="26461" xr:uid="{00000000-0005-0000-0000-000072670000}"/>
    <cellStyle name="Normal 6 8 2 2 8" xfId="6346" xr:uid="{00000000-0005-0000-0000-0000DB180000}"/>
    <cellStyle name="Normal 6 8 2 2 8 3" xfId="21444"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0" xr:uid="{00000000-0005-0000-0000-000047730000}"/>
    <cellStyle name="Normal 6 8 2 3 2 2 2 3" xfId="9376" xr:uid="{00000000-0005-0000-0000-0000B1240000}"/>
    <cellStyle name="Normal 6 8 2 3 2 2 2 3 3" xfId="24473" xr:uid="{00000000-0005-0000-0000-0000AE5F0000}"/>
    <cellStyle name="Normal 6 8 2 3 2 2 2 5" xfId="19460" xr:uid="{00000000-0005-0000-0000-0000194C0000}"/>
    <cellStyle name="Normal 6 8 2 3 2 2 3" xfId="6015" xr:uid="{00000000-0005-0000-0000-000090170000}"/>
    <cellStyle name="Normal 6 8 2 3 2 2 3 2" xfId="16067" xr:uid="{00000000-0005-0000-0000-0000D43E0000}"/>
    <cellStyle name="Normal 6 8 2 3 2 2 3 2 3" xfId="31161" xr:uid="{00000000-0005-0000-0000-0000CE790000}"/>
    <cellStyle name="Normal 6 8 2 3 2 2 3 3" xfId="11047" xr:uid="{00000000-0005-0000-0000-0000382B0000}"/>
    <cellStyle name="Normal 6 8 2 3 2 2 3 3 3" xfId="26144" xr:uid="{00000000-0005-0000-0000-000035660000}"/>
    <cellStyle name="Normal 6 8 2 3 2 2 3 5" xfId="21131" xr:uid="{00000000-0005-0000-0000-0000A0520000}"/>
    <cellStyle name="Normal 6 8 2 3 2 2 4" xfId="12725" xr:uid="{00000000-0005-0000-0000-0000C6310000}"/>
    <cellStyle name="Normal 6 8 2 3 2 2 4 3" xfId="27819" xr:uid="{00000000-0005-0000-0000-0000C06C0000}"/>
    <cellStyle name="Normal 6 8 2 3 2 2 5" xfId="7704" xr:uid="{00000000-0005-0000-0000-0000291E0000}"/>
    <cellStyle name="Normal 6 8 2 3 2 2 5 3" xfId="22802" xr:uid="{00000000-0005-0000-0000-000027590000}"/>
    <cellStyle name="Normal 6 8 2 3 2 2 7" xfId="17789" xr:uid="{00000000-0005-0000-0000-000092450000}"/>
    <cellStyle name="Normal 6 8 2 3 2 3" xfId="3486" xr:uid="{00000000-0005-0000-0000-0000AF0D0000}"/>
    <cellStyle name="Normal 6 8 2 3 2 3 2" xfId="13560" xr:uid="{00000000-0005-0000-0000-000009350000}"/>
    <cellStyle name="Normal 6 8 2 3 2 3 2 3" xfId="28654" xr:uid="{00000000-0005-0000-0000-000003700000}"/>
    <cellStyle name="Normal 6 8 2 3 2 3 3" xfId="8540" xr:uid="{00000000-0005-0000-0000-00006D210000}"/>
    <cellStyle name="Normal 6 8 2 3 2 3 3 3" xfId="23637" xr:uid="{00000000-0005-0000-0000-00006A5C0000}"/>
    <cellStyle name="Normal 6 8 2 3 2 3 5" xfId="18624" xr:uid="{00000000-0005-0000-0000-0000D5480000}"/>
    <cellStyle name="Normal 6 8 2 3 2 4" xfId="5179" xr:uid="{00000000-0005-0000-0000-00004C140000}"/>
    <cellStyle name="Normal 6 8 2 3 2 4 2" xfId="15231" xr:uid="{00000000-0005-0000-0000-0000903B0000}"/>
    <cellStyle name="Normal 6 8 2 3 2 4 2 3" xfId="30325" xr:uid="{00000000-0005-0000-0000-00008A760000}"/>
    <cellStyle name="Normal 6 8 2 3 2 4 3" xfId="10211" xr:uid="{00000000-0005-0000-0000-0000F4270000}"/>
    <cellStyle name="Normal 6 8 2 3 2 4 3 3" xfId="25308" xr:uid="{00000000-0005-0000-0000-0000F1620000}"/>
    <cellStyle name="Normal 6 8 2 3 2 4 5" xfId="20295" xr:uid="{00000000-0005-0000-0000-00005C4F0000}"/>
    <cellStyle name="Normal 6 8 2 3 2 5" xfId="11889" xr:uid="{00000000-0005-0000-0000-0000822E0000}"/>
    <cellStyle name="Normal 6 8 2 3 2 5 3" xfId="26983" xr:uid="{00000000-0005-0000-0000-00007C690000}"/>
    <cellStyle name="Normal 6 8 2 3 2 6" xfId="6868" xr:uid="{00000000-0005-0000-0000-0000E51A0000}"/>
    <cellStyle name="Normal 6 8 2 3 2 6 3" xfId="21966" xr:uid="{00000000-0005-0000-0000-0000E3550000}"/>
    <cellStyle name="Normal 6 8 2 3 2 8" xfId="16953"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2" xr:uid="{00000000-0005-0000-0000-0000A5710000}"/>
    <cellStyle name="Normal 6 8 2 3 3 2 3" xfId="8958" xr:uid="{00000000-0005-0000-0000-00000F230000}"/>
    <cellStyle name="Normal 6 8 2 3 3 2 3 3" xfId="24055" xr:uid="{00000000-0005-0000-0000-00000C5E0000}"/>
    <cellStyle name="Normal 6 8 2 3 3 2 5" xfId="19042" xr:uid="{00000000-0005-0000-0000-0000774A0000}"/>
    <cellStyle name="Normal 6 8 2 3 3 3" xfId="5597" xr:uid="{00000000-0005-0000-0000-0000EE150000}"/>
    <cellStyle name="Normal 6 8 2 3 3 3 2" xfId="15649" xr:uid="{00000000-0005-0000-0000-0000323D0000}"/>
    <cellStyle name="Normal 6 8 2 3 3 3 2 3" xfId="30743" xr:uid="{00000000-0005-0000-0000-00002C780000}"/>
    <cellStyle name="Normal 6 8 2 3 3 3 3" xfId="10629" xr:uid="{00000000-0005-0000-0000-000096290000}"/>
    <cellStyle name="Normal 6 8 2 3 3 3 3 3" xfId="25726" xr:uid="{00000000-0005-0000-0000-000093640000}"/>
    <cellStyle name="Normal 6 8 2 3 3 3 5" xfId="20713" xr:uid="{00000000-0005-0000-0000-0000FE500000}"/>
    <cellStyle name="Normal 6 8 2 3 3 4" xfId="12307" xr:uid="{00000000-0005-0000-0000-000024300000}"/>
    <cellStyle name="Normal 6 8 2 3 3 4 3" xfId="27401" xr:uid="{00000000-0005-0000-0000-00001E6B0000}"/>
    <cellStyle name="Normal 6 8 2 3 3 5" xfId="7286" xr:uid="{00000000-0005-0000-0000-0000871C0000}"/>
    <cellStyle name="Normal 6 8 2 3 3 5 3" xfId="22384" xr:uid="{00000000-0005-0000-0000-000085570000}"/>
    <cellStyle name="Normal 6 8 2 3 3 7" xfId="17371" xr:uid="{00000000-0005-0000-0000-0000F0430000}"/>
    <cellStyle name="Normal 6 8 2 3 4" xfId="3068" xr:uid="{00000000-0005-0000-0000-00000D0C0000}"/>
    <cellStyle name="Normal 6 8 2 3 4 2" xfId="13142" xr:uid="{00000000-0005-0000-0000-000067330000}"/>
    <cellStyle name="Normal 6 8 2 3 4 2 3" xfId="28236" xr:uid="{00000000-0005-0000-0000-0000616E0000}"/>
    <cellStyle name="Normal 6 8 2 3 4 3" xfId="8122" xr:uid="{00000000-0005-0000-0000-0000CB1F0000}"/>
    <cellStyle name="Normal 6 8 2 3 4 3 3" xfId="23219" xr:uid="{00000000-0005-0000-0000-0000C85A0000}"/>
    <cellStyle name="Normal 6 8 2 3 4 5" xfId="18206" xr:uid="{00000000-0005-0000-0000-000033470000}"/>
    <cellStyle name="Normal 6 8 2 3 5" xfId="4761" xr:uid="{00000000-0005-0000-0000-0000AA120000}"/>
    <cellStyle name="Normal 6 8 2 3 5 2" xfId="14813" xr:uid="{00000000-0005-0000-0000-0000EE390000}"/>
    <cellStyle name="Normal 6 8 2 3 5 2 3" xfId="29907" xr:uid="{00000000-0005-0000-0000-0000E8740000}"/>
    <cellStyle name="Normal 6 8 2 3 5 3" xfId="9793" xr:uid="{00000000-0005-0000-0000-000052260000}"/>
    <cellStyle name="Normal 6 8 2 3 5 3 3" xfId="24890" xr:uid="{00000000-0005-0000-0000-00004F610000}"/>
    <cellStyle name="Normal 6 8 2 3 5 5" xfId="19877" xr:uid="{00000000-0005-0000-0000-0000BA4D0000}"/>
    <cellStyle name="Normal 6 8 2 3 6" xfId="11471" xr:uid="{00000000-0005-0000-0000-0000E02C0000}"/>
    <cellStyle name="Normal 6 8 2 3 6 3" xfId="26565" xr:uid="{00000000-0005-0000-0000-0000DA670000}"/>
    <cellStyle name="Normal 6 8 2 3 7" xfId="6450" xr:uid="{00000000-0005-0000-0000-000043190000}"/>
    <cellStyle name="Normal 6 8 2 3 7 3" xfId="21548" xr:uid="{00000000-0005-0000-0000-000041540000}"/>
    <cellStyle name="Normal 6 8 2 3 9" xfId="16535"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2" xr:uid="{00000000-0005-0000-0000-000077720000}"/>
    <cellStyle name="Normal 6 8 2 4 2 2 3" xfId="9168" xr:uid="{00000000-0005-0000-0000-0000E1230000}"/>
    <cellStyle name="Normal 6 8 2 4 2 2 3 3" xfId="24265" xr:uid="{00000000-0005-0000-0000-0000DE5E0000}"/>
    <cellStyle name="Normal 6 8 2 4 2 2 5" xfId="19252" xr:uid="{00000000-0005-0000-0000-0000494B0000}"/>
    <cellStyle name="Normal 6 8 2 4 2 3" xfId="5807" xr:uid="{00000000-0005-0000-0000-0000C0160000}"/>
    <cellStyle name="Normal 6 8 2 4 2 3 2" xfId="15859" xr:uid="{00000000-0005-0000-0000-0000043E0000}"/>
    <cellStyle name="Normal 6 8 2 4 2 3 2 3" xfId="30953" xr:uid="{00000000-0005-0000-0000-0000FE780000}"/>
    <cellStyle name="Normal 6 8 2 4 2 3 3" xfId="10839" xr:uid="{00000000-0005-0000-0000-0000682A0000}"/>
    <cellStyle name="Normal 6 8 2 4 2 3 3 3" xfId="25936" xr:uid="{00000000-0005-0000-0000-000065650000}"/>
    <cellStyle name="Normal 6 8 2 4 2 3 5" xfId="20923" xr:uid="{00000000-0005-0000-0000-0000D0510000}"/>
    <cellStyle name="Normal 6 8 2 4 2 4" xfId="12517" xr:uid="{00000000-0005-0000-0000-0000F6300000}"/>
    <cellStyle name="Normal 6 8 2 4 2 4 3" xfId="27611" xr:uid="{00000000-0005-0000-0000-0000F06B0000}"/>
    <cellStyle name="Normal 6 8 2 4 2 5" xfId="7496" xr:uid="{00000000-0005-0000-0000-0000591D0000}"/>
    <cellStyle name="Normal 6 8 2 4 2 5 3" xfId="22594" xr:uid="{00000000-0005-0000-0000-000057580000}"/>
    <cellStyle name="Normal 6 8 2 4 2 7" xfId="17581" xr:uid="{00000000-0005-0000-0000-0000C2440000}"/>
    <cellStyle name="Normal 6 8 2 4 3" xfId="3278" xr:uid="{00000000-0005-0000-0000-0000DF0C0000}"/>
    <cellStyle name="Normal 6 8 2 4 3 2" xfId="13352" xr:uid="{00000000-0005-0000-0000-000039340000}"/>
    <cellStyle name="Normal 6 8 2 4 3 2 3" xfId="28446" xr:uid="{00000000-0005-0000-0000-0000336F0000}"/>
    <cellStyle name="Normal 6 8 2 4 3 3" xfId="8332" xr:uid="{00000000-0005-0000-0000-00009D200000}"/>
    <cellStyle name="Normal 6 8 2 4 3 3 3" xfId="23429" xr:uid="{00000000-0005-0000-0000-00009A5B0000}"/>
    <cellStyle name="Normal 6 8 2 4 3 5" xfId="18416" xr:uid="{00000000-0005-0000-0000-000005480000}"/>
    <cellStyle name="Normal 6 8 2 4 4" xfId="4971" xr:uid="{00000000-0005-0000-0000-00007C130000}"/>
    <cellStyle name="Normal 6 8 2 4 4 2" xfId="15023" xr:uid="{00000000-0005-0000-0000-0000C03A0000}"/>
    <cellStyle name="Normal 6 8 2 4 4 2 3" xfId="30117" xr:uid="{00000000-0005-0000-0000-0000BA750000}"/>
    <cellStyle name="Normal 6 8 2 4 4 3" xfId="10003" xr:uid="{00000000-0005-0000-0000-000024270000}"/>
    <cellStyle name="Normal 6 8 2 4 4 3 3" xfId="25100" xr:uid="{00000000-0005-0000-0000-000021620000}"/>
    <cellStyle name="Normal 6 8 2 4 4 5" xfId="20087" xr:uid="{00000000-0005-0000-0000-00008C4E0000}"/>
    <cellStyle name="Normal 6 8 2 4 5" xfId="11681" xr:uid="{00000000-0005-0000-0000-0000B22D0000}"/>
    <cellStyle name="Normal 6 8 2 4 5 3" xfId="26775" xr:uid="{00000000-0005-0000-0000-0000AC680000}"/>
    <cellStyle name="Normal 6 8 2 4 6" xfId="6660" xr:uid="{00000000-0005-0000-0000-0000151A0000}"/>
    <cellStyle name="Normal 6 8 2 4 6 3" xfId="21758" xr:uid="{00000000-0005-0000-0000-000013550000}"/>
    <cellStyle name="Normal 6 8 2 4 8" xfId="16745"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4" xr:uid="{00000000-0005-0000-0000-0000D5700000}"/>
    <cellStyle name="Normal 6 8 2 5 2 3" xfId="8750" xr:uid="{00000000-0005-0000-0000-00003F220000}"/>
    <cellStyle name="Normal 6 8 2 5 2 3 3" xfId="23847" xr:uid="{00000000-0005-0000-0000-00003C5D0000}"/>
    <cellStyle name="Normal 6 8 2 5 2 5" xfId="18834" xr:uid="{00000000-0005-0000-0000-0000A7490000}"/>
    <cellStyle name="Normal 6 8 2 5 3" xfId="5389" xr:uid="{00000000-0005-0000-0000-00001E150000}"/>
    <cellStyle name="Normal 6 8 2 5 3 2" xfId="15441" xr:uid="{00000000-0005-0000-0000-0000623C0000}"/>
    <cellStyle name="Normal 6 8 2 5 3 2 3" xfId="30535" xr:uid="{00000000-0005-0000-0000-00005C770000}"/>
    <cellStyle name="Normal 6 8 2 5 3 3" xfId="10421" xr:uid="{00000000-0005-0000-0000-0000C6280000}"/>
    <cellStyle name="Normal 6 8 2 5 3 3 3" xfId="25518" xr:uid="{00000000-0005-0000-0000-0000C3630000}"/>
    <cellStyle name="Normal 6 8 2 5 3 5" xfId="20505" xr:uid="{00000000-0005-0000-0000-00002E500000}"/>
    <cellStyle name="Normal 6 8 2 5 4" xfId="12099" xr:uid="{00000000-0005-0000-0000-0000542F0000}"/>
    <cellStyle name="Normal 6 8 2 5 4 3" xfId="27193" xr:uid="{00000000-0005-0000-0000-00004E6A0000}"/>
    <cellStyle name="Normal 6 8 2 5 5" xfId="7078" xr:uid="{00000000-0005-0000-0000-0000B71B0000}"/>
    <cellStyle name="Normal 6 8 2 5 5 3" xfId="22176" xr:uid="{00000000-0005-0000-0000-0000B5560000}"/>
    <cellStyle name="Normal 6 8 2 5 7" xfId="17163" xr:uid="{00000000-0005-0000-0000-000020430000}"/>
    <cellStyle name="Normal 6 8 2 6" xfId="2860" xr:uid="{00000000-0005-0000-0000-00003D0B0000}"/>
    <cellStyle name="Normal 6 8 2 6 2" xfId="12934" xr:uid="{00000000-0005-0000-0000-000097320000}"/>
    <cellStyle name="Normal 6 8 2 6 2 3" xfId="28028" xr:uid="{00000000-0005-0000-0000-0000916D0000}"/>
    <cellStyle name="Normal 6 8 2 6 3" xfId="7914" xr:uid="{00000000-0005-0000-0000-0000FB1E0000}"/>
    <cellStyle name="Normal 6 8 2 6 3 3" xfId="23011" xr:uid="{00000000-0005-0000-0000-0000F8590000}"/>
    <cellStyle name="Normal 6 8 2 6 5" xfId="17998" xr:uid="{00000000-0005-0000-0000-000063460000}"/>
    <cellStyle name="Normal 6 8 2 7" xfId="4553" xr:uid="{00000000-0005-0000-0000-0000DA110000}"/>
    <cellStyle name="Normal 6 8 2 7 2" xfId="14605" xr:uid="{00000000-0005-0000-0000-00001E390000}"/>
    <cellStyle name="Normal 6 8 2 7 2 3" xfId="29699" xr:uid="{00000000-0005-0000-0000-000018740000}"/>
    <cellStyle name="Normal 6 8 2 7 3" xfId="9585" xr:uid="{00000000-0005-0000-0000-000082250000}"/>
    <cellStyle name="Normal 6 8 2 7 3 3" xfId="24682" xr:uid="{00000000-0005-0000-0000-00007F600000}"/>
    <cellStyle name="Normal 6 8 2 7 5" xfId="19669" xr:uid="{00000000-0005-0000-0000-0000EA4C0000}"/>
    <cellStyle name="Normal 6 8 2 8" xfId="11263" xr:uid="{00000000-0005-0000-0000-0000102C0000}"/>
    <cellStyle name="Normal 6 8 2 8 3" xfId="26357" xr:uid="{00000000-0005-0000-0000-00000A670000}"/>
    <cellStyle name="Normal 6 8 2 9" xfId="6242" xr:uid="{00000000-0005-0000-0000-000073180000}"/>
    <cellStyle name="Normal 6 8 2 9 3" xfId="21340" xr:uid="{00000000-0005-0000-0000-000071530000}"/>
    <cellStyle name="Normal 6 8 3" xfId="1207" xr:uid="{00000000-0005-0000-0000-0000C7040000}"/>
    <cellStyle name="Normal 6 8 3 10" xfId="16379"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2" xr:uid="{00000000-0005-0000-0000-00007B730000}"/>
    <cellStyle name="Normal 6 8 3 2 2 2 2 3" xfId="9428" xr:uid="{00000000-0005-0000-0000-0000E5240000}"/>
    <cellStyle name="Normal 6 8 3 2 2 2 2 3 3" xfId="24525" xr:uid="{00000000-0005-0000-0000-0000E25F0000}"/>
    <cellStyle name="Normal 6 8 3 2 2 2 2 5" xfId="19512" xr:uid="{00000000-0005-0000-0000-00004D4C0000}"/>
    <cellStyle name="Normal 6 8 3 2 2 2 3" xfId="6067" xr:uid="{00000000-0005-0000-0000-0000C4170000}"/>
    <cellStyle name="Normal 6 8 3 2 2 2 3 2" xfId="16119" xr:uid="{00000000-0005-0000-0000-0000083F0000}"/>
    <cellStyle name="Normal 6 8 3 2 2 2 3 2 3" xfId="31213" xr:uid="{00000000-0005-0000-0000-0000027A0000}"/>
    <cellStyle name="Normal 6 8 3 2 2 2 3 3" xfId="11099" xr:uid="{00000000-0005-0000-0000-00006C2B0000}"/>
    <cellStyle name="Normal 6 8 3 2 2 2 3 3 3" xfId="26196" xr:uid="{00000000-0005-0000-0000-000069660000}"/>
    <cellStyle name="Normal 6 8 3 2 2 2 3 5" xfId="21183" xr:uid="{00000000-0005-0000-0000-0000D4520000}"/>
    <cellStyle name="Normal 6 8 3 2 2 2 4" xfId="12777" xr:uid="{00000000-0005-0000-0000-0000FA310000}"/>
    <cellStyle name="Normal 6 8 3 2 2 2 4 3" xfId="27871" xr:uid="{00000000-0005-0000-0000-0000F46C0000}"/>
    <cellStyle name="Normal 6 8 3 2 2 2 5" xfId="7756" xr:uid="{00000000-0005-0000-0000-00005D1E0000}"/>
    <cellStyle name="Normal 6 8 3 2 2 2 5 3" xfId="22854" xr:uid="{00000000-0005-0000-0000-00005B590000}"/>
    <cellStyle name="Normal 6 8 3 2 2 2 7" xfId="17841" xr:uid="{00000000-0005-0000-0000-0000C6450000}"/>
    <cellStyle name="Normal 6 8 3 2 2 3" xfId="3538" xr:uid="{00000000-0005-0000-0000-0000E30D0000}"/>
    <cellStyle name="Normal 6 8 3 2 2 3 2" xfId="13612" xr:uid="{00000000-0005-0000-0000-00003D350000}"/>
    <cellStyle name="Normal 6 8 3 2 2 3 2 3" xfId="28706" xr:uid="{00000000-0005-0000-0000-000037700000}"/>
    <cellStyle name="Normal 6 8 3 2 2 3 3" xfId="8592" xr:uid="{00000000-0005-0000-0000-0000A1210000}"/>
    <cellStyle name="Normal 6 8 3 2 2 3 3 3" xfId="23689" xr:uid="{00000000-0005-0000-0000-00009E5C0000}"/>
    <cellStyle name="Normal 6 8 3 2 2 3 5" xfId="18676" xr:uid="{00000000-0005-0000-0000-000009490000}"/>
    <cellStyle name="Normal 6 8 3 2 2 4" xfId="5231" xr:uid="{00000000-0005-0000-0000-000080140000}"/>
    <cellStyle name="Normal 6 8 3 2 2 4 2" xfId="15283" xr:uid="{00000000-0005-0000-0000-0000C43B0000}"/>
    <cellStyle name="Normal 6 8 3 2 2 4 2 3" xfId="30377" xr:uid="{00000000-0005-0000-0000-0000BE760000}"/>
    <cellStyle name="Normal 6 8 3 2 2 4 3" xfId="10263" xr:uid="{00000000-0005-0000-0000-000028280000}"/>
    <cellStyle name="Normal 6 8 3 2 2 4 3 3" xfId="25360" xr:uid="{00000000-0005-0000-0000-000025630000}"/>
    <cellStyle name="Normal 6 8 3 2 2 4 5" xfId="20347" xr:uid="{00000000-0005-0000-0000-0000904F0000}"/>
    <cellStyle name="Normal 6 8 3 2 2 5" xfId="11941" xr:uid="{00000000-0005-0000-0000-0000B62E0000}"/>
    <cellStyle name="Normal 6 8 3 2 2 5 3" xfId="27035" xr:uid="{00000000-0005-0000-0000-0000B0690000}"/>
    <cellStyle name="Normal 6 8 3 2 2 6" xfId="6920" xr:uid="{00000000-0005-0000-0000-0000191B0000}"/>
    <cellStyle name="Normal 6 8 3 2 2 6 3" xfId="22018" xr:uid="{00000000-0005-0000-0000-000017560000}"/>
    <cellStyle name="Normal 6 8 3 2 2 8" xfId="17005"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4" xr:uid="{00000000-0005-0000-0000-0000D9710000}"/>
    <cellStyle name="Normal 6 8 3 2 3 2 3" xfId="9010" xr:uid="{00000000-0005-0000-0000-000043230000}"/>
    <cellStyle name="Normal 6 8 3 2 3 2 3 3" xfId="24107" xr:uid="{00000000-0005-0000-0000-0000405E0000}"/>
    <cellStyle name="Normal 6 8 3 2 3 2 5" xfId="19094" xr:uid="{00000000-0005-0000-0000-0000AB4A0000}"/>
    <cellStyle name="Normal 6 8 3 2 3 3" xfId="5649" xr:uid="{00000000-0005-0000-0000-000022160000}"/>
    <cellStyle name="Normal 6 8 3 2 3 3 2" xfId="15701" xr:uid="{00000000-0005-0000-0000-0000663D0000}"/>
    <cellStyle name="Normal 6 8 3 2 3 3 2 3" xfId="30795" xr:uid="{00000000-0005-0000-0000-000060780000}"/>
    <cellStyle name="Normal 6 8 3 2 3 3 3" xfId="10681" xr:uid="{00000000-0005-0000-0000-0000CA290000}"/>
    <cellStyle name="Normal 6 8 3 2 3 3 3 3" xfId="25778" xr:uid="{00000000-0005-0000-0000-0000C7640000}"/>
    <cellStyle name="Normal 6 8 3 2 3 3 5" xfId="20765" xr:uid="{00000000-0005-0000-0000-000032510000}"/>
    <cellStyle name="Normal 6 8 3 2 3 4" xfId="12359" xr:uid="{00000000-0005-0000-0000-000058300000}"/>
    <cellStyle name="Normal 6 8 3 2 3 4 3" xfId="27453" xr:uid="{00000000-0005-0000-0000-0000526B0000}"/>
    <cellStyle name="Normal 6 8 3 2 3 5" xfId="7338" xr:uid="{00000000-0005-0000-0000-0000BB1C0000}"/>
    <cellStyle name="Normal 6 8 3 2 3 5 3" xfId="22436" xr:uid="{00000000-0005-0000-0000-0000B9570000}"/>
    <cellStyle name="Normal 6 8 3 2 3 7" xfId="17423" xr:uid="{00000000-0005-0000-0000-000024440000}"/>
    <cellStyle name="Normal 6 8 3 2 4" xfId="3120" xr:uid="{00000000-0005-0000-0000-0000410C0000}"/>
    <cellStyle name="Normal 6 8 3 2 4 2" xfId="13194" xr:uid="{00000000-0005-0000-0000-00009B330000}"/>
    <cellStyle name="Normal 6 8 3 2 4 2 3" xfId="28288" xr:uid="{00000000-0005-0000-0000-0000956E0000}"/>
    <cellStyle name="Normal 6 8 3 2 4 3" xfId="8174" xr:uid="{00000000-0005-0000-0000-0000FF1F0000}"/>
    <cellStyle name="Normal 6 8 3 2 4 3 3" xfId="23271" xr:uid="{00000000-0005-0000-0000-0000FC5A0000}"/>
    <cellStyle name="Normal 6 8 3 2 4 5" xfId="18258" xr:uid="{00000000-0005-0000-0000-000067470000}"/>
    <cellStyle name="Normal 6 8 3 2 5" xfId="4813" xr:uid="{00000000-0005-0000-0000-0000DE120000}"/>
    <cellStyle name="Normal 6 8 3 2 5 2" xfId="14865" xr:uid="{00000000-0005-0000-0000-0000223A0000}"/>
    <cellStyle name="Normal 6 8 3 2 5 2 3" xfId="29959" xr:uid="{00000000-0005-0000-0000-00001C750000}"/>
    <cellStyle name="Normal 6 8 3 2 5 3" xfId="9845" xr:uid="{00000000-0005-0000-0000-000086260000}"/>
    <cellStyle name="Normal 6 8 3 2 5 3 3" xfId="24942" xr:uid="{00000000-0005-0000-0000-000083610000}"/>
    <cellStyle name="Normal 6 8 3 2 5 5" xfId="19929" xr:uid="{00000000-0005-0000-0000-0000EE4D0000}"/>
    <cellStyle name="Normal 6 8 3 2 6" xfId="11523" xr:uid="{00000000-0005-0000-0000-0000142D0000}"/>
    <cellStyle name="Normal 6 8 3 2 6 3" xfId="26617" xr:uid="{00000000-0005-0000-0000-00000E680000}"/>
    <cellStyle name="Normal 6 8 3 2 7" xfId="6502" xr:uid="{00000000-0005-0000-0000-000077190000}"/>
    <cellStyle name="Normal 6 8 3 2 7 3" xfId="21600" xr:uid="{00000000-0005-0000-0000-000075540000}"/>
    <cellStyle name="Normal 6 8 3 2 9" xfId="16587"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4" xr:uid="{00000000-0005-0000-0000-0000AB720000}"/>
    <cellStyle name="Normal 6 8 3 3 2 2 3" xfId="9220" xr:uid="{00000000-0005-0000-0000-000015240000}"/>
    <cellStyle name="Normal 6 8 3 3 2 2 3 3" xfId="24317" xr:uid="{00000000-0005-0000-0000-0000125F0000}"/>
    <cellStyle name="Normal 6 8 3 3 2 2 5" xfId="19304" xr:uid="{00000000-0005-0000-0000-00007D4B0000}"/>
    <cellStyle name="Normal 6 8 3 3 2 3" xfId="5859" xr:uid="{00000000-0005-0000-0000-0000F4160000}"/>
    <cellStyle name="Normal 6 8 3 3 2 3 2" xfId="15911" xr:uid="{00000000-0005-0000-0000-0000383E0000}"/>
    <cellStyle name="Normal 6 8 3 3 2 3 2 3" xfId="31005" xr:uid="{00000000-0005-0000-0000-000032790000}"/>
    <cellStyle name="Normal 6 8 3 3 2 3 3" xfId="10891" xr:uid="{00000000-0005-0000-0000-00009C2A0000}"/>
    <cellStyle name="Normal 6 8 3 3 2 3 3 3" xfId="25988" xr:uid="{00000000-0005-0000-0000-000099650000}"/>
    <cellStyle name="Normal 6 8 3 3 2 3 5" xfId="20975" xr:uid="{00000000-0005-0000-0000-000004520000}"/>
    <cellStyle name="Normal 6 8 3 3 2 4" xfId="12569" xr:uid="{00000000-0005-0000-0000-00002A310000}"/>
    <cellStyle name="Normal 6 8 3 3 2 4 3" xfId="27663" xr:uid="{00000000-0005-0000-0000-0000246C0000}"/>
    <cellStyle name="Normal 6 8 3 3 2 5" xfId="7548" xr:uid="{00000000-0005-0000-0000-00008D1D0000}"/>
    <cellStyle name="Normal 6 8 3 3 2 5 3" xfId="22646" xr:uid="{00000000-0005-0000-0000-00008B580000}"/>
    <cellStyle name="Normal 6 8 3 3 2 7" xfId="17633" xr:uid="{00000000-0005-0000-0000-0000F6440000}"/>
    <cellStyle name="Normal 6 8 3 3 3" xfId="3330" xr:uid="{00000000-0005-0000-0000-0000130D0000}"/>
    <cellStyle name="Normal 6 8 3 3 3 2" xfId="13404" xr:uid="{00000000-0005-0000-0000-00006D340000}"/>
    <cellStyle name="Normal 6 8 3 3 3 2 3" xfId="28498" xr:uid="{00000000-0005-0000-0000-0000676F0000}"/>
    <cellStyle name="Normal 6 8 3 3 3 3" xfId="8384" xr:uid="{00000000-0005-0000-0000-0000D1200000}"/>
    <cellStyle name="Normal 6 8 3 3 3 3 3" xfId="23481" xr:uid="{00000000-0005-0000-0000-0000CE5B0000}"/>
    <cellStyle name="Normal 6 8 3 3 3 5" xfId="18468" xr:uid="{00000000-0005-0000-0000-000039480000}"/>
    <cellStyle name="Normal 6 8 3 3 4" xfId="5023" xr:uid="{00000000-0005-0000-0000-0000B0130000}"/>
    <cellStyle name="Normal 6 8 3 3 4 2" xfId="15075" xr:uid="{00000000-0005-0000-0000-0000F43A0000}"/>
    <cellStyle name="Normal 6 8 3 3 4 2 3" xfId="30169" xr:uid="{00000000-0005-0000-0000-0000EE750000}"/>
    <cellStyle name="Normal 6 8 3 3 4 3" xfId="10055" xr:uid="{00000000-0005-0000-0000-000058270000}"/>
    <cellStyle name="Normal 6 8 3 3 4 3 3" xfId="25152" xr:uid="{00000000-0005-0000-0000-000055620000}"/>
    <cellStyle name="Normal 6 8 3 3 4 5" xfId="20139" xr:uid="{00000000-0005-0000-0000-0000C04E0000}"/>
    <cellStyle name="Normal 6 8 3 3 5" xfId="11733" xr:uid="{00000000-0005-0000-0000-0000E62D0000}"/>
    <cellStyle name="Normal 6 8 3 3 5 3" xfId="26827" xr:uid="{00000000-0005-0000-0000-0000E0680000}"/>
    <cellStyle name="Normal 6 8 3 3 6" xfId="6712" xr:uid="{00000000-0005-0000-0000-0000491A0000}"/>
    <cellStyle name="Normal 6 8 3 3 6 3" xfId="21810" xr:uid="{00000000-0005-0000-0000-000047550000}"/>
    <cellStyle name="Normal 6 8 3 3 8" xfId="16797"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6" xr:uid="{00000000-0005-0000-0000-000009710000}"/>
    <cellStyle name="Normal 6 8 3 4 2 3" xfId="8802" xr:uid="{00000000-0005-0000-0000-000073220000}"/>
    <cellStyle name="Normal 6 8 3 4 2 3 3" xfId="23899" xr:uid="{00000000-0005-0000-0000-0000705D0000}"/>
    <cellStyle name="Normal 6 8 3 4 2 5" xfId="18886" xr:uid="{00000000-0005-0000-0000-0000DB490000}"/>
    <cellStyle name="Normal 6 8 3 4 3" xfId="5441" xr:uid="{00000000-0005-0000-0000-000052150000}"/>
    <cellStyle name="Normal 6 8 3 4 3 2" xfId="15493" xr:uid="{00000000-0005-0000-0000-0000963C0000}"/>
    <cellStyle name="Normal 6 8 3 4 3 2 3" xfId="30587" xr:uid="{00000000-0005-0000-0000-000090770000}"/>
    <cellStyle name="Normal 6 8 3 4 3 3" xfId="10473" xr:uid="{00000000-0005-0000-0000-0000FA280000}"/>
    <cellStyle name="Normal 6 8 3 4 3 3 3" xfId="25570" xr:uid="{00000000-0005-0000-0000-0000F7630000}"/>
    <cellStyle name="Normal 6 8 3 4 3 5" xfId="20557" xr:uid="{00000000-0005-0000-0000-000062500000}"/>
    <cellStyle name="Normal 6 8 3 4 4" xfId="12151" xr:uid="{00000000-0005-0000-0000-0000882F0000}"/>
    <cellStyle name="Normal 6 8 3 4 4 3" xfId="27245" xr:uid="{00000000-0005-0000-0000-0000826A0000}"/>
    <cellStyle name="Normal 6 8 3 4 5" xfId="7130" xr:uid="{00000000-0005-0000-0000-0000EB1B0000}"/>
    <cellStyle name="Normal 6 8 3 4 5 3" xfId="22228" xr:uid="{00000000-0005-0000-0000-0000E9560000}"/>
    <cellStyle name="Normal 6 8 3 4 7" xfId="17215" xr:uid="{00000000-0005-0000-0000-000054430000}"/>
    <cellStyle name="Normal 6 8 3 5" xfId="2912" xr:uid="{00000000-0005-0000-0000-0000710B0000}"/>
    <cellStyle name="Normal 6 8 3 5 2" xfId="12986" xr:uid="{00000000-0005-0000-0000-0000CB320000}"/>
    <cellStyle name="Normal 6 8 3 5 2 3" xfId="28080" xr:uid="{00000000-0005-0000-0000-0000C56D0000}"/>
    <cellStyle name="Normal 6 8 3 5 3" xfId="7966" xr:uid="{00000000-0005-0000-0000-00002F1F0000}"/>
    <cellStyle name="Normal 6 8 3 5 3 3" xfId="23063" xr:uid="{00000000-0005-0000-0000-00002C5A0000}"/>
    <cellStyle name="Normal 6 8 3 5 5" xfId="18050" xr:uid="{00000000-0005-0000-0000-000097460000}"/>
    <cellStyle name="Normal 6 8 3 6" xfId="4605" xr:uid="{00000000-0005-0000-0000-00000E120000}"/>
    <cellStyle name="Normal 6 8 3 6 2" xfId="14657" xr:uid="{00000000-0005-0000-0000-000052390000}"/>
    <cellStyle name="Normal 6 8 3 6 2 3" xfId="29751" xr:uid="{00000000-0005-0000-0000-00004C740000}"/>
    <cellStyle name="Normal 6 8 3 6 3" xfId="9637" xr:uid="{00000000-0005-0000-0000-0000B6250000}"/>
    <cellStyle name="Normal 6 8 3 6 3 3" xfId="24734" xr:uid="{00000000-0005-0000-0000-0000B3600000}"/>
    <cellStyle name="Normal 6 8 3 6 5" xfId="19721" xr:uid="{00000000-0005-0000-0000-00001E4D0000}"/>
    <cellStyle name="Normal 6 8 3 7" xfId="11315" xr:uid="{00000000-0005-0000-0000-0000442C0000}"/>
    <cellStyle name="Normal 6 8 3 7 3" xfId="26409" xr:uid="{00000000-0005-0000-0000-00003E670000}"/>
    <cellStyle name="Normal 6 8 3 8" xfId="6294" xr:uid="{00000000-0005-0000-0000-0000A7180000}"/>
    <cellStyle name="Normal 6 8 3 8 3" xfId="21392"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8" xr:uid="{00000000-0005-0000-0000-000013730000}"/>
    <cellStyle name="Normal 6 8 4 2 2 2 3" xfId="9324" xr:uid="{00000000-0005-0000-0000-00007D240000}"/>
    <cellStyle name="Normal 6 8 4 2 2 2 3 3" xfId="24421" xr:uid="{00000000-0005-0000-0000-00007A5F0000}"/>
    <cellStyle name="Normal 6 8 4 2 2 2 5" xfId="19408" xr:uid="{00000000-0005-0000-0000-0000E54B0000}"/>
    <cellStyle name="Normal 6 8 4 2 2 3" xfId="5963" xr:uid="{00000000-0005-0000-0000-00005C170000}"/>
    <cellStyle name="Normal 6 8 4 2 2 3 2" xfId="16015" xr:uid="{00000000-0005-0000-0000-0000A03E0000}"/>
    <cellStyle name="Normal 6 8 4 2 2 3 2 3" xfId="31109" xr:uid="{00000000-0005-0000-0000-00009A790000}"/>
    <cellStyle name="Normal 6 8 4 2 2 3 3" xfId="10995" xr:uid="{00000000-0005-0000-0000-0000042B0000}"/>
    <cellStyle name="Normal 6 8 4 2 2 3 3 3" xfId="26092" xr:uid="{00000000-0005-0000-0000-000001660000}"/>
    <cellStyle name="Normal 6 8 4 2 2 3 5" xfId="21079" xr:uid="{00000000-0005-0000-0000-00006C520000}"/>
    <cellStyle name="Normal 6 8 4 2 2 4" xfId="12673" xr:uid="{00000000-0005-0000-0000-000092310000}"/>
    <cellStyle name="Normal 6 8 4 2 2 4 3" xfId="27767" xr:uid="{00000000-0005-0000-0000-00008C6C0000}"/>
    <cellStyle name="Normal 6 8 4 2 2 5" xfId="7652" xr:uid="{00000000-0005-0000-0000-0000F51D0000}"/>
    <cellStyle name="Normal 6 8 4 2 2 5 3" xfId="22750" xr:uid="{00000000-0005-0000-0000-0000F3580000}"/>
    <cellStyle name="Normal 6 8 4 2 2 7" xfId="17737" xr:uid="{00000000-0005-0000-0000-00005E450000}"/>
    <cellStyle name="Normal 6 8 4 2 3" xfId="3434" xr:uid="{00000000-0005-0000-0000-00007B0D0000}"/>
    <cellStyle name="Normal 6 8 4 2 3 2" xfId="13508" xr:uid="{00000000-0005-0000-0000-0000D5340000}"/>
    <cellStyle name="Normal 6 8 4 2 3 2 3" xfId="28602" xr:uid="{00000000-0005-0000-0000-0000CF6F0000}"/>
    <cellStyle name="Normal 6 8 4 2 3 3" xfId="8488" xr:uid="{00000000-0005-0000-0000-000039210000}"/>
    <cellStyle name="Normal 6 8 4 2 3 3 3" xfId="23585" xr:uid="{00000000-0005-0000-0000-0000365C0000}"/>
    <cellStyle name="Normal 6 8 4 2 3 5" xfId="18572" xr:uid="{00000000-0005-0000-0000-0000A1480000}"/>
    <cellStyle name="Normal 6 8 4 2 4" xfId="5127" xr:uid="{00000000-0005-0000-0000-000018140000}"/>
    <cellStyle name="Normal 6 8 4 2 4 2" xfId="15179" xr:uid="{00000000-0005-0000-0000-00005C3B0000}"/>
    <cellStyle name="Normal 6 8 4 2 4 2 3" xfId="30273" xr:uid="{00000000-0005-0000-0000-000056760000}"/>
    <cellStyle name="Normal 6 8 4 2 4 3" xfId="10159" xr:uid="{00000000-0005-0000-0000-0000C0270000}"/>
    <cellStyle name="Normal 6 8 4 2 4 3 3" xfId="25256" xr:uid="{00000000-0005-0000-0000-0000BD620000}"/>
    <cellStyle name="Normal 6 8 4 2 4 5" xfId="20243" xr:uid="{00000000-0005-0000-0000-0000284F0000}"/>
    <cellStyle name="Normal 6 8 4 2 5" xfId="11837" xr:uid="{00000000-0005-0000-0000-00004E2E0000}"/>
    <cellStyle name="Normal 6 8 4 2 5 3" xfId="26931" xr:uid="{00000000-0005-0000-0000-000048690000}"/>
    <cellStyle name="Normal 6 8 4 2 6" xfId="6816" xr:uid="{00000000-0005-0000-0000-0000B11A0000}"/>
    <cellStyle name="Normal 6 8 4 2 6 3" xfId="21914" xr:uid="{00000000-0005-0000-0000-0000AF550000}"/>
    <cellStyle name="Normal 6 8 4 2 8" xfId="16901"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0" xr:uid="{00000000-0005-0000-0000-000071710000}"/>
    <cellStyle name="Normal 6 8 4 3 2 3" xfId="8906" xr:uid="{00000000-0005-0000-0000-0000DB220000}"/>
    <cellStyle name="Normal 6 8 4 3 2 3 3" xfId="24003" xr:uid="{00000000-0005-0000-0000-0000D85D0000}"/>
    <cellStyle name="Normal 6 8 4 3 2 5" xfId="18990" xr:uid="{00000000-0005-0000-0000-0000434A0000}"/>
    <cellStyle name="Normal 6 8 4 3 3" xfId="5545" xr:uid="{00000000-0005-0000-0000-0000BA150000}"/>
    <cellStyle name="Normal 6 8 4 3 3 2" xfId="15597" xr:uid="{00000000-0005-0000-0000-0000FE3C0000}"/>
    <cellStyle name="Normal 6 8 4 3 3 2 3" xfId="30691" xr:uid="{00000000-0005-0000-0000-0000F8770000}"/>
    <cellStyle name="Normal 6 8 4 3 3 3" xfId="10577" xr:uid="{00000000-0005-0000-0000-000062290000}"/>
    <cellStyle name="Normal 6 8 4 3 3 3 3" xfId="25674" xr:uid="{00000000-0005-0000-0000-00005F640000}"/>
    <cellStyle name="Normal 6 8 4 3 3 5" xfId="20661" xr:uid="{00000000-0005-0000-0000-0000CA500000}"/>
    <cellStyle name="Normal 6 8 4 3 4" xfId="12255" xr:uid="{00000000-0005-0000-0000-0000F02F0000}"/>
    <cellStyle name="Normal 6 8 4 3 4 3" xfId="27349" xr:uid="{00000000-0005-0000-0000-0000EA6A0000}"/>
    <cellStyle name="Normal 6 8 4 3 5" xfId="7234" xr:uid="{00000000-0005-0000-0000-0000531C0000}"/>
    <cellStyle name="Normal 6 8 4 3 5 3" xfId="22332" xr:uid="{00000000-0005-0000-0000-000051570000}"/>
    <cellStyle name="Normal 6 8 4 3 7" xfId="17319" xr:uid="{00000000-0005-0000-0000-0000BC430000}"/>
    <cellStyle name="Normal 6 8 4 4" xfId="3016" xr:uid="{00000000-0005-0000-0000-0000D90B0000}"/>
    <cellStyle name="Normal 6 8 4 4 2" xfId="13090" xr:uid="{00000000-0005-0000-0000-000033330000}"/>
    <cellStyle name="Normal 6 8 4 4 2 3" xfId="28184" xr:uid="{00000000-0005-0000-0000-00002D6E0000}"/>
    <cellStyle name="Normal 6 8 4 4 3" xfId="8070" xr:uid="{00000000-0005-0000-0000-0000971F0000}"/>
    <cellStyle name="Normal 6 8 4 4 3 3" xfId="23167" xr:uid="{00000000-0005-0000-0000-0000945A0000}"/>
    <cellStyle name="Normal 6 8 4 4 5" xfId="18154" xr:uid="{00000000-0005-0000-0000-0000FF460000}"/>
    <cellStyle name="Normal 6 8 4 5" xfId="4709" xr:uid="{00000000-0005-0000-0000-000076120000}"/>
    <cellStyle name="Normal 6 8 4 5 2" xfId="14761" xr:uid="{00000000-0005-0000-0000-0000BA390000}"/>
    <cellStyle name="Normal 6 8 4 5 2 3" xfId="29855" xr:uid="{00000000-0005-0000-0000-0000B4740000}"/>
    <cellStyle name="Normal 6 8 4 5 3" xfId="9741" xr:uid="{00000000-0005-0000-0000-00001E260000}"/>
    <cellStyle name="Normal 6 8 4 5 3 3" xfId="24838" xr:uid="{00000000-0005-0000-0000-00001B610000}"/>
    <cellStyle name="Normal 6 8 4 5 5" xfId="19825" xr:uid="{00000000-0005-0000-0000-0000864D0000}"/>
    <cellStyle name="Normal 6 8 4 6" xfId="11419" xr:uid="{00000000-0005-0000-0000-0000AC2C0000}"/>
    <cellStyle name="Normal 6 8 4 6 3" xfId="26513" xr:uid="{00000000-0005-0000-0000-0000A6670000}"/>
    <cellStyle name="Normal 6 8 4 7" xfId="6398" xr:uid="{00000000-0005-0000-0000-00000F190000}"/>
    <cellStyle name="Normal 6 8 4 7 3" xfId="21496" xr:uid="{00000000-0005-0000-0000-00000D540000}"/>
    <cellStyle name="Normal 6 8 4 9" xfId="16483"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0" xr:uid="{00000000-0005-0000-0000-000043720000}"/>
    <cellStyle name="Normal 6 8 5 2 2 3" xfId="9116" xr:uid="{00000000-0005-0000-0000-0000AD230000}"/>
    <cellStyle name="Normal 6 8 5 2 2 3 3" xfId="24213" xr:uid="{00000000-0005-0000-0000-0000AA5E0000}"/>
    <cellStyle name="Normal 6 8 5 2 2 5" xfId="19200" xr:uid="{00000000-0005-0000-0000-0000154B0000}"/>
    <cellStyle name="Normal 6 8 5 2 3" xfId="5755" xr:uid="{00000000-0005-0000-0000-00008C160000}"/>
    <cellStyle name="Normal 6 8 5 2 3 2" xfId="15807" xr:uid="{00000000-0005-0000-0000-0000D03D0000}"/>
    <cellStyle name="Normal 6 8 5 2 3 2 3" xfId="30901" xr:uid="{00000000-0005-0000-0000-0000CA780000}"/>
    <cellStyle name="Normal 6 8 5 2 3 3" xfId="10787" xr:uid="{00000000-0005-0000-0000-0000342A0000}"/>
    <cellStyle name="Normal 6 8 5 2 3 3 3" xfId="25884" xr:uid="{00000000-0005-0000-0000-000031650000}"/>
    <cellStyle name="Normal 6 8 5 2 3 5" xfId="20871" xr:uid="{00000000-0005-0000-0000-00009C510000}"/>
    <cellStyle name="Normal 6 8 5 2 4" xfId="12465" xr:uid="{00000000-0005-0000-0000-0000C2300000}"/>
    <cellStyle name="Normal 6 8 5 2 4 3" xfId="27559" xr:uid="{00000000-0005-0000-0000-0000BC6B0000}"/>
    <cellStyle name="Normal 6 8 5 2 5" xfId="7444" xr:uid="{00000000-0005-0000-0000-0000251D0000}"/>
    <cellStyle name="Normal 6 8 5 2 5 3" xfId="22542" xr:uid="{00000000-0005-0000-0000-000023580000}"/>
    <cellStyle name="Normal 6 8 5 2 7" xfId="17529" xr:uid="{00000000-0005-0000-0000-00008E440000}"/>
    <cellStyle name="Normal 6 8 5 3" xfId="3226" xr:uid="{00000000-0005-0000-0000-0000AB0C0000}"/>
    <cellStyle name="Normal 6 8 5 3 2" xfId="13300" xr:uid="{00000000-0005-0000-0000-000005340000}"/>
    <cellStyle name="Normal 6 8 5 3 2 3" xfId="28394" xr:uid="{00000000-0005-0000-0000-0000FF6E0000}"/>
    <cellStyle name="Normal 6 8 5 3 3" xfId="8280" xr:uid="{00000000-0005-0000-0000-000069200000}"/>
    <cellStyle name="Normal 6 8 5 3 3 3" xfId="23377" xr:uid="{00000000-0005-0000-0000-0000665B0000}"/>
    <cellStyle name="Normal 6 8 5 3 5" xfId="18364" xr:uid="{00000000-0005-0000-0000-0000D1470000}"/>
    <cellStyle name="Normal 6 8 5 4" xfId="4919" xr:uid="{00000000-0005-0000-0000-000048130000}"/>
    <cellStyle name="Normal 6 8 5 4 2" xfId="14971" xr:uid="{00000000-0005-0000-0000-00008C3A0000}"/>
    <cellStyle name="Normal 6 8 5 4 2 3" xfId="30065" xr:uid="{00000000-0005-0000-0000-000086750000}"/>
    <cellStyle name="Normal 6 8 5 4 3" xfId="9951" xr:uid="{00000000-0005-0000-0000-0000F0260000}"/>
    <cellStyle name="Normal 6 8 5 4 3 3" xfId="25048" xr:uid="{00000000-0005-0000-0000-0000ED610000}"/>
    <cellStyle name="Normal 6 8 5 4 5" xfId="20035" xr:uid="{00000000-0005-0000-0000-0000584E0000}"/>
    <cellStyle name="Normal 6 8 5 5" xfId="11629" xr:uid="{00000000-0005-0000-0000-00007E2D0000}"/>
    <cellStyle name="Normal 6 8 5 5 3" xfId="26723" xr:uid="{00000000-0005-0000-0000-000078680000}"/>
    <cellStyle name="Normal 6 8 5 6" xfId="6608" xr:uid="{00000000-0005-0000-0000-0000E1190000}"/>
    <cellStyle name="Normal 6 8 5 6 3" xfId="21706" xr:uid="{00000000-0005-0000-0000-0000DF540000}"/>
    <cellStyle name="Normal 6 8 5 8" xfId="16693"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2" xr:uid="{00000000-0005-0000-0000-0000A1700000}"/>
    <cellStyle name="Normal 6 8 6 2 3" xfId="8698" xr:uid="{00000000-0005-0000-0000-00000B220000}"/>
    <cellStyle name="Normal 6 8 6 2 3 3" xfId="23795" xr:uid="{00000000-0005-0000-0000-0000085D0000}"/>
    <cellStyle name="Normal 6 8 6 2 5" xfId="18782" xr:uid="{00000000-0005-0000-0000-000073490000}"/>
    <cellStyle name="Normal 6 8 6 3" xfId="5337" xr:uid="{00000000-0005-0000-0000-0000EA140000}"/>
    <cellStyle name="Normal 6 8 6 3 2" xfId="15389" xr:uid="{00000000-0005-0000-0000-00002E3C0000}"/>
    <cellStyle name="Normal 6 8 6 3 2 3" xfId="30483" xr:uid="{00000000-0005-0000-0000-000028770000}"/>
    <cellStyle name="Normal 6 8 6 3 3" xfId="10369" xr:uid="{00000000-0005-0000-0000-000092280000}"/>
    <cellStyle name="Normal 6 8 6 3 3 3" xfId="25466" xr:uid="{00000000-0005-0000-0000-00008F630000}"/>
    <cellStyle name="Normal 6 8 6 3 5" xfId="20453" xr:uid="{00000000-0005-0000-0000-0000FA4F0000}"/>
    <cellStyle name="Normal 6 8 6 4" xfId="12047" xr:uid="{00000000-0005-0000-0000-0000202F0000}"/>
    <cellStyle name="Normal 6 8 6 4 3" xfId="27141" xr:uid="{00000000-0005-0000-0000-00001A6A0000}"/>
    <cellStyle name="Normal 6 8 6 5" xfId="7026" xr:uid="{00000000-0005-0000-0000-0000831B0000}"/>
    <cellStyle name="Normal 6 8 6 5 3" xfId="22124" xr:uid="{00000000-0005-0000-0000-000081560000}"/>
    <cellStyle name="Normal 6 8 6 7" xfId="17111" xr:uid="{00000000-0005-0000-0000-0000EC420000}"/>
    <cellStyle name="Normal 6 8 7" xfId="2801" xr:uid="{00000000-0005-0000-0000-0000020B0000}"/>
    <cellStyle name="Normal 6 8 7 2" xfId="12882" xr:uid="{00000000-0005-0000-0000-000063320000}"/>
    <cellStyle name="Normal 6 8 7 2 3" xfId="27976" xr:uid="{00000000-0005-0000-0000-00005D6D0000}"/>
    <cellStyle name="Normal 6 8 7 3" xfId="7861" xr:uid="{00000000-0005-0000-0000-0000C61E0000}"/>
    <cellStyle name="Normal 6 8 7 3 3" xfId="22959" xr:uid="{00000000-0005-0000-0000-0000C4590000}"/>
    <cellStyle name="Normal 6 8 7 5" xfId="17946" xr:uid="{00000000-0005-0000-0000-00002F460000}"/>
    <cellStyle name="Normal 6 8 8" xfId="4497" xr:uid="{00000000-0005-0000-0000-0000A2110000}"/>
    <cellStyle name="Normal 6 8 8 2" xfId="14553" xr:uid="{00000000-0005-0000-0000-0000EA380000}"/>
    <cellStyle name="Normal 6 8 8 2 3" xfId="29647" xr:uid="{00000000-0005-0000-0000-0000E4730000}"/>
    <cellStyle name="Normal 6 8 8 3" xfId="9533" xr:uid="{00000000-0005-0000-0000-00004E250000}"/>
    <cellStyle name="Normal 6 8 8 3 3" xfId="24630" xr:uid="{00000000-0005-0000-0000-00004B600000}"/>
    <cellStyle name="Normal 6 8 8 5" xfId="19617" xr:uid="{00000000-0005-0000-0000-0000B64C0000}"/>
    <cellStyle name="Normal 6 8 9" xfId="11209" xr:uid="{00000000-0005-0000-0000-0000DA2B0000}"/>
    <cellStyle name="Normal 6 8 9 3" xfId="26305" xr:uid="{00000000-0005-0000-0000-0000D6660000}"/>
    <cellStyle name="Normal 60" xfId="877" xr:uid="{00000000-0005-0000-0000-00007C030000}"/>
    <cellStyle name="Normal 60 10" xfId="6223" xr:uid="{00000000-0005-0000-0000-000060180000}"/>
    <cellStyle name="Normal 60 10 3" xfId="21323" xr:uid="{00000000-0005-0000-0000-000060530000}"/>
    <cellStyle name="Normal 60 12" xfId="16308" xr:uid="{00000000-0005-0000-0000-0000C93F0000}"/>
    <cellStyle name="Normal 60 2" xfId="1188" xr:uid="{00000000-0005-0000-0000-0000B4040000}"/>
    <cellStyle name="Normal 60 2 11" xfId="16362" xr:uid="{00000000-0005-0000-0000-0000FF3F0000}"/>
    <cellStyle name="Normal 60 2 2" xfId="1296" xr:uid="{00000000-0005-0000-0000-000020050000}"/>
    <cellStyle name="Normal 60 2 2 10" xfId="16466"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29" xr:uid="{00000000-0005-0000-0000-0000D2730000}"/>
    <cellStyle name="Normal 60 2 2 2 2 2 2 3" xfId="9515" xr:uid="{00000000-0005-0000-0000-00003C250000}"/>
    <cellStyle name="Normal 60 2 2 2 2 2 2 3 3" xfId="24612" xr:uid="{00000000-0005-0000-0000-000039600000}"/>
    <cellStyle name="Normal 60 2 2 2 2 2 2 5" xfId="19599"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3" xr:uid="{00000000-0005-0000-0000-0000C0660000}"/>
    <cellStyle name="Normal 60 2 2 2 2 2 3 5" xfId="21270" xr:uid="{00000000-0005-0000-0000-00002B530000}"/>
    <cellStyle name="Normal 60 2 2 2 2 2 4" xfId="12864" xr:uid="{00000000-0005-0000-0000-000051320000}"/>
    <cellStyle name="Normal 60 2 2 2 2 2 4 3" xfId="27958" xr:uid="{00000000-0005-0000-0000-00004B6D0000}"/>
    <cellStyle name="Normal 60 2 2 2 2 2 5" xfId="7843" xr:uid="{00000000-0005-0000-0000-0000B41E0000}"/>
    <cellStyle name="Normal 60 2 2 2 2 2 5 3" xfId="22941" xr:uid="{00000000-0005-0000-0000-0000B2590000}"/>
    <cellStyle name="Normal 60 2 2 2 2 2 7" xfId="17928" xr:uid="{00000000-0005-0000-0000-00001D460000}"/>
    <cellStyle name="Normal 60 2 2 2 2 3" xfId="3625" xr:uid="{00000000-0005-0000-0000-00003A0E0000}"/>
    <cellStyle name="Normal 60 2 2 2 2 3 2" xfId="13699" xr:uid="{00000000-0005-0000-0000-000094350000}"/>
    <cellStyle name="Normal 60 2 2 2 2 3 2 3" xfId="28793" xr:uid="{00000000-0005-0000-0000-00008E700000}"/>
    <cellStyle name="Normal 60 2 2 2 2 3 3" xfId="8679" xr:uid="{00000000-0005-0000-0000-0000F8210000}"/>
    <cellStyle name="Normal 60 2 2 2 2 3 3 3" xfId="23776" xr:uid="{00000000-0005-0000-0000-0000F55C0000}"/>
    <cellStyle name="Normal 60 2 2 2 2 3 5" xfId="18763" xr:uid="{00000000-0005-0000-0000-000060490000}"/>
    <cellStyle name="Normal 60 2 2 2 2 4" xfId="5318" xr:uid="{00000000-0005-0000-0000-0000D7140000}"/>
    <cellStyle name="Normal 60 2 2 2 2 4 2" xfId="15370" xr:uid="{00000000-0005-0000-0000-00001B3C0000}"/>
    <cellStyle name="Normal 60 2 2 2 2 4 2 3" xfId="30464" xr:uid="{00000000-0005-0000-0000-000015770000}"/>
    <cellStyle name="Normal 60 2 2 2 2 4 3" xfId="10350" xr:uid="{00000000-0005-0000-0000-00007F280000}"/>
    <cellStyle name="Normal 60 2 2 2 2 4 3 3" xfId="25447" xr:uid="{00000000-0005-0000-0000-00007C630000}"/>
    <cellStyle name="Normal 60 2 2 2 2 4 5" xfId="20434" xr:uid="{00000000-0005-0000-0000-0000E74F0000}"/>
    <cellStyle name="Normal 60 2 2 2 2 5" xfId="12028" xr:uid="{00000000-0005-0000-0000-00000D2F0000}"/>
    <cellStyle name="Normal 60 2 2 2 2 5 3" xfId="27122" xr:uid="{00000000-0005-0000-0000-0000076A0000}"/>
    <cellStyle name="Normal 60 2 2 2 2 6" xfId="7007" xr:uid="{00000000-0005-0000-0000-0000701B0000}"/>
    <cellStyle name="Normal 60 2 2 2 2 6 3" xfId="22105" xr:uid="{00000000-0005-0000-0000-00006E560000}"/>
    <cellStyle name="Normal 60 2 2 2 2 8" xfId="17092"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1" xr:uid="{00000000-0005-0000-0000-000030720000}"/>
    <cellStyle name="Normal 60 2 2 2 3 2 3" xfId="9097" xr:uid="{00000000-0005-0000-0000-00009A230000}"/>
    <cellStyle name="Normal 60 2 2 2 3 2 3 3" xfId="24194" xr:uid="{00000000-0005-0000-0000-0000975E0000}"/>
    <cellStyle name="Normal 60 2 2 2 3 2 5" xfId="19181" xr:uid="{00000000-0005-0000-0000-0000024B0000}"/>
    <cellStyle name="Normal 60 2 2 2 3 3" xfId="5736" xr:uid="{00000000-0005-0000-0000-000079160000}"/>
    <cellStyle name="Normal 60 2 2 2 3 3 2" xfId="15788" xr:uid="{00000000-0005-0000-0000-0000BD3D0000}"/>
    <cellStyle name="Normal 60 2 2 2 3 3 2 3" xfId="30882" xr:uid="{00000000-0005-0000-0000-0000B7780000}"/>
    <cellStyle name="Normal 60 2 2 2 3 3 3" xfId="10768" xr:uid="{00000000-0005-0000-0000-0000212A0000}"/>
    <cellStyle name="Normal 60 2 2 2 3 3 3 3" xfId="25865" xr:uid="{00000000-0005-0000-0000-00001E650000}"/>
    <cellStyle name="Normal 60 2 2 2 3 3 5" xfId="20852" xr:uid="{00000000-0005-0000-0000-000089510000}"/>
    <cellStyle name="Normal 60 2 2 2 3 4" xfId="12446" xr:uid="{00000000-0005-0000-0000-0000AF300000}"/>
    <cellStyle name="Normal 60 2 2 2 3 4 3" xfId="27540" xr:uid="{00000000-0005-0000-0000-0000A96B0000}"/>
    <cellStyle name="Normal 60 2 2 2 3 5" xfId="7425" xr:uid="{00000000-0005-0000-0000-0000121D0000}"/>
    <cellStyle name="Normal 60 2 2 2 3 5 3" xfId="22523" xr:uid="{00000000-0005-0000-0000-000010580000}"/>
    <cellStyle name="Normal 60 2 2 2 3 7" xfId="17510" xr:uid="{00000000-0005-0000-0000-00007B440000}"/>
    <cellStyle name="Normal 60 2 2 2 4" xfId="3207" xr:uid="{00000000-0005-0000-0000-0000980C0000}"/>
    <cellStyle name="Normal 60 2 2 2 4 2" xfId="13281" xr:uid="{00000000-0005-0000-0000-0000F2330000}"/>
    <cellStyle name="Normal 60 2 2 2 4 2 3" xfId="28375" xr:uid="{00000000-0005-0000-0000-0000EC6E0000}"/>
    <cellStyle name="Normal 60 2 2 2 4 3" xfId="8261" xr:uid="{00000000-0005-0000-0000-000056200000}"/>
    <cellStyle name="Normal 60 2 2 2 4 3 3" xfId="23358" xr:uid="{00000000-0005-0000-0000-0000535B0000}"/>
    <cellStyle name="Normal 60 2 2 2 4 5" xfId="18345" xr:uid="{00000000-0005-0000-0000-0000BE470000}"/>
    <cellStyle name="Normal 60 2 2 2 5" xfId="4900" xr:uid="{00000000-0005-0000-0000-000035130000}"/>
    <cellStyle name="Normal 60 2 2 2 5 2" xfId="14952" xr:uid="{00000000-0005-0000-0000-0000793A0000}"/>
    <cellStyle name="Normal 60 2 2 2 5 2 3" xfId="30046" xr:uid="{00000000-0005-0000-0000-000073750000}"/>
    <cellStyle name="Normal 60 2 2 2 5 3" xfId="9932" xr:uid="{00000000-0005-0000-0000-0000DD260000}"/>
    <cellStyle name="Normal 60 2 2 2 5 3 3" xfId="25029" xr:uid="{00000000-0005-0000-0000-0000DA610000}"/>
    <cellStyle name="Normal 60 2 2 2 5 5" xfId="20016" xr:uid="{00000000-0005-0000-0000-0000454E0000}"/>
    <cellStyle name="Normal 60 2 2 2 6" xfId="11610" xr:uid="{00000000-0005-0000-0000-00006B2D0000}"/>
    <cellStyle name="Normal 60 2 2 2 6 3" xfId="26704" xr:uid="{00000000-0005-0000-0000-000065680000}"/>
    <cellStyle name="Normal 60 2 2 2 7" xfId="6589" xr:uid="{00000000-0005-0000-0000-0000CE190000}"/>
    <cellStyle name="Normal 60 2 2 2 7 3" xfId="21687" xr:uid="{00000000-0005-0000-0000-0000CC540000}"/>
    <cellStyle name="Normal 60 2 2 2 9" xfId="16674"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1" xr:uid="{00000000-0005-0000-0000-000002730000}"/>
    <cellStyle name="Normal 60 2 2 3 2 2 3" xfId="9307" xr:uid="{00000000-0005-0000-0000-00006C240000}"/>
    <cellStyle name="Normal 60 2 2 3 2 2 3 3" xfId="24404" xr:uid="{00000000-0005-0000-0000-0000695F0000}"/>
    <cellStyle name="Normal 60 2 2 3 2 2 5" xfId="19391" xr:uid="{00000000-0005-0000-0000-0000D44B0000}"/>
    <cellStyle name="Normal 60 2 2 3 2 3" xfId="5946" xr:uid="{00000000-0005-0000-0000-00004B170000}"/>
    <cellStyle name="Normal 60 2 2 3 2 3 2" xfId="15998" xr:uid="{00000000-0005-0000-0000-00008F3E0000}"/>
    <cellStyle name="Normal 60 2 2 3 2 3 2 3" xfId="31092" xr:uid="{00000000-0005-0000-0000-000089790000}"/>
    <cellStyle name="Normal 60 2 2 3 2 3 3" xfId="10978" xr:uid="{00000000-0005-0000-0000-0000F32A0000}"/>
    <cellStyle name="Normal 60 2 2 3 2 3 3 3" xfId="26075" xr:uid="{00000000-0005-0000-0000-0000F0650000}"/>
    <cellStyle name="Normal 60 2 2 3 2 3 5" xfId="21062" xr:uid="{00000000-0005-0000-0000-00005B520000}"/>
    <cellStyle name="Normal 60 2 2 3 2 4" xfId="12656" xr:uid="{00000000-0005-0000-0000-000081310000}"/>
    <cellStyle name="Normal 60 2 2 3 2 4 3" xfId="27750" xr:uid="{00000000-0005-0000-0000-00007B6C0000}"/>
    <cellStyle name="Normal 60 2 2 3 2 5" xfId="7635" xr:uid="{00000000-0005-0000-0000-0000E41D0000}"/>
    <cellStyle name="Normal 60 2 2 3 2 5 3" xfId="22733" xr:uid="{00000000-0005-0000-0000-0000E2580000}"/>
    <cellStyle name="Normal 60 2 2 3 2 7" xfId="17720" xr:uid="{00000000-0005-0000-0000-00004D450000}"/>
    <cellStyle name="Normal 60 2 2 3 3" xfId="3417" xr:uid="{00000000-0005-0000-0000-00006A0D0000}"/>
    <cellStyle name="Normal 60 2 2 3 3 2" xfId="13491" xr:uid="{00000000-0005-0000-0000-0000C4340000}"/>
    <cellStyle name="Normal 60 2 2 3 3 2 3" xfId="28585" xr:uid="{00000000-0005-0000-0000-0000BE6F0000}"/>
    <cellStyle name="Normal 60 2 2 3 3 3" xfId="8471" xr:uid="{00000000-0005-0000-0000-000028210000}"/>
    <cellStyle name="Normal 60 2 2 3 3 3 3" xfId="23568" xr:uid="{00000000-0005-0000-0000-0000255C0000}"/>
    <cellStyle name="Normal 60 2 2 3 3 5" xfId="18555" xr:uid="{00000000-0005-0000-0000-000090480000}"/>
    <cellStyle name="Normal 60 2 2 3 4" xfId="5110" xr:uid="{00000000-0005-0000-0000-000007140000}"/>
    <cellStyle name="Normal 60 2 2 3 4 2" xfId="15162" xr:uid="{00000000-0005-0000-0000-00004B3B0000}"/>
    <cellStyle name="Normal 60 2 2 3 4 2 3" xfId="30256" xr:uid="{00000000-0005-0000-0000-000045760000}"/>
    <cellStyle name="Normal 60 2 2 3 4 3" xfId="10142" xr:uid="{00000000-0005-0000-0000-0000AF270000}"/>
    <cellStyle name="Normal 60 2 2 3 4 3 3" xfId="25239" xr:uid="{00000000-0005-0000-0000-0000AC620000}"/>
    <cellStyle name="Normal 60 2 2 3 4 5" xfId="20226" xr:uid="{00000000-0005-0000-0000-0000174F0000}"/>
    <cellStyle name="Normal 60 2 2 3 5" xfId="11820" xr:uid="{00000000-0005-0000-0000-00003D2E0000}"/>
    <cellStyle name="Normal 60 2 2 3 5 3" xfId="26914" xr:uid="{00000000-0005-0000-0000-000037690000}"/>
    <cellStyle name="Normal 60 2 2 3 6" xfId="6799" xr:uid="{00000000-0005-0000-0000-0000A01A0000}"/>
    <cellStyle name="Normal 60 2 2 3 6 3" xfId="21897" xr:uid="{00000000-0005-0000-0000-00009E550000}"/>
    <cellStyle name="Normal 60 2 2 3 8" xfId="16884"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3" xr:uid="{00000000-0005-0000-0000-000060710000}"/>
    <cellStyle name="Normal 60 2 2 4 2 3" xfId="8889" xr:uid="{00000000-0005-0000-0000-0000CA220000}"/>
    <cellStyle name="Normal 60 2 2 4 2 3 3" xfId="23986" xr:uid="{00000000-0005-0000-0000-0000C75D0000}"/>
    <cellStyle name="Normal 60 2 2 4 2 5" xfId="18973" xr:uid="{00000000-0005-0000-0000-0000324A0000}"/>
    <cellStyle name="Normal 60 2 2 4 3" xfId="5528" xr:uid="{00000000-0005-0000-0000-0000A9150000}"/>
    <cellStyle name="Normal 60 2 2 4 3 2" xfId="15580" xr:uid="{00000000-0005-0000-0000-0000ED3C0000}"/>
    <cellStyle name="Normal 60 2 2 4 3 2 3" xfId="30674" xr:uid="{00000000-0005-0000-0000-0000E7770000}"/>
    <cellStyle name="Normal 60 2 2 4 3 3" xfId="10560" xr:uid="{00000000-0005-0000-0000-000051290000}"/>
    <cellStyle name="Normal 60 2 2 4 3 3 3" xfId="25657" xr:uid="{00000000-0005-0000-0000-00004E640000}"/>
    <cellStyle name="Normal 60 2 2 4 3 5" xfId="20644" xr:uid="{00000000-0005-0000-0000-0000B9500000}"/>
    <cellStyle name="Normal 60 2 2 4 4" xfId="12238" xr:uid="{00000000-0005-0000-0000-0000DF2F0000}"/>
    <cellStyle name="Normal 60 2 2 4 4 3" xfId="27332" xr:uid="{00000000-0005-0000-0000-0000D96A0000}"/>
    <cellStyle name="Normal 60 2 2 4 5" xfId="7217" xr:uid="{00000000-0005-0000-0000-0000421C0000}"/>
    <cellStyle name="Normal 60 2 2 4 5 3" xfId="22315" xr:uid="{00000000-0005-0000-0000-000040570000}"/>
    <cellStyle name="Normal 60 2 2 4 7" xfId="17302" xr:uid="{00000000-0005-0000-0000-0000AB430000}"/>
    <cellStyle name="Normal 60 2 2 5" xfId="2999" xr:uid="{00000000-0005-0000-0000-0000C80B0000}"/>
    <cellStyle name="Normal 60 2 2 5 2" xfId="13073" xr:uid="{00000000-0005-0000-0000-000022330000}"/>
    <cellStyle name="Normal 60 2 2 5 2 3" xfId="28167" xr:uid="{00000000-0005-0000-0000-00001C6E0000}"/>
    <cellStyle name="Normal 60 2 2 5 3" xfId="8053" xr:uid="{00000000-0005-0000-0000-0000861F0000}"/>
    <cellStyle name="Normal 60 2 2 5 3 3" xfId="23150" xr:uid="{00000000-0005-0000-0000-0000835A0000}"/>
    <cellStyle name="Normal 60 2 2 5 5" xfId="18137" xr:uid="{00000000-0005-0000-0000-0000EE460000}"/>
    <cellStyle name="Normal 60 2 2 6" xfId="4692" xr:uid="{00000000-0005-0000-0000-000065120000}"/>
    <cellStyle name="Normal 60 2 2 6 2" xfId="14744" xr:uid="{00000000-0005-0000-0000-0000A9390000}"/>
    <cellStyle name="Normal 60 2 2 6 2 3" xfId="29838" xr:uid="{00000000-0005-0000-0000-0000A3740000}"/>
    <cellStyle name="Normal 60 2 2 6 3" xfId="9724" xr:uid="{00000000-0005-0000-0000-00000D260000}"/>
    <cellStyle name="Normal 60 2 2 6 3 3" xfId="24821" xr:uid="{00000000-0005-0000-0000-00000A610000}"/>
    <cellStyle name="Normal 60 2 2 6 5" xfId="19808" xr:uid="{00000000-0005-0000-0000-0000754D0000}"/>
    <cellStyle name="Normal 60 2 2 7" xfId="11402" xr:uid="{00000000-0005-0000-0000-00009B2C0000}"/>
    <cellStyle name="Normal 60 2 2 7 3" xfId="26496" xr:uid="{00000000-0005-0000-0000-000095670000}"/>
    <cellStyle name="Normal 60 2 2 8" xfId="6381" xr:uid="{00000000-0005-0000-0000-0000FE180000}"/>
    <cellStyle name="Normal 60 2 2 8 3" xfId="21479"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5" xr:uid="{00000000-0005-0000-0000-00006A730000}"/>
    <cellStyle name="Normal 60 2 3 2 2 2 3" xfId="9411" xr:uid="{00000000-0005-0000-0000-0000D4240000}"/>
    <cellStyle name="Normal 60 2 3 2 2 2 3 3" xfId="24508" xr:uid="{00000000-0005-0000-0000-0000D15F0000}"/>
    <cellStyle name="Normal 60 2 3 2 2 2 5" xfId="19495" xr:uid="{00000000-0005-0000-0000-00003C4C0000}"/>
    <cellStyle name="Normal 60 2 3 2 2 3" xfId="6050" xr:uid="{00000000-0005-0000-0000-0000B3170000}"/>
    <cellStyle name="Normal 60 2 3 2 2 3 2" xfId="16102" xr:uid="{00000000-0005-0000-0000-0000F73E0000}"/>
    <cellStyle name="Normal 60 2 3 2 2 3 2 3" xfId="31196" xr:uid="{00000000-0005-0000-0000-0000F1790000}"/>
    <cellStyle name="Normal 60 2 3 2 2 3 3" xfId="11082" xr:uid="{00000000-0005-0000-0000-00005B2B0000}"/>
    <cellStyle name="Normal 60 2 3 2 2 3 3 3" xfId="26179" xr:uid="{00000000-0005-0000-0000-000058660000}"/>
    <cellStyle name="Normal 60 2 3 2 2 3 5" xfId="21166" xr:uid="{00000000-0005-0000-0000-0000C3520000}"/>
    <cellStyle name="Normal 60 2 3 2 2 4" xfId="12760" xr:uid="{00000000-0005-0000-0000-0000E9310000}"/>
    <cellStyle name="Normal 60 2 3 2 2 4 3" xfId="27854" xr:uid="{00000000-0005-0000-0000-0000E36C0000}"/>
    <cellStyle name="Normal 60 2 3 2 2 5" xfId="7739" xr:uid="{00000000-0005-0000-0000-00004C1E0000}"/>
    <cellStyle name="Normal 60 2 3 2 2 5 3" xfId="22837" xr:uid="{00000000-0005-0000-0000-00004A590000}"/>
    <cellStyle name="Normal 60 2 3 2 2 7" xfId="17824" xr:uid="{00000000-0005-0000-0000-0000B5450000}"/>
    <cellStyle name="Normal 60 2 3 2 3" xfId="3521" xr:uid="{00000000-0005-0000-0000-0000D20D0000}"/>
    <cellStyle name="Normal 60 2 3 2 3 2" xfId="13595" xr:uid="{00000000-0005-0000-0000-00002C350000}"/>
    <cellStyle name="Normal 60 2 3 2 3 2 3" xfId="28689" xr:uid="{00000000-0005-0000-0000-000026700000}"/>
    <cellStyle name="Normal 60 2 3 2 3 3" xfId="8575" xr:uid="{00000000-0005-0000-0000-000090210000}"/>
    <cellStyle name="Normal 60 2 3 2 3 3 3" xfId="23672" xr:uid="{00000000-0005-0000-0000-00008D5C0000}"/>
    <cellStyle name="Normal 60 2 3 2 3 5" xfId="18659" xr:uid="{00000000-0005-0000-0000-0000F8480000}"/>
    <cellStyle name="Normal 60 2 3 2 4" xfId="5214" xr:uid="{00000000-0005-0000-0000-00006F140000}"/>
    <cellStyle name="Normal 60 2 3 2 4 2" xfId="15266" xr:uid="{00000000-0005-0000-0000-0000B33B0000}"/>
    <cellStyle name="Normal 60 2 3 2 4 2 3" xfId="30360" xr:uid="{00000000-0005-0000-0000-0000AD760000}"/>
    <cellStyle name="Normal 60 2 3 2 4 3" xfId="10246" xr:uid="{00000000-0005-0000-0000-000017280000}"/>
    <cellStyle name="Normal 60 2 3 2 4 3 3" xfId="25343" xr:uid="{00000000-0005-0000-0000-000014630000}"/>
    <cellStyle name="Normal 60 2 3 2 4 5" xfId="20330" xr:uid="{00000000-0005-0000-0000-00007F4F0000}"/>
    <cellStyle name="Normal 60 2 3 2 5" xfId="11924" xr:uid="{00000000-0005-0000-0000-0000A52E0000}"/>
    <cellStyle name="Normal 60 2 3 2 5 3" xfId="27018" xr:uid="{00000000-0005-0000-0000-00009F690000}"/>
    <cellStyle name="Normal 60 2 3 2 6" xfId="6903" xr:uid="{00000000-0005-0000-0000-0000081B0000}"/>
    <cellStyle name="Normal 60 2 3 2 6 3" xfId="22001" xr:uid="{00000000-0005-0000-0000-000006560000}"/>
    <cellStyle name="Normal 60 2 3 2 8" xfId="16988"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7" xr:uid="{00000000-0005-0000-0000-0000C8710000}"/>
    <cellStyle name="Normal 60 2 3 3 2 3" xfId="8993" xr:uid="{00000000-0005-0000-0000-000032230000}"/>
    <cellStyle name="Normal 60 2 3 3 2 3 3" xfId="24090" xr:uid="{00000000-0005-0000-0000-00002F5E0000}"/>
    <cellStyle name="Normal 60 2 3 3 2 5" xfId="19077" xr:uid="{00000000-0005-0000-0000-00009A4A0000}"/>
    <cellStyle name="Normal 60 2 3 3 3" xfId="5632" xr:uid="{00000000-0005-0000-0000-000011160000}"/>
    <cellStyle name="Normal 60 2 3 3 3 2" xfId="15684" xr:uid="{00000000-0005-0000-0000-0000553D0000}"/>
    <cellStyle name="Normal 60 2 3 3 3 2 3" xfId="30778" xr:uid="{00000000-0005-0000-0000-00004F780000}"/>
    <cellStyle name="Normal 60 2 3 3 3 3" xfId="10664" xr:uid="{00000000-0005-0000-0000-0000B9290000}"/>
    <cellStyle name="Normal 60 2 3 3 3 3 3" xfId="25761" xr:uid="{00000000-0005-0000-0000-0000B6640000}"/>
    <cellStyle name="Normal 60 2 3 3 3 5" xfId="20748" xr:uid="{00000000-0005-0000-0000-000021510000}"/>
    <cellStyle name="Normal 60 2 3 3 4" xfId="12342" xr:uid="{00000000-0005-0000-0000-000047300000}"/>
    <cellStyle name="Normal 60 2 3 3 4 3" xfId="27436" xr:uid="{00000000-0005-0000-0000-0000416B0000}"/>
    <cellStyle name="Normal 60 2 3 3 5" xfId="7321" xr:uid="{00000000-0005-0000-0000-0000AA1C0000}"/>
    <cellStyle name="Normal 60 2 3 3 5 3" xfId="22419" xr:uid="{00000000-0005-0000-0000-0000A8570000}"/>
    <cellStyle name="Normal 60 2 3 3 7" xfId="17406" xr:uid="{00000000-0005-0000-0000-000013440000}"/>
    <cellStyle name="Normal 60 2 3 4" xfId="3103" xr:uid="{00000000-0005-0000-0000-0000300C0000}"/>
    <cellStyle name="Normal 60 2 3 4 2" xfId="13177" xr:uid="{00000000-0005-0000-0000-00008A330000}"/>
    <cellStyle name="Normal 60 2 3 4 2 3" xfId="28271" xr:uid="{00000000-0005-0000-0000-0000846E0000}"/>
    <cellStyle name="Normal 60 2 3 4 3" xfId="8157" xr:uid="{00000000-0005-0000-0000-0000EE1F0000}"/>
    <cellStyle name="Normal 60 2 3 4 3 3" xfId="23254" xr:uid="{00000000-0005-0000-0000-0000EB5A0000}"/>
    <cellStyle name="Normal 60 2 3 4 5" xfId="18241" xr:uid="{00000000-0005-0000-0000-000056470000}"/>
    <cellStyle name="Normal 60 2 3 5" xfId="4796" xr:uid="{00000000-0005-0000-0000-0000CD120000}"/>
    <cellStyle name="Normal 60 2 3 5 2" xfId="14848" xr:uid="{00000000-0005-0000-0000-0000113A0000}"/>
    <cellStyle name="Normal 60 2 3 5 2 3" xfId="29942" xr:uid="{00000000-0005-0000-0000-00000B750000}"/>
    <cellStyle name="Normal 60 2 3 5 3" xfId="9828" xr:uid="{00000000-0005-0000-0000-000075260000}"/>
    <cellStyle name="Normal 60 2 3 5 3 3" xfId="24925" xr:uid="{00000000-0005-0000-0000-000072610000}"/>
    <cellStyle name="Normal 60 2 3 5 5" xfId="19912" xr:uid="{00000000-0005-0000-0000-0000DD4D0000}"/>
    <cellStyle name="Normal 60 2 3 6" xfId="11506" xr:uid="{00000000-0005-0000-0000-0000032D0000}"/>
    <cellStyle name="Normal 60 2 3 6 3" xfId="26600" xr:uid="{00000000-0005-0000-0000-0000FD670000}"/>
    <cellStyle name="Normal 60 2 3 7" xfId="6485" xr:uid="{00000000-0005-0000-0000-000066190000}"/>
    <cellStyle name="Normal 60 2 3 7 3" xfId="21583" xr:uid="{00000000-0005-0000-0000-000064540000}"/>
    <cellStyle name="Normal 60 2 3 9" xfId="16570"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7" xr:uid="{00000000-0005-0000-0000-00009A720000}"/>
    <cellStyle name="Normal 60 2 4 2 2 3" xfId="9203" xr:uid="{00000000-0005-0000-0000-000004240000}"/>
    <cellStyle name="Normal 60 2 4 2 2 3 3" xfId="24300" xr:uid="{00000000-0005-0000-0000-0000015F0000}"/>
    <cellStyle name="Normal 60 2 4 2 2 5" xfId="19287" xr:uid="{00000000-0005-0000-0000-00006C4B0000}"/>
    <cellStyle name="Normal 60 2 4 2 3" xfId="5842" xr:uid="{00000000-0005-0000-0000-0000E3160000}"/>
    <cellStyle name="Normal 60 2 4 2 3 2" xfId="15894" xr:uid="{00000000-0005-0000-0000-0000273E0000}"/>
    <cellStyle name="Normal 60 2 4 2 3 2 3" xfId="30988" xr:uid="{00000000-0005-0000-0000-000021790000}"/>
    <cellStyle name="Normal 60 2 4 2 3 3" xfId="10874" xr:uid="{00000000-0005-0000-0000-00008B2A0000}"/>
    <cellStyle name="Normal 60 2 4 2 3 3 3" xfId="25971" xr:uid="{00000000-0005-0000-0000-000088650000}"/>
    <cellStyle name="Normal 60 2 4 2 3 5" xfId="20958" xr:uid="{00000000-0005-0000-0000-0000F3510000}"/>
    <cellStyle name="Normal 60 2 4 2 4" xfId="12552" xr:uid="{00000000-0005-0000-0000-000019310000}"/>
    <cellStyle name="Normal 60 2 4 2 4 3" xfId="27646" xr:uid="{00000000-0005-0000-0000-0000136C0000}"/>
    <cellStyle name="Normal 60 2 4 2 5" xfId="7531" xr:uid="{00000000-0005-0000-0000-00007C1D0000}"/>
    <cellStyle name="Normal 60 2 4 2 5 3" xfId="22629" xr:uid="{00000000-0005-0000-0000-00007A580000}"/>
    <cellStyle name="Normal 60 2 4 2 7" xfId="17616" xr:uid="{00000000-0005-0000-0000-0000E5440000}"/>
    <cellStyle name="Normal 60 2 4 3" xfId="3313" xr:uid="{00000000-0005-0000-0000-0000020D0000}"/>
    <cellStyle name="Normal 60 2 4 3 2" xfId="13387" xr:uid="{00000000-0005-0000-0000-00005C340000}"/>
    <cellStyle name="Normal 60 2 4 3 2 3" xfId="28481" xr:uid="{00000000-0005-0000-0000-0000566F0000}"/>
    <cellStyle name="Normal 60 2 4 3 3" xfId="8367" xr:uid="{00000000-0005-0000-0000-0000C0200000}"/>
    <cellStyle name="Normal 60 2 4 3 3 3" xfId="23464" xr:uid="{00000000-0005-0000-0000-0000BD5B0000}"/>
    <cellStyle name="Normal 60 2 4 3 5" xfId="18451" xr:uid="{00000000-0005-0000-0000-000028480000}"/>
    <cellStyle name="Normal 60 2 4 4" xfId="5006" xr:uid="{00000000-0005-0000-0000-00009F130000}"/>
    <cellStyle name="Normal 60 2 4 4 2" xfId="15058" xr:uid="{00000000-0005-0000-0000-0000E33A0000}"/>
    <cellStyle name="Normal 60 2 4 4 2 3" xfId="30152" xr:uid="{00000000-0005-0000-0000-0000DD750000}"/>
    <cellStyle name="Normal 60 2 4 4 3" xfId="10038" xr:uid="{00000000-0005-0000-0000-000047270000}"/>
    <cellStyle name="Normal 60 2 4 4 3 3" xfId="25135" xr:uid="{00000000-0005-0000-0000-000044620000}"/>
    <cellStyle name="Normal 60 2 4 4 5" xfId="20122" xr:uid="{00000000-0005-0000-0000-0000AF4E0000}"/>
    <cellStyle name="Normal 60 2 4 5" xfId="11716" xr:uid="{00000000-0005-0000-0000-0000D52D0000}"/>
    <cellStyle name="Normal 60 2 4 5 3" xfId="26810" xr:uid="{00000000-0005-0000-0000-0000CF680000}"/>
    <cellStyle name="Normal 60 2 4 6" xfId="6695" xr:uid="{00000000-0005-0000-0000-0000381A0000}"/>
    <cellStyle name="Normal 60 2 4 6 3" xfId="21793" xr:uid="{00000000-0005-0000-0000-000036550000}"/>
    <cellStyle name="Normal 60 2 4 8" xfId="16780"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899" xr:uid="{00000000-0005-0000-0000-0000F8700000}"/>
    <cellStyle name="Normal 60 2 5 2 3" xfId="8785" xr:uid="{00000000-0005-0000-0000-000062220000}"/>
    <cellStyle name="Normal 60 2 5 2 3 3" xfId="23882" xr:uid="{00000000-0005-0000-0000-00005F5D0000}"/>
    <cellStyle name="Normal 60 2 5 2 5" xfId="18869" xr:uid="{00000000-0005-0000-0000-0000CA490000}"/>
    <cellStyle name="Normal 60 2 5 3" xfId="5424" xr:uid="{00000000-0005-0000-0000-000041150000}"/>
    <cellStyle name="Normal 60 2 5 3 2" xfId="15476" xr:uid="{00000000-0005-0000-0000-0000853C0000}"/>
    <cellStyle name="Normal 60 2 5 3 2 3" xfId="30570" xr:uid="{00000000-0005-0000-0000-00007F770000}"/>
    <cellStyle name="Normal 60 2 5 3 3" xfId="10456" xr:uid="{00000000-0005-0000-0000-0000E9280000}"/>
    <cellStyle name="Normal 60 2 5 3 3 3" xfId="25553" xr:uid="{00000000-0005-0000-0000-0000E6630000}"/>
    <cellStyle name="Normal 60 2 5 3 5" xfId="20540" xr:uid="{00000000-0005-0000-0000-000051500000}"/>
    <cellStyle name="Normal 60 2 5 4" xfId="12134" xr:uid="{00000000-0005-0000-0000-0000772F0000}"/>
    <cellStyle name="Normal 60 2 5 4 3" xfId="27228" xr:uid="{00000000-0005-0000-0000-0000716A0000}"/>
    <cellStyle name="Normal 60 2 5 5" xfId="7113" xr:uid="{00000000-0005-0000-0000-0000DA1B0000}"/>
    <cellStyle name="Normal 60 2 5 5 3" xfId="22211" xr:uid="{00000000-0005-0000-0000-0000D8560000}"/>
    <cellStyle name="Normal 60 2 5 7" xfId="17198" xr:uid="{00000000-0005-0000-0000-000043430000}"/>
    <cellStyle name="Normal 60 2 6" xfId="2895" xr:uid="{00000000-0005-0000-0000-0000600B0000}"/>
    <cellStyle name="Normal 60 2 6 2" xfId="12969" xr:uid="{00000000-0005-0000-0000-0000BA320000}"/>
    <cellStyle name="Normal 60 2 6 2 3" xfId="28063" xr:uid="{00000000-0005-0000-0000-0000B46D0000}"/>
    <cellStyle name="Normal 60 2 6 3" xfId="7949" xr:uid="{00000000-0005-0000-0000-00001E1F0000}"/>
    <cellStyle name="Normal 60 2 6 3 3" xfId="23046" xr:uid="{00000000-0005-0000-0000-00001B5A0000}"/>
    <cellStyle name="Normal 60 2 6 5" xfId="18033" xr:uid="{00000000-0005-0000-0000-000086460000}"/>
    <cellStyle name="Normal 60 2 7" xfId="4588" xr:uid="{00000000-0005-0000-0000-0000FD110000}"/>
    <cellStyle name="Normal 60 2 7 2" xfId="14640" xr:uid="{00000000-0005-0000-0000-000041390000}"/>
    <cellStyle name="Normal 60 2 7 2 3" xfId="29734" xr:uid="{00000000-0005-0000-0000-00003B740000}"/>
    <cellStyle name="Normal 60 2 7 3" xfId="9620" xr:uid="{00000000-0005-0000-0000-0000A5250000}"/>
    <cellStyle name="Normal 60 2 7 3 3" xfId="24717" xr:uid="{00000000-0005-0000-0000-0000A2600000}"/>
    <cellStyle name="Normal 60 2 7 5" xfId="19704" xr:uid="{00000000-0005-0000-0000-00000D4D0000}"/>
    <cellStyle name="Normal 60 2 8" xfId="11298" xr:uid="{00000000-0005-0000-0000-0000332C0000}"/>
    <cellStyle name="Normal 60 2 8 3" xfId="26392" xr:uid="{00000000-0005-0000-0000-00002D670000}"/>
    <cellStyle name="Normal 60 2 9" xfId="6277" xr:uid="{00000000-0005-0000-0000-000096180000}"/>
    <cellStyle name="Normal 60 2 9 3" xfId="21375" xr:uid="{00000000-0005-0000-0000-000094530000}"/>
    <cellStyle name="Normal 60 3" xfId="1242" xr:uid="{00000000-0005-0000-0000-0000EA040000}"/>
    <cellStyle name="Normal 60 3 10" xfId="16414"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7" xr:uid="{00000000-0005-0000-0000-00009E730000}"/>
    <cellStyle name="Normal 60 3 2 2 2 2 3" xfId="9463" xr:uid="{00000000-0005-0000-0000-000008250000}"/>
    <cellStyle name="Normal 60 3 2 2 2 2 3 3" xfId="24560" xr:uid="{00000000-0005-0000-0000-000005600000}"/>
    <cellStyle name="Normal 60 3 2 2 2 2 5" xfId="19547" xr:uid="{00000000-0005-0000-0000-0000704C0000}"/>
    <cellStyle name="Normal 60 3 2 2 2 3" xfId="6102" xr:uid="{00000000-0005-0000-0000-0000E7170000}"/>
    <cellStyle name="Normal 60 3 2 2 2 3 2" xfId="16154" xr:uid="{00000000-0005-0000-0000-00002B3F0000}"/>
    <cellStyle name="Normal 60 3 2 2 2 3 2 3" xfId="31248" xr:uid="{00000000-0005-0000-0000-0000257A0000}"/>
    <cellStyle name="Normal 60 3 2 2 2 3 3" xfId="11134" xr:uid="{00000000-0005-0000-0000-00008F2B0000}"/>
    <cellStyle name="Normal 60 3 2 2 2 3 3 3" xfId="26231" xr:uid="{00000000-0005-0000-0000-00008C660000}"/>
    <cellStyle name="Normal 60 3 2 2 2 3 5" xfId="21218" xr:uid="{00000000-0005-0000-0000-0000F7520000}"/>
    <cellStyle name="Normal 60 3 2 2 2 4" xfId="12812" xr:uid="{00000000-0005-0000-0000-00001D320000}"/>
    <cellStyle name="Normal 60 3 2 2 2 4 3" xfId="27906" xr:uid="{00000000-0005-0000-0000-0000176D0000}"/>
    <cellStyle name="Normal 60 3 2 2 2 5" xfId="7791" xr:uid="{00000000-0005-0000-0000-0000801E0000}"/>
    <cellStyle name="Normal 60 3 2 2 2 5 3" xfId="22889" xr:uid="{00000000-0005-0000-0000-00007E590000}"/>
    <cellStyle name="Normal 60 3 2 2 2 7" xfId="17876" xr:uid="{00000000-0005-0000-0000-0000E9450000}"/>
    <cellStyle name="Normal 60 3 2 2 3" xfId="3573" xr:uid="{00000000-0005-0000-0000-0000060E0000}"/>
    <cellStyle name="Normal 60 3 2 2 3 2" xfId="13647" xr:uid="{00000000-0005-0000-0000-000060350000}"/>
    <cellStyle name="Normal 60 3 2 2 3 2 3" xfId="28741" xr:uid="{00000000-0005-0000-0000-00005A700000}"/>
    <cellStyle name="Normal 60 3 2 2 3 3" xfId="8627" xr:uid="{00000000-0005-0000-0000-0000C4210000}"/>
    <cellStyle name="Normal 60 3 2 2 3 3 3" xfId="23724" xr:uid="{00000000-0005-0000-0000-0000C15C0000}"/>
    <cellStyle name="Normal 60 3 2 2 3 5" xfId="18711" xr:uid="{00000000-0005-0000-0000-00002C490000}"/>
    <cellStyle name="Normal 60 3 2 2 4" xfId="5266" xr:uid="{00000000-0005-0000-0000-0000A3140000}"/>
    <cellStyle name="Normal 60 3 2 2 4 2" xfId="15318" xr:uid="{00000000-0005-0000-0000-0000E73B0000}"/>
    <cellStyle name="Normal 60 3 2 2 4 2 3" xfId="30412" xr:uid="{00000000-0005-0000-0000-0000E1760000}"/>
    <cellStyle name="Normal 60 3 2 2 4 3" xfId="10298" xr:uid="{00000000-0005-0000-0000-00004B280000}"/>
    <cellStyle name="Normal 60 3 2 2 4 3 3" xfId="25395" xr:uid="{00000000-0005-0000-0000-000048630000}"/>
    <cellStyle name="Normal 60 3 2 2 4 5" xfId="20382" xr:uid="{00000000-0005-0000-0000-0000B34F0000}"/>
    <cellStyle name="Normal 60 3 2 2 5" xfId="11976" xr:uid="{00000000-0005-0000-0000-0000D92E0000}"/>
    <cellStyle name="Normal 60 3 2 2 5 3" xfId="27070" xr:uid="{00000000-0005-0000-0000-0000D3690000}"/>
    <cellStyle name="Normal 60 3 2 2 6" xfId="6955" xr:uid="{00000000-0005-0000-0000-00003C1B0000}"/>
    <cellStyle name="Normal 60 3 2 2 6 3" xfId="22053" xr:uid="{00000000-0005-0000-0000-00003A560000}"/>
    <cellStyle name="Normal 60 3 2 2 8" xfId="17040"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59" xr:uid="{00000000-0005-0000-0000-0000FC710000}"/>
    <cellStyle name="Normal 60 3 2 3 2 3" xfId="9045" xr:uid="{00000000-0005-0000-0000-000066230000}"/>
    <cellStyle name="Normal 60 3 2 3 2 3 3" xfId="24142" xr:uid="{00000000-0005-0000-0000-0000635E0000}"/>
    <cellStyle name="Normal 60 3 2 3 2 5" xfId="19129" xr:uid="{00000000-0005-0000-0000-0000CE4A0000}"/>
    <cellStyle name="Normal 60 3 2 3 3" xfId="5684" xr:uid="{00000000-0005-0000-0000-000045160000}"/>
    <cellStyle name="Normal 60 3 2 3 3 2" xfId="15736" xr:uid="{00000000-0005-0000-0000-0000893D0000}"/>
    <cellStyle name="Normal 60 3 2 3 3 2 3" xfId="30830" xr:uid="{00000000-0005-0000-0000-000083780000}"/>
    <cellStyle name="Normal 60 3 2 3 3 3" xfId="10716" xr:uid="{00000000-0005-0000-0000-0000ED290000}"/>
    <cellStyle name="Normal 60 3 2 3 3 3 3" xfId="25813" xr:uid="{00000000-0005-0000-0000-0000EA640000}"/>
    <cellStyle name="Normal 60 3 2 3 3 5" xfId="20800" xr:uid="{00000000-0005-0000-0000-000055510000}"/>
    <cellStyle name="Normal 60 3 2 3 4" xfId="12394" xr:uid="{00000000-0005-0000-0000-00007B300000}"/>
    <cellStyle name="Normal 60 3 2 3 4 3" xfId="27488" xr:uid="{00000000-0005-0000-0000-0000756B0000}"/>
    <cellStyle name="Normal 60 3 2 3 5" xfId="7373" xr:uid="{00000000-0005-0000-0000-0000DE1C0000}"/>
    <cellStyle name="Normal 60 3 2 3 5 3" xfId="22471" xr:uid="{00000000-0005-0000-0000-0000DC570000}"/>
    <cellStyle name="Normal 60 3 2 3 7" xfId="17458" xr:uid="{00000000-0005-0000-0000-000047440000}"/>
    <cellStyle name="Normal 60 3 2 4" xfId="3155" xr:uid="{00000000-0005-0000-0000-0000640C0000}"/>
    <cellStyle name="Normal 60 3 2 4 2" xfId="13229" xr:uid="{00000000-0005-0000-0000-0000BE330000}"/>
    <cellStyle name="Normal 60 3 2 4 2 3" xfId="28323" xr:uid="{00000000-0005-0000-0000-0000B86E0000}"/>
    <cellStyle name="Normal 60 3 2 4 3" xfId="8209" xr:uid="{00000000-0005-0000-0000-000022200000}"/>
    <cellStyle name="Normal 60 3 2 4 3 3" xfId="23306" xr:uid="{00000000-0005-0000-0000-00001F5B0000}"/>
    <cellStyle name="Normal 60 3 2 4 5" xfId="18293" xr:uid="{00000000-0005-0000-0000-00008A470000}"/>
    <cellStyle name="Normal 60 3 2 5" xfId="4848" xr:uid="{00000000-0005-0000-0000-000001130000}"/>
    <cellStyle name="Normal 60 3 2 5 2" xfId="14900" xr:uid="{00000000-0005-0000-0000-0000453A0000}"/>
    <cellStyle name="Normal 60 3 2 5 2 3" xfId="29994" xr:uid="{00000000-0005-0000-0000-00003F750000}"/>
    <cellStyle name="Normal 60 3 2 5 3" xfId="9880" xr:uid="{00000000-0005-0000-0000-0000A9260000}"/>
    <cellStyle name="Normal 60 3 2 5 3 3" xfId="24977" xr:uid="{00000000-0005-0000-0000-0000A6610000}"/>
    <cellStyle name="Normal 60 3 2 5 5" xfId="19964" xr:uid="{00000000-0005-0000-0000-0000114E0000}"/>
    <cellStyle name="Normal 60 3 2 6" xfId="11558" xr:uid="{00000000-0005-0000-0000-0000372D0000}"/>
    <cellStyle name="Normal 60 3 2 6 3" xfId="26652" xr:uid="{00000000-0005-0000-0000-000031680000}"/>
    <cellStyle name="Normal 60 3 2 7" xfId="6537" xr:uid="{00000000-0005-0000-0000-00009A190000}"/>
    <cellStyle name="Normal 60 3 2 7 3" xfId="21635" xr:uid="{00000000-0005-0000-0000-000098540000}"/>
    <cellStyle name="Normal 60 3 2 9" xfId="16622"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69" xr:uid="{00000000-0005-0000-0000-0000CE720000}"/>
    <cellStyle name="Normal 60 3 3 2 2 3" xfId="9255" xr:uid="{00000000-0005-0000-0000-000038240000}"/>
    <cellStyle name="Normal 60 3 3 2 2 3 3" xfId="24352" xr:uid="{00000000-0005-0000-0000-0000355F0000}"/>
    <cellStyle name="Normal 60 3 3 2 2 5" xfId="19339" xr:uid="{00000000-0005-0000-0000-0000A04B0000}"/>
    <cellStyle name="Normal 60 3 3 2 3" xfId="5894" xr:uid="{00000000-0005-0000-0000-000017170000}"/>
    <cellStyle name="Normal 60 3 3 2 3 2" xfId="15946" xr:uid="{00000000-0005-0000-0000-00005B3E0000}"/>
    <cellStyle name="Normal 60 3 3 2 3 2 3" xfId="31040" xr:uid="{00000000-0005-0000-0000-000055790000}"/>
    <cellStyle name="Normal 60 3 3 2 3 3" xfId="10926" xr:uid="{00000000-0005-0000-0000-0000BF2A0000}"/>
    <cellStyle name="Normal 60 3 3 2 3 3 3" xfId="26023" xr:uid="{00000000-0005-0000-0000-0000BC650000}"/>
    <cellStyle name="Normal 60 3 3 2 3 5" xfId="21010" xr:uid="{00000000-0005-0000-0000-000027520000}"/>
    <cellStyle name="Normal 60 3 3 2 4" xfId="12604" xr:uid="{00000000-0005-0000-0000-00004D310000}"/>
    <cellStyle name="Normal 60 3 3 2 4 3" xfId="27698" xr:uid="{00000000-0005-0000-0000-0000476C0000}"/>
    <cellStyle name="Normal 60 3 3 2 5" xfId="7583" xr:uid="{00000000-0005-0000-0000-0000B01D0000}"/>
    <cellStyle name="Normal 60 3 3 2 5 3" xfId="22681" xr:uid="{00000000-0005-0000-0000-0000AE580000}"/>
    <cellStyle name="Normal 60 3 3 2 7" xfId="17668" xr:uid="{00000000-0005-0000-0000-000019450000}"/>
    <cellStyle name="Normal 60 3 3 3" xfId="3365" xr:uid="{00000000-0005-0000-0000-0000360D0000}"/>
    <cellStyle name="Normal 60 3 3 3 2" xfId="13439" xr:uid="{00000000-0005-0000-0000-000090340000}"/>
    <cellStyle name="Normal 60 3 3 3 2 3" xfId="28533" xr:uid="{00000000-0005-0000-0000-00008A6F0000}"/>
    <cellStyle name="Normal 60 3 3 3 3" xfId="8419" xr:uid="{00000000-0005-0000-0000-0000F4200000}"/>
    <cellStyle name="Normal 60 3 3 3 3 3" xfId="23516" xr:uid="{00000000-0005-0000-0000-0000F15B0000}"/>
    <cellStyle name="Normal 60 3 3 3 5" xfId="18503" xr:uid="{00000000-0005-0000-0000-00005C480000}"/>
    <cellStyle name="Normal 60 3 3 4" xfId="5058" xr:uid="{00000000-0005-0000-0000-0000D3130000}"/>
    <cellStyle name="Normal 60 3 3 4 2" xfId="15110" xr:uid="{00000000-0005-0000-0000-0000173B0000}"/>
    <cellStyle name="Normal 60 3 3 4 2 3" xfId="30204" xr:uid="{00000000-0005-0000-0000-000011760000}"/>
    <cellStyle name="Normal 60 3 3 4 3" xfId="10090" xr:uid="{00000000-0005-0000-0000-00007B270000}"/>
    <cellStyle name="Normal 60 3 3 4 3 3" xfId="25187" xr:uid="{00000000-0005-0000-0000-000078620000}"/>
    <cellStyle name="Normal 60 3 3 4 5" xfId="20174" xr:uid="{00000000-0005-0000-0000-0000E34E0000}"/>
    <cellStyle name="Normal 60 3 3 5" xfId="11768" xr:uid="{00000000-0005-0000-0000-0000092E0000}"/>
    <cellStyle name="Normal 60 3 3 5 3" xfId="26862" xr:uid="{00000000-0005-0000-0000-000003690000}"/>
    <cellStyle name="Normal 60 3 3 6" xfId="6747" xr:uid="{00000000-0005-0000-0000-00006C1A0000}"/>
    <cellStyle name="Normal 60 3 3 6 3" xfId="21845" xr:uid="{00000000-0005-0000-0000-00006A550000}"/>
    <cellStyle name="Normal 60 3 3 8" xfId="16832"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1" xr:uid="{00000000-0005-0000-0000-00002C710000}"/>
    <cellStyle name="Normal 60 3 4 2 3" xfId="8837" xr:uid="{00000000-0005-0000-0000-000096220000}"/>
    <cellStyle name="Normal 60 3 4 2 3 3" xfId="23934" xr:uid="{00000000-0005-0000-0000-0000935D0000}"/>
    <cellStyle name="Normal 60 3 4 2 5" xfId="18921" xr:uid="{00000000-0005-0000-0000-0000FE490000}"/>
    <cellStyle name="Normal 60 3 4 3" xfId="5476" xr:uid="{00000000-0005-0000-0000-000075150000}"/>
    <cellStyle name="Normal 60 3 4 3 2" xfId="15528" xr:uid="{00000000-0005-0000-0000-0000B93C0000}"/>
    <cellStyle name="Normal 60 3 4 3 2 3" xfId="30622" xr:uid="{00000000-0005-0000-0000-0000B3770000}"/>
    <cellStyle name="Normal 60 3 4 3 3" xfId="10508" xr:uid="{00000000-0005-0000-0000-00001D290000}"/>
    <cellStyle name="Normal 60 3 4 3 3 3" xfId="25605" xr:uid="{00000000-0005-0000-0000-00001A640000}"/>
    <cellStyle name="Normal 60 3 4 3 5" xfId="20592" xr:uid="{00000000-0005-0000-0000-000085500000}"/>
    <cellStyle name="Normal 60 3 4 4" xfId="12186" xr:uid="{00000000-0005-0000-0000-0000AB2F0000}"/>
    <cellStyle name="Normal 60 3 4 4 3" xfId="27280" xr:uid="{00000000-0005-0000-0000-0000A56A0000}"/>
    <cellStyle name="Normal 60 3 4 5" xfId="7165" xr:uid="{00000000-0005-0000-0000-00000E1C0000}"/>
    <cellStyle name="Normal 60 3 4 5 3" xfId="22263" xr:uid="{00000000-0005-0000-0000-00000C570000}"/>
    <cellStyle name="Normal 60 3 4 7" xfId="17250" xr:uid="{00000000-0005-0000-0000-000077430000}"/>
    <cellStyle name="Normal 60 3 5" xfId="2947" xr:uid="{00000000-0005-0000-0000-0000940B0000}"/>
    <cellStyle name="Normal 60 3 5 2" xfId="13021" xr:uid="{00000000-0005-0000-0000-0000EE320000}"/>
    <cellStyle name="Normal 60 3 5 2 3" xfId="28115" xr:uid="{00000000-0005-0000-0000-0000E86D0000}"/>
    <cellStyle name="Normal 60 3 5 3" xfId="8001" xr:uid="{00000000-0005-0000-0000-0000521F0000}"/>
    <cellStyle name="Normal 60 3 5 3 3" xfId="23098" xr:uid="{00000000-0005-0000-0000-00004F5A0000}"/>
    <cellStyle name="Normal 60 3 5 5" xfId="18085" xr:uid="{00000000-0005-0000-0000-0000BA460000}"/>
    <cellStyle name="Normal 60 3 6" xfId="4640" xr:uid="{00000000-0005-0000-0000-000031120000}"/>
    <cellStyle name="Normal 60 3 6 2" xfId="14692" xr:uid="{00000000-0005-0000-0000-000075390000}"/>
    <cellStyle name="Normal 60 3 6 2 3" xfId="29786" xr:uid="{00000000-0005-0000-0000-00006F740000}"/>
    <cellStyle name="Normal 60 3 6 3" xfId="9672" xr:uid="{00000000-0005-0000-0000-0000D9250000}"/>
    <cellStyle name="Normal 60 3 6 3 3" xfId="24769" xr:uid="{00000000-0005-0000-0000-0000D6600000}"/>
    <cellStyle name="Normal 60 3 6 5" xfId="19756" xr:uid="{00000000-0005-0000-0000-0000414D0000}"/>
    <cellStyle name="Normal 60 3 7" xfId="11350" xr:uid="{00000000-0005-0000-0000-0000672C0000}"/>
    <cellStyle name="Normal 60 3 7 3" xfId="26444" xr:uid="{00000000-0005-0000-0000-000061670000}"/>
    <cellStyle name="Normal 60 3 8" xfId="6329" xr:uid="{00000000-0005-0000-0000-0000CA180000}"/>
    <cellStyle name="Normal 60 3 8 3" xfId="21427"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3" xr:uid="{00000000-0005-0000-0000-000036730000}"/>
    <cellStyle name="Normal 60 4 2 2 2 3" xfId="9359" xr:uid="{00000000-0005-0000-0000-0000A0240000}"/>
    <cellStyle name="Normal 60 4 2 2 2 3 3" xfId="24456" xr:uid="{00000000-0005-0000-0000-00009D5F0000}"/>
    <cellStyle name="Normal 60 4 2 2 2 5" xfId="19443" xr:uid="{00000000-0005-0000-0000-0000084C0000}"/>
    <cellStyle name="Normal 60 4 2 2 3" xfId="5998" xr:uid="{00000000-0005-0000-0000-00007F170000}"/>
    <cellStyle name="Normal 60 4 2 2 3 2" xfId="16050" xr:uid="{00000000-0005-0000-0000-0000C33E0000}"/>
    <cellStyle name="Normal 60 4 2 2 3 2 3" xfId="31144" xr:uid="{00000000-0005-0000-0000-0000BD790000}"/>
    <cellStyle name="Normal 60 4 2 2 3 3" xfId="11030" xr:uid="{00000000-0005-0000-0000-0000272B0000}"/>
    <cellStyle name="Normal 60 4 2 2 3 3 3" xfId="26127" xr:uid="{00000000-0005-0000-0000-000024660000}"/>
    <cellStyle name="Normal 60 4 2 2 3 5" xfId="21114" xr:uid="{00000000-0005-0000-0000-00008F520000}"/>
    <cellStyle name="Normal 60 4 2 2 4" xfId="12708" xr:uid="{00000000-0005-0000-0000-0000B5310000}"/>
    <cellStyle name="Normal 60 4 2 2 4 3" xfId="27802" xr:uid="{00000000-0005-0000-0000-0000AF6C0000}"/>
    <cellStyle name="Normal 60 4 2 2 5" xfId="7687" xr:uid="{00000000-0005-0000-0000-0000181E0000}"/>
    <cellStyle name="Normal 60 4 2 2 5 3" xfId="22785" xr:uid="{00000000-0005-0000-0000-000016590000}"/>
    <cellStyle name="Normal 60 4 2 2 7" xfId="17772" xr:uid="{00000000-0005-0000-0000-000081450000}"/>
    <cellStyle name="Normal 60 4 2 3" xfId="3469" xr:uid="{00000000-0005-0000-0000-00009E0D0000}"/>
    <cellStyle name="Normal 60 4 2 3 2" xfId="13543" xr:uid="{00000000-0005-0000-0000-0000F8340000}"/>
    <cellStyle name="Normal 60 4 2 3 2 3" xfId="28637" xr:uid="{00000000-0005-0000-0000-0000F26F0000}"/>
    <cellStyle name="Normal 60 4 2 3 3" xfId="8523" xr:uid="{00000000-0005-0000-0000-00005C210000}"/>
    <cellStyle name="Normal 60 4 2 3 3 3" xfId="23620" xr:uid="{00000000-0005-0000-0000-0000595C0000}"/>
    <cellStyle name="Normal 60 4 2 3 5" xfId="18607" xr:uid="{00000000-0005-0000-0000-0000C4480000}"/>
    <cellStyle name="Normal 60 4 2 4" xfId="5162" xr:uid="{00000000-0005-0000-0000-00003B140000}"/>
    <cellStyle name="Normal 60 4 2 4 2" xfId="15214" xr:uid="{00000000-0005-0000-0000-00007F3B0000}"/>
    <cellStyle name="Normal 60 4 2 4 2 3" xfId="30308" xr:uid="{00000000-0005-0000-0000-000079760000}"/>
    <cellStyle name="Normal 60 4 2 4 3" xfId="10194" xr:uid="{00000000-0005-0000-0000-0000E3270000}"/>
    <cellStyle name="Normal 60 4 2 4 3 3" xfId="25291" xr:uid="{00000000-0005-0000-0000-0000E0620000}"/>
    <cellStyle name="Normal 60 4 2 4 5" xfId="20278" xr:uid="{00000000-0005-0000-0000-00004B4F0000}"/>
    <cellStyle name="Normal 60 4 2 5" xfId="11872" xr:uid="{00000000-0005-0000-0000-0000712E0000}"/>
    <cellStyle name="Normal 60 4 2 5 3" xfId="26966" xr:uid="{00000000-0005-0000-0000-00006B690000}"/>
    <cellStyle name="Normal 60 4 2 6" xfId="6851" xr:uid="{00000000-0005-0000-0000-0000D41A0000}"/>
    <cellStyle name="Normal 60 4 2 6 3" xfId="21949" xr:uid="{00000000-0005-0000-0000-0000D2550000}"/>
    <cellStyle name="Normal 60 4 2 8" xfId="16936"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5" xr:uid="{00000000-0005-0000-0000-000094710000}"/>
    <cellStyle name="Normal 60 4 3 2 3" xfId="8941" xr:uid="{00000000-0005-0000-0000-0000FE220000}"/>
    <cellStyle name="Normal 60 4 3 2 3 3" xfId="24038" xr:uid="{00000000-0005-0000-0000-0000FB5D0000}"/>
    <cellStyle name="Normal 60 4 3 2 5" xfId="19025" xr:uid="{00000000-0005-0000-0000-0000664A0000}"/>
    <cellStyle name="Normal 60 4 3 3" xfId="5580" xr:uid="{00000000-0005-0000-0000-0000DD150000}"/>
    <cellStyle name="Normal 60 4 3 3 2" xfId="15632" xr:uid="{00000000-0005-0000-0000-0000213D0000}"/>
    <cellStyle name="Normal 60 4 3 3 2 3" xfId="30726" xr:uid="{00000000-0005-0000-0000-00001B780000}"/>
    <cellStyle name="Normal 60 4 3 3 3" xfId="10612" xr:uid="{00000000-0005-0000-0000-000085290000}"/>
    <cellStyle name="Normal 60 4 3 3 3 3" xfId="25709" xr:uid="{00000000-0005-0000-0000-000082640000}"/>
    <cellStyle name="Normal 60 4 3 3 5" xfId="20696" xr:uid="{00000000-0005-0000-0000-0000ED500000}"/>
    <cellStyle name="Normal 60 4 3 4" xfId="12290" xr:uid="{00000000-0005-0000-0000-000013300000}"/>
    <cellStyle name="Normal 60 4 3 4 3" xfId="27384" xr:uid="{00000000-0005-0000-0000-00000D6B0000}"/>
    <cellStyle name="Normal 60 4 3 5" xfId="7269" xr:uid="{00000000-0005-0000-0000-0000761C0000}"/>
    <cellStyle name="Normal 60 4 3 5 3" xfId="22367" xr:uid="{00000000-0005-0000-0000-000074570000}"/>
    <cellStyle name="Normal 60 4 3 7" xfId="17354" xr:uid="{00000000-0005-0000-0000-0000DF430000}"/>
    <cellStyle name="Normal 60 4 4" xfId="3051" xr:uid="{00000000-0005-0000-0000-0000FC0B0000}"/>
    <cellStyle name="Normal 60 4 4 2" xfId="13125" xr:uid="{00000000-0005-0000-0000-000056330000}"/>
    <cellStyle name="Normal 60 4 4 2 3" xfId="28219" xr:uid="{00000000-0005-0000-0000-0000506E0000}"/>
    <cellStyle name="Normal 60 4 4 3" xfId="8105" xr:uid="{00000000-0005-0000-0000-0000BA1F0000}"/>
    <cellStyle name="Normal 60 4 4 3 3" xfId="23202" xr:uid="{00000000-0005-0000-0000-0000B75A0000}"/>
    <cellStyle name="Normal 60 4 4 5" xfId="18189" xr:uid="{00000000-0005-0000-0000-000022470000}"/>
    <cellStyle name="Normal 60 4 5" xfId="4744" xr:uid="{00000000-0005-0000-0000-000099120000}"/>
    <cellStyle name="Normal 60 4 5 2" xfId="14796" xr:uid="{00000000-0005-0000-0000-0000DD390000}"/>
    <cellStyle name="Normal 60 4 5 2 3" xfId="29890" xr:uid="{00000000-0005-0000-0000-0000D7740000}"/>
    <cellStyle name="Normal 60 4 5 3" xfId="9776" xr:uid="{00000000-0005-0000-0000-000041260000}"/>
    <cellStyle name="Normal 60 4 5 3 3" xfId="24873" xr:uid="{00000000-0005-0000-0000-00003E610000}"/>
    <cellStyle name="Normal 60 4 5 5" xfId="19860" xr:uid="{00000000-0005-0000-0000-0000A94D0000}"/>
    <cellStyle name="Normal 60 4 6" xfId="11454" xr:uid="{00000000-0005-0000-0000-0000CF2C0000}"/>
    <cellStyle name="Normal 60 4 6 3" xfId="26548" xr:uid="{00000000-0005-0000-0000-0000C9670000}"/>
    <cellStyle name="Normal 60 4 7" xfId="6433" xr:uid="{00000000-0005-0000-0000-000032190000}"/>
    <cellStyle name="Normal 60 4 7 3" xfId="21531" xr:uid="{00000000-0005-0000-0000-000030540000}"/>
    <cellStyle name="Normal 60 4 9" xfId="16518"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5" xr:uid="{00000000-0005-0000-0000-000066720000}"/>
    <cellStyle name="Normal 60 5 2 2 3" xfId="9151" xr:uid="{00000000-0005-0000-0000-0000D0230000}"/>
    <cellStyle name="Normal 60 5 2 2 3 3" xfId="24248" xr:uid="{00000000-0005-0000-0000-0000CD5E0000}"/>
    <cellStyle name="Normal 60 5 2 2 5" xfId="19235" xr:uid="{00000000-0005-0000-0000-0000384B0000}"/>
    <cellStyle name="Normal 60 5 2 3" xfId="5790" xr:uid="{00000000-0005-0000-0000-0000AF160000}"/>
    <cellStyle name="Normal 60 5 2 3 2" xfId="15842" xr:uid="{00000000-0005-0000-0000-0000F33D0000}"/>
    <cellStyle name="Normal 60 5 2 3 2 3" xfId="30936" xr:uid="{00000000-0005-0000-0000-0000ED780000}"/>
    <cellStyle name="Normal 60 5 2 3 3" xfId="10822" xr:uid="{00000000-0005-0000-0000-0000572A0000}"/>
    <cellStyle name="Normal 60 5 2 3 3 3" xfId="25919" xr:uid="{00000000-0005-0000-0000-000054650000}"/>
    <cellStyle name="Normal 60 5 2 3 5" xfId="20906" xr:uid="{00000000-0005-0000-0000-0000BF510000}"/>
    <cellStyle name="Normal 60 5 2 4" xfId="12500" xr:uid="{00000000-0005-0000-0000-0000E5300000}"/>
    <cellStyle name="Normal 60 5 2 4 3" xfId="27594" xr:uid="{00000000-0005-0000-0000-0000DF6B0000}"/>
    <cellStyle name="Normal 60 5 2 5" xfId="7479" xr:uid="{00000000-0005-0000-0000-0000481D0000}"/>
    <cellStyle name="Normal 60 5 2 5 3" xfId="22577" xr:uid="{00000000-0005-0000-0000-000046580000}"/>
    <cellStyle name="Normal 60 5 2 7" xfId="17564" xr:uid="{00000000-0005-0000-0000-0000B1440000}"/>
    <cellStyle name="Normal 60 5 3" xfId="3261" xr:uid="{00000000-0005-0000-0000-0000CE0C0000}"/>
    <cellStyle name="Normal 60 5 3 2" xfId="13335" xr:uid="{00000000-0005-0000-0000-000028340000}"/>
    <cellStyle name="Normal 60 5 3 2 3" xfId="28429" xr:uid="{00000000-0005-0000-0000-0000226F0000}"/>
    <cellStyle name="Normal 60 5 3 3" xfId="8315" xr:uid="{00000000-0005-0000-0000-00008C200000}"/>
    <cellStyle name="Normal 60 5 3 3 3" xfId="23412" xr:uid="{00000000-0005-0000-0000-0000895B0000}"/>
    <cellStyle name="Normal 60 5 3 5" xfId="18399" xr:uid="{00000000-0005-0000-0000-0000F4470000}"/>
    <cellStyle name="Normal 60 5 4" xfId="4954" xr:uid="{00000000-0005-0000-0000-00006B130000}"/>
    <cellStyle name="Normal 60 5 4 2" xfId="15006" xr:uid="{00000000-0005-0000-0000-0000AF3A0000}"/>
    <cellStyle name="Normal 60 5 4 2 3" xfId="30100" xr:uid="{00000000-0005-0000-0000-0000A9750000}"/>
    <cellStyle name="Normal 60 5 4 3" xfId="9986" xr:uid="{00000000-0005-0000-0000-000013270000}"/>
    <cellStyle name="Normal 60 5 4 3 3" xfId="25083" xr:uid="{00000000-0005-0000-0000-000010620000}"/>
    <cellStyle name="Normal 60 5 4 5" xfId="20070" xr:uid="{00000000-0005-0000-0000-00007B4E0000}"/>
    <cellStyle name="Normal 60 5 5" xfId="11664" xr:uid="{00000000-0005-0000-0000-0000A12D0000}"/>
    <cellStyle name="Normal 60 5 5 3" xfId="26758" xr:uid="{00000000-0005-0000-0000-00009B680000}"/>
    <cellStyle name="Normal 60 5 6" xfId="6643" xr:uid="{00000000-0005-0000-0000-0000041A0000}"/>
    <cellStyle name="Normal 60 5 6 3" xfId="21741" xr:uid="{00000000-0005-0000-0000-000002550000}"/>
    <cellStyle name="Normal 60 5 8" xfId="16728"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7" xr:uid="{00000000-0005-0000-0000-0000C4700000}"/>
    <cellStyle name="Normal 60 6 2 3" xfId="8733" xr:uid="{00000000-0005-0000-0000-00002E220000}"/>
    <cellStyle name="Normal 60 6 2 3 3" xfId="23830" xr:uid="{00000000-0005-0000-0000-00002B5D0000}"/>
    <cellStyle name="Normal 60 6 2 5" xfId="18817" xr:uid="{00000000-0005-0000-0000-000096490000}"/>
    <cellStyle name="Normal 60 6 3" xfId="5372" xr:uid="{00000000-0005-0000-0000-00000D150000}"/>
    <cellStyle name="Normal 60 6 3 2" xfId="15424" xr:uid="{00000000-0005-0000-0000-0000513C0000}"/>
    <cellStyle name="Normal 60 6 3 2 3" xfId="30518" xr:uid="{00000000-0005-0000-0000-00004B770000}"/>
    <cellStyle name="Normal 60 6 3 3" xfId="10404" xr:uid="{00000000-0005-0000-0000-0000B5280000}"/>
    <cellStyle name="Normal 60 6 3 3 3" xfId="25501" xr:uid="{00000000-0005-0000-0000-0000B2630000}"/>
    <cellStyle name="Normal 60 6 3 5" xfId="20488" xr:uid="{00000000-0005-0000-0000-00001D500000}"/>
    <cellStyle name="Normal 60 6 4" xfId="12082" xr:uid="{00000000-0005-0000-0000-0000432F0000}"/>
    <cellStyle name="Normal 60 6 4 3" xfId="27176" xr:uid="{00000000-0005-0000-0000-00003D6A0000}"/>
    <cellStyle name="Normal 60 6 5" xfId="7061" xr:uid="{00000000-0005-0000-0000-0000A61B0000}"/>
    <cellStyle name="Normal 60 6 5 3" xfId="22159" xr:uid="{00000000-0005-0000-0000-0000A4560000}"/>
    <cellStyle name="Normal 60 6 7" xfId="17146" xr:uid="{00000000-0005-0000-0000-00000F430000}"/>
    <cellStyle name="Normal 60 7" xfId="2839" xr:uid="{00000000-0005-0000-0000-0000280B0000}"/>
    <cellStyle name="Normal 60 7 2" xfId="12917" xr:uid="{00000000-0005-0000-0000-000086320000}"/>
    <cellStyle name="Normal 60 7 2 3" xfId="28011" xr:uid="{00000000-0005-0000-0000-0000806D0000}"/>
    <cellStyle name="Normal 60 7 3" xfId="7897" xr:uid="{00000000-0005-0000-0000-0000EA1E0000}"/>
    <cellStyle name="Normal 60 7 3 3" xfId="22994" xr:uid="{00000000-0005-0000-0000-0000E7590000}"/>
    <cellStyle name="Normal 60 7 5" xfId="17981" xr:uid="{00000000-0005-0000-0000-000052460000}"/>
    <cellStyle name="Normal 60 8" xfId="4533" xr:uid="{00000000-0005-0000-0000-0000C6110000}"/>
    <cellStyle name="Normal 60 8 2" xfId="14588" xr:uid="{00000000-0005-0000-0000-00000D390000}"/>
    <cellStyle name="Normal 60 8 2 3" xfId="29682" xr:uid="{00000000-0005-0000-0000-000007740000}"/>
    <cellStyle name="Normal 60 8 3" xfId="9568" xr:uid="{00000000-0005-0000-0000-000071250000}"/>
    <cellStyle name="Normal 60 8 3 3" xfId="24665" xr:uid="{00000000-0005-0000-0000-00006E600000}"/>
    <cellStyle name="Normal 60 8 5" xfId="19652" xr:uid="{00000000-0005-0000-0000-0000D94C0000}"/>
    <cellStyle name="Normal 60 9" xfId="11244" xr:uid="{00000000-0005-0000-0000-0000FD2B0000}"/>
    <cellStyle name="Normal 60 9 3" xfId="26340"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4" xr:uid="{00000000-0005-0000-0000-000061530000}"/>
    <cellStyle name="Normal 64 12" xfId="16309" xr:uid="{00000000-0005-0000-0000-0000CA3F0000}"/>
    <cellStyle name="Normal 64 2" xfId="1189" xr:uid="{00000000-0005-0000-0000-0000B5040000}"/>
    <cellStyle name="Normal 64 2 11" xfId="16363" xr:uid="{00000000-0005-0000-0000-000000400000}"/>
    <cellStyle name="Normal 64 2 2" xfId="1297" xr:uid="{00000000-0005-0000-0000-000021050000}"/>
    <cellStyle name="Normal 64 2 2 10" xfId="16467"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0" xr:uid="{00000000-0005-0000-0000-0000D3730000}"/>
    <cellStyle name="Normal 64 2 2 2 2 2 2 3" xfId="9516" xr:uid="{00000000-0005-0000-0000-00003D250000}"/>
    <cellStyle name="Normal 64 2 2 2 2 2 2 3 3" xfId="24613" xr:uid="{00000000-0005-0000-0000-00003A600000}"/>
    <cellStyle name="Normal 64 2 2 2 2 2 2 5" xfId="19600"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4" xr:uid="{00000000-0005-0000-0000-0000C1660000}"/>
    <cellStyle name="Normal 64 2 2 2 2 2 3 5" xfId="21271" xr:uid="{00000000-0005-0000-0000-00002C530000}"/>
    <cellStyle name="Normal 64 2 2 2 2 2 4" xfId="12865" xr:uid="{00000000-0005-0000-0000-000052320000}"/>
    <cellStyle name="Normal 64 2 2 2 2 2 4 3" xfId="27959" xr:uid="{00000000-0005-0000-0000-00004C6D0000}"/>
    <cellStyle name="Normal 64 2 2 2 2 2 5" xfId="7844" xr:uid="{00000000-0005-0000-0000-0000B51E0000}"/>
    <cellStyle name="Normal 64 2 2 2 2 2 5 3" xfId="22942" xr:uid="{00000000-0005-0000-0000-0000B3590000}"/>
    <cellStyle name="Normal 64 2 2 2 2 2 7" xfId="17929" xr:uid="{00000000-0005-0000-0000-00001E460000}"/>
    <cellStyle name="Normal 64 2 2 2 2 3" xfId="3626" xr:uid="{00000000-0005-0000-0000-00003B0E0000}"/>
    <cellStyle name="Normal 64 2 2 2 2 3 2" xfId="13700" xr:uid="{00000000-0005-0000-0000-000095350000}"/>
    <cellStyle name="Normal 64 2 2 2 2 3 2 3" xfId="28794" xr:uid="{00000000-0005-0000-0000-00008F700000}"/>
    <cellStyle name="Normal 64 2 2 2 2 3 3" xfId="8680" xr:uid="{00000000-0005-0000-0000-0000F9210000}"/>
    <cellStyle name="Normal 64 2 2 2 2 3 3 3" xfId="23777" xr:uid="{00000000-0005-0000-0000-0000F65C0000}"/>
    <cellStyle name="Normal 64 2 2 2 2 3 5" xfId="18764" xr:uid="{00000000-0005-0000-0000-000061490000}"/>
    <cellStyle name="Normal 64 2 2 2 2 4" xfId="5319" xr:uid="{00000000-0005-0000-0000-0000D8140000}"/>
    <cellStyle name="Normal 64 2 2 2 2 4 2" xfId="15371" xr:uid="{00000000-0005-0000-0000-00001C3C0000}"/>
    <cellStyle name="Normal 64 2 2 2 2 4 2 3" xfId="30465" xr:uid="{00000000-0005-0000-0000-000016770000}"/>
    <cellStyle name="Normal 64 2 2 2 2 4 3" xfId="10351" xr:uid="{00000000-0005-0000-0000-000080280000}"/>
    <cellStyle name="Normal 64 2 2 2 2 4 3 3" xfId="25448" xr:uid="{00000000-0005-0000-0000-00007D630000}"/>
    <cellStyle name="Normal 64 2 2 2 2 4 5" xfId="20435" xr:uid="{00000000-0005-0000-0000-0000E84F0000}"/>
    <cellStyle name="Normal 64 2 2 2 2 5" xfId="12029" xr:uid="{00000000-0005-0000-0000-00000E2F0000}"/>
    <cellStyle name="Normal 64 2 2 2 2 5 3" xfId="27123" xr:uid="{00000000-0005-0000-0000-0000086A0000}"/>
    <cellStyle name="Normal 64 2 2 2 2 6" xfId="7008" xr:uid="{00000000-0005-0000-0000-0000711B0000}"/>
    <cellStyle name="Normal 64 2 2 2 2 6 3" xfId="22106" xr:uid="{00000000-0005-0000-0000-00006F560000}"/>
    <cellStyle name="Normal 64 2 2 2 2 8" xfId="17093"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2" xr:uid="{00000000-0005-0000-0000-000031720000}"/>
    <cellStyle name="Normal 64 2 2 2 3 2 3" xfId="9098" xr:uid="{00000000-0005-0000-0000-00009B230000}"/>
    <cellStyle name="Normal 64 2 2 2 3 2 3 3" xfId="24195" xr:uid="{00000000-0005-0000-0000-0000985E0000}"/>
    <cellStyle name="Normal 64 2 2 2 3 2 5" xfId="19182" xr:uid="{00000000-0005-0000-0000-0000034B0000}"/>
    <cellStyle name="Normal 64 2 2 2 3 3" xfId="5737" xr:uid="{00000000-0005-0000-0000-00007A160000}"/>
    <cellStyle name="Normal 64 2 2 2 3 3 2" xfId="15789" xr:uid="{00000000-0005-0000-0000-0000BE3D0000}"/>
    <cellStyle name="Normal 64 2 2 2 3 3 2 3" xfId="30883" xr:uid="{00000000-0005-0000-0000-0000B8780000}"/>
    <cellStyle name="Normal 64 2 2 2 3 3 3" xfId="10769" xr:uid="{00000000-0005-0000-0000-0000222A0000}"/>
    <cellStyle name="Normal 64 2 2 2 3 3 3 3" xfId="25866" xr:uid="{00000000-0005-0000-0000-00001F650000}"/>
    <cellStyle name="Normal 64 2 2 2 3 3 5" xfId="20853" xr:uid="{00000000-0005-0000-0000-00008A510000}"/>
    <cellStyle name="Normal 64 2 2 2 3 4" xfId="12447" xr:uid="{00000000-0005-0000-0000-0000B0300000}"/>
    <cellStyle name="Normal 64 2 2 2 3 4 3" xfId="27541" xr:uid="{00000000-0005-0000-0000-0000AA6B0000}"/>
    <cellStyle name="Normal 64 2 2 2 3 5" xfId="7426" xr:uid="{00000000-0005-0000-0000-0000131D0000}"/>
    <cellStyle name="Normal 64 2 2 2 3 5 3" xfId="22524" xr:uid="{00000000-0005-0000-0000-000011580000}"/>
    <cellStyle name="Normal 64 2 2 2 3 7" xfId="17511" xr:uid="{00000000-0005-0000-0000-00007C440000}"/>
    <cellStyle name="Normal 64 2 2 2 4" xfId="3208" xr:uid="{00000000-0005-0000-0000-0000990C0000}"/>
    <cellStyle name="Normal 64 2 2 2 4 2" xfId="13282" xr:uid="{00000000-0005-0000-0000-0000F3330000}"/>
    <cellStyle name="Normal 64 2 2 2 4 2 3" xfId="28376" xr:uid="{00000000-0005-0000-0000-0000ED6E0000}"/>
    <cellStyle name="Normal 64 2 2 2 4 3" xfId="8262" xr:uid="{00000000-0005-0000-0000-000057200000}"/>
    <cellStyle name="Normal 64 2 2 2 4 3 3" xfId="23359" xr:uid="{00000000-0005-0000-0000-0000545B0000}"/>
    <cellStyle name="Normal 64 2 2 2 4 5" xfId="18346" xr:uid="{00000000-0005-0000-0000-0000BF470000}"/>
    <cellStyle name="Normal 64 2 2 2 5" xfId="4901" xr:uid="{00000000-0005-0000-0000-000036130000}"/>
    <cellStyle name="Normal 64 2 2 2 5 2" xfId="14953" xr:uid="{00000000-0005-0000-0000-00007A3A0000}"/>
    <cellStyle name="Normal 64 2 2 2 5 2 3" xfId="30047" xr:uid="{00000000-0005-0000-0000-000074750000}"/>
    <cellStyle name="Normal 64 2 2 2 5 3" xfId="9933" xr:uid="{00000000-0005-0000-0000-0000DE260000}"/>
    <cellStyle name="Normal 64 2 2 2 5 3 3" xfId="25030" xr:uid="{00000000-0005-0000-0000-0000DB610000}"/>
    <cellStyle name="Normal 64 2 2 2 5 5" xfId="20017" xr:uid="{00000000-0005-0000-0000-0000464E0000}"/>
    <cellStyle name="Normal 64 2 2 2 6" xfId="11611" xr:uid="{00000000-0005-0000-0000-00006C2D0000}"/>
    <cellStyle name="Normal 64 2 2 2 6 3" xfId="26705" xr:uid="{00000000-0005-0000-0000-000066680000}"/>
    <cellStyle name="Normal 64 2 2 2 7" xfId="6590" xr:uid="{00000000-0005-0000-0000-0000CF190000}"/>
    <cellStyle name="Normal 64 2 2 2 7 3" xfId="21688" xr:uid="{00000000-0005-0000-0000-0000CD540000}"/>
    <cellStyle name="Normal 64 2 2 2 9" xfId="16675"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2" xr:uid="{00000000-0005-0000-0000-000003730000}"/>
    <cellStyle name="Normal 64 2 2 3 2 2 3" xfId="9308" xr:uid="{00000000-0005-0000-0000-00006D240000}"/>
    <cellStyle name="Normal 64 2 2 3 2 2 3 3" xfId="24405" xr:uid="{00000000-0005-0000-0000-00006A5F0000}"/>
    <cellStyle name="Normal 64 2 2 3 2 2 5" xfId="19392" xr:uid="{00000000-0005-0000-0000-0000D54B0000}"/>
    <cellStyle name="Normal 64 2 2 3 2 3" xfId="5947" xr:uid="{00000000-0005-0000-0000-00004C170000}"/>
    <cellStyle name="Normal 64 2 2 3 2 3 2" xfId="15999" xr:uid="{00000000-0005-0000-0000-0000903E0000}"/>
    <cellStyle name="Normal 64 2 2 3 2 3 2 3" xfId="31093" xr:uid="{00000000-0005-0000-0000-00008A790000}"/>
    <cellStyle name="Normal 64 2 2 3 2 3 3" xfId="10979" xr:uid="{00000000-0005-0000-0000-0000F42A0000}"/>
    <cellStyle name="Normal 64 2 2 3 2 3 3 3" xfId="26076" xr:uid="{00000000-0005-0000-0000-0000F1650000}"/>
    <cellStyle name="Normal 64 2 2 3 2 3 5" xfId="21063" xr:uid="{00000000-0005-0000-0000-00005C520000}"/>
    <cellStyle name="Normal 64 2 2 3 2 4" xfId="12657" xr:uid="{00000000-0005-0000-0000-000082310000}"/>
    <cellStyle name="Normal 64 2 2 3 2 4 3" xfId="27751" xr:uid="{00000000-0005-0000-0000-00007C6C0000}"/>
    <cellStyle name="Normal 64 2 2 3 2 5" xfId="7636" xr:uid="{00000000-0005-0000-0000-0000E51D0000}"/>
    <cellStyle name="Normal 64 2 2 3 2 5 3" xfId="22734" xr:uid="{00000000-0005-0000-0000-0000E3580000}"/>
    <cellStyle name="Normal 64 2 2 3 2 7" xfId="17721" xr:uid="{00000000-0005-0000-0000-00004E450000}"/>
    <cellStyle name="Normal 64 2 2 3 3" xfId="3418" xr:uid="{00000000-0005-0000-0000-00006B0D0000}"/>
    <cellStyle name="Normal 64 2 2 3 3 2" xfId="13492" xr:uid="{00000000-0005-0000-0000-0000C5340000}"/>
    <cellStyle name="Normal 64 2 2 3 3 2 3" xfId="28586" xr:uid="{00000000-0005-0000-0000-0000BF6F0000}"/>
    <cellStyle name="Normal 64 2 2 3 3 3" xfId="8472" xr:uid="{00000000-0005-0000-0000-000029210000}"/>
    <cellStyle name="Normal 64 2 2 3 3 3 3" xfId="23569" xr:uid="{00000000-0005-0000-0000-0000265C0000}"/>
    <cellStyle name="Normal 64 2 2 3 3 5" xfId="18556" xr:uid="{00000000-0005-0000-0000-000091480000}"/>
    <cellStyle name="Normal 64 2 2 3 4" xfId="5111" xr:uid="{00000000-0005-0000-0000-000008140000}"/>
    <cellStyle name="Normal 64 2 2 3 4 2" xfId="15163" xr:uid="{00000000-0005-0000-0000-00004C3B0000}"/>
    <cellStyle name="Normal 64 2 2 3 4 2 3" xfId="30257" xr:uid="{00000000-0005-0000-0000-000046760000}"/>
    <cellStyle name="Normal 64 2 2 3 4 3" xfId="10143" xr:uid="{00000000-0005-0000-0000-0000B0270000}"/>
    <cellStyle name="Normal 64 2 2 3 4 3 3" xfId="25240" xr:uid="{00000000-0005-0000-0000-0000AD620000}"/>
    <cellStyle name="Normal 64 2 2 3 4 5" xfId="20227" xr:uid="{00000000-0005-0000-0000-0000184F0000}"/>
    <cellStyle name="Normal 64 2 2 3 5" xfId="11821" xr:uid="{00000000-0005-0000-0000-00003E2E0000}"/>
    <cellStyle name="Normal 64 2 2 3 5 3" xfId="26915" xr:uid="{00000000-0005-0000-0000-000038690000}"/>
    <cellStyle name="Normal 64 2 2 3 6" xfId="6800" xr:uid="{00000000-0005-0000-0000-0000A11A0000}"/>
    <cellStyle name="Normal 64 2 2 3 6 3" xfId="21898" xr:uid="{00000000-0005-0000-0000-00009F550000}"/>
    <cellStyle name="Normal 64 2 2 3 8" xfId="16885"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4" xr:uid="{00000000-0005-0000-0000-000061710000}"/>
    <cellStyle name="Normal 64 2 2 4 2 3" xfId="8890" xr:uid="{00000000-0005-0000-0000-0000CB220000}"/>
    <cellStyle name="Normal 64 2 2 4 2 3 3" xfId="23987" xr:uid="{00000000-0005-0000-0000-0000C85D0000}"/>
    <cellStyle name="Normal 64 2 2 4 2 5" xfId="18974" xr:uid="{00000000-0005-0000-0000-0000334A0000}"/>
    <cellStyle name="Normal 64 2 2 4 3" xfId="5529" xr:uid="{00000000-0005-0000-0000-0000AA150000}"/>
    <cellStyle name="Normal 64 2 2 4 3 2" xfId="15581" xr:uid="{00000000-0005-0000-0000-0000EE3C0000}"/>
    <cellStyle name="Normal 64 2 2 4 3 2 3" xfId="30675" xr:uid="{00000000-0005-0000-0000-0000E8770000}"/>
    <cellStyle name="Normal 64 2 2 4 3 3" xfId="10561" xr:uid="{00000000-0005-0000-0000-000052290000}"/>
    <cellStyle name="Normal 64 2 2 4 3 3 3" xfId="25658" xr:uid="{00000000-0005-0000-0000-00004F640000}"/>
    <cellStyle name="Normal 64 2 2 4 3 5" xfId="20645" xr:uid="{00000000-0005-0000-0000-0000BA500000}"/>
    <cellStyle name="Normal 64 2 2 4 4" xfId="12239" xr:uid="{00000000-0005-0000-0000-0000E02F0000}"/>
    <cellStyle name="Normal 64 2 2 4 4 3" xfId="27333" xr:uid="{00000000-0005-0000-0000-0000DA6A0000}"/>
    <cellStyle name="Normal 64 2 2 4 5" xfId="7218" xr:uid="{00000000-0005-0000-0000-0000431C0000}"/>
    <cellStyle name="Normal 64 2 2 4 5 3" xfId="22316" xr:uid="{00000000-0005-0000-0000-000041570000}"/>
    <cellStyle name="Normal 64 2 2 4 7" xfId="17303" xr:uid="{00000000-0005-0000-0000-0000AC430000}"/>
    <cellStyle name="Normal 64 2 2 5" xfId="3000" xr:uid="{00000000-0005-0000-0000-0000C90B0000}"/>
    <cellStyle name="Normal 64 2 2 5 2" xfId="13074" xr:uid="{00000000-0005-0000-0000-000023330000}"/>
    <cellStyle name="Normal 64 2 2 5 2 3" xfId="28168" xr:uid="{00000000-0005-0000-0000-00001D6E0000}"/>
    <cellStyle name="Normal 64 2 2 5 3" xfId="8054" xr:uid="{00000000-0005-0000-0000-0000871F0000}"/>
    <cellStyle name="Normal 64 2 2 5 3 3" xfId="23151" xr:uid="{00000000-0005-0000-0000-0000845A0000}"/>
    <cellStyle name="Normal 64 2 2 5 5" xfId="18138" xr:uid="{00000000-0005-0000-0000-0000EF460000}"/>
    <cellStyle name="Normal 64 2 2 6" xfId="4693" xr:uid="{00000000-0005-0000-0000-000066120000}"/>
    <cellStyle name="Normal 64 2 2 6 2" xfId="14745" xr:uid="{00000000-0005-0000-0000-0000AA390000}"/>
    <cellStyle name="Normal 64 2 2 6 2 3" xfId="29839" xr:uid="{00000000-0005-0000-0000-0000A4740000}"/>
    <cellStyle name="Normal 64 2 2 6 3" xfId="9725" xr:uid="{00000000-0005-0000-0000-00000E260000}"/>
    <cellStyle name="Normal 64 2 2 6 3 3" xfId="24822" xr:uid="{00000000-0005-0000-0000-00000B610000}"/>
    <cellStyle name="Normal 64 2 2 6 5" xfId="19809" xr:uid="{00000000-0005-0000-0000-0000764D0000}"/>
    <cellStyle name="Normal 64 2 2 7" xfId="11403" xr:uid="{00000000-0005-0000-0000-00009C2C0000}"/>
    <cellStyle name="Normal 64 2 2 7 3" xfId="26497" xr:uid="{00000000-0005-0000-0000-000096670000}"/>
    <cellStyle name="Normal 64 2 2 8" xfId="6382" xr:uid="{00000000-0005-0000-0000-0000FF180000}"/>
    <cellStyle name="Normal 64 2 2 8 3" xfId="21480"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6" xr:uid="{00000000-0005-0000-0000-00006B730000}"/>
    <cellStyle name="Normal 64 2 3 2 2 2 3" xfId="9412" xr:uid="{00000000-0005-0000-0000-0000D5240000}"/>
    <cellStyle name="Normal 64 2 3 2 2 2 3 3" xfId="24509" xr:uid="{00000000-0005-0000-0000-0000D25F0000}"/>
    <cellStyle name="Normal 64 2 3 2 2 2 5" xfId="19496" xr:uid="{00000000-0005-0000-0000-00003D4C0000}"/>
    <cellStyle name="Normal 64 2 3 2 2 3" xfId="6051" xr:uid="{00000000-0005-0000-0000-0000B4170000}"/>
    <cellStyle name="Normal 64 2 3 2 2 3 2" xfId="16103" xr:uid="{00000000-0005-0000-0000-0000F83E0000}"/>
    <cellStyle name="Normal 64 2 3 2 2 3 2 3" xfId="31197" xr:uid="{00000000-0005-0000-0000-0000F2790000}"/>
    <cellStyle name="Normal 64 2 3 2 2 3 3" xfId="11083" xr:uid="{00000000-0005-0000-0000-00005C2B0000}"/>
    <cellStyle name="Normal 64 2 3 2 2 3 3 3" xfId="26180" xr:uid="{00000000-0005-0000-0000-000059660000}"/>
    <cellStyle name="Normal 64 2 3 2 2 3 5" xfId="21167" xr:uid="{00000000-0005-0000-0000-0000C4520000}"/>
    <cellStyle name="Normal 64 2 3 2 2 4" xfId="12761" xr:uid="{00000000-0005-0000-0000-0000EA310000}"/>
    <cellStyle name="Normal 64 2 3 2 2 4 3" xfId="27855" xr:uid="{00000000-0005-0000-0000-0000E46C0000}"/>
    <cellStyle name="Normal 64 2 3 2 2 5" xfId="7740" xr:uid="{00000000-0005-0000-0000-00004D1E0000}"/>
    <cellStyle name="Normal 64 2 3 2 2 5 3" xfId="22838" xr:uid="{00000000-0005-0000-0000-00004B590000}"/>
    <cellStyle name="Normal 64 2 3 2 2 7" xfId="17825" xr:uid="{00000000-0005-0000-0000-0000B6450000}"/>
    <cellStyle name="Normal 64 2 3 2 3" xfId="3522" xr:uid="{00000000-0005-0000-0000-0000D30D0000}"/>
    <cellStyle name="Normal 64 2 3 2 3 2" xfId="13596" xr:uid="{00000000-0005-0000-0000-00002D350000}"/>
    <cellStyle name="Normal 64 2 3 2 3 2 3" xfId="28690" xr:uid="{00000000-0005-0000-0000-000027700000}"/>
    <cellStyle name="Normal 64 2 3 2 3 3" xfId="8576" xr:uid="{00000000-0005-0000-0000-000091210000}"/>
    <cellStyle name="Normal 64 2 3 2 3 3 3" xfId="23673" xr:uid="{00000000-0005-0000-0000-00008E5C0000}"/>
    <cellStyle name="Normal 64 2 3 2 3 5" xfId="18660" xr:uid="{00000000-0005-0000-0000-0000F9480000}"/>
    <cellStyle name="Normal 64 2 3 2 4" xfId="5215" xr:uid="{00000000-0005-0000-0000-000070140000}"/>
    <cellStyle name="Normal 64 2 3 2 4 2" xfId="15267" xr:uid="{00000000-0005-0000-0000-0000B43B0000}"/>
    <cellStyle name="Normal 64 2 3 2 4 2 3" xfId="30361" xr:uid="{00000000-0005-0000-0000-0000AE760000}"/>
    <cellStyle name="Normal 64 2 3 2 4 3" xfId="10247" xr:uid="{00000000-0005-0000-0000-000018280000}"/>
    <cellStyle name="Normal 64 2 3 2 4 3 3" xfId="25344" xr:uid="{00000000-0005-0000-0000-000015630000}"/>
    <cellStyle name="Normal 64 2 3 2 4 5" xfId="20331" xr:uid="{00000000-0005-0000-0000-0000804F0000}"/>
    <cellStyle name="Normal 64 2 3 2 5" xfId="11925" xr:uid="{00000000-0005-0000-0000-0000A62E0000}"/>
    <cellStyle name="Normal 64 2 3 2 5 3" xfId="27019" xr:uid="{00000000-0005-0000-0000-0000A0690000}"/>
    <cellStyle name="Normal 64 2 3 2 6" xfId="6904" xr:uid="{00000000-0005-0000-0000-0000091B0000}"/>
    <cellStyle name="Normal 64 2 3 2 6 3" xfId="22002" xr:uid="{00000000-0005-0000-0000-000007560000}"/>
    <cellStyle name="Normal 64 2 3 2 8" xfId="16989"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8" xr:uid="{00000000-0005-0000-0000-0000C9710000}"/>
    <cellStyle name="Normal 64 2 3 3 2 3" xfId="8994" xr:uid="{00000000-0005-0000-0000-000033230000}"/>
    <cellStyle name="Normal 64 2 3 3 2 3 3" xfId="24091" xr:uid="{00000000-0005-0000-0000-0000305E0000}"/>
    <cellStyle name="Normal 64 2 3 3 2 5" xfId="19078" xr:uid="{00000000-0005-0000-0000-00009B4A0000}"/>
    <cellStyle name="Normal 64 2 3 3 3" xfId="5633" xr:uid="{00000000-0005-0000-0000-000012160000}"/>
    <cellStyle name="Normal 64 2 3 3 3 2" xfId="15685" xr:uid="{00000000-0005-0000-0000-0000563D0000}"/>
    <cellStyle name="Normal 64 2 3 3 3 2 3" xfId="30779" xr:uid="{00000000-0005-0000-0000-000050780000}"/>
    <cellStyle name="Normal 64 2 3 3 3 3" xfId="10665" xr:uid="{00000000-0005-0000-0000-0000BA290000}"/>
    <cellStyle name="Normal 64 2 3 3 3 3 3" xfId="25762" xr:uid="{00000000-0005-0000-0000-0000B7640000}"/>
    <cellStyle name="Normal 64 2 3 3 3 5" xfId="20749" xr:uid="{00000000-0005-0000-0000-000022510000}"/>
    <cellStyle name="Normal 64 2 3 3 4" xfId="12343" xr:uid="{00000000-0005-0000-0000-000048300000}"/>
    <cellStyle name="Normal 64 2 3 3 4 3" xfId="27437" xr:uid="{00000000-0005-0000-0000-0000426B0000}"/>
    <cellStyle name="Normal 64 2 3 3 5" xfId="7322" xr:uid="{00000000-0005-0000-0000-0000AB1C0000}"/>
    <cellStyle name="Normal 64 2 3 3 5 3" xfId="22420" xr:uid="{00000000-0005-0000-0000-0000A9570000}"/>
    <cellStyle name="Normal 64 2 3 3 7" xfId="17407" xr:uid="{00000000-0005-0000-0000-000014440000}"/>
    <cellStyle name="Normal 64 2 3 4" xfId="3104" xr:uid="{00000000-0005-0000-0000-0000310C0000}"/>
    <cellStyle name="Normal 64 2 3 4 2" xfId="13178" xr:uid="{00000000-0005-0000-0000-00008B330000}"/>
    <cellStyle name="Normal 64 2 3 4 2 3" xfId="28272" xr:uid="{00000000-0005-0000-0000-0000856E0000}"/>
    <cellStyle name="Normal 64 2 3 4 3" xfId="8158" xr:uid="{00000000-0005-0000-0000-0000EF1F0000}"/>
    <cellStyle name="Normal 64 2 3 4 3 3" xfId="23255" xr:uid="{00000000-0005-0000-0000-0000EC5A0000}"/>
    <cellStyle name="Normal 64 2 3 4 5" xfId="18242" xr:uid="{00000000-0005-0000-0000-000057470000}"/>
    <cellStyle name="Normal 64 2 3 5" xfId="4797" xr:uid="{00000000-0005-0000-0000-0000CE120000}"/>
    <cellStyle name="Normal 64 2 3 5 2" xfId="14849" xr:uid="{00000000-0005-0000-0000-0000123A0000}"/>
    <cellStyle name="Normal 64 2 3 5 2 3" xfId="29943" xr:uid="{00000000-0005-0000-0000-00000C750000}"/>
    <cellStyle name="Normal 64 2 3 5 3" xfId="9829" xr:uid="{00000000-0005-0000-0000-000076260000}"/>
    <cellStyle name="Normal 64 2 3 5 3 3" xfId="24926" xr:uid="{00000000-0005-0000-0000-000073610000}"/>
    <cellStyle name="Normal 64 2 3 5 5" xfId="19913" xr:uid="{00000000-0005-0000-0000-0000DE4D0000}"/>
    <cellStyle name="Normal 64 2 3 6" xfId="11507" xr:uid="{00000000-0005-0000-0000-0000042D0000}"/>
    <cellStyle name="Normal 64 2 3 6 3" xfId="26601" xr:uid="{00000000-0005-0000-0000-0000FE670000}"/>
    <cellStyle name="Normal 64 2 3 7" xfId="6486" xr:uid="{00000000-0005-0000-0000-000067190000}"/>
    <cellStyle name="Normal 64 2 3 7 3" xfId="21584" xr:uid="{00000000-0005-0000-0000-000065540000}"/>
    <cellStyle name="Normal 64 2 3 9" xfId="16571"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8" xr:uid="{00000000-0005-0000-0000-00009B720000}"/>
    <cellStyle name="Normal 64 2 4 2 2 3" xfId="9204" xr:uid="{00000000-0005-0000-0000-000005240000}"/>
    <cellStyle name="Normal 64 2 4 2 2 3 3" xfId="24301" xr:uid="{00000000-0005-0000-0000-0000025F0000}"/>
    <cellStyle name="Normal 64 2 4 2 2 5" xfId="19288" xr:uid="{00000000-0005-0000-0000-00006D4B0000}"/>
    <cellStyle name="Normal 64 2 4 2 3" xfId="5843" xr:uid="{00000000-0005-0000-0000-0000E4160000}"/>
    <cellStyle name="Normal 64 2 4 2 3 2" xfId="15895" xr:uid="{00000000-0005-0000-0000-0000283E0000}"/>
    <cellStyle name="Normal 64 2 4 2 3 2 3" xfId="30989" xr:uid="{00000000-0005-0000-0000-000022790000}"/>
    <cellStyle name="Normal 64 2 4 2 3 3" xfId="10875" xr:uid="{00000000-0005-0000-0000-00008C2A0000}"/>
    <cellStyle name="Normal 64 2 4 2 3 3 3" xfId="25972" xr:uid="{00000000-0005-0000-0000-000089650000}"/>
    <cellStyle name="Normal 64 2 4 2 3 5" xfId="20959" xr:uid="{00000000-0005-0000-0000-0000F4510000}"/>
    <cellStyle name="Normal 64 2 4 2 4" xfId="12553" xr:uid="{00000000-0005-0000-0000-00001A310000}"/>
    <cellStyle name="Normal 64 2 4 2 4 3" xfId="27647" xr:uid="{00000000-0005-0000-0000-0000146C0000}"/>
    <cellStyle name="Normal 64 2 4 2 5" xfId="7532" xr:uid="{00000000-0005-0000-0000-00007D1D0000}"/>
    <cellStyle name="Normal 64 2 4 2 5 3" xfId="22630" xr:uid="{00000000-0005-0000-0000-00007B580000}"/>
    <cellStyle name="Normal 64 2 4 2 7" xfId="17617" xr:uid="{00000000-0005-0000-0000-0000E6440000}"/>
    <cellStyle name="Normal 64 2 4 3" xfId="3314" xr:uid="{00000000-0005-0000-0000-0000030D0000}"/>
    <cellStyle name="Normal 64 2 4 3 2" xfId="13388" xr:uid="{00000000-0005-0000-0000-00005D340000}"/>
    <cellStyle name="Normal 64 2 4 3 2 3" xfId="28482" xr:uid="{00000000-0005-0000-0000-0000576F0000}"/>
    <cellStyle name="Normal 64 2 4 3 3" xfId="8368" xr:uid="{00000000-0005-0000-0000-0000C1200000}"/>
    <cellStyle name="Normal 64 2 4 3 3 3" xfId="23465" xr:uid="{00000000-0005-0000-0000-0000BE5B0000}"/>
    <cellStyle name="Normal 64 2 4 3 5" xfId="18452" xr:uid="{00000000-0005-0000-0000-000029480000}"/>
    <cellStyle name="Normal 64 2 4 4" xfId="5007" xr:uid="{00000000-0005-0000-0000-0000A0130000}"/>
    <cellStyle name="Normal 64 2 4 4 2" xfId="15059" xr:uid="{00000000-0005-0000-0000-0000E43A0000}"/>
    <cellStyle name="Normal 64 2 4 4 2 3" xfId="30153" xr:uid="{00000000-0005-0000-0000-0000DE750000}"/>
    <cellStyle name="Normal 64 2 4 4 3" xfId="10039" xr:uid="{00000000-0005-0000-0000-000048270000}"/>
    <cellStyle name="Normal 64 2 4 4 3 3" xfId="25136" xr:uid="{00000000-0005-0000-0000-000045620000}"/>
    <cellStyle name="Normal 64 2 4 4 5" xfId="20123" xr:uid="{00000000-0005-0000-0000-0000B04E0000}"/>
    <cellStyle name="Normal 64 2 4 5" xfId="11717" xr:uid="{00000000-0005-0000-0000-0000D62D0000}"/>
    <cellStyle name="Normal 64 2 4 5 3" xfId="26811" xr:uid="{00000000-0005-0000-0000-0000D0680000}"/>
    <cellStyle name="Normal 64 2 4 6" xfId="6696" xr:uid="{00000000-0005-0000-0000-0000391A0000}"/>
    <cellStyle name="Normal 64 2 4 6 3" xfId="21794" xr:uid="{00000000-0005-0000-0000-000037550000}"/>
    <cellStyle name="Normal 64 2 4 8" xfId="16781"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0" xr:uid="{00000000-0005-0000-0000-0000F9700000}"/>
    <cellStyle name="Normal 64 2 5 2 3" xfId="8786" xr:uid="{00000000-0005-0000-0000-000063220000}"/>
    <cellStyle name="Normal 64 2 5 2 3 3" xfId="23883" xr:uid="{00000000-0005-0000-0000-0000605D0000}"/>
    <cellStyle name="Normal 64 2 5 2 5" xfId="18870" xr:uid="{00000000-0005-0000-0000-0000CB490000}"/>
    <cellStyle name="Normal 64 2 5 3" xfId="5425" xr:uid="{00000000-0005-0000-0000-000042150000}"/>
    <cellStyle name="Normal 64 2 5 3 2" xfId="15477" xr:uid="{00000000-0005-0000-0000-0000863C0000}"/>
    <cellStyle name="Normal 64 2 5 3 2 3" xfId="30571" xr:uid="{00000000-0005-0000-0000-000080770000}"/>
    <cellStyle name="Normal 64 2 5 3 3" xfId="10457" xr:uid="{00000000-0005-0000-0000-0000EA280000}"/>
    <cellStyle name="Normal 64 2 5 3 3 3" xfId="25554" xr:uid="{00000000-0005-0000-0000-0000E7630000}"/>
    <cellStyle name="Normal 64 2 5 3 5" xfId="20541" xr:uid="{00000000-0005-0000-0000-000052500000}"/>
    <cellStyle name="Normal 64 2 5 4" xfId="12135" xr:uid="{00000000-0005-0000-0000-0000782F0000}"/>
    <cellStyle name="Normal 64 2 5 4 3" xfId="27229" xr:uid="{00000000-0005-0000-0000-0000726A0000}"/>
    <cellStyle name="Normal 64 2 5 5" xfId="7114" xr:uid="{00000000-0005-0000-0000-0000DB1B0000}"/>
    <cellStyle name="Normal 64 2 5 5 3" xfId="22212" xr:uid="{00000000-0005-0000-0000-0000D9560000}"/>
    <cellStyle name="Normal 64 2 5 7" xfId="17199" xr:uid="{00000000-0005-0000-0000-000044430000}"/>
    <cellStyle name="Normal 64 2 6" xfId="2896" xr:uid="{00000000-0005-0000-0000-0000610B0000}"/>
    <cellStyle name="Normal 64 2 6 2" xfId="12970" xr:uid="{00000000-0005-0000-0000-0000BB320000}"/>
    <cellStyle name="Normal 64 2 6 2 3" xfId="28064" xr:uid="{00000000-0005-0000-0000-0000B56D0000}"/>
    <cellStyle name="Normal 64 2 6 3" xfId="7950" xr:uid="{00000000-0005-0000-0000-00001F1F0000}"/>
    <cellStyle name="Normal 64 2 6 3 3" xfId="23047" xr:uid="{00000000-0005-0000-0000-00001C5A0000}"/>
    <cellStyle name="Normal 64 2 6 5" xfId="18034" xr:uid="{00000000-0005-0000-0000-000087460000}"/>
    <cellStyle name="Normal 64 2 7" xfId="4589" xr:uid="{00000000-0005-0000-0000-0000FE110000}"/>
    <cellStyle name="Normal 64 2 7 2" xfId="14641" xr:uid="{00000000-0005-0000-0000-000042390000}"/>
    <cellStyle name="Normal 64 2 7 2 3" xfId="29735" xr:uid="{00000000-0005-0000-0000-00003C740000}"/>
    <cellStyle name="Normal 64 2 7 3" xfId="9621" xr:uid="{00000000-0005-0000-0000-0000A6250000}"/>
    <cellStyle name="Normal 64 2 7 3 3" xfId="24718" xr:uid="{00000000-0005-0000-0000-0000A3600000}"/>
    <cellStyle name="Normal 64 2 7 5" xfId="19705" xr:uid="{00000000-0005-0000-0000-00000E4D0000}"/>
    <cellStyle name="Normal 64 2 8" xfId="11299" xr:uid="{00000000-0005-0000-0000-0000342C0000}"/>
    <cellStyle name="Normal 64 2 8 3" xfId="26393" xr:uid="{00000000-0005-0000-0000-00002E670000}"/>
    <cellStyle name="Normal 64 2 9" xfId="6278" xr:uid="{00000000-0005-0000-0000-000097180000}"/>
    <cellStyle name="Normal 64 2 9 3" xfId="21376" xr:uid="{00000000-0005-0000-0000-000095530000}"/>
    <cellStyle name="Normal 64 3" xfId="1243" xr:uid="{00000000-0005-0000-0000-0000EB040000}"/>
    <cellStyle name="Normal 64 3 10" xfId="16415"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8" xr:uid="{00000000-0005-0000-0000-00009F730000}"/>
    <cellStyle name="Normal 64 3 2 2 2 2 3" xfId="9464" xr:uid="{00000000-0005-0000-0000-000009250000}"/>
    <cellStyle name="Normal 64 3 2 2 2 2 3 3" xfId="24561" xr:uid="{00000000-0005-0000-0000-000006600000}"/>
    <cellStyle name="Normal 64 3 2 2 2 2 5" xfId="19548" xr:uid="{00000000-0005-0000-0000-0000714C0000}"/>
    <cellStyle name="Normal 64 3 2 2 2 3" xfId="6103" xr:uid="{00000000-0005-0000-0000-0000E8170000}"/>
    <cellStyle name="Normal 64 3 2 2 2 3 2" xfId="16155" xr:uid="{00000000-0005-0000-0000-00002C3F0000}"/>
    <cellStyle name="Normal 64 3 2 2 2 3 2 3" xfId="31249" xr:uid="{00000000-0005-0000-0000-0000267A0000}"/>
    <cellStyle name="Normal 64 3 2 2 2 3 3" xfId="11135" xr:uid="{00000000-0005-0000-0000-0000902B0000}"/>
    <cellStyle name="Normal 64 3 2 2 2 3 3 3" xfId="26232" xr:uid="{00000000-0005-0000-0000-00008D660000}"/>
    <cellStyle name="Normal 64 3 2 2 2 3 5" xfId="21219" xr:uid="{00000000-0005-0000-0000-0000F8520000}"/>
    <cellStyle name="Normal 64 3 2 2 2 4" xfId="12813" xr:uid="{00000000-0005-0000-0000-00001E320000}"/>
    <cellStyle name="Normal 64 3 2 2 2 4 3" xfId="27907" xr:uid="{00000000-0005-0000-0000-0000186D0000}"/>
    <cellStyle name="Normal 64 3 2 2 2 5" xfId="7792" xr:uid="{00000000-0005-0000-0000-0000811E0000}"/>
    <cellStyle name="Normal 64 3 2 2 2 5 3" xfId="22890" xr:uid="{00000000-0005-0000-0000-00007F590000}"/>
    <cellStyle name="Normal 64 3 2 2 2 7" xfId="17877" xr:uid="{00000000-0005-0000-0000-0000EA450000}"/>
    <cellStyle name="Normal 64 3 2 2 3" xfId="3574" xr:uid="{00000000-0005-0000-0000-0000070E0000}"/>
    <cellStyle name="Normal 64 3 2 2 3 2" xfId="13648" xr:uid="{00000000-0005-0000-0000-000061350000}"/>
    <cellStyle name="Normal 64 3 2 2 3 2 3" xfId="28742" xr:uid="{00000000-0005-0000-0000-00005B700000}"/>
    <cellStyle name="Normal 64 3 2 2 3 3" xfId="8628" xr:uid="{00000000-0005-0000-0000-0000C5210000}"/>
    <cellStyle name="Normal 64 3 2 2 3 3 3" xfId="23725" xr:uid="{00000000-0005-0000-0000-0000C25C0000}"/>
    <cellStyle name="Normal 64 3 2 2 3 5" xfId="18712" xr:uid="{00000000-0005-0000-0000-00002D490000}"/>
    <cellStyle name="Normal 64 3 2 2 4" xfId="5267" xr:uid="{00000000-0005-0000-0000-0000A4140000}"/>
    <cellStyle name="Normal 64 3 2 2 4 2" xfId="15319" xr:uid="{00000000-0005-0000-0000-0000E83B0000}"/>
    <cellStyle name="Normal 64 3 2 2 4 2 3" xfId="30413" xr:uid="{00000000-0005-0000-0000-0000E2760000}"/>
    <cellStyle name="Normal 64 3 2 2 4 3" xfId="10299" xr:uid="{00000000-0005-0000-0000-00004C280000}"/>
    <cellStyle name="Normal 64 3 2 2 4 3 3" xfId="25396" xr:uid="{00000000-0005-0000-0000-000049630000}"/>
    <cellStyle name="Normal 64 3 2 2 4 5" xfId="20383" xr:uid="{00000000-0005-0000-0000-0000B44F0000}"/>
    <cellStyle name="Normal 64 3 2 2 5" xfId="11977" xr:uid="{00000000-0005-0000-0000-0000DA2E0000}"/>
    <cellStyle name="Normal 64 3 2 2 5 3" xfId="27071" xr:uid="{00000000-0005-0000-0000-0000D4690000}"/>
    <cellStyle name="Normal 64 3 2 2 6" xfId="6956" xr:uid="{00000000-0005-0000-0000-00003D1B0000}"/>
    <cellStyle name="Normal 64 3 2 2 6 3" xfId="22054" xr:uid="{00000000-0005-0000-0000-00003B560000}"/>
    <cellStyle name="Normal 64 3 2 2 8" xfId="17041"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0" xr:uid="{00000000-0005-0000-0000-0000FD710000}"/>
    <cellStyle name="Normal 64 3 2 3 2 3" xfId="9046" xr:uid="{00000000-0005-0000-0000-000067230000}"/>
    <cellStyle name="Normal 64 3 2 3 2 3 3" xfId="24143" xr:uid="{00000000-0005-0000-0000-0000645E0000}"/>
    <cellStyle name="Normal 64 3 2 3 2 5" xfId="19130" xr:uid="{00000000-0005-0000-0000-0000CF4A0000}"/>
    <cellStyle name="Normal 64 3 2 3 3" xfId="5685" xr:uid="{00000000-0005-0000-0000-000046160000}"/>
    <cellStyle name="Normal 64 3 2 3 3 2" xfId="15737" xr:uid="{00000000-0005-0000-0000-00008A3D0000}"/>
    <cellStyle name="Normal 64 3 2 3 3 2 3" xfId="30831" xr:uid="{00000000-0005-0000-0000-000084780000}"/>
    <cellStyle name="Normal 64 3 2 3 3 3" xfId="10717" xr:uid="{00000000-0005-0000-0000-0000EE290000}"/>
    <cellStyle name="Normal 64 3 2 3 3 3 3" xfId="25814" xr:uid="{00000000-0005-0000-0000-0000EB640000}"/>
    <cellStyle name="Normal 64 3 2 3 3 5" xfId="20801" xr:uid="{00000000-0005-0000-0000-000056510000}"/>
    <cellStyle name="Normal 64 3 2 3 4" xfId="12395" xr:uid="{00000000-0005-0000-0000-00007C300000}"/>
    <cellStyle name="Normal 64 3 2 3 4 3" xfId="27489" xr:uid="{00000000-0005-0000-0000-0000766B0000}"/>
    <cellStyle name="Normal 64 3 2 3 5" xfId="7374" xr:uid="{00000000-0005-0000-0000-0000DF1C0000}"/>
    <cellStyle name="Normal 64 3 2 3 5 3" xfId="22472" xr:uid="{00000000-0005-0000-0000-0000DD570000}"/>
    <cellStyle name="Normal 64 3 2 3 7" xfId="17459" xr:uid="{00000000-0005-0000-0000-000048440000}"/>
    <cellStyle name="Normal 64 3 2 4" xfId="3156" xr:uid="{00000000-0005-0000-0000-0000650C0000}"/>
    <cellStyle name="Normal 64 3 2 4 2" xfId="13230" xr:uid="{00000000-0005-0000-0000-0000BF330000}"/>
    <cellStyle name="Normal 64 3 2 4 2 3" xfId="28324" xr:uid="{00000000-0005-0000-0000-0000B96E0000}"/>
    <cellStyle name="Normal 64 3 2 4 3" xfId="8210" xr:uid="{00000000-0005-0000-0000-000023200000}"/>
    <cellStyle name="Normal 64 3 2 4 3 3" xfId="23307" xr:uid="{00000000-0005-0000-0000-0000205B0000}"/>
    <cellStyle name="Normal 64 3 2 4 5" xfId="18294" xr:uid="{00000000-0005-0000-0000-00008B470000}"/>
    <cellStyle name="Normal 64 3 2 5" xfId="4849" xr:uid="{00000000-0005-0000-0000-000002130000}"/>
    <cellStyle name="Normal 64 3 2 5 2" xfId="14901" xr:uid="{00000000-0005-0000-0000-0000463A0000}"/>
    <cellStyle name="Normal 64 3 2 5 2 3" xfId="29995" xr:uid="{00000000-0005-0000-0000-000040750000}"/>
    <cellStyle name="Normal 64 3 2 5 3" xfId="9881" xr:uid="{00000000-0005-0000-0000-0000AA260000}"/>
    <cellStyle name="Normal 64 3 2 5 3 3" xfId="24978" xr:uid="{00000000-0005-0000-0000-0000A7610000}"/>
    <cellStyle name="Normal 64 3 2 5 5" xfId="19965" xr:uid="{00000000-0005-0000-0000-0000124E0000}"/>
    <cellStyle name="Normal 64 3 2 6" xfId="11559" xr:uid="{00000000-0005-0000-0000-0000382D0000}"/>
    <cellStyle name="Normal 64 3 2 6 3" xfId="26653" xr:uid="{00000000-0005-0000-0000-000032680000}"/>
    <cellStyle name="Normal 64 3 2 7" xfId="6538" xr:uid="{00000000-0005-0000-0000-00009B190000}"/>
    <cellStyle name="Normal 64 3 2 7 3" xfId="21636" xr:uid="{00000000-0005-0000-0000-000099540000}"/>
    <cellStyle name="Normal 64 3 2 9" xfId="16623"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0" xr:uid="{00000000-0005-0000-0000-0000CF720000}"/>
    <cellStyle name="Normal 64 3 3 2 2 3" xfId="9256" xr:uid="{00000000-0005-0000-0000-000039240000}"/>
    <cellStyle name="Normal 64 3 3 2 2 3 3" xfId="24353" xr:uid="{00000000-0005-0000-0000-0000365F0000}"/>
    <cellStyle name="Normal 64 3 3 2 2 5" xfId="19340" xr:uid="{00000000-0005-0000-0000-0000A14B0000}"/>
    <cellStyle name="Normal 64 3 3 2 3" xfId="5895" xr:uid="{00000000-0005-0000-0000-000018170000}"/>
    <cellStyle name="Normal 64 3 3 2 3 2" xfId="15947" xr:uid="{00000000-0005-0000-0000-00005C3E0000}"/>
    <cellStyle name="Normal 64 3 3 2 3 2 3" xfId="31041" xr:uid="{00000000-0005-0000-0000-000056790000}"/>
    <cellStyle name="Normal 64 3 3 2 3 3" xfId="10927" xr:uid="{00000000-0005-0000-0000-0000C02A0000}"/>
    <cellStyle name="Normal 64 3 3 2 3 3 3" xfId="26024" xr:uid="{00000000-0005-0000-0000-0000BD650000}"/>
    <cellStyle name="Normal 64 3 3 2 3 5" xfId="21011" xr:uid="{00000000-0005-0000-0000-000028520000}"/>
    <cellStyle name="Normal 64 3 3 2 4" xfId="12605" xr:uid="{00000000-0005-0000-0000-00004E310000}"/>
    <cellStyle name="Normal 64 3 3 2 4 3" xfId="27699" xr:uid="{00000000-0005-0000-0000-0000486C0000}"/>
    <cellStyle name="Normal 64 3 3 2 5" xfId="7584" xr:uid="{00000000-0005-0000-0000-0000B11D0000}"/>
    <cellStyle name="Normal 64 3 3 2 5 3" xfId="22682" xr:uid="{00000000-0005-0000-0000-0000AF580000}"/>
    <cellStyle name="Normal 64 3 3 2 7" xfId="17669" xr:uid="{00000000-0005-0000-0000-00001A450000}"/>
    <cellStyle name="Normal 64 3 3 3" xfId="3366" xr:uid="{00000000-0005-0000-0000-0000370D0000}"/>
    <cellStyle name="Normal 64 3 3 3 2" xfId="13440" xr:uid="{00000000-0005-0000-0000-000091340000}"/>
    <cellStyle name="Normal 64 3 3 3 2 3" xfId="28534" xr:uid="{00000000-0005-0000-0000-00008B6F0000}"/>
    <cellStyle name="Normal 64 3 3 3 3" xfId="8420" xr:uid="{00000000-0005-0000-0000-0000F5200000}"/>
    <cellStyle name="Normal 64 3 3 3 3 3" xfId="23517" xr:uid="{00000000-0005-0000-0000-0000F25B0000}"/>
    <cellStyle name="Normal 64 3 3 3 5" xfId="18504" xr:uid="{00000000-0005-0000-0000-00005D480000}"/>
    <cellStyle name="Normal 64 3 3 4" xfId="5059" xr:uid="{00000000-0005-0000-0000-0000D4130000}"/>
    <cellStyle name="Normal 64 3 3 4 2" xfId="15111" xr:uid="{00000000-0005-0000-0000-0000183B0000}"/>
    <cellStyle name="Normal 64 3 3 4 2 3" xfId="30205" xr:uid="{00000000-0005-0000-0000-000012760000}"/>
    <cellStyle name="Normal 64 3 3 4 3" xfId="10091" xr:uid="{00000000-0005-0000-0000-00007C270000}"/>
    <cellStyle name="Normal 64 3 3 4 3 3" xfId="25188" xr:uid="{00000000-0005-0000-0000-000079620000}"/>
    <cellStyle name="Normal 64 3 3 4 5" xfId="20175" xr:uid="{00000000-0005-0000-0000-0000E44E0000}"/>
    <cellStyle name="Normal 64 3 3 5" xfId="11769" xr:uid="{00000000-0005-0000-0000-00000A2E0000}"/>
    <cellStyle name="Normal 64 3 3 5 3" xfId="26863" xr:uid="{00000000-0005-0000-0000-000004690000}"/>
    <cellStyle name="Normal 64 3 3 6" xfId="6748" xr:uid="{00000000-0005-0000-0000-00006D1A0000}"/>
    <cellStyle name="Normal 64 3 3 6 3" xfId="21846" xr:uid="{00000000-0005-0000-0000-00006B550000}"/>
    <cellStyle name="Normal 64 3 3 8" xfId="16833"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2" xr:uid="{00000000-0005-0000-0000-00002D710000}"/>
    <cellStyle name="Normal 64 3 4 2 3" xfId="8838" xr:uid="{00000000-0005-0000-0000-000097220000}"/>
    <cellStyle name="Normal 64 3 4 2 3 3" xfId="23935" xr:uid="{00000000-0005-0000-0000-0000945D0000}"/>
    <cellStyle name="Normal 64 3 4 2 5" xfId="18922" xr:uid="{00000000-0005-0000-0000-0000FF490000}"/>
    <cellStyle name="Normal 64 3 4 3" xfId="5477" xr:uid="{00000000-0005-0000-0000-000076150000}"/>
    <cellStyle name="Normal 64 3 4 3 2" xfId="15529" xr:uid="{00000000-0005-0000-0000-0000BA3C0000}"/>
    <cellStyle name="Normal 64 3 4 3 2 3" xfId="30623" xr:uid="{00000000-0005-0000-0000-0000B4770000}"/>
    <cellStyle name="Normal 64 3 4 3 3" xfId="10509" xr:uid="{00000000-0005-0000-0000-00001E290000}"/>
    <cellStyle name="Normal 64 3 4 3 3 3" xfId="25606" xr:uid="{00000000-0005-0000-0000-00001B640000}"/>
    <cellStyle name="Normal 64 3 4 3 5" xfId="20593" xr:uid="{00000000-0005-0000-0000-000086500000}"/>
    <cellStyle name="Normal 64 3 4 4" xfId="12187" xr:uid="{00000000-0005-0000-0000-0000AC2F0000}"/>
    <cellStyle name="Normal 64 3 4 4 3" xfId="27281" xr:uid="{00000000-0005-0000-0000-0000A66A0000}"/>
    <cellStyle name="Normal 64 3 4 5" xfId="7166" xr:uid="{00000000-0005-0000-0000-00000F1C0000}"/>
    <cellStyle name="Normal 64 3 4 5 3" xfId="22264" xr:uid="{00000000-0005-0000-0000-00000D570000}"/>
    <cellStyle name="Normal 64 3 4 7" xfId="17251" xr:uid="{00000000-0005-0000-0000-000078430000}"/>
    <cellStyle name="Normal 64 3 5" xfId="2948" xr:uid="{00000000-0005-0000-0000-0000950B0000}"/>
    <cellStyle name="Normal 64 3 5 2" xfId="13022" xr:uid="{00000000-0005-0000-0000-0000EF320000}"/>
    <cellStyle name="Normal 64 3 5 2 3" xfId="28116" xr:uid="{00000000-0005-0000-0000-0000E96D0000}"/>
    <cellStyle name="Normal 64 3 5 3" xfId="8002" xr:uid="{00000000-0005-0000-0000-0000531F0000}"/>
    <cellStyle name="Normal 64 3 5 3 3" xfId="23099" xr:uid="{00000000-0005-0000-0000-0000505A0000}"/>
    <cellStyle name="Normal 64 3 5 5" xfId="18086" xr:uid="{00000000-0005-0000-0000-0000BB460000}"/>
    <cellStyle name="Normal 64 3 6" xfId="4641" xr:uid="{00000000-0005-0000-0000-000032120000}"/>
    <cellStyle name="Normal 64 3 6 2" xfId="14693" xr:uid="{00000000-0005-0000-0000-000076390000}"/>
    <cellStyle name="Normal 64 3 6 2 3" xfId="29787" xr:uid="{00000000-0005-0000-0000-000070740000}"/>
    <cellStyle name="Normal 64 3 6 3" xfId="9673" xr:uid="{00000000-0005-0000-0000-0000DA250000}"/>
    <cellStyle name="Normal 64 3 6 3 3" xfId="24770" xr:uid="{00000000-0005-0000-0000-0000D7600000}"/>
    <cellStyle name="Normal 64 3 6 5" xfId="19757" xr:uid="{00000000-0005-0000-0000-0000424D0000}"/>
    <cellStyle name="Normal 64 3 7" xfId="11351" xr:uid="{00000000-0005-0000-0000-0000682C0000}"/>
    <cellStyle name="Normal 64 3 7 3" xfId="26445" xr:uid="{00000000-0005-0000-0000-000062670000}"/>
    <cellStyle name="Normal 64 3 8" xfId="6330" xr:uid="{00000000-0005-0000-0000-0000CB180000}"/>
    <cellStyle name="Normal 64 3 8 3" xfId="21428"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4" xr:uid="{00000000-0005-0000-0000-000037730000}"/>
    <cellStyle name="Normal 64 4 2 2 2 3" xfId="9360" xr:uid="{00000000-0005-0000-0000-0000A1240000}"/>
    <cellStyle name="Normal 64 4 2 2 2 3 3" xfId="24457" xr:uid="{00000000-0005-0000-0000-00009E5F0000}"/>
    <cellStyle name="Normal 64 4 2 2 2 5" xfId="19444" xr:uid="{00000000-0005-0000-0000-0000094C0000}"/>
    <cellStyle name="Normal 64 4 2 2 3" xfId="5999" xr:uid="{00000000-0005-0000-0000-000080170000}"/>
    <cellStyle name="Normal 64 4 2 2 3 2" xfId="16051" xr:uid="{00000000-0005-0000-0000-0000C43E0000}"/>
    <cellStyle name="Normal 64 4 2 2 3 2 3" xfId="31145" xr:uid="{00000000-0005-0000-0000-0000BE790000}"/>
    <cellStyle name="Normal 64 4 2 2 3 3" xfId="11031" xr:uid="{00000000-0005-0000-0000-0000282B0000}"/>
    <cellStyle name="Normal 64 4 2 2 3 3 3" xfId="26128" xr:uid="{00000000-0005-0000-0000-000025660000}"/>
    <cellStyle name="Normal 64 4 2 2 3 5" xfId="21115" xr:uid="{00000000-0005-0000-0000-000090520000}"/>
    <cellStyle name="Normal 64 4 2 2 4" xfId="12709" xr:uid="{00000000-0005-0000-0000-0000B6310000}"/>
    <cellStyle name="Normal 64 4 2 2 4 3" xfId="27803" xr:uid="{00000000-0005-0000-0000-0000B06C0000}"/>
    <cellStyle name="Normal 64 4 2 2 5" xfId="7688" xr:uid="{00000000-0005-0000-0000-0000191E0000}"/>
    <cellStyle name="Normal 64 4 2 2 5 3" xfId="22786" xr:uid="{00000000-0005-0000-0000-000017590000}"/>
    <cellStyle name="Normal 64 4 2 2 7" xfId="17773" xr:uid="{00000000-0005-0000-0000-000082450000}"/>
    <cellStyle name="Normal 64 4 2 3" xfId="3470" xr:uid="{00000000-0005-0000-0000-00009F0D0000}"/>
    <cellStyle name="Normal 64 4 2 3 2" xfId="13544" xr:uid="{00000000-0005-0000-0000-0000F9340000}"/>
    <cellStyle name="Normal 64 4 2 3 2 3" xfId="28638" xr:uid="{00000000-0005-0000-0000-0000F36F0000}"/>
    <cellStyle name="Normal 64 4 2 3 3" xfId="8524" xr:uid="{00000000-0005-0000-0000-00005D210000}"/>
    <cellStyle name="Normal 64 4 2 3 3 3" xfId="23621" xr:uid="{00000000-0005-0000-0000-00005A5C0000}"/>
    <cellStyle name="Normal 64 4 2 3 5" xfId="18608" xr:uid="{00000000-0005-0000-0000-0000C5480000}"/>
    <cellStyle name="Normal 64 4 2 4" xfId="5163" xr:uid="{00000000-0005-0000-0000-00003C140000}"/>
    <cellStyle name="Normal 64 4 2 4 2" xfId="15215" xr:uid="{00000000-0005-0000-0000-0000803B0000}"/>
    <cellStyle name="Normal 64 4 2 4 2 3" xfId="30309" xr:uid="{00000000-0005-0000-0000-00007A760000}"/>
    <cellStyle name="Normal 64 4 2 4 3" xfId="10195" xr:uid="{00000000-0005-0000-0000-0000E4270000}"/>
    <cellStyle name="Normal 64 4 2 4 3 3" xfId="25292" xr:uid="{00000000-0005-0000-0000-0000E1620000}"/>
    <cellStyle name="Normal 64 4 2 4 5" xfId="20279" xr:uid="{00000000-0005-0000-0000-00004C4F0000}"/>
    <cellStyle name="Normal 64 4 2 5" xfId="11873" xr:uid="{00000000-0005-0000-0000-0000722E0000}"/>
    <cellStyle name="Normal 64 4 2 5 3" xfId="26967" xr:uid="{00000000-0005-0000-0000-00006C690000}"/>
    <cellStyle name="Normal 64 4 2 6" xfId="6852" xr:uid="{00000000-0005-0000-0000-0000D51A0000}"/>
    <cellStyle name="Normal 64 4 2 6 3" xfId="21950" xr:uid="{00000000-0005-0000-0000-0000D3550000}"/>
    <cellStyle name="Normal 64 4 2 8" xfId="16937"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6" xr:uid="{00000000-0005-0000-0000-000095710000}"/>
    <cellStyle name="Normal 64 4 3 2 3" xfId="8942" xr:uid="{00000000-0005-0000-0000-0000FF220000}"/>
    <cellStyle name="Normal 64 4 3 2 3 3" xfId="24039" xr:uid="{00000000-0005-0000-0000-0000FC5D0000}"/>
    <cellStyle name="Normal 64 4 3 2 5" xfId="19026" xr:uid="{00000000-0005-0000-0000-0000674A0000}"/>
    <cellStyle name="Normal 64 4 3 3" xfId="5581" xr:uid="{00000000-0005-0000-0000-0000DE150000}"/>
    <cellStyle name="Normal 64 4 3 3 2" xfId="15633" xr:uid="{00000000-0005-0000-0000-0000223D0000}"/>
    <cellStyle name="Normal 64 4 3 3 2 3" xfId="30727" xr:uid="{00000000-0005-0000-0000-00001C780000}"/>
    <cellStyle name="Normal 64 4 3 3 3" xfId="10613" xr:uid="{00000000-0005-0000-0000-000086290000}"/>
    <cellStyle name="Normal 64 4 3 3 3 3" xfId="25710" xr:uid="{00000000-0005-0000-0000-000083640000}"/>
    <cellStyle name="Normal 64 4 3 3 5" xfId="20697" xr:uid="{00000000-0005-0000-0000-0000EE500000}"/>
    <cellStyle name="Normal 64 4 3 4" xfId="12291" xr:uid="{00000000-0005-0000-0000-000014300000}"/>
    <cellStyle name="Normal 64 4 3 4 3" xfId="27385" xr:uid="{00000000-0005-0000-0000-00000E6B0000}"/>
    <cellStyle name="Normal 64 4 3 5" xfId="7270" xr:uid="{00000000-0005-0000-0000-0000771C0000}"/>
    <cellStyle name="Normal 64 4 3 5 3" xfId="22368" xr:uid="{00000000-0005-0000-0000-000075570000}"/>
    <cellStyle name="Normal 64 4 3 7" xfId="17355" xr:uid="{00000000-0005-0000-0000-0000E0430000}"/>
    <cellStyle name="Normal 64 4 4" xfId="3052" xr:uid="{00000000-0005-0000-0000-0000FD0B0000}"/>
    <cellStyle name="Normal 64 4 4 2" xfId="13126" xr:uid="{00000000-0005-0000-0000-000057330000}"/>
    <cellStyle name="Normal 64 4 4 2 3" xfId="28220" xr:uid="{00000000-0005-0000-0000-0000516E0000}"/>
    <cellStyle name="Normal 64 4 4 3" xfId="8106" xr:uid="{00000000-0005-0000-0000-0000BB1F0000}"/>
    <cellStyle name="Normal 64 4 4 3 3" xfId="23203" xr:uid="{00000000-0005-0000-0000-0000B85A0000}"/>
    <cellStyle name="Normal 64 4 4 5" xfId="18190" xr:uid="{00000000-0005-0000-0000-000023470000}"/>
    <cellStyle name="Normal 64 4 5" xfId="4745" xr:uid="{00000000-0005-0000-0000-00009A120000}"/>
    <cellStyle name="Normal 64 4 5 2" xfId="14797" xr:uid="{00000000-0005-0000-0000-0000DE390000}"/>
    <cellStyle name="Normal 64 4 5 2 3" xfId="29891" xr:uid="{00000000-0005-0000-0000-0000D8740000}"/>
    <cellStyle name="Normal 64 4 5 3" xfId="9777" xr:uid="{00000000-0005-0000-0000-000042260000}"/>
    <cellStyle name="Normal 64 4 5 3 3" xfId="24874" xr:uid="{00000000-0005-0000-0000-00003F610000}"/>
    <cellStyle name="Normal 64 4 5 5" xfId="19861" xr:uid="{00000000-0005-0000-0000-0000AA4D0000}"/>
    <cellStyle name="Normal 64 4 6" xfId="11455" xr:uid="{00000000-0005-0000-0000-0000D02C0000}"/>
    <cellStyle name="Normal 64 4 6 3" xfId="26549" xr:uid="{00000000-0005-0000-0000-0000CA670000}"/>
    <cellStyle name="Normal 64 4 7" xfId="6434" xr:uid="{00000000-0005-0000-0000-000033190000}"/>
    <cellStyle name="Normal 64 4 7 3" xfId="21532" xr:uid="{00000000-0005-0000-0000-000031540000}"/>
    <cellStyle name="Normal 64 4 9" xfId="16519"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6" xr:uid="{00000000-0005-0000-0000-000067720000}"/>
    <cellStyle name="Normal 64 5 2 2 3" xfId="9152" xr:uid="{00000000-0005-0000-0000-0000D1230000}"/>
    <cellStyle name="Normal 64 5 2 2 3 3" xfId="24249" xr:uid="{00000000-0005-0000-0000-0000CE5E0000}"/>
    <cellStyle name="Normal 64 5 2 2 5" xfId="19236" xr:uid="{00000000-0005-0000-0000-0000394B0000}"/>
    <cellStyle name="Normal 64 5 2 3" xfId="5791" xr:uid="{00000000-0005-0000-0000-0000B0160000}"/>
    <cellStyle name="Normal 64 5 2 3 2" xfId="15843" xr:uid="{00000000-0005-0000-0000-0000F43D0000}"/>
    <cellStyle name="Normal 64 5 2 3 2 3" xfId="30937" xr:uid="{00000000-0005-0000-0000-0000EE780000}"/>
    <cellStyle name="Normal 64 5 2 3 3" xfId="10823" xr:uid="{00000000-0005-0000-0000-0000582A0000}"/>
    <cellStyle name="Normal 64 5 2 3 3 3" xfId="25920" xr:uid="{00000000-0005-0000-0000-000055650000}"/>
    <cellStyle name="Normal 64 5 2 3 5" xfId="20907" xr:uid="{00000000-0005-0000-0000-0000C0510000}"/>
    <cellStyle name="Normal 64 5 2 4" xfId="12501" xr:uid="{00000000-0005-0000-0000-0000E6300000}"/>
    <cellStyle name="Normal 64 5 2 4 3" xfId="27595" xr:uid="{00000000-0005-0000-0000-0000E06B0000}"/>
    <cellStyle name="Normal 64 5 2 5" xfId="7480" xr:uid="{00000000-0005-0000-0000-0000491D0000}"/>
    <cellStyle name="Normal 64 5 2 5 3" xfId="22578" xr:uid="{00000000-0005-0000-0000-000047580000}"/>
    <cellStyle name="Normal 64 5 2 7" xfId="17565" xr:uid="{00000000-0005-0000-0000-0000B2440000}"/>
    <cellStyle name="Normal 64 5 3" xfId="3262" xr:uid="{00000000-0005-0000-0000-0000CF0C0000}"/>
    <cellStyle name="Normal 64 5 3 2" xfId="13336" xr:uid="{00000000-0005-0000-0000-000029340000}"/>
    <cellStyle name="Normal 64 5 3 2 3" xfId="28430" xr:uid="{00000000-0005-0000-0000-0000236F0000}"/>
    <cellStyle name="Normal 64 5 3 3" xfId="8316" xr:uid="{00000000-0005-0000-0000-00008D200000}"/>
    <cellStyle name="Normal 64 5 3 3 3" xfId="23413" xr:uid="{00000000-0005-0000-0000-00008A5B0000}"/>
    <cellStyle name="Normal 64 5 3 5" xfId="18400" xr:uid="{00000000-0005-0000-0000-0000F5470000}"/>
    <cellStyle name="Normal 64 5 4" xfId="4955" xr:uid="{00000000-0005-0000-0000-00006C130000}"/>
    <cellStyle name="Normal 64 5 4 2" xfId="15007" xr:uid="{00000000-0005-0000-0000-0000B03A0000}"/>
    <cellStyle name="Normal 64 5 4 2 3" xfId="30101" xr:uid="{00000000-0005-0000-0000-0000AA750000}"/>
    <cellStyle name="Normal 64 5 4 3" xfId="9987" xr:uid="{00000000-0005-0000-0000-000014270000}"/>
    <cellStyle name="Normal 64 5 4 3 3" xfId="25084" xr:uid="{00000000-0005-0000-0000-000011620000}"/>
    <cellStyle name="Normal 64 5 4 5" xfId="20071" xr:uid="{00000000-0005-0000-0000-00007C4E0000}"/>
    <cellStyle name="Normal 64 5 5" xfId="11665" xr:uid="{00000000-0005-0000-0000-0000A22D0000}"/>
    <cellStyle name="Normal 64 5 5 3" xfId="26759" xr:uid="{00000000-0005-0000-0000-00009C680000}"/>
    <cellStyle name="Normal 64 5 6" xfId="6644" xr:uid="{00000000-0005-0000-0000-0000051A0000}"/>
    <cellStyle name="Normal 64 5 6 3" xfId="21742" xr:uid="{00000000-0005-0000-0000-000003550000}"/>
    <cellStyle name="Normal 64 5 8" xfId="16729"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8" xr:uid="{00000000-0005-0000-0000-0000C5700000}"/>
    <cellStyle name="Normal 64 6 2 3" xfId="8734" xr:uid="{00000000-0005-0000-0000-00002F220000}"/>
    <cellStyle name="Normal 64 6 2 3 3" xfId="23831" xr:uid="{00000000-0005-0000-0000-00002C5D0000}"/>
    <cellStyle name="Normal 64 6 2 5" xfId="18818" xr:uid="{00000000-0005-0000-0000-000097490000}"/>
    <cellStyle name="Normal 64 6 3" xfId="5373" xr:uid="{00000000-0005-0000-0000-00000E150000}"/>
    <cellStyle name="Normal 64 6 3 2" xfId="15425" xr:uid="{00000000-0005-0000-0000-0000523C0000}"/>
    <cellStyle name="Normal 64 6 3 2 3" xfId="30519" xr:uid="{00000000-0005-0000-0000-00004C770000}"/>
    <cellStyle name="Normal 64 6 3 3" xfId="10405" xr:uid="{00000000-0005-0000-0000-0000B6280000}"/>
    <cellStyle name="Normal 64 6 3 3 3" xfId="25502" xr:uid="{00000000-0005-0000-0000-0000B3630000}"/>
    <cellStyle name="Normal 64 6 3 5" xfId="20489" xr:uid="{00000000-0005-0000-0000-00001E500000}"/>
    <cellStyle name="Normal 64 6 4" xfId="12083" xr:uid="{00000000-0005-0000-0000-0000442F0000}"/>
    <cellStyle name="Normal 64 6 4 3" xfId="27177" xr:uid="{00000000-0005-0000-0000-00003E6A0000}"/>
    <cellStyle name="Normal 64 6 5" xfId="7062" xr:uid="{00000000-0005-0000-0000-0000A71B0000}"/>
    <cellStyle name="Normal 64 6 5 3" xfId="22160" xr:uid="{00000000-0005-0000-0000-0000A5560000}"/>
    <cellStyle name="Normal 64 6 7" xfId="17147" xr:uid="{00000000-0005-0000-0000-000010430000}"/>
    <cellStyle name="Normal 64 7" xfId="2841" xr:uid="{00000000-0005-0000-0000-00002A0B0000}"/>
    <cellStyle name="Normal 64 7 2" xfId="12918" xr:uid="{00000000-0005-0000-0000-000087320000}"/>
    <cellStyle name="Normal 64 7 2 3" xfId="28012" xr:uid="{00000000-0005-0000-0000-0000816D0000}"/>
    <cellStyle name="Normal 64 7 3" xfId="7898" xr:uid="{00000000-0005-0000-0000-0000EB1E0000}"/>
    <cellStyle name="Normal 64 7 3 3" xfId="22995" xr:uid="{00000000-0005-0000-0000-0000E8590000}"/>
    <cellStyle name="Normal 64 7 5" xfId="17982" xr:uid="{00000000-0005-0000-0000-000053460000}"/>
    <cellStyle name="Normal 64 8" xfId="4535" xr:uid="{00000000-0005-0000-0000-0000C8110000}"/>
    <cellStyle name="Normal 64 8 2" xfId="14589" xr:uid="{00000000-0005-0000-0000-00000E390000}"/>
    <cellStyle name="Normal 64 8 2 3" xfId="29683" xr:uid="{00000000-0005-0000-0000-000008740000}"/>
    <cellStyle name="Normal 64 8 3" xfId="9569" xr:uid="{00000000-0005-0000-0000-000072250000}"/>
    <cellStyle name="Normal 64 8 3 3" xfId="24666" xr:uid="{00000000-0005-0000-0000-00006F600000}"/>
    <cellStyle name="Normal 64 8 5" xfId="19653" xr:uid="{00000000-0005-0000-0000-0000DA4C0000}"/>
    <cellStyle name="Normal 64 9" xfId="11245" xr:uid="{00000000-0005-0000-0000-0000FE2B0000}"/>
    <cellStyle name="Normal 64 9 3" xfId="26341" xr:uid="{00000000-0005-0000-0000-0000FA660000}"/>
    <cellStyle name="Normal 65" xfId="884" xr:uid="{00000000-0005-0000-0000-000083030000}"/>
    <cellStyle name="Normal 65 10" xfId="6225" xr:uid="{00000000-0005-0000-0000-000062180000}"/>
    <cellStyle name="Normal 65 10 3" xfId="21325" xr:uid="{00000000-0005-0000-0000-000062530000}"/>
    <cellStyle name="Normal 65 12" xfId="16310" xr:uid="{00000000-0005-0000-0000-0000CB3F0000}"/>
    <cellStyle name="Normal 65 2" xfId="1190" xr:uid="{00000000-0005-0000-0000-0000B6040000}"/>
    <cellStyle name="Normal 65 2 11" xfId="16364" xr:uid="{00000000-0005-0000-0000-000001400000}"/>
    <cellStyle name="Normal 65 2 2" xfId="1298" xr:uid="{00000000-0005-0000-0000-000022050000}"/>
    <cellStyle name="Normal 65 2 2 10" xfId="16468"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1" xr:uid="{00000000-0005-0000-0000-0000D4730000}"/>
    <cellStyle name="Normal 65 2 2 2 2 2 2 3" xfId="9517" xr:uid="{00000000-0005-0000-0000-00003E250000}"/>
    <cellStyle name="Normal 65 2 2 2 2 2 2 3 3" xfId="24614" xr:uid="{00000000-0005-0000-0000-00003B600000}"/>
    <cellStyle name="Normal 65 2 2 2 2 2 2 5" xfId="19601"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5" xr:uid="{00000000-0005-0000-0000-0000C2660000}"/>
    <cellStyle name="Normal 65 2 2 2 2 2 3 5" xfId="21272" xr:uid="{00000000-0005-0000-0000-00002D530000}"/>
    <cellStyle name="Normal 65 2 2 2 2 2 4" xfId="12866" xr:uid="{00000000-0005-0000-0000-000053320000}"/>
    <cellStyle name="Normal 65 2 2 2 2 2 4 3" xfId="27960" xr:uid="{00000000-0005-0000-0000-00004D6D0000}"/>
    <cellStyle name="Normal 65 2 2 2 2 2 5" xfId="7845" xr:uid="{00000000-0005-0000-0000-0000B61E0000}"/>
    <cellStyle name="Normal 65 2 2 2 2 2 5 3" xfId="22943" xr:uid="{00000000-0005-0000-0000-0000B4590000}"/>
    <cellStyle name="Normal 65 2 2 2 2 2 7" xfId="17930" xr:uid="{00000000-0005-0000-0000-00001F460000}"/>
    <cellStyle name="Normal 65 2 2 2 2 3" xfId="3627" xr:uid="{00000000-0005-0000-0000-00003C0E0000}"/>
    <cellStyle name="Normal 65 2 2 2 2 3 2" xfId="13701" xr:uid="{00000000-0005-0000-0000-000096350000}"/>
    <cellStyle name="Normal 65 2 2 2 2 3 2 3" xfId="28795" xr:uid="{00000000-0005-0000-0000-000090700000}"/>
    <cellStyle name="Normal 65 2 2 2 2 3 3" xfId="8681" xr:uid="{00000000-0005-0000-0000-0000FA210000}"/>
    <cellStyle name="Normal 65 2 2 2 2 3 3 3" xfId="23778" xr:uid="{00000000-0005-0000-0000-0000F75C0000}"/>
    <cellStyle name="Normal 65 2 2 2 2 3 5" xfId="18765" xr:uid="{00000000-0005-0000-0000-000062490000}"/>
    <cellStyle name="Normal 65 2 2 2 2 4" xfId="5320" xr:uid="{00000000-0005-0000-0000-0000D9140000}"/>
    <cellStyle name="Normal 65 2 2 2 2 4 2" xfId="15372" xr:uid="{00000000-0005-0000-0000-00001D3C0000}"/>
    <cellStyle name="Normal 65 2 2 2 2 4 2 3" xfId="30466" xr:uid="{00000000-0005-0000-0000-000017770000}"/>
    <cellStyle name="Normal 65 2 2 2 2 4 3" xfId="10352" xr:uid="{00000000-0005-0000-0000-000081280000}"/>
    <cellStyle name="Normal 65 2 2 2 2 4 3 3" xfId="25449" xr:uid="{00000000-0005-0000-0000-00007E630000}"/>
    <cellStyle name="Normal 65 2 2 2 2 4 5" xfId="20436" xr:uid="{00000000-0005-0000-0000-0000E94F0000}"/>
    <cellStyle name="Normal 65 2 2 2 2 5" xfId="12030" xr:uid="{00000000-0005-0000-0000-00000F2F0000}"/>
    <cellStyle name="Normal 65 2 2 2 2 5 3" xfId="27124" xr:uid="{00000000-0005-0000-0000-0000096A0000}"/>
    <cellStyle name="Normal 65 2 2 2 2 6" xfId="7009" xr:uid="{00000000-0005-0000-0000-0000721B0000}"/>
    <cellStyle name="Normal 65 2 2 2 2 6 3" xfId="22107" xr:uid="{00000000-0005-0000-0000-000070560000}"/>
    <cellStyle name="Normal 65 2 2 2 2 8" xfId="17094"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3" xr:uid="{00000000-0005-0000-0000-000032720000}"/>
    <cellStyle name="Normal 65 2 2 2 3 2 3" xfId="9099" xr:uid="{00000000-0005-0000-0000-00009C230000}"/>
    <cellStyle name="Normal 65 2 2 2 3 2 3 3" xfId="24196" xr:uid="{00000000-0005-0000-0000-0000995E0000}"/>
    <cellStyle name="Normal 65 2 2 2 3 2 5" xfId="19183" xr:uid="{00000000-0005-0000-0000-0000044B0000}"/>
    <cellStyle name="Normal 65 2 2 2 3 3" xfId="5738" xr:uid="{00000000-0005-0000-0000-00007B160000}"/>
    <cellStyle name="Normal 65 2 2 2 3 3 2" xfId="15790" xr:uid="{00000000-0005-0000-0000-0000BF3D0000}"/>
    <cellStyle name="Normal 65 2 2 2 3 3 2 3" xfId="30884" xr:uid="{00000000-0005-0000-0000-0000B9780000}"/>
    <cellStyle name="Normal 65 2 2 2 3 3 3" xfId="10770" xr:uid="{00000000-0005-0000-0000-0000232A0000}"/>
    <cellStyle name="Normal 65 2 2 2 3 3 3 3" xfId="25867" xr:uid="{00000000-0005-0000-0000-000020650000}"/>
    <cellStyle name="Normal 65 2 2 2 3 3 5" xfId="20854" xr:uid="{00000000-0005-0000-0000-00008B510000}"/>
    <cellStyle name="Normal 65 2 2 2 3 4" xfId="12448" xr:uid="{00000000-0005-0000-0000-0000B1300000}"/>
    <cellStyle name="Normal 65 2 2 2 3 4 3" xfId="27542" xr:uid="{00000000-0005-0000-0000-0000AB6B0000}"/>
    <cellStyle name="Normal 65 2 2 2 3 5" xfId="7427" xr:uid="{00000000-0005-0000-0000-0000141D0000}"/>
    <cellStyle name="Normal 65 2 2 2 3 5 3" xfId="22525" xr:uid="{00000000-0005-0000-0000-000012580000}"/>
    <cellStyle name="Normal 65 2 2 2 3 7" xfId="17512" xr:uid="{00000000-0005-0000-0000-00007D440000}"/>
    <cellStyle name="Normal 65 2 2 2 4" xfId="3209" xr:uid="{00000000-0005-0000-0000-00009A0C0000}"/>
    <cellStyle name="Normal 65 2 2 2 4 2" xfId="13283" xr:uid="{00000000-0005-0000-0000-0000F4330000}"/>
    <cellStyle name="Normal 65 2 2 2 4 2 3" xfId="28377" xr:uid="{00000000-0005-0000-0000-0000EE6E0000}"/>
    <cellStyle name="Normal 65 2 2 2 4 3" xfId="8263" xr:uid="{00000000-0005-0000-0000-000058200000}"/>
    <cellStyle name="Normal 65 2 2 2 4 3 3" xfId="23360" xr:uid="{00000000-0005-0000-0000-0000555B0000}"/>
    <cellStyle name="Normal 65 2 2 2 4 5" xfId="18347" xr:uid="{00000000-0005-0000-0000-0000C0470000}"/>
    <cellStyle name="Normal 65 2 2 2 5" xfId="4902" xr:uid="{00000000-0005-0000-0000-000037130000}"/>
    <cellStyle name="Normal 65 2 2 2 5 2" xfId="14954" xr:uid="{00000000-0005-0000-0000-00007B3A0000}"/>
    <cellStyle name="Normal 65 2 2 2 5 2 3" xfId="30048" xr:uid="{00000000-0005-0000-0000-000075750000}"/>
    <cellStyle name="Normal 65 2 2 2 5 3" xfId="9934" xr:uid="{00000000-0005-0000-0000-0000DF260000}"/>
    <cellStyle name="Normal 65 2 2 2 5 3 3" xfId="25031" xr:uid="{00000000-0005-0000-0000-0000DC610000}"/>
    <cellStyle name="Normal 65 2 2 2 5 5" xfId="20018" xr:uid="{00000000-0005-0000-0000-0000474E0000}"/>
    <cellStyle name="Normal 65 2 2 2 6" xfId="11612" xr:uid="{00000000-0005-0000-0000-00006D2D0000}"/>
    <cellStyle name="Normal 65 2 2 2 6 3" xfId="26706" xr:uid="{00000000-0005-0000-0000-000067680000}"/>
    <cellStyle name="Normal 65 2 2 2 7" xfId="6591" xr:uid="{00000000-0005-0000-0000-0000D0190000}"/>
    <cellStyle name="Normal 65 2 2 2 7 3" xfId="21689" xr:uid="{00000000-0005-0000-0000-0000CE540000}"/>
    <cellStyle name="Normal 65 2 2 2 9" xfId="16676"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3" xr:uid="{00000000-0005-0000-0000-000004730000}"/>
    <cellStyle name="Normal 65 2 2 3 2 2 3" xfId="9309" xr:uid="{00000000-0005-0000-0000-00006E240000}"/>
    <cellStyle name="Normal 65 2 2 3 2 2 3 3" xfId="24406" xr:uid="{00000000-0005-0000-0000-00006B5F0000}"/>
    <cellStyle name="Normal 65 2 2 3 2 2 5" xfId="19393" xr:uid="{00000000-0005-0000-0000-0000D64B0000}"/>
    <cellStyle name="Normal 65 2 2 3 2 3" xfId="5948" xr:uid="{00000000-0005-0000-0000-00004D170000}"/>
    <cellStyle name="Normal 65 2 2 3 2 3 2" xfId="16000" xr:uid="{00000000-0005-0000-0000-0000913E0000}"/>
    <cellStyle name="Normal 65 2 2 3 2 3 2 3" xfId="31094" xr:uid="{00000000-0005-0000-0000-00008B790000}"/>
    <cellStyle name="Normal 65 2 2 3 2 3 3" xfId="10980" xr:uid="{00000000-0005-0000-0000-0000F52A0000}"/>
    <cellStyle name="Normal 65 2 2 3 2 3 3 3" xfId="26077" xr:uid="{00000000-0005-0000-0000-0000F2650000}"/>
    <cellStyle name="Normal 65 2 2 3 2 3 5" xfId="21064" xr:uid="{00000000-0005-0000-0000-00005D520000}"/>
    <cellStyle name="Normal 65 2 2 3 2 4" xfId="12658" xr:uid="{00000000-0005-0000-0000-000083310000}"/>
    <cellStyle name="Normal 65 2 2 3 2 4 3" xfId="27752" xr:uid="{00000000-0005-0000-0000-00007D6C0000}"/>
    <cellStyle name="Normal 65 2 2 3 2 5" xfId="7637" xr:uid="{00000000-0005-0000-0000-0000E61D0000}"/>
    <cellStyle name="Normal 65 2 2 3 2 5 3" xfId="22735" xr:uid="{00000000-0005-0000-0000-0000E4580000}"/>
    <cellStyle name="Normal 65 2 2 3 2 7" xfId="17722" xr:uid="{00000000-0005-0000-0000-00004F450000}"/>
    <cellStyle name="Normal 65 2 2 3 3" xfId="3419" xr:uid="{00000000-0005-0000-0000-00006C0D0000}"/>
    <cellStyle name="Normal 65 2 2 3 3 2" xfId="13493" xr:uid="{00000000-0005-0000-0000-0000C6340000}"/>
    <cellStyle name="Normal 65 2 2 3 3 2 3" xfId="28587" xr:uid="{00000000-0005-0000-0000-0000C06F0000}"/>
    <cellStyle name="Normal 65 2 2 3 3 3" xfId="8473" xr:uid="{00000000-0005-0000-0000-00002A210000}"/>
    <cellStyle name="Normal 65 2 2 3 3 3 3" xfId="23570" xr:uid="{00000000-0005-0000-0000-0000275C0000}"/>
    <cellStyle name="Normal 65 2 2 3 3 5" xfId="18557" xr:uid="{00000000-0005-0000-0000-000092480000}"/>
    <cellStyle name="Normal 65 2 2 3 4" xfId="5112" xr:uid="{00000000-0005-0000-0000-000009140000}"/>
    <cellStyle name="Normal 65 2 2 3 4 2" xfId="15164" xr:uid="{00000000-0005-0000-0000-00004D3B0000}"/>
    <cellStyle name="Normal 65 2 2 3 4 2 3" xfId="30258" xr:uid="{00000000-0005-0000-0000-000047760000}"/>
    <cellStyle name="Normal 65 2 2 3 4 3" xfId="10144" xr:uid="{00000000-0005-0000-0000-0000B1270000}"/>
    <cellStyle name="Normal 65 2 2 3 4 3 3" xfId="25241" xr:uid="{00000000-0005-0000-0000-0000AE620000}"/>
    <cellStyle name="Normal 65 2 2 3 4 5" xfId="20228" xr:uid="{00000000-0005-0000-0000-0000194F0000}"/>
    <cellStyle name="Normal 65 2 2 3 5" xfId="11822" xr:uid="{00000000-0005-0000-0000-00003F2E0000}"/>
    <cellStyle name="Normal 65 2 2 3 5 3" xfId="26916" xr:uid="{00000000-0005-0000-0000-000039690000}"/>
    <cellStyle name="Normal 65 2 2 3 6" xfId="6801" xr:uid="{00000000-0005-0000-0000-0000A21A0000}"/>
    <cellStyle name="Normal 65 2 2 3 6 3" xfId="21899" xr:uid="{00000000-0005-0000-0000-0000A0550000}"/>
    <cellStyle name="Normal 65 2 2 3 8" xfId="16886"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5" xr:uid="{00000000-0005-0000-0000-000062710000}"/>
    <cellStyle name="Normal 65 2 2 4 2 3" xfId="8891" xr:uid="{00000000-0005-0000-0000-0000CC220000}"/>
    <cellStyle name="Normal 65 2 2 4 2 3 3" xfId="23988" xr:uid="{00000000-0005-0000-0000-0000C95D0000}"/>
    <cellStyle name="Normal 65 2 2 4 2 5" xfId="18975" xr:uid="{00000000-0005-0000-0000-0000344A0000}"/>
    <cellStyle name="Normal 65 2 2 4 3" xfId="5530" xr:uid="{00000000-0005-0000-0000-0000AB150000}"/>
    <cellStyle name="Normal 65 2 2 4 3 2" xfId="15582" xr:uid="{00000000-0005-0000-0000-0000EF3C0000}"/>
    <cellStyle name="Normal 65 2 2 4 3 2 3" xfId="30676" xr:uid="{00000000-0005-0000-0000-0000E9770000}"/>
    <cellStyle name="Normal 65 2 2 4 3 3" xfId="10562" xr:uid="{00000000-0005-0000-0000-000053290000}"/>
    <cellStyle name="Normal 65 2 2 4 3 3 3" xfId="25659" xr:uid="{00000000-0005-0000-0000-000050640000}"/>
    <cellStyle name="Normal 65 2 2 4 3 5" xfId="20646" xr:uid="{00000000-0005-0000-0000-0000BB500000}"/>
    <cellStyle name="Normal 65 2 2 4 4" xfId="12240" xr:uid="{00000000-0005-0000-0000-0000E12F0000}"/>
    <cellStyle name="Normal 65 2 2 4 4 3" xfId="27334" xr:uid="{00000000-0005-0000-0000-0000DB6A0000}"/>
    <cellStyle name="Normal 65 2 2 4 5" xfId="7219" xr:uid="{00000000-0005-0000-0000-0000441C0000}"/>
    <cellStyle name="Normal 65 2 2 4 5 3" xfId="22317" xr:uid="{00000000-0005-0000-0000-000042570000}"/>
    <cellStyle name="Normal 65 2 2 4 7" xfId="17304" xr:uid="{00000000-0005-0000-0000-0000AD430000}"/>
    <cellStyle name="Normal 65 2 2 5" xfId="3001" xr:uid="{00000000-0005-0000-0000-0000CA0B0000}"/>
    <cellStyle name="Normal 65 2 2 5 2" xfId="13075" xr:uid="{00000000-0005-0000-0000-000024330000}"/>
    <cellStyle name="Normal 65 2 2 5 2 3" xfId="28169" xr:uid="{00000000-0005-0000-0000-00001E6E0000}"/>
    <cellStyle name="Normal 65 2 2 5 3" xfId="8055" xr:uid="{00000000-0005-0000-0000-0000881F0000}"/>
    <cellStyle name="Normal 65 2 2 5 3 3" xfId="23152" xr:uid="{00000000-0005-0000-0000-0000855A0000}"/>
    <cellStyle name="Normal 65 2 2 5 5" xfId="18139" xr:uid="{00000000-0005-0000-0000-0000F0460000}"/>
    <cellStyle name="Normal 65 2 2 6" xfId="4694" xr:uid="{00000000-0005-0000-0000-000067120000}"/>
    <cellStyle name="Normal 65 2 2 6 2" xfId="14746" xr:uid="{00000000-0005-0000-0000-0000AB390000}"/>
    <cellStyle name="Normal 65 2 2 6 2 3" xfId="29840" xr:uid="{00000000-0005-0000-0000-0000A5740000}"/>
    <cellStyle name="Normal 65 2 2 6 3" xfId="9726" xr:uid="{00000000-0005-0000-0000-00000F260000}"/>
    <cellStyle name="Normal 65 2 2 6 3 3" xfId="24823" xr:uid="{00000000-0005-0000-0000-00000C610000}"/>
    <cellStyle name="Normal 65 2 2 6 5" xfId="19810" xr:uid="{00000000-0005-0000-0000-0000774D0000}"/>
    <cellStyle name="Normal 65 2 2 7" xfId="11404" xr:uid="{00000000-0005-0000-0000-00009D2C0000}"/>
    <cellStyle name="Normal 65 2 2 7 3" xfId="26498" xr:uid="{00000000-0005-0000-0000-000097670000}"/>
    <cellStyle name="Normal 65 2 2 8" xfId="6383" xr:uid="{00000000-0005-0000-0000-000000190000}"/>
    <cellStyle name="Normal 65 2 2 8 3" xfId="21481"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7" xr:uid="{00000000-0005-0000-0000-00006C730000}"/>
    <cellStyle name="Normal 65 2 3 2 2 2 3" xfId="9413" xr:uid="{00000000-0005-0000-0000-0000D6240000}"/>
    <cellStyle name="Normal 65 2 3 2 2 2 3 3" xfId="24510" xr:uid="{00000000-0005-0000-0000-0000D35F0000}"/>
    <cellStyle name="Normal 65 2 3 2 2 2 5" xfId="19497" xr:uid="{00000000-0005-0000-0000-00003E4C0000}"/>
    <cellStyle name="Normal 65 2 3 2 2 3" xfId="6052" xr:uid="{00000000-0005-0000-0000-0000B5170000}"/>
    <cellStyle name="Normal 65 2 3 2 2 3 2" xfId="16104" xr:uid="{00000000-0005-0000-0000-0000F93E0000}"/>
    <cellStyle name="Normal 65 2 3 2 2 3 2 3" xfId="31198" xr:uid="{00000000-0005-0000-0000-0000F3790000}"/>
    <cellStyle name="Normal 65 2 3 2 2 3 3" xfId="11084" xr:uid="{00000000-0005-0000-0000-00005D2B0000}"/>
    <cellStyle name="Normal 65 2 3 2 2 3 3 3" xfId="26181" xr:uid="{00000000-0005-0000-0000-00005A660000}"/>
    <cellStyle name="Normal 65 2 3 2 2 3 5" xfId="21168" xr:uid="{00000000-0005-0000-0000-0000C5520000}"/>
    <cellStyle name="Normal 65 2 3 2 2 4" xfId="12762" xr:uid="{00000000-0005-0000-0000-0000EB310000}"/>
    <cellStyle name="Normal 65 2 3 2 2 4 3" xfId="27856" xr:uid="{00000000-0005-0000-0000-0000E56C0000}"/>
    <cellStyle name="Normal 65 2 3 2 2 5" xfId="7741" xr:uid="{00000000-0005-0000-0000-00004E1E0000}"/>
    <cellStyle name="Normal 65 2 3 2 2 5 3" xfId="22839" xr:uid="{00000000-0005-0000-0000-00004C590000}"/>
    <cellStyle name="Normal 65 2 3 2 2 7" xfId="17826" xr:uid="{00000000-0005-0000-0000-0000B7450000}"/>
    <cellStyle name="Normal 65 2 3 2 3" xfId="3523" xr:uid="{00000000-0005-0000-0000-0000D40D0000}"/>
    <cellStyle name="Normal 65 2 3 2 3 2" xfId="13597" xr:uid="{00000000-0005-0000-0000-00002E350000}"/>
    <cellStyle name="Normal 65 2 3 2 3 2 3" xfId="28691" xr:uid="{00000000-0005-0000-0000-000028700000}"/>
    <cellStyle name="Normal 65 2 3 2 3 3" xfId="8577" xr:uid="{00000000-0005-0000-0000-000092210000}"/>
    <cellStyle name="Normal 65 2 3 2 3 3 3" xfId="23674" xr:uid="{00000000-0005-0000-0000-00008F5C0000}"/>
    <cellStyle name="Normal 65 2 3 2 3 5" xfId="18661" xr:uid="{00000000-0005-0000-0000-0000FA480000}"/>
    <cellStyle name="Normal 65 2 3 2 4" xfId="5216" xr:uid="{00000000-0005-0000-0000-000071140000}"/>
    <cellStyle name="Normal 65 2 3 2 4 2" xfId="15268" xr:uid="{00000000-0005-0000-0000-0000B53B0000}"/>
    <cellStyle name="Normal 65 2 3 2 4 2 3" xfId="30362" xr:uid="{00000000-0005-0000-0000-0000AF760000}"/>
    <cellStyle name="Normal 65 2 3 2 4 3" xfId="10248" xr:uid="{00000000-0005-0000-0000-000019280000}"/>
    <cellStyle name="Normal 65 2 3 2 4 3 3" xfId="25345" xr:uid="{00000000-0005-0000-0000-000016630000}"/>
    <cellStyle name="Normal 65 2 3 2 4 5" xfId="20332" xr:uid="{00000000-0005-0000-0000-0000814F0000}"/>
    <cellStyle name="Normal 65 2 3 2 5" xfId="11926" xr:uid="{00000000-0005-0000-0000-0000A72E0000}"/>
    <cellStyle name="Normal 65 2 3 2 5 3" xfId="27020" xr:uid="{00000000-0005-0000-0000-0000A1690000}"/>
    <cellStyle name="Normal 65 2 3 2 6" xfId="6905" xr:uid="{00000000-0005-0000-0000-00000A1B0000}"/>
    <cellStyle name="Normal 65 2 3 2 6 3" xfId="22003" xr:uid="{00000000-0005-0000-0000-000008560000}"/>
    <cellStyle name="Normal 65 2 3 2 8" xfId="16990"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09" xr:uid="{00000000-0005-0000-0000-0000CA710000}"/>
    <cellStyle name="Normal 65 2 3 3 2 3" xfId="8995" xr:uid="{00000000-0005-0000-0000-000034230000}"/>
    <cellStyle name="Normal 65 2 3 3 2 3 3" xfId="24092" xr:uid="{00000000-0005-0000-0000-0000315E0000}"/>
    <cellStyle name="Normal 65 2 3 3 2 5" xfId="19079" xr:uid="{00000000-0005-0000-0000-00009C4A0000}"/>
    <cellStyle name="Normal 65 2 3 3 3" xfId="5634" xr:uid="{00000000-0005-0000-0000-000013160000}"/>
    <cellStyle name="Normal 65 2 3 3 3 2" xfId="15686" xr:uid="{00000000-0005-0000-0000-0000573D0000}"/>
    <cellStyle name="Normal 65 2 3 3 3 2 3" xfId="30780" xr:uid="{00000000-0005-0000-0000-000051780000}"/>
    <cellStyle name="Normal 65 2 3 3 3 3" xfId="10666" xr:uid="{00000000-0005-0000-0000-0000BB290000}"/>
    <cellStyle name="Normal 65 2 3 3 3 3 3" xfId="25763" xr:uid="{00000000-0005-0000-0000-0000B8640000}"/>
    <cellStyle name="Normal 65 2 3 3 3 5" xfId="20750" xr:uid="{00000000-0005-0000-0000-000023510000}"/>
    <cellStyle name="Normal 65 2 3 3 4" xfId="12344" xr:uid="{00000000-0005-0000-0000-000049300000}"/>
    <cellStyle name="Normal 65 2 3 3 4 3" xfId="27438" xr:uid="{00000000-0005-0000-0000-0000436B0000}"/>
    <cellStyle name="Normal 65 2 3 3 5" xfId="7323" xr:uid="{00000000-0005-0000-0000-0000AC1C0000}"/>
    <cellStyle name="Normal 65 2 3 3 5 3" xfId="22421" xr:uid="{00000000-0005-0000-0000-0000AA570000}"/>
    <cellStyle name="Normal 65 2 3 3 7" xfId="17408" xr:uid="{00000000-0005-0000-0000-000015440000}"/>
    <cellStyle name="Normal 65 2 3 4" xfId="3105" xr:uid="{00000000-0005-0000-0000-0000320C0000}"/>
    <cellStyle name="Normal 65 2 3 4 2" xfId="13179" xr:uid="{00000000-0005-0000-0000-00008C330000}"/>
    <cellStyle name="Normal 65 2 3 4 2 3" xfId="28273" xr:uid="{00000000-0005-0000-0000-0000866E0000}"/>
    <cellStyle name="Normal 65 2 3 4 3" xfId="8159" xr:uid="{00000000-0005-0000-0000-0000F01F0000}"/>
    <cellStyle name="Normal 65 2 3 4 3 3" xfId="23256" xr:uid="{00000000-0005-0000-0000-0000ED5A0000}"/>
    <cellStyle name="Normal 65 2 3 4 5" xfId="18243" xr:uid="{00000000-0005-0000-0000-000058470000}"/>
    <cellStyle name="Normal 65 2 3 5" xfId="4798" xr:uid="{00000000-0005-0000-0000-0000CF120000}"/>
    <cellStyle name="Normal 65 2 3 5 2" xfId="14850" xr:uid="{00000000-0005-0000-0000-0000133A0000}"/>
    <cellStyle name="Normal 65 2 3 5 2 3" xfId="29944" xr:uid="{00000000-0005-0000-0000-00000D750000}"/>
    <cellStyle name="Normal 65 2 3 5 3" xfId="9830" xr:uid="{00000000-0005-0000-0000-000077260000}"/>
    <cellStyle name="Normal 65 2 3 5 3 3" xfId="24927" xr:uid="{00000000-0005-0000-0000-000074610000}"/>
    <cellStyle name="Normal 65 2 3 5 5" xfId="19914" xr:uid="{00000000-0005-0000-0000-0000DF4D0000}"/>
    <cellStyle name="Normal 65 2 3 6" xfId="11508" xr:uid="{00000000-0005-0000-0000-0000052D0000}"/>
    <cellStyle name="Normal 65 2 3 6 3" xfId="26602" xr:uid="{00000000-0005-0000-0000-0000FF670000}"/>
    <cellStyle name="Normal 65 2 3 7" xfId="6487" xr:uid="{00000000-0005-0000-0000-000068190000}"/>
    <cellStyle name="Normal 65 2 3 7 3" xfId="21585" xr:uid="{00000000-0005-0000-0000-000066540000}"/>
    <cellStyle name="Normal 65 2 3 9" xfId="16572"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19" xr:uid="{00000000-0005-0000-0000-00009C720000}"/>
    <cellStyle name="Normal 65 2 4 2 2 3" xfId="9205" xr:uid="{00000000-0005-0000-0000-000006240000}"/>
    <cellStyle name="Normal 65 2 4 2 2 3 3" xfId="24302" xr:uid="{00000000-0005-0000-0000-0000035F0000}"/>
    <cellStyle name="Normal 65 2 4 2 2 5" xfId="19289" xr:uid="{00000000-0005-0000-0000-00006E4B0000}"/>
    <cellStyle name="Normal 65 2 4 2 3" xfId="5844" xr:uid="{00000000-0005-0000-0000-0000E5160000}"/>
    <cellStyle name="Normal 65 2 4 2 3 2" xfId="15896" xr:uid="{00000000-0005-0000-0000-0000293E0000}"/>
    <cellStyle name="Normal 65 2 4 2 3 2 3" xfId="30990" xr:uid="{00000000-0005-0000-0000-000023790000}"/>
    <cellStyle name="Normal 65 2 4 2 3 3" xfId="10876" xr:uid="{00000000-0005-0000-0000-00008D2A0000}"/>
    <cellStyle name="Normal 65 2 4 2 3 3 3" xfId="25973" xr:uid="{00000000-0005-0000-0000-00008A650000}"/>
    <cellStyle name="Normal 65 2 4 2 3 5" xfId="20960" xr:uid="{00000000-0005-0000-0000-0000F5510000}"/>
    <cellStyle name="Normal 65 2 4 2 4" xfId="12554" xr:uid="{00000000-0005-0000-0000-00001B310000}"/>
    <cellStyle name="Normal 65 2 4 2 4 3" xfId="27648" xr:uid="{00000000-0005-0000-0000-0000156C0000}"/>
    <cellStyle name="Normal 65 2 4 2 5" xfId="7533" xr:uid="{00000000-0005-0000-0000-00007E1D0000}"/>
    <cellStyle name="Normal 65 2 4 2 5 3" xfId="22631" xr:uid="{00000000-0005-0000-0000-00007C580000}"/>
    <cellStyle name="Normal 65 2 4 2 7" xfId="17618" xr:uid="{00000000-0005-0000-0000-0000E7440000}"/>
    <cellStyle name="Normal 65 2 4 3" xfId="3315" xr:uid="{00000000-0005-0000-0000-0000040D0000}"/>
    <cellStyle name="Normal 65 2 4 3 2" xfId="13389" xr:uid="{00000000-0005-0000-0000-00005E340000}"/>
    <cellStyle name="Normal 65 2 4 3 2 3" xfId="28483" xr:uid="{00000000-0005-0000-0000-0000586F0000}"/>
    <cellStyle name="Normal 65 2 4 3 3" xfId="8369" xr:uid="{00000000-0005-0000-0000-0000C2200000}"/>
    <cellStyle name="Normal 65 2 4 3 3 3" xfId="23466" xr:uid="{00000000-0005-0000-0000-0000BF5B0000}"/>
    <cellStyle name="Normal 65 2 4 3 5" xfId="18453" xr:uid="{00000000-0005-0000-0000-00002A480000}"/>
    <cellStyle name="Normal 65 2 4 4" xfId="5008" xr:uid="{00000000-0005-0000-0000-0000A1130000}"/>
    <cellStyle name="Normal 65 2 4 4 2" xfId="15060" xr:uid="{00000000-0005-0000-0000-0000E53A0000}"/>
    <cellStyle name="Normal 65 2 4 4 2 3" xfId="30154" xr:uid="{00000000-0005-0000-0000-0000DF750000}"/>
    <cellStyle name="Normal 65 2 4 4 3" xfId="10040" xr:uid="{00000000-0005-0000-0000-000049270000}"/>
    <cellStyle name="Normal 65 2 4 4 3 3" xfId="25137" xr:uid="{00000000-0005-0000-0000-000046620000}"/>
    <cellStyle name="Normal 65 2 4 4 5" xfId="20124" xr:uid="{00000000-0005-0000-0000-0000B14E0000}"/>
    <cellStyle name="Normal 65 2 4 5" xfId="11718" xr:uid="{00000000-0005-0000-0000-0000D72D0000}"/>
    <cellStyle name="Normal 65 2 4 5 3" xfId="26812" xr:uid="{00000000-0005-0000-0000-0000D1680000}"/>
    <cellStyle name="Normal 65 2 4 6" xfId="6697" xr:uid="{00000000-0005-0000-0000-00003A1A0000}"/>
    <cellStyle name="Normal 65 2 4 6 3" xfId="21795" xr:uid="{00000000-0005-0000-0000-000038550000}"/>
    <cellStyle name="Normal 65 2 4 8" xfId="16782"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1" xr:uid="{00000000-0005-0000-0000-0000FA700000}"/>
    <cellStyle name="Normal 65 2 5 2 3" xfId="8787" xr:uid="{00000000-0005-0000-0000-000064220000}"/>
    <cellStyle name="Normal 65 2 5 2 3 3" xfId="23884" xr:uid="{00000000-0005-0000-0000-0000615D0000}"/>
    <cellStyle name="Normal 65 2 5 2 5" xfId="18871" xr:uid="{00000000-0005-0000-0000-0000CC490000}"/>
    <cellStyle name="Normal 65 2 5 3" xfId="5426" xr:uid="{00000000-0005-0000-0000-000043150000}"/>
    <cellStyle name="Normal 65 2 5 3 2" xfId="15478" xr:uid="{00000000-0005-0000-0000-0000873C0000}"/>
    <cellStyle name="Normal 65 2 5 3 2 3" xfId="30572" xr:uid="{00000000-0005-0000-0000-000081770000}"/>
    <cellStyle name="Normal 65 2 5 3 3" xfId="10458" xr:uid="{00000000-0005-0000-0000-0000EB280000}"/>
    <cellStyle name="Normal 65 2 5 3 3 3" xfId="25555" xr:uid="{00000000-0005-0000-0000-0000E8630000}"/>
    <cellStyle name="Normal 65 2 5 3 5" xfId="20542" xr:uid="{00000000-0005-0000-0000-000053500000}"/>
    <cellStyle name="Normal 65 2 5 4" xfId="12136" xr:uid="{00000000-0005-0000-0000-0000792F0000}"/>
    <cellStyle name="Normal 65 2 5 4 3" xfId="27230" xr:uid="{00000000-0005-0000-0000-0000736A0000}"/>
    <cellStyle name="Normal 65 2 5 5" xfId="7115" xr:uid="{00000000-0005-0000-0000-0000DC1B0000}"/>
    <cellStyle name="Normal 65 2 5 5 3" xfId="22213" xr:uid="{00000000-0005-0000-0000-0000DA560000}"/>
    <cellStyle name="Normal 65 2 5 7" xfId="17200" xr:uid="{00000000-0005-0000-0000-000045430000}"/>
    <cellStyle name="Normal 65 2 6" xfId="2897" xr:uid="{00000000-0005-0000-0000-0000620B0000}"/>
    <cellStyle name="Normal 65 2 6 2" xfId="12971" xr:uid="{00000000-0005-0000-0000-0000BC320000}"/>
    <cellStyle name="Normal 65 2 6 2 3" xfId="28065" xr:uid="{00000000-0005-0000-0000-0000B66D0000}"/>
    <cellStyle name="Normal 65 2 6 3" xfId="7951" xr:uid="{00000000-0005-0000-0000-0000201F0000}"/>
    <cellStyle name="Normal 65 2 6 3 3" xfId="23048" xr:uid="{00000000-0005-0000-0000-00001D5A0000}"/>
    <cellStyle name="Normal 65 2 6 5" xfId="18035" xr:uid="{00000000-0005-0000-0000-000088460000}"/>
    <cellStyle name="Normal 65 2 7" xfId="4590" xr:uid="{00000000-0005-0000-0000-0000FF110000}"/>
    <cellStyle name="Normal 65 2 7 2" xfId="14642" xr:uid="{00000000-0005-0000-0000-000043390000}"/>
    <cellStyle name="Normal 65 2 7 2 3" xfId="29736" xr:uid="{00000000-0005-0000-0000-00003D740000}"/>
    <cellStyle name="Normal 65 2 7 3" xfId="9622" xr:uid="{00000000-0005-0000-0000-0000A7250000}"/>
    <cellStyle name="Normal 65 2 7 3 3" xfId="24719" xr:uid="{00000000-0005-0000-0000-0000A4600000}"/>
    <cellStyle name="Normal 65 2 7 5" xfId="19706" xr:uid="{00000000-0005-0000-0000-00000F4D0000}"/>
    <cellStyle name="Normal 65 2 8" xfId="11300" xr:uid="{00000000-0005-0000-0000-0000352C0000}"/>
    <cellStyle name="Normal 65 2 8 3" xfId="26394" xr:uid="{00000000-0005-0000-0000-00002F670000}"/>
    <cellStyle name="Normal 65 2 9" xfId="6279" xr:uid="{00000000-0005-0000-0000-000098180000}"/>
    <cellStyle name="Normal 65 2 9 3" xfId="21377" xr:uid="{00000000-0005-0000-0000-000096530000}"/>
    <cellStyle name="Normal 65 3" xfId="1244" xr:uid="{00000000-0005-0000-0000-0000EC040000}"/>
    <cellStyle name="Normal 65 3 10" xfId="16416"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79" xr:uid="{00000000-0005-0000-0000-0000A0730000}"/>
    <cellStyle name="Normal 65 3 2 2 2 2 3" xfId="9465" xr:uid="{00000000-0005-0000-0000-00000A250000}"/>
    <cellStyle name="Normal 65 3 2 2 2 2 3 3" xfId="24562" xr:uid="{00000000-0005-0000-0000-000007600000}"/>
    <cellStyle name="Normal 65 3 2 2 2 2 5" xfId="19549" xr:uid="{00000000-0005-0000-0000-0000724C0000}"/>
    <cellStyle name="Normal 65 3 2 2 2 3" xfId="6104" xr:uid="{00000000-0005-0000-0000-0000E9170000}"/>
    <cellStyle name="Normal 65 3 2 2 2 3 2" xfId="16156" xr:uid="{00000000-0005-0000-0000-00002D3F0000}"/>
    <cellStyle name="Normal 65 3 2 2 2 3 2 3" xfId="31250" xr:uid="{00000000-0005-0000-0000-0000277A0000}"/>
    <cellStyle name="Normal 65 3 2 2 2 3 3" xfId="11136" xr:uid="{00000000-0005-0000-0000-0000912B0000}"/>
    <cellStyle name="Normal 65 3 2 2 2 3 3 3" xfId="26233" xr:uid="{00000000-0005-0000-0000-00008E660000}"/>
    <cellStyle name="Normal 65 3 2 2 2 3 5" xfId="21220" xr:uid="{00000000-0005-0000-0000-0000F9520000}"/>
    <cellStyle name="Normal 65 3 2 2 2 4" xfId="12814" xr:uid="{00000000-0005-0000-0000-00001F320000}"/>
    <cellStyle name="Normal 65 3 2 2 2 4 3" xfId="27908" xr:uid="{00000000-0005-0000-0000-0000196D0000}"/>
    <cellStyle name="Normal 65 3 2 2 2 5" xfId="7793" xr:uid="{00000000-0005-0000-0000-0000821E0000}"/>
    <cellStyle name="Normal 65 3 2 2 2 5 3" xfId="22891" xr:uid="{00000000-0005-0000-0000-000080590000}"/>
    <cellStyle name="Normal 65 3 2 2 2 7" xfId="17878" xr:uid="{00000000-0005-0000-0000-0000EB450000}"/>
    <cellStyle name="Normal 65 3 2 2 3" xfId="3575" xr:uid="{00000000-0005-0000-0000-0000080E0000}"/>
    <cellStyle name="Normal 65 3 2 2 3 2" xfId="13649" xr:uid="{00000000-0005-0000-0000-000062350000}"/>
    <cellStyle name="Normal 65 3 2 2 3 2 3" xfId="28743" xr:uid="{00000000-0005-0000-0000-00005C700000}"/>
    <cellStyle name="Normal 65 3 2 2 3 3" xfId="8629" xr:uid="{00000000-0005-0000-0000-0000C6210000}"/>
    <cellStyle name="Normal 65 3 2 2 3 3 3" xfId="23726" xr:uid="{00000000-0005-0000-0000-0000C35C0000}"/>
    <cellStyle name="Normal 65 3 2 2 3 5" xfId="18713" xr:uid="{00000000-0005-0000-0000-00002E490000}"/>
    <cellStyle name="Normal 65 3 2 2 4" xfId="5268" xr:uid="{00000000-0005-0000-0000-0000A5140000}"/>
    <cellStyle name="Normal 65 3 2 2 4 2" xfId="15320" xr:uid="{00000000-0005-0000-0000-0000E93B0000}"/>
    <cellStyle name="Normal 65 3 2 2 4 2 3" xfId="30414" xr:uid="{00000000-0005-0000-0000-0000E3760000}"/>
    <cellStyle name="Normal 65 3 2 2 4 3" xfId="10300" xr:uid="{00000000-0005-0000-0000-00004D280000}"/>
    <cellStyle name="Normal 65 3 2 2 4 3 3" xfId="25397" xr:uid="{00000000-0005-0000-0000-00004A630000}"/>
    <cellStyle name="Normal 65 3 2 2 4 5" xfId="20384" xr:uid="{00000000-0005-0000-0000-0000B54F0000}"/>
    <cellStyle name="Normal 65 3 2 2 5" xfId="11978" xr:uid="{00000000-0005-0000-0000-0000DB2E0000}"/>
    <cellStyle name="Normal 65 3 2 2 5 3" xfId="27072" xr:uid="{00000000-0005-0000-0000-0000D5690000}"/>
    <cellStyle name="Normal 65 3 2 2 6" xfId="6957" xr:uid="{00000000-0005-0000-0000-00003E1B0000}"/>
    <cellStyle name="Normal 65 3 2 2 6 3" xfId="22055" xr:uid="{00000000-0005-0000-0000-00003C560000}"/>
    <cellStyle name="Normal 65 3 2 2 8" xfId="17042"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1" xr:uid="{00000000-0005-0000-0000-0000FE710000}"/>
    <cellStyle name="Normal 65 3 2 3 2 3" xfId="9047" xr:uid="{00000000-0005-0000-0000-000068230000}"/>
    <cellStyle name="Normal 65 3 2 3 2 3 3" xfId="24144" xr:uid="{00000000-0005-0000-0000-0000655E0000}"/>
    <cellStyle name="Normal 65 3 2 3 2 5" xfId="19131" xr:uid="{00000000-0005-0000-0000-0000D04A0000}"/>
    <cellStyle name="Normal 65 3 2 3 3" xfId="5686" xr:uid="{00000000-0005-0000-0000-000047160000}"/>
    <cellStyle name="Normal 65 3 2 3 3 2" xfId="15738" xr:uid="{00000000-0005-0000-0000-00008B3D0000}"/>
    <cellStyle name="Normal 65 3 2 3 3 2 3" xfId="30832" xr:uid="{00000000-0005-0000-0000-000085780000}"/>
    <cellStyle name="Normal 65 3 2 3 3 3" xfId="10718" xr:uid="{00000000-0005-0000-0000-0000EF290000}"/>
    <cellStyle name="Normal 65 3 2 3 3 3 3" xfId="25815" xr:uid="{00000000-0005-0000-0000-0000EC640000}"/>
    <cellStyle name="Normal 65 3 2 3 3 5" xfId="20802" xr:uid="{00000000-0005-0000-0000-000057510000}"/>
    <cellStyle name="Normal 65 3 2 3 4" xfId="12396" xr:uid="{00000000-0005-0000-0000-00007D300000}"/>
    <cellStyle name="Normal 65 3 2 3 4 3" xfId="27490" xr:uid="{00000000-0005-0000-0000-0000776B0000}"/>
    <cellStyle name="Normal 65 3 2 3 5" xfId="7375" xr:uid="{00000000-0005-0000-0000-0000E01C0000}"/>
    <cellStyle name="Normal 65 3 2 3 5 3" xfId="22473" xr:uid="{00000000-0005-0000-0000-0000DE570000}"/>
    <cellStyle name="Normal 65 3 2 3 7" xfId="17460" xr:uid="{00000000-0005-0000-0000-000049440000}"/>
    <cellStyle name="Normal 65 3 2 4" xfId="3157" xr:uid="{00000000-0005-0000-0000-0000660C0000}"/>
    <cellStyle name="Normal 65 3 2 4 2" xfId="13231" xr:uid="{00000000-0005-0000-0000-0000C0330000}"/>
    <cellStyle name="Normal 65 3 2 4 2 3" xfId="28325" xr:uid="{00000000-0005-0000-0000-0000BA6E0000}"/>
    <cellStyle name="Normal 65 3 2 4 3" xfId="8211" xr:uid="{00000000-0005-0000-0000-000024200000}"/>
    <cellStyle name="Normal 65 3 2 4 3 3" xfId="23308" xr:uid="{00000000-0005-0000-0000-0000215B0000}"/>
    <cellStyle name="Normal 65 3 2 4 5" xfId="18295" xr:uid="{00000000-0005-0000-0000-00008C470000}"/>
    <cellStyle name="Normal 65 3 2 5" xfId="4850" xr:uid="{00000000-0005-0000-0000-000003130000}"/>
    <cellStyle name="Normal 65 3 2 5 2" xfId="14902" xr:uid="{00000000-0005-0000-0000-0000473A0000}"/>
    <cellStyle name="Normal 65 3 2 5 2 3" xfId="29996" xr:uid="{00000000-0005-0000-0000-000041750000}"/>
    <cellStyle name="Normal 65 3 2 5 3" xfId="9882" xr:uid="{00000000-0005-0000-0000-0000AB260000}"/>
    <cellStyle name="Normal 65 3 2 5 3 3" xfId="24979" xr:uid="{00000000-0005-0000-0000-0000A8610000}"/>
    <cellStyle name="Normal 65 3 2 5 5" xfId="19966" xr:uid="{00000000-0005-0000-0000-0000134E0000}"/>
    <cellStyle name="Normal 65 3 2 6" xfId="11560" xr:uid="{00000000-0005-0000-0000-0000392D0000}"/>
    <cellStyle name="Normal 65 3 2 6 3" xfId="26654" xr:uid="{00000000-0005-0000-0000-000033680000}"/>
    <cellStyle name="Normal 65 3 2 7" xfId="6539" xr:uid="{00000000-0005-0000-0000-00009C190000}"/>
    <cellStyle name="Normal 65 3 2 7 3" xfId="21637" xr:uid="{00000000-0005-0000-0000-00009A540000}"/>
    <cellStyle name="Normal 65 3 2 9" xfId="16624"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1" xr:uid="{00000000-0005-0000-0000-0000D0720000}"/>
    <cellStyle name="Normal 65 3 3 2 2 3" xfId="9257" xr:uid="{00000000-0005-0000-0000-00003A240000}"/>
    <cellStyle name="Normal 65 3 3 2 2 3 3" xfId="24354" xr:uid="{00000000-0005-0000-0000-0000375F0000}"/>
    <cellStyle name="Normal 65 3 3 2 2 5" xfId="19341" xr:uid="{00000000-0005-0000-0000-0000A24B0000}"/>
    <cellStyle name="Normal 65 3 3 2 3" xfId="5896" xr:uid="{00000000-0005-0000-0000-000019170000}"/>
    <cellStyle name="Normal 65 3 3 2 3 2" xfId="15948" xr:uid="{00000000-0005-0000-0000-00005D3E0000}"/>
    <cellStyle name="Normal 65 3 3 2 3 2 3" xfId="31042" xr:uid="{00000000-0005-0000-0000-000057790000}"/>
    <cellStyle name="Normal 65 3 3 2 3 3" xfId="10928" xr:uid="{00000000-0005-0000-0000-0000C12A0000}"/>
    <cellStyle name="Normal 65 3 3 2 3 3 3" xfId="26025" xr:uid="{00000000-0005-0000-0000-0000BE650000}"/>
    <cellStyle name="Normal 65 3 3 2 3 5" xfId="21012" xr:uid="{00000000-0005-0000-0000-000029520000}"/>
    <cellStyle name="Normal 65 3 3 2 4" xfId="12606" xr:uid="{00000000-0005-0000-0000-00004F310000}"/>
    <cellStyle name="Normal 65 3 3 2 4 3" xfId="27700" xr:uid="{00000000-0005-0000-0000-0000496C0000}"/>
    <cellStyle name="Normal 65 3 3 2 5" xfId="7585" xr:uid="{00000000-0005-0000-0000-0000B21D0000}"/>
    <cellStyle name="Normal 65 3 3 2 5 3" xfId="22683" xr:uid="{00000000-0005-0000-0000-0000B0580000}"/>
    <cellStyle name="Normal 65 3 3 2 7" xfId="17670" xr:uid="{00000000-0005-0000-0000-00001B450000}"/>
    <cellStyle name="Normal 65 3 3 3" xfId="3367" xr:uid="{00000000-0005-0000-0000-0000380D0000}"/>
    <cellStyle name="Normal 65 3 3 3 2" xfId="13441" xr:uid="{00000000-0005-0000-0000-000092340000}"/>
    <cellStyle name="Normal 65 3 3 3 2 3" xfId="28535" xr:uid="{00000000-0005-0000-0000-00008C6F0000}"/>
    <cellStyle name="Normal 65 3 3 3 3" xfId="8421" xr:uid="{00000000-0005-0000-0000-0000F6200000}"/>
    <cellStyle name="Normal 65 3 3 3 3 3" xfId="23518" xr:uid="{00000000-0005-0000-0000-0000F35B0000}"/>
    <cellStyle name="Normal 65 3 3 3 5" xfId="18505" xr:uid="{00000000-0005-0000-0000-00005E480000}"/>
    <cellStyle name="Normal 65 3 3 4" xfId="5060" xr:uid="{00000000-0005-0000-0000-0000D5130000}"/>
    <cellStyle name="Normal 65 3 3 4 2" xfId="15112" xr:uid="{00000000-0005-0000-0000-0000193B0000}"/>
    <cellStyle name="Normal 65 3 3 4 2 3" xfId="30206" xr:uid="{00000000-0005-0000-0000-000013760000}"/>
    <cellStyle name="Normal 65 3 3 4 3" xfId="10092" xr:uid="{00000000-0005-0000-0000-00007D270000}"/>
    <cellStyle name="Normal 65 3 3 4 3 3" xfId="25189" xr:uid="{00000000-0005-0000-0000-00007A620000}"/>
    <cellStyle name="Normal 65 3 3 4 5" xfId="20176" xr:uid="{00000000-0005-0000-0000-0000E54E0000}"/>
    <cellStyle name="Normal 65 3 3 5" xfId="11770" xr:uid="{00000000-0005-0000-0000-00000B2E0000}"/>
    <cellStyle name="Normal 65 3 3 5 3" xfId="26864" xr:uid="{00000000-0005-0000-0000-000005690000}"/>
    <cellStyle name="Normal 65 3 3 6" xfId="6749" xr:uid="{00000000-0005-0000-0000-00006E1A0000}"/>
    <cellStyle name="Normal 65 3 3 6 3" xfId="21847" xr:uid="{00000000-0005-0000-0000-00006C550000}"/>
    <cellStyle name="Normal 65 3 3 8" xfId="16834"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3" xr:uid="{00000000-0005-0000-0000-00002E710000}"/>
    <cellStyle name="Normal 65 3 4 2 3" xfId="8839" xr:uid="{00000000-0005-0000-0000-000098220000}"/>
    <cellStyle name="Normal 65 3 4 2 3 3" xfId="23936" xr:uid="{00000000-0005-0000-0000-0000955D0000}"/>
    <cellStyle name="Normal 65 3 4 2 5" xfId="18923" xr:uid="{00000000-0005-0000-0000-0000004A0000}"/>
    <cellStyle name="Normal 65 3 4 3" xfId="5478" xr:uid="{00000000-0005-0000-0000-000077150000}"/>
    <cellStyle name="Normal 65 3 4 3 2" xfId="15530" xr:uid="{00000000-0005-0000-0000-0000BB3C0000}"/>
    <cellStyle name="Normal 65 3 4 3 2 3" xfId="30624" xr:uid="{00000000-0005-0000-0000-0000B5770000}"/>
    <cellStyle name="Normal 65 3 4 3 3" xfId="10510" xr:uid="{00000000-0005-0000-0000-00001F290000}"/>
    <cellStyle name="Normal 65 3 4 3 3 3" xfId="25607" xr:uid="{00000000-0005-0000-0000-00001C640000}"/>
    <cellStyle name="Normal 65 3 4 3 5" xfId="20594" xr:uid="{00000000-0005-0000-0000-000087500000}"/>
    <cellStyle name="Normal 65 3 4 4" xfId="12188" xr:uid="{00000000-0005-0000-0000-0000AD2F0000}"/>
    <cellStyle name="Normal 65 3 4 4 3" xfId="27282" xr:uid="{00000000-0005-0000-0000-0000A76A0000}"/>
    <cellStyle name="Normal 65 3 4 5" xfId="7167" xr:uid="{00000000-0005-0000-0000-0000101C0000}"/>
    <cellStyle name="Normal 65 3 4 5 3" xfId="22265" xr:uid="{00000000-0005-0000-0000-00000E570000}"/>
    <cellStyle name="Normal 65 3 4 7" xfId="17252" xr:uid="{00000000-0005-0000-0000-000079430000}"/>
    <cellStyle name="Normal 65 3 5" xfId="2949" xr:uid="{00000000-0005-0000-0000-0000960B0000}"/>
    <cellStyle name="Normal 65 3 5 2" xfId="13023" xr:uid="{00000000-0005-0000-0000-0000F0320000}"/>
    <cellStyle name="Normal 65 3 5 2 3" xfId="28117" xr:uid="{00000000-0005-0000-0000-0000EA6D0000}"/>
    <cellStyle name="Normal 65 3 5 3" xfId="8003" xr:uid="{00000000-0005-0000-0000-0000541F0000}"/>
    <cellStyle name="Normal 65 3 5 3 3" xfId="23100" xr:uid="{00000000-0005-0000-0000-0000515A0000}"/>
    <cellStyle name="Normal 65 3 5 5" xfId="18087" xr:uid="{00000000-0005-0000-0000-0000BC460000}"/>
    <cellStyle name="Normal 65 3 6" xfId="4642" xr:uid="{00000000-0005-0000-0000-000033120000}"/>
    <cellStyle name="Normal 65 3 6 2" xfId="14694" xr:uid="{00000000-0005-0000-0000-000077390000}"/>
    <cellStyle name="Normal 65 3 6 2 3" xfId="29788" xr:uid="{00000000-0005-0000-0000-000071740000}"/>
    <cellStyle name="Normal 65 3 6 3" xfId="9674" xr:uid="{00000000-0005-0000-0000-0000DB250000}"/>
    <cellStyle name="Normal 65 3 6 3 3" xfId="24771" xr:uid="{00000000-0005-0000-0000-0000D8600000}"/>
    <cellStyle name="Normal 65 3 6 5" xfId="19758" xr:uid="{00000000-0005-0000-0000-0000434D0000}"/>
    <cellStyle name="Normal 65 3 7" xfId="11352" xr:uid="{00000000-0005-0000-0000-0000692C0000}"/>
    <cellStyle name="Normal 65 3 7 3" xfId="26446" xr:uid="{00000000-0005-0000-0000-000063670000}"/>
    <cellStyle name="Normal 65 3 8" xfId="6331" xr:uid="{00000000-0005-0000-0000-0000CC180000}"/>
    <cellStyle name="Normal 65 3 8 3" xfId="21429"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5" xr:uid="{00000000-0005-0000-0000-000038730000}"/>
    <cellStyle name="Normal 65 4 2 2 2 3" xfId="9361" xr:uid="{00000000-0005-0000-0000-0000A2240000}"/>
    <cellStyle name="Normal 65 4 2 2 2 3 3" xfId="24458" xr:uid="{00000000-0005-0000-0000-00009F5F0000}"/>
    <cellStyle name="Normal 65 4 2 2 2 5" xfId="19445" xr:uid="{00000000-0005-0000-0000-00000A4C0000}"/>
    <cellStyle name="Normal 65 4 2 2 3" xfId="6000" xr:uid="{00000000-0005-0000-0000-000081170000}"/>
    <cellStyle name="Normal 65 4 2 2 3 2" xfId="16052" xr:uid="{00000000-0005-0000-0000-0000C53E0000}"/>
    <cellStyle name="Normal 65 4 2 2 3 2 3" xfId="31146" xr:uid="{00000000-0005-0000-0000-0000BF790000}"/>
    <cellStyle name="Normal 65 4 2 2 3 3" xfId="11032" xr:uid="{00000000-0005-0000-0000-0000292B0000}"/>
    <cellStyle name="Normal 65 4 2 2 3 3 3" xfId="26129" xr:uid="{00000000-0005-0000-0000-000026660000}"/>
    <cellStyle name="Normal 65 4 2 2 3 5" xfId="21116" xr:uid="{00000000-0005-0000-0000-000091520000}"/>
    <cellStyle name="Normal 65 4 2 2 4" xfId="12710" xr:uid="{00000000-0005-0000-0000-0000B7310000}"/>
    <cellStyle name="Normal 65 4 2 2 4 3" xfId="27804" xr:uid="{00000000-0005-0000-0000-0000B16C0000}"/>
    <cellStyle name="Normal 65 4 2 2 5" xfId="7689" xr:uid="{00000000-0005-0000-0000-00001A1E0000}"/>
    <cellStyle name="Normal 65 4 2 2 5 3" xfId="22787" xr:uid="{00000000-0005-0000-0000-000018590000}"/>
    <cellStyle name="Normal 65 4 2 2 7" xfId="17774" xr:uid="{00000000-0005-0000-0000-000083450000}"/>
    <cellStyle name="Normal 65 4 2 3" xfId="3471" xr:uid="{00000000-0005-0000-0000-0000A00D0000}"/>
    <cellStyle name="Normal 65 4 2 3 2" xfId="13545" xr:uid="{00000000-0005-0000-0000-0000FA340000}"/>
    <cellStyle name="Normal 65 4 2 3 2 3" xfId="28639" xr:uid="{00000000-0005-0000-0000-0000F46F0000}"/>
    <cellStyle name="Normal 65 4 2 3 3" xfId="8525" xr:uid="{00000000-0005-0000-0000-00005E210000}"/>
    <cellStyle name="Normal 65 4 2 3 3 3" xfId="23622" xr:uid="{00000000-0005-0000-0000-00005B5C0000}"/>
    <cellStyle name="Normal 65 4 2 3 5" xfId="18609" xr:uid="{00000000-0005-0000-0000-0000C6480000}"/>
    <cellStyle name="Normal 65 4 2 4" xfId="5164" xr:uid="{00000000-0005-0000-0000-00003D140000}"/>
    <cellStyle name="Normal 65 4 2 4 2" xfId="15216" xr:uid="{00000000-0005-0000-0000-0000813B0000}"/>
    <cellStyle name="Normal 65 4 2 4 2 3" xfId="30310" xr:uid="{00000000-0005-0000-0000-00007B760000}"/>
    <cellStyle name="Normal 65 4 2 4 3" xfId="10196" xr:uid="{00000000-0005-0000-0000-0000E5270000}"/>
    <cellStyle name="Normal 65 4 2 4 3 3" xfId="25293" xr:uid="{00000000-0005-0000-0000-0000E2620000}"/>
    <cellStyle name="Normal 65 4 2 4 5" xfId="20280" xr:uid="{00000000-0005-0000-0000-00004D4F0000}"/>
    <cellStyle name="Normal 65 4 2 5" xfId="11874" xr:uid="{00000000-0005-0000-0000-0000732E0000}"/>
    <cellStyle name="Normal 65 4 2 5 3" xfId="26968" xr:uid="{00000000-0005-0000-0000-00006D690000}"/>
    <cellStyle name="Normal 65 4 2 6" xfId="6853" xr:uid="{00000000-0005-0000-0000-0000D61A0000}"/>
    <cellStyle name="Normal 65 4 2 6 3" xfId="21951" xr:uid="{00000000-0005-0000-0000-0000D4550000}"/>
    <cellStyle name="Normal 65 4 2 8" xfId="16938"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7" xr:uid="{00000000-0005-0000-0000-000096710000}"/>
    <cellStyle name="Normal 65 4 3 2 3" xfId="8943" xr:uid="{00000000-0005-0000-0000-000000230000}"/>
    <cellStyle name="Normal 65 4 3 2 3 3" xfId="24040" xr:uid="{00000000-0005-0000-0000-0000FD5D0000}"/>
    <cellStyle name="Normal 65 4 3 2 5" xfId="19027" xr:uid="{00000000-0005-0000-0000-0000684A0000}"/>
    <cellStyle name="Normal 65 4 3 3" xfId="5582" xr:uid="{00000000-0005-0000-0000-0000DF150000}"/>
    <cellStyle name="Normal 65 4 3 3 2" xfId="15634" xr:uid="{00000000-0005-0000-0000-0000233D0000}"/>
    <cellStyle name="Normal 65 4 3 3 2 3" xfId="30728" xr:uid="{00000000-0005-0000-0000-00001D780000}"/>
    <cellStyle name="Normal 65 4 3 3 3" xfId="10614" xr:uid="{00000000-0005-0000-0000-000087290000}"/>
    <cellStyle name="Normal 65 4 3 3 3 3" xfId="25711" xr:uid="{00000000-0005-0000-0000-000084640000}"/>
    <cellStyle name="Normal 65 4 3 3 5" xfId="20698" xr:uid="{00000000-0005-0000-0000-0000EF500000}"/>
    <cellStyle name="Normal 65 4 3 4" xfId="12292" xr:uid="{00000000-0005-0000-0000-000015300000}"/>
    <cellStyle name="Normal 65 4 3 4 3" xfId="27386" xr:uid="{00000000-0005-0000-0000-00000F6B0000}"/>
    <cellStyle name="Normal 65 4 3 5" xfId="7271" xr:uid="{00000000-0005-0000-0000-0000781C0000}"/>
    <cellStyle name="Normal 65 4 3 5 3" xfId="22369" xr:uid="{00000000-0005-0000-0000-000076570000}"/>
    <cellStyle name="Normal 65 4 3 7" xfId="17356" xr:uid="{00000000-0005-0000-0000-0000E1430000}"/>
    <cellStyle name="Normal 65 4 4" xfId="3053" xr:uid="{00000000-0005-0000-0000-0000FE0B0000}"/>
    <cellStyle name="Normal 65 4 4 2" xfId="13127" xr:uid="{00000000-0005-0000-0000-000058330000}"/>
    <cellStyle name="Normal 65 4 4 2 3" xfId="28221" xr:uid="{00000000-0005-0000-0000-0000526E0000}"/>
    <cellStyle name="Normal 65 4 4 3" xfId="8107" xr:uid="{00000000-0005-0000-0000-0000BC1F0000}"/>
    <cellStyle name="Normal 65 4 4 3 3" xfId="23204" xr:uid="{00000000-0005-0000-0000-0000B95A0000}"/>
    <cellStyle name="Normal 65 4 4 5" xfId="18191" xr:uid="{00000000-0005-0000-0000-000024470000}"/>
    <cellStyle name="Normal 65 4 5" xfId="4746" xr:uid="{00000000-0005-0000-0000-00009B120000}"/>
    <cellStyle name="Normal 65 4 5 2" xfId="14798" xr:uid="{00000000-0005-0000-0000-0000DF390000}"/>
    <cellStyle name="Normal 65 4 5 2 3" xfId="29892" xr:uid="{00000000-0005-0000-0000-0000D9740000}"/>
    <cellStyle name="Normal 65 4 5 3" xfId="9778" xr:uid="{00000000-0005-0000-0000-000043260000}"/>
    <cellStyle name="Normal 65 4 5 3 3" xfId="24875" xr:uid="{00000000-0005-0000-0000-000040610000}"/>
    <cellStyle name="Normal 65 4 5 5" xfId="19862" xr:uid="{00000000-0005-0000-0000-0000AB4D0000}"/>
    <cellStyle name="Normal 65 4 6" xfId="11456" xr:uid="{00000000-0005-0000-0000-0000D12C0000}"/>
    <cellStyle name="Normal 65 4 6 3" xfId="26550" xr:uid="{00000000-0005-0000-0000-0000CB670000}"/>
    <cellStyle name="Normal 65 4 7" xfId="6435" xr:uid="{00000000-0005-0000-0000-000034190000}"/>
    <cellStyle name="Normal 65 4 7 3" xfId="21533" xr:uid="{00000000-0005-0000-0000-000032540000}"/>
    <cellStyle name="Normal 65 4 9" xfId="16520"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7" xr:uid="{00000000-0005-0000-0000-000068720000}"/>
    <cellStyle name="Normal 65 5 2 2 3" xfId="9153" xr:uid="{00000000-0005-0000-0000-0000D2230000}"/>
    <cellStyle name="Normal 65 5 2 2 3 3" xfId="24250" xr:uid="{00000000-0005-0000-0000-0000CF5E0000}"/>
    <cellStyle name="Normal 65 5 2 2 5" xfId="19237" xr:uid="{00000000-0005-0000-0000-00003A4B0000}"/>
    <cellStyle name="Normal 65 5 2 3" xfId="5792" xr:uid="{00000000-0005-0000-0000-0000B1160000}"/>
    <cellStyle name="Normal 65 5 2 3 2" xfId="15844" xr:uid="{00000000-0005-0000-0000-0000F53D0000}"/>
    <cellStyle name="Normal 65 5 2 3 2 3" xfId="30938" xr:uid="{00000000-0005-0000-0000-0000EF780000}"/>
    <cellStyle name="Normal 65 5 2 3 3" xfId="10824" xr:uid="{00000000-0005-0000-0000-0000592A0000}"/>
    <cellStyle name="Normal 65 5 2 3 3 3" xfId="25921" xr:uid="{00000000-0005-0000-0000-000056650000}"/>
    <cellStyle name="Normal 65 5 2 3 5" xfId="20908" xr:uid="{00000000-0005-0000-0000-0000C1510000}"/>
    <cellStyle name="Normal 65 5 2 4" xfId="12502" xr:uid="{00000000-0005-0000-0000-0000E7300000}"/>
    <cellStyle name="Normal 65 5 2 4 3" xfId="27596" xr:uid="{00000000-0005-0000-0000-0000E16B0000}"/>
    <cellStyle name="Normal 65 5 2 5" xfId="7481" xr:uid="{00000000-0005-0000-0000-00004A1D0000}"/>
    <cellStyle name="Normal 65 5 2 5 3" xfId="22579" xr:uid="{00000000-0005-0000-0000-000048580000}"/>
    <cellStyle name="Normal 65 5 2 7" xfId="17566" xr:uid="{00000000-0005-0000-0000-0000B3440000}"/>
    <cellStyle name="Normal 65 5 3" xfId="3263" xr:uid="{00000000-0005-0000-0000-0000D00C0000}"/>
    <cellStyle name="Normal 65 5 3 2" xfId="13337" xr:uid="{00000000-0005-0000-0000-00002A340000}"/>
    <cellStyle name="Normal 65 5 3 2 3" xfId="28431" xr:uid="{00000000-0005-0000-0000-0000246F0000}"/>
    <cellStyle name="Normal 65 5 3 3" xfId="8317" xr:uid="{00000000-0005-0000-0000-00008E200000}"/>
    <cellStyle name="Normal 65 5 3 3 3" xfId="23414" xr:uid="{00000000-0005-0000-0000-00008B5B0000}"/>
    <cellStyle name="Normal 65 5 3 5" xfId="18401" xr:uid="{00000000-0005-0000-0000-0000F6470000}"/>
    <cellStyle name="Normal 65 5 4" xfId="4956" xr:uid="{00000000-0005-0000-0000-00006D130000}"/>
    <cellStyle name="Normal 65 5 4 2" xfId="15008" xr:uid="{00000000-0005-0000-0000-0000B13A0000}"/>
    <cellStyle name="Normal 65 5 4 2 3" xfId="30102" xr:uid="{00000000-0005-0000-0000-0000AB750000}"/>
    <cellStyle name="Normal 65 5 4 3" xfId="9988" xr:uid="{00000000-0005-0000-0000-000015270000}"/>
    <cellStyle name="Normal 65 5 4 3 3" xfId="25085" xr:uid="{00000000-0005-0000-0000-000012620000}"/>
    <cellStyle name="Normal 65 5 4 5" xfId="20072" xr:uid="{00000000-0005-0000-0000-00007D4E0000}"/>
    <cellStyle name="Normal 65 5 5" xfId="11666" xr:uid="{00000000-0005-0000-0000-0000A32D0000}"/>
    <cellStyle name="Normal 65 5 5 3" xfId="26760" xr:uid="{00000000-0005-0000-0000-00009D680000}"/>
    <cellStyle name="Normal 65 5 6" xfId="6645" xr:uid="{00000000-0005-0000-0000-0000061A0000}"/>
    <cellStyle name="Normal 65 5 6 3" xfId="21743" xr:uid="{00000000-0005-0000-0000-000004550000}"/>
    <cellStyle name="Normal 65 5 8" xfId="16730"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49" xr:uid="{00000000-0005-0000-0000-0000C6700000}"/>
    <cellStyle name="Normal 65 6 2 3" xfId="8735" xr:uid="{00000000-0005-0000-0000-000030220000}"/>
    <cellStyle name="Normal 65 6 2 3 3" xfId="23832" xr:uid="{00000000-0005-0000-0000-00002D5D0000}"/>
    <cellStyle name="Normal 65 6 2 5" xfId="18819" xr:uid="{00000000-0005-0000-0000-000098490000}"/>
    <cellStyle name="Normal 65 6 3" xfId="5374" xr:uid="{00000000-0005-0000-0000-00000F150000}"/>
    <cellStyle name="Normal 65 6 3 2" xfId="15426" xr:uid="{00000000-0005-0000-0000-0000533C0000}"/>
    <cellStyle name="Normal 65 6 3 2 3" xfId="30520" xr:uid="{00000000-0005-0000-0000-00004D770000}"/>
    <cellStyle name="Normal 65 6 3 3" xfId="10406" xr:uid="{00000000-0005-0000-0000-0000B7280000}"/>
    <cellStyle name="Normal 65 6 3 3 3" xfId="25503" xr:uid="{00000000-0005-0000-0000-0000B4630000}"/>
    <cellStyle name="Normal 65 6 3 5" xfId="20490" xr:uid="{00000000-0005-0000-0000-00001F500000}"/>
    <cellStyle name="Normal 65 6 4" xfId="12084" xr:uid="{00000000-0005-0000-0000-0000452F0000}"/>
    <cellStyle name="Normal 65 6 4 3" xfId="27178" xr:uid="{00000000-0005-0000-0000-00003F6A0000}"/>
    <cellStyle name="Normal 65 6 5" xfId="7063" xr:uid="{00000000-0005-0000-0000-0000A81B0000}"/>
    <cellStyle name="Normal 65 6 5 3" xfId="22161" xr:uid="{00000000-0005-0000-0000-0000A6560000}"/>
    <cellStyle name="Normal 65 6 7" xfId="17148" xr:uid="{00000000-0005-0000-0000-000011430000}"/>
    <cellStyle name="Normal 65 7" xfId="2842" xr:uid="{00000000-0005-0000-0000-00002B0B0000}"/>
    <cellStyle name="Normal 65 7 2" xfId="12919" xr:uid="{00000000-0005-0000-0000-000088320000}"/>
    <cellStyle name="Normal 65 7 2 3" xfId="28013" xr:uid="{00000000-0005-0000-0000-0000826D0000}"/>
    <cellStyle name="Normal 65 7 3" xfId="7899" xr:uid="{00000000-0005-0000-0000-0000EC1E0000}"/>
    <cellStyle name="Normal 65 7 3 3" xfId="22996" xr:uid="{00000000-0005-0000-0000-0000E9590000}"/>
    <cellStyle name="Normal 65 7 5" xfId="17983" xr:uid="{00000000-0005-0000-0000-000054460000}"/>
    <cellStyle name="Normal 65 8" xfId="4536" xr:uid="{00000000-0005-0000-0000-0000C9110000}"/>
    <cellStyle name="Normal 65 8 2" xfId="14590" xr:uid="{00000000-0005-0000-0000-00000F390000}"/>
    <cellStyle name="Normal 65 8 2 3" xfId="29684" xr:uid="{00000000-0005-0000-0000-000009740000}"/>
    <cellStyle name="Normal 65 8 3" xfId="9570" xr:uid="{00000000-0005-0000-0000-000073250000}"/>
    <cellStyle name="Normal 65 8 3 3" xfId="24667" xr:uid="{00000000-0005-0000-0000-000070600000}"/>
    <cellStyle name="Normal 65 8 5" xfId="19654" xr:uid="{00000000-0005-0000-0000-0000DB4C0000}"/>
    <cellStyle name="Normal 65 9" xfId="11246" xr:uid="{00000000-0005-0000-0000-0000FF2B0000}"/>
    <cellStyle name="Normal 65 9 3" xfId="26342" xr:uid="{00000000-0005-0000-0000-0000FB660000}"/>
    <cellStyle name="Normal 66" xfId="885" xr:uid="{00000000-0005-0000-0000-000084030000}"/>
    <cellStyle name="Normal 66 10" xfId="6226" xr:uid="{00000000-0005-0000-0000-000063180000}"/>
    <cellStyle name="Normal 66 10 3" xfId="21326" xr:uid="{00000000-0005-0000-0000-000063530000}"/>
    <cellStyle name="Normal 66 12" xfId="16311" xr:uid="{00000000-0005-0000-0000-0000CC3F0000}"/>
    <cellStyle name="Normal 66 2" xfId="1191" xr:uid="{00000000-0005-0000-0000-0000B7040000}"/>
    <cellStyle name="Normal 66 2 11" xfId="16365" xr:uid="{00000000-0005-0000-0000-000002400000}"/>
    <cellStyle name="Normal 66 2 2" xfId="1299" xr:uid="{00000000-0005-0000-0000-000023050000}"/>
    <cellStyle name="Normal 66 2 2 10" xfId="16469"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2" xr:uid="{00000000-0005-0000-0000-0000D5730000}"/>
    <cellStyle name="Normal 66 2 2 2 2 2 2 3" xfId="9518" xr:uid="{00000000-0005-0000-0000-00003F250000}"/>
    <cellStyle name="Normal 66 2 2 2 2 2 2 3 3" xfId="24615" xr:uid="{00000000-0005-0000-0000-00003C600000}"/>
    <cellStyle name="Normal 66 2 2 2 2 2 2 5" xfId="19602"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6" xr:uid="{00000000-0005-0000-0000-0000C3660000}"/>
    <cellStyle name="Normal 66 2 2 2 2 2 3 5" xfId="21273" xr:uid="{00000000-0005-0000-0000-00002E530000}"/>
    <cellStyle name="Normal 66 2 2 2 2 2 4" xfId="12867" xr:uid="{00000000-0005-0000-0000-000054320000}"/>
    <cellStyle name="Normal 66 2 2 2 2 2 4 3" xfId="27961" xr:uid="{00000000-0005-0000-0000-00004E6D0000}"/>
    <cellStyle name="Normal 66 2 2 2 2 2 5" xfId="7846" xr:uid="{00000000-0005-0000-0000-0000B71E0000}"/>
    <cellStyle name="Normal 66 2 2 2 2 2 5 3" xfId="22944" xr:uid="{00000000-0005-0000-0000-0000B5590000}"/>
    <cellStyle name="Normal 66 2 2 2 2 2 7" xfId="17931" xr:uid="{00000000-0005-0000-0000-000020460000}"/>
    <cellStyle name="Normal 66 2 2 2 2 3" xfId="3628" xr:uid="{00000000-0005-0000-0000-00003D0E0000}"/>
    <cellStyle name="Normal 66 2 2 2 2 3 2" xfId="13702" xr:uid="{00000000-0005-0000-0000-000097350000}"/>
    <cellStyle name="Normal 66 2 2 2 2 3 2 3" xfId="28796" xr:uid="{00000000-0005-0000-0000-000091700000}"/>
    <cellStyle name="Normal 66 2 2 2 2 3 3" xfId="8682" xr:uid="{00000000-0005-0000-0000-0000FB210000}"/>
    <cellStyle name="Normal 66 2 2 2 2 3 3 3" xfId="23779" xr:uid="{00000000-0005-0000-0000-0000F85C0000}"/>
    <cellStyle name="Normal 66 2 2 2 2 3 5" xfId="18766" xr:uid="{00000000-0005-0000-0000-000063490000}"/>
    <cellStyle name="Normal 66 2 2 2 2 4" xfId="5321" xr:uid="{00000000-0005-0000-0000-0000DA140000}"/>
    <cellStyle name="Normal 66 2 2 2 2 4 2" xfId="15373" xr:uid="{00000000-0005-0000-0000-00001E3C0000}"/>
    <cellStyle name="Normal 66 2 2 2 2 4 2 3" xfId="30467" xr:uid="{00000000-0005-0000-0000-000018770000}"/>
    <cellStyle name="Normal 66 2 2 2 2 4 3" xfId="10353" xr:uid="{00000000-0005-0000-0000-000082280000}"/>
    <cellStyle name="Normal 66 2 2 2 2 4 3 3" xfId="25450" xr:uid="{00000000-0005-0000-0000-00007F630000}"/>
    <cellStyle name="Normal 66 2 2 2 2 4 5" xfId="20437" xr:uid="{00000000-0005-0000-0000-0000EA4F0000}"/>
    <cellStyle name="Normal 66 2 2 2 2 5" xfId="12031" xr:uid="{00000000-0005-0000-0000-0000102F0000}"/>
    <cellStyle name="Normal 66 2 2 2 2 5 3" xfId="27125" xr:uid="{00000000-0005-0000-0000-00000A6A0000}"/>
    <cellStyle name="Normal 66 2 2 2 2 6" xfId="7010" xr:uid="{00000000-0005-0000-0000-0000731B0000}"/>
    <cellStyle name="Normal 66 2 2 2 2 6 3" xfId="22108" xr:uid="{00000000-0005-0000-0000-000071560000}"/>
    <cellStyle name="Normal 66 2 2 2 2 8" xfId="17095"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4" xr:uid="{00000000-0005-0000-0000-000033720000}"/>
    <cellStyle name="Normal 66 2 2 2 3 2 3" xfId="9100" xr:uid="{00000000-0005-0000-0000-00009D230000}"/>
    <cellStyle name="Normal 66 2 2 2 3 2 3 3" xfId="24197" xr:uid="{00000000-0005-0000-0000-00009A5E0000}"/>
    <cellStyle name="Normal 66 2 2 2 3 2 5" xfId="19184" xr:uid="{00000000-0005-0000-0000-0000054B0000}"/>
    <cellStyle name="Normal 66 2 2 2 3 3" xfId="5739" xr:uid="{00000000-0005-0000-0000-00007C160000}"/>
    <cellStyle name="Normal 66 2 2 2 3 3 2" xfId="15791" xr:uid="{00000000-0005-0000-0000-0000C03D0000}"/>
    <cellStyle name="Normal 66 2 2 2 3 3 2 3" xfId="30885" xr:uid="{00000000-0005-0000-0000-0000BA780000}"/>
    <cellStyle name="Normal 66 2 2 2 3 3 3" xfId="10771" xr:uid="{00000000-0005-0000-0000-0000242A0000}"/>
    <cellStyle name="Normal 66 2 2 2 3 3 3 3" xfId="25868" xr:uid="{00000000-0005-0000-0000-000021650000}"/>
    <cellStyle name="Normal 66 2 2 2 3 3 5" xfId="20855" xr:uid="{00000000-0005-0000-0000-00008C510000}"/>
    <cellStyle name="Normal 66 2 2 2 3 4" xfId="12449" xr:uid="{00000000-0005-0000-0000-0000B2300000}"/>
    <cellStyle name="Normal 66 2 2 2 3 4 3" xfId="27543" xr:uid="{00000000-0005-0000-0000-0000AC6B0000}"/>
    <cellStyle name="Normal 66 2 2 2 3 5" xfId="7428" xr:uid="{00000000-0005-0000-0000-0000151D0000}"/>
    <cellStyle name="Normal 66 2 2 2 3 5 3" xfId="22526" xr:uid="{00000000-0005-0000-0000-000013580000}"/>
    <cellStyle name="Normal 66 2 2 2 3 7" xfId="17513" xr:uid="{00000000-0005-0000-0000-00007E440000}"/>
    <cellStyle name="Normal 66 2 2 2 4" xfId="3210" xr:uid="{00000000-0005-0000-0000-00009B0C0000}"/>
    <cellStyle name="Normal 66 2 2 2 4 2" xfId="13284" xr:uid="{00000000-0005-0000-0000-0000F5330000}"/>
    <cellStyle name="Normal 66 2 2 2 4 2 3" xfId="28378" xr:uid="{00000000-0005-0000-0000-0000EF6E0000}"/>
    <cellStyle name="Normal 66 2 2 2 4 3" xfId="8264" xr:uid="{00000000-0005-0000-0000-000059200000}"/>
    <cellStyle name="Normal 66 2 2 2 4 3 3" xfId="23361" xr:uid="{00000000-0005-0000-0000-0000565B0000}"/>
    <cellStyle name="Normal 66 2 2 2 4 5" xfId="18348" xr:uid="{00000000-0005-0000-0000-0000C1470000}"/>
    <cellStyle name="Normal 66 2 2 2 5" xfId="4903" xr:uid="{00000000-0005-0000-0000-000038130000}"/>
    <cellStyle name="Normal 66 2 2 2 5 2" xfId="14955" xr:uid="{00000000-0005-0000-0000-00007C3A0000}"/>
    <cellStyle name="Normal 66 2 2 2 5 2 3" xfId="30049" xr:uid="{00000000-0005-0000-0000-000076750000}"/>
    <cellStyle name="Normal 66 2 2 2 5 3" xfId="9935" xr:uid="{00000000-0005-0000-0000-0000E0260000}"/>
    <cellStyle name="Normal 66 2 2 2 5 3 3" xfId="25032" xr:uid="{00000000-0005-0000-0000-0000DD610000}"/>
    <cellStyle name="Normal 66 2 2 2 5 5" xfId="20019" xr:uid="{00000000-0005-0000-0000-0000484E0000}"/>
    <cellStyle name="Normal 66 2 2 2 6" xfId="11613" xr:uid="{00000000-0005-0000-0000-00006E2D0000}"/>
    <cellStyle name="Normal 66 2 2 2 6 3" xfId="26707" xr:uid="{00000000-0005-0000-0000-000068680000}"/>
    <cellStyle name="Normal 66 2 2 2 7" xfId="6592" xr:uid="{00000000-0005-0000-0000-0000D1190000}"/>
    <cellStyle name="Normal 66 2 2 2 7 3" xfId="21690" xr:uid="{00000000-0005-0000-0000-0000CF540000}"/>
    <cellStyle name="Normal 66 2 2 2 9" xfId="16677"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4" xr:uid="{00000000-0005-0000-0000-000005730000}"/>
    <cellStyle name="Normal 66 2 2 3 2 2 3" xfId="9310" xr:uid="{00000000-0005-0000-0000-00006F240000}"/>
    <cellStyle name="Normal 66 2 2 3 2 2 3 3" xfId="24407" xr:uid="{00000000-0005-0000-0000-00006C5F0000}"/>
    <cellStyle name="Normal 66 2 2 3 2 2 5" xfId="19394" xr:uid="{00000000-0005-0000-0000-0000D74B0000}"/>
    <cellStyle name="Normal 66 2 2 3 2 3" xfId="5949" xr:uid="{00000000-0005-0000-0000-00004E170000}"/>
    <cellStyle name="Normal 66 2 2 3 2 3 2" xfId="16001" xr:uid="{00000000-0005-0000-0000-0000923E0000}"/>
    <cellStyle name="Normal 66 2 2 3 2 3 2 3" xfId="31095" xr:uid="{00000000-0005-0000-0000-00008C790000}"/>
    <cellStyle name="Normal 66 2 2 3 2 3 3" xfId="10981" xr:uid="{00000000-0005-0000-0000-0000F62A0000}"/>
    <cellStyle name="Normal 66 2 2 3 2 3 3 3" xfId="26078" xr:uid="{00000000-0005-0000-0000-0000F3650000}"/>
    <cellStyle name="Normal 66 2 2 3 2 3 5" xfId="21065" xr:uid="{00000000-0005-0000-0000-00005E520000}"/>
    <cellStyle name="Normal 66 2 2 3 2 4" xfId="12659" xr:uid="{00000000-0005-0000-0000-000084310000}"/>
    <cellStyle name="Normal 66 2 2 3 2 4 3" xfId="27753" xr:uid="{00000000-0005-0000-0000-00007E6C0000}"/>
    <cellStyle name="Normal 66 2 2 3 2 5" xfId="7638" xr:uid="{00000000-0005-0000-0000-0000E71D0000}"/>
    <cellStyle name="Normal 66 2 2 3 2 5 3" xfId="22736" xr:uid="{00000000-0005-0000-0000-0000E5580000}"/>
    <cellStyle name="Normal 66 2 2 3 2 7" xfId="17723" xr:uid="{00000000-0005-0000-0000-000050450000}"/>
    <cellStyle name="Normal 66 2 2 3 3" xfId="3420" xr:uid="{00000000-0005-0000-0000-00006D0D0000}"/>
    <cellStyle name="Normal 66 2 2 3 3 2" xfId="13494" xr:uid="{00000000-0005-0000-0000-0000C7340000}"/>
    <cellStyle name="Normal 66 2 2 3 3 2 3" xfId="28588" xr:uid="{00000000-0005-0000-0000-0000C16F0000}"/>
    <cellStyle name="Normal 66 2 2 3 3 3" xfId="8474" xr:uid="{00000000-0005-0000-0000-00002B210000}"/>
    <cellStyle name="Normal 66 2 2 3 3 3 3" xfId="23571" xr:uid="{00000000-0005-0000-0000-0000285C0000}"/>
    <cellStyle name="Normal 66 2 2 3 3 5" xfId="18558" xr:uid="{00000000-0005-0000-0000-000093480000}"/>
    <cellStyle name="Normal 66 2 2 3 4" xfId="5113" xr:uid="{00000000-0005-0000-0000-00000A140000}"/>
    <cellStyle name="Normal 66 2 2 3 4 2" xfId="15165" xr:uid="{00000000-0005-0000-0000-00004E3B0000}"/>
    <cellStyle name="Normal 66 2 2 3 4 2 3" xfId="30259" xr:uid="{00000000-0005-0000-0000-000048760000}"/>
    <cellStyle name="Normal 66 2 2 3 4 3" xfId="10145" xr:uid="{00000000-0005-0000-0000-0000B2270000}"/>
    <cellStyle name="Normal 66 2 2 3 4 3 3" xfId="25242" xr:uid="{00000000-0005-0000-0000-0000AF620000}"/>
    <cellStyle name="Normal 66 2 2 3 4 5" xfId="20229" xr:uid="{00000000-0005-0000-0000-00001A4F0000}"/>
    <cellStyle name="Normal 66 2 2 3 5" xfId="11823" xr:uid="{00000000-0005-0000-0000-0000402E0000}"/>
    <cellStyle name="Normal 66 2 2 3 5 3" xfId="26917" xr:uid="{00000000-0005-0000-0000-00003A690000}"/>
    <cellStyle name="Normal 66 2 2 3 6" xfId="6802" xr:uid="{00000000-0005-0000-0000-0000A31A0000}"/>
    <cellStyle name="Normal 66 2 2 3 6 3" xfId="21900" xr:uid="{00000000-0005-0000-0000-0000A1550000}"/>
    <cellStyle name="Normal 66 2 2 3 8" xfId="16887"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6" xr:uid="{00000000-0005-0000-0000-000063710000}"/>
    <cellStyle name="Normal 66 2 2 4 2 3" xfId="8892" xr:uid="{00000000-0005-0000-0000-0000CD220000}"/>
    <cellStyle name="Normal 66 2 2 4 2 3 3" xfId="23989" xr:uid="{00000000-0005-0000-0000-0000CA5D0000}"/>
    <cellStyle name="Normal 66 2 2 4 2 5" xfId="18976" xr:uid="{00000000-0005-0000-0000-0000354A0000}"/>
    <cellStyle name="Normal 66 2 2 4 3" xfId="5531" xr:uid="{00000000-0005-0000-0000-0000AC150000}"/>
    <cellStyle name="Normal 66 2 2 4 3 2" xfId="15583" xr:uid="{00000000-0005-0000-0000-0000F03C0000}"/>
    <cellStyle name="Normal 66 2 2 4 3 2 3" xfId="30677" xr:uid="{00000000-0005-0000-0000-0000EA770000}"/>
    <cellStyle name="Normal 66 2 2 4 3 3" xfId="10563" xr:uid="{00000000-0005-0000-0000-000054290000}"/>
    <cellStyle name="Normal 66 2 2 4 3 3 3" xfId="25660" xr:uid="{00000000-0005-0000-0000-000051640000}"/>
    <cellStyle name="Normal 66 2 2 4 3 5" xfId="20647" xr:uid="{00000000-0005-0000-0000-0000BC500000}"/>
    <cellStyle name="Normal 66 2 2 4 4" xfId="12241" xr:uid="{00000000-0005-0000-0000-0000E22F0000}"/>
    <cellStyle name="Normal 66 2 2 4 4 3" xfId="27335" xr:uid="{00000000-0005-0000-0000-0000DC6A0000}"/>
    <cellStyle name="Normal 66 2 2 4 5" xfId="7220" xr:uid="{00000000-0005-0000-0000-0000451C0000}"/>
    <cellStyle name="Normal 66 2 2 4 5 3" xfId="22318" xr:uid="{00000000-0005-0000-0000-000043570000}"/>
    <cellStyle name="Normal 66 2 2 4 7" xfId="17305" xr:uid="{00000000-0005-0000-0000-0000AE430000}"/>
    <cellStyle name="Normal 66 2 2 5" xfId="3002" xr:uid="{00000000-0005-0000-0000-0000CB0B0000}"/>
    <cellStyle name="Normal 66 2 2 5 2" xfId="13076" xr:uid="{00000000-0005-0000-0000-000025330000}"/>
    <cellStyle name="Normal 66 2 2 5 2 3" xfId="28170" xr:uid="{00000000-0005-0000-0000-00001F6E0000}"/>
    <cellStyle name="Normal 66 2 2 5 3" xfId="8056" xr:uid="{00000000-0005-0000-0000-0000891F0000}"/>
    <cellStyle name="Normal 66 2 2 5 3 3" xfId="23153" xr:uid="{00000000-0005-0000-0000-0000865A0000}"/>
    <cellStyle name="Normal 66 2 2 5 5" xfId="18140" xr:uid="{00000000-0005-0000-0000-0000F1460000}"/>
    <cellStyle name="Normal 66 2 2 6" xfId="4695" xr:uid="{00000000-0005-0000-0000-000068120000}"/>
    <cellStyle name="Normal 66 2 2 6 2" xfId="14747" xr:uid="{00000000-0005-0000-0000-0000AC390000}"/>
    <cellStyle name="Normal 66 2 2 6 2 3" xfId="29841" xr:uid="{00000000-0005-0000-0000-0000A6740000}"/>
    <cellStyle name="Normal 66 2 2 6 3" xfId="9727" xr:uid="{00000000-0005-0000-0000-000010260000}"/>
    <cellStyle name="Normal 66 2 2 6 3 3" xfId="24824" xr:uid="{00000000-0005-0000-0000-00000D610000}"/>
    <cellStyle name="Normal 66 2 2 6 5" xfId="19811" xr:uid="{00000000-0005-0000-0000-0000784D0000}"/>
    <cellStyle name="Normal 66 2 2 7" xfId="11405" xr:uid="{00000000-0005-0000-0000-00009E2C0000}"/>
    <cellStyle name="Normal 66 2 2 7 3" xfId="26499" xr:uid="{00000000-0005-0000-0000-000098670000}"/>
    <cellStyle name="Normal 66 2 2 8" xfId="6384" xr:uid="{00000000-0005-0000-0000-000001190000}"/>
    <cellStyle name="Normal 66 2 2 8 3" xfId="21482"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8" xr:uid="{00000000-0005-0000-0000-00006D730000}"/>
    <cellStyle name="Normal 66 2 3 2 2 2 3" xfId="9414" xr:uid="{00000000-0005-0000-0000-0000D7240000}"/>
    <cellStyle name="Normal 66 2 3 2 2 2 3 3" xfId="24511" xr:uid="{00000000-0005-0000-0000-0000D45F0000}"/>
    <cellStyle name="Normal 66 2 3 2 2 2 5" xfId="19498" xr:uid="{00000000-0005-0000-0000-00003F4C0000}"/>
    <cellStyle name="Normal 66 2 3 2 2 3" xfId="6053" xr:uid="{00000000-0005-0000-0000-0000B6170000}"/>
    <cellStyle name="Normal 66 2 3 2 2 3 2" xfId="16105" xr:uid="{00000000-0005-0000-0000-0000FA3E0000}"/>
    <cellStyle name="Normal 66 2 3 2 2 3 2 3" xfId="31199" xr:uid="{00000000-0005-0000-0000-0000F4790000}"/>
    <cellStyle name="Normal 66 2 3 2 2 3 3" xfId="11085" xr:uid="{00000000-0005-0000-0000-00005E2B0000}"/>
    <cellStyle name="Normal 66 2 3 2 2 3 3 3" xfId="26182" xr:uid="{00000000-0005-0000-0000-00005B660000}"/>
    <cellStyle name="Normal 66 2 3 2 2 3 5" xfId="21169" xr:uid="{00000000-0005-0000-0000-0000C6520000}"/>
    <cellStyle name="Normal 66 2 3 2 2 4" xfId="12763" xr:uid="{00000000-0005-0000-0000-0000EC310000}"/>
    <cellStyle name="Normal 66 2 3 2 2 4 3" xfId="27857" xr:uid="{00000000-0005-0000-0000-0000E66C0000}"/>
    <cellStyle name="Normal 66 2 3 2 2 5" xfId="7742" xr:uid="{00000000-0005-0000-0000-00004F1E0000}"/>
    <cellStyle name="Normal 66 2 3 2 2 5 3" xfId="22840" xr:uid="{00000000-0005-0000-0000-00004D590000}"/>
    <cellStyle name="Normal 66 2 3 2 2 7" xfId="17827" xr:uid="{00000000-0005-0000-0000-0000B8450000}"/>
    <cellStyle name="Normal 66 2 3 2 3" xfId="3524" xr:uid="{00000000-0005-0000-0000-0000D50D0000}"/>
    <cellStyle name="Normal 66 2 3 2 3 2" xfId="13598" xr:uid="{00000000-0005-0000-0000-00002F350000}"/>
    <cellStyle name="Normal 66 2 3 2 3 2 3" xfId="28692" xr:uid="{00000000-0005-0000-0000-000029700000}"/>
    <cellStyle name="Normal 66 2 3 2 3 3" xfId="8578" xr:uid="{00000000-0005-0000-0000-000093210000}"/>
    <cellStyle name="Normal 66 2 3 2 3 3 3" xfId="23675" xr:uid="{00000000-0005-0000-0000-0000905C0000}"/>
    <cellStyle name="Normal 66 2 3 2 3 5" xfId="18662" xr:uid="{00000000-0005-0000-0000-0000FB480000}"/>
    <cellStyle name="Normal 66 2 3 2 4" xfId="5217" xr:uid="{00000000-0005-0000-0000-000072140000}"/>
    <cellStyle name="Normal 66 2 3 2 4 2" xfId="15269" xr:uid="{00000000-0005-0000-0000-0000B63B0000}"/>
    <cellStyle name="Normal 66 2 3 2 4 2 3" xfId="30363" xr:uid="{00000000-0005-0000-0000-0000B0760000}"/>
    <cellStyle name="Normal 66 2 3 2 4 3" xfId="10249" xr:uid="{00000000-0005-0000-0000-00001A280000}"/>
    <cellStyle name="Normal 66 2 3 2 4 3 3" xfId="25346" xr:uid="{00000000-0005-0000-0000-000017630000}"/>
    <cellStyle name="Normal 66 2 3 2 4 5" xfId="20333" xr:uid="{00000000-0005-0000-0000-0000824F0000}"/>
    <cellStyle name="Normal 66 2 3 2 5" xfId="11927" xr:uid="{00000000-0005-0000-0000-0000A82E0000}"/>
    <cellStyle name="Normal 66 2 3 2 5 3" xfId="27021" xr:uid="{00000000-0005-0000-0000-0000A2690000}"/>
    <cellStyle name="Normal 66 2 3 2 6" xfId="6906" xr:uid="{00000000-0005-0000-0000-00000B1B0000}"/>
    <cellStyle name="Normal 66 2 3 2 6 3" xfId="22004" xr:uid="{00000000-0005-0000-0000-000009560000}"/>
    <cellStyle name="Normal 66 2 3 2 8" xfId="16991"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0" xr:uid="{00000000-0005-0000-0000-0000CB710000}"/>
    <cellStyle name="Normal 66 2 3 3 2 3" xfId="8996" xr:uid="{00000000-0005-0000-0000-000035230000}"/>
    <cellStyle name="Normal 66 2 3 3 2 3 3" xfId="24093" xr:uid="{00000000-0005-0000-0000-0000325E0000}"/>
    <cellStyle name="Normal 66 2 3 3 2 5" xfId="19080" xr:uid="{00000000-0005-0000-0000-00009D4A0000}"/>
    <cellStyle name="Normal 66 2 3 3 3" xfId="5635" xr:uid="{00000000-0005-0000-0000-000014160000}"/>
    <cellStyle name="Normal 66 2 3 3 3 2" xfId="15687" xr:uid="{00000000-0005-0000-0000-0000583D0000}"/>
    <cellStyle name="Normal 66 2 3 3 3 2 3" xfId="30781" xr:uid="{00000000-0005-0000-0000-000052780000}"/>
    <cellStyle name="Normal 66 2 3 3 3 3" xfId="10667" xr:uid="{00000000-0005-0000-0000-0000BC290000}"/>
    <cellStyle name="Normal 66 2 3 3 3 3 3" xfId="25764" xr:uid="{00000000-0005-0000-0000-0000B9640000}"/>
    <cellStyle name="Normal 66 2 3 3 3 5" xfId="20751" xr:uid="{00000000-0005-0000-0000-000024510000}"/>
    <cellStyle name="Normal 66 2 3 3 4" xfId="12345" xr:uid="{00000000-0005-0000-0000-00004A300000}"/>
    <cellStyle name="Normal 66 2 3 3 4 3" xfId="27439" xr:uid="{00000000-0005-0000-0000-0000446B0000}"/>
    <cellStyle name="Normal 66 2 3 3 5" xfId="7324" xr:uid="{00000000-0005-0000-0000-0000AD1C0000}"/>
    <cellStyle name="Normal 66 2 3 3 5 3" xfId="22422" xr:uid="{00000000-0005-0000-0000-0000AB570000}"/>
    <cellStyle name="Normal 66 2 3 3 7" xfId="17409" xr:uid="{00000000-0005-0000-0000-000016440000}"/>
    <cellStyle name="Normal 66 2 3 4" xfId="3106" xr:uid="{00000000-0005-0000-0000-0000330C0000}"/>
    <cellStyle name="Normal 66 2 3 4 2" xfId="13180" xr:uid="{00000000-0005-0000-0000-00008D330000}"/>
    <cellStyle name="Normal 66 2 3 4 2 3" xfId="28274" xr:uid="{00000000-0005-0000-0000-0000876E0000}"/>
    <cellStyle name="Normal 66 2 3 4 3" xfId="8160" xr:uid="{00000000-0005-0000-0000-0000F11F0000}"/>
    <cellStyle name="Normal 66 2 3 4 3 3" xfId="23257" xr:uid="{00000000-0005-0000-0000-0000EE5A0000}"/>
    <cellStyle name="Normal 66 2 3 4 5" xfId="18244" xr:uid="{00000000-0005-0000-0000-000059470000}"/>
    <cellStyle name="Normal 66 2 3 5" xfId="4799" xr:uid="{00000000-0005-0000-0000-0000D0120000}"/>
    <cellStyle name="Normal 66 2 3 5 2" xfId="14851" xr:uid="{00000000-0005-0000-0000-0000143A0000}"/>
    <cellStyle name="Normal 66 2 3 5 2 3" xfId="29945" xr:uid="{00000000-0005-0000-0000-00000E750000}"/>
    <cellStyle name="Normal 66 2 3 5 3" xfId="9831" xr:uid="{00000000-0005-0000-0000-000078260000}"/>
    <cellStyle name="Normal 66 2 3 5 3 3" xfId="24928" xr:uid="{00000000-0005-0000-0000-000075610000}"/>
    <cellStyle name="Normal 66 2 3 5 5" xfId="19915" xr:uid="{00000000-0005-0000-0000-0000E04D0000}"/>
    <cellStyle name="Normal 66 2 3 6" xfId="11509" xr:uid="{00000000-0005-0000-0000-0000062D0000}"/>
    <cellStyle name="Normal 66 2 3 6 3" xfId="26603" xr:uid="{00000000-0005-0000-0000-000000680000}"/>
    <cellStyle name="Normal 66 2 3 7" xfId="6488" xr:uid="{00000000-0005-0000-0000-000069190000}"/>
    <cellStyle name="Normal 66 2 3 7 3" xfId="21586" xr:uid="{00000000-0005-0000-0000-000067540000}"/>
    <cellStyle name="Normal 66 2 3 9" xfId="16573"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0" xr:uid="{00000000-0005-0000-0000-00009D720000}"/>
    <cellStyle name="Normal 66 2 4 2 2 3" xfId="9206" xr:uid="{00000000-0005-0000-0000-000007240000}"/>
    <cellStyle name="Normal 66 2 4 2 2 3 3" xfId="24303" xr:uid="{00000000-0005-0000-0000-0000045F0000}"/>
    <cellStyle name="Normal 66 2 4 2 2 5" xfId="19290" xr:uid="{00000000-0005-0000-0000-00006F4B0000}"/>
    <cellStyle name="Normal 66 2 4 2 3" xfId="5845" xr:uid="{00000000-0005-0000-0000-0000E6160000}"/>
    <cellStyle name="Normal 66 2 4 2 3 2" xfId="15897" xr:uid="{00000000-0005-0000-0000-00002A3E0000}"/>
    <cellStyle name="Normal 66 2 4 2 3 2 3" xfId="30991" xr:uid="{00000000-0005-0000-0000-000024790000}"/>
    <cellStyle name="Normal 66 2 4 2 3 3" xfId="10877" xr:uid="{00000000-0005-0000-0000-00008E2A0000}"/>
    <cellStyle name="Normal 66 2 4 2 3 3 3" xfId="25974" xr:uid="{00000000-0005-0000-0000-00008B650000}"/>
    <cellStyle name="Normal 66 2 4 2 3 5" xfId="20961" xr:uid="{00000000-0005-0000-0000-0000F6510000}"/>
    <cellStyle name="Normal 66 2 4 2 4" xfId="12555" xr:uid="{00000000-0005-0000-0000-00001C310000}"/>
    <cellStyle name="Normal 66 2 4 2 4 3" xfId="27649" xr:uid="{00000000-0005-0000-0000-0000166C0000}"/>
    <cellStyle name="Normal 66 2 4 2 5" xfId="7534" xr:uid="{00000000-0005-0000-0000-00007F1D0000}"/>
    <cellStyle name="Normal 66 2 4 2 5 3" xfId="22632" xr:uid="{00000000-0005-0000-0000-00007D580000}"/>
    <cellStyle name="Normal 66 2 4 2 7" xfId="17619" xr:uid="{00000000-0005-0000-0000-0000E8440000}"/>
    <cellStyle name="Normal 66 2 4 3" xfId="3316" xr:uid="{00000000-0005-0000-0000-0000050D0000}"/>
    <cellStyle name="Normal 66 2 4 3 2" xfId="13390" xr:uid="{00000000-0005-0000-0000-00005F340000}"/>
    <cellStyle name="Normal 66 2 4 3 2 3" xfId="28484" xr:uid="{00000000-0005-0000-0000-0000596F0000}"/>
    <cellStyle name="Normal 66 2 4 3 3" xfId="8370" xr:uid="{00000000-0005-0000-0000-0000C3200000}"/>
    <cellStyle name="Normal 66 2 4 3 3 3" xfId="23467" xr:uid="{00000000-0005-0000-0000-0000C05B0000}"/>
    <cellStyle name="Normal 66 2 4 3 5" xfId="18454" xr:uid="{00000000-0005-0000-0000-00002B480000}"/>
    <cellStyle name="Normal 66 2 4 4" xfId="5009" xr:uid="{00000000-0005-0000-0000-0000A2130000}"/>
    <cellStyle name="Normal 66 2 4 4 2" xfId="15061" xr:uid="{00000000-0005-0000-0000-0000E63A0000}"/>
    <cellStyle name="Normal 66 2 4 4 2 3" xfId="30155" xr:uid="{00000000-0005-0000-0000-0000E0750000}"/>
    <cellStyle name="Normal 66 2 4 4 3" xfId="10041" xr:uid="{00000000-0005-0000-0000-00004A270000}"/>
    <cellStyle name="Normal 66 2 4 4 3 3" xfId="25138" xr:uid="{00000000-0005-0000-0000-000047620000}"/>
    <cellStyle name="Normal 66 2 4 4 5" xfId="20125" xr:uid="{00000000-0005-0000-0000-0000B24E0000}"/>
    <cellStyle name="Normal 66 2 4 5" xfId="11719" xr:uid="{00000000-0005-0000-0000-0000D82D0000}"/>
    <cellStyle name="Normal 66 2 4 5 3" xfId="26813" xr:uid="{00000000-0005-0000-0000-0000D2680000}"/>
    <cellStyle name="Normal 66 2 4 6" xfId="6698" xr:uid="{00000000-0005-0000-0000-00003B1A0000}"/>
    <cellStyle name="Normal 66 2 4 6 3" xfId="21796" xr:uid="{00000000-0005-0000-0000-000039550000}"/>
    <cellStyle name="Normal 66 2 4 8" xfId="16783"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2" xr:uid="{00000000-0005-0000-0000-0000FB700000}"/>
    <cellStyle name="Normal 66 2 5 2 3" xfId="8788" xr:uid="{00000000-0005-0000-0000-000065220000}"/>
    <cellStyle name="Normal 66 2 5 2 3 3" xfId="23885" xr:uid="{00000000-0005-0000-0000-0000625D0000}"/>
    <cellStyle name="Normal 66 2 5 2 5" xfId="18872" xr:uid="{00000000-0005-0000-0000-0000CD490000}"/>
    <cellStyle name="Normal 66 2 5 3" xfId="5427" xr:uid="{00000000-0005-0000-0000-000044150000}"/>
    <cellStyle name="Normal 66 2 5 3 2" xfId="15479" xr:uid="{00000000-0005-0000-0000-0000883C0000}"/>
    <cellStyle name="Normal 66 2 5 3 2 3" xfId="30573" xr:uid="{00000000-0005-0000-0000-000082770000}"/>
    <cellStyle name="Normal 66 2 5 3 3" xfId="10459" xr:uid="{00000000-0005-0000-0000-0000EC280000}"/>
    <cellStyle name="Normal 66 2 5 3 3 3" xfId="25556" xr:uid="{00000000-0005-0000-0000-0000E9630000}"/>
    <cellStyle name="Normal 66 2 5 3 5" xfId="20543" xr:uid="{00000000-0005-0000-0000-000054500000}"/>
    <cellStyle name="Normal 66 2 5 4" xfId="12137" xr:uid="{00000000-0005-0000-0000-00007A2F0000}"/>
    <cellStyle name="Normal 66 2 5 4 3" xfId="27231" xr:uid="{00000000-0005-0000-0000-0000746A0000}"/>
    <cellStyle name="Normal 66 2 5 5" xfId="7116" xr:uid="{00000000-0005-0000-0000-0000DD1B0000}"/>
    <cellStyle name="Normal 66 2 5 5 3" xfId="22214" xr:uid="{00000000-0005-0000-0000-0000DB560000}"/>
    <cellStyle name="Normal 66 2 5 7" xfId="17201" xr:uid="{00000000-0005-0000-0000-000046430000}"/>
    <cellStyle name="Normal 66 2 6" xfId="2898" xr:uid="{00000000-0005-0000-0000-0000630B0000}"/>
    <cellStyle name="Normal 66 2 6 2" xfId="12972" xr:uid="{00000000-0005-0000-0000-0000BD320000}"/>
    <cellStyle name="Normal 66 2 6 2 3" xfId="28066" xr:uid="{00000000-0005-0000-0000-0000B76D0000}"/>
    <cellStyle name="Normal 66 2 6 3" xfId="7952" xr:uid="{00000000-0005-0000-0000-0000211F0000}"/>
    <cellStyle name="Normal 66 2 6 3 3" xfId="23049" xr:uid="{00000000-0005-0000-0000-00001E5A0000}"/>
    <cellStyle name="Normal 66 2 6 5" xfId="18036" xr:uid="{00000000-0005-0000-0000-000089460000}"/>
    <cellStyle name="Normal 66 2 7" xfId="4591" xr:uid="{00000000-0005-0000-0000-000000120000}"/>
    <cellStyle name="Normal 66 2 7 2" xfId="14643" xr:uid="{00000000-0005-0000-0000-000044390000}"/>
    <cellStyle name="Normal 66 2 7 2 3" xfId="29737" xr:uid="{00000000-0005-0000-0000-00003E740000}"/>
    <cellStyle name="Normal 66 2 7 3" xfId="9623" xr:uid="{00000000-0005-0000-0000-0000A8250000}"/>
    <cellStyle name="Normal 66 2 7 3 3" xfId="24720" xr:uid="{00000000-0005-0000-0000-0000A5600000}"/>
    <cellStyle name="Normal 66 2 7 5" xfId="19707" xr:uid="{00000000-0005-0000-0000-0000104D0000}"/>
    <cellStyle name="Normal 66 2 8" xfId="11301" xr:uid="{00000000-0005-0000-0000-0000362C0000}"/>
    <cellStyle name="Normal 66 2 8 3" xfId="26395" xr:uid="{00000000-0005-0000-0000-000030670000}"/>
    <cellStyle name="Normal 66 2 9" xfId="6280" xr:uid="{00000000-0005-0000-0000-000099180000}"/>
    <cellStyle name="Normal 66 2 9 3" xfId="21378" xr:uid="{00000000-0005-0000-0000-000097530000}"/>
    <cellStyle name="Normal 66 3" xfId="1245" xr:uid="{00000000-0005-0000-0000-0000ED040000}"/>
    <cellStyle name="Normal 66 3 10" xfId="16417"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0" xr:uid="{00000000-0005-0000-0000-0000A1730000}"/>
    <cellStyle name="Normal 66 3 2 2 2 2 3" xfId="9466" xr:uid="{00000000-0005-0000-0000-00000B250000}"/>
    <cellStyle name="Normal 66 3 2 2 2 2 3 3" xfId="24563" xr:uid="{00000000-0005-0000-0000-000008600000}"/>
    <cellStyle name="Normal 66 3 2 2 2 2 5" xfId="19550" xr:uid="{00000000-0005-0000-0000-0000734C0000}"/>
    <cellStyle name="Normal 66 3 2 2 2 3" xfId="6105" xr:uid="{00000000-0005-0000-0000-0000EA170000}"/>
    <cellStyle name="Normal 66 3 2 2 2 3 2" xfId="16157" xr:uid="{00000000-0005-0000-0000-00002E3F0000}"/>
    <cellStyle name="Normal 66 3 2 2 2 3 2 3" xfId="31251" xr:uid="{00000000-0005-0000-0000-0000287A0000}"/>
    <cellStyle name="Normal 66 3 2 2 2 3 3" xfId="11137" xr:uid="{00000000-0005-0000-0000-0000922B0000}"/>
    <cellStyle name="Normal 66 3 2 2 2 3 3 3" xfId="26234" xr:uid="{00000000-0005-0000-0000-00008F660000}"/>
    <cellStyle name="Normal 66 3 2 2 2 3 5" xfId="21221" xr:uid="{00000000-0005-0000-0000-0000FA520000}"/>
    <cellStyle name="Normal 66 3 2 2 2 4" xfId="12815" xr:uid="{00000000-0005-0000-0000-000020320000}"/>
    <cellStyle name="Normal 66 3 2 2 2 4 3" xfId="27909" xr:uid="{00000000-0005-0000-0000-00001A6D0000}"/>
    <cellStyle name="Normal 66 3 2 2 2 5" xfId="7794" xr:uid="{00000000-0005-0000-0000-0000831E0000}"/>
    <cellStyle name="Normal 66 3 2 2 2 5 3" xfId="22892" xr:uid="{00000000-0005-0000-0000-000081590000}"/>
    <cellStyle name="Normal 66 3 2 2 2 7" xfId="17879" xr:uid="{00000000-0005-0000-0000-0000EC450000}"/>
    <cellStyle name="Normal 66 3 2 2 3" xfId="3576" xr:uid="{00000000-0005-0000-0000-0000090E0000}"/>
    <cellStyle name="Normal 66 3 2 2 3 2" xfId="13650" xr:uid="{00000000-0005-0000-0000-000063350000}"/>
    <cellStyle name="Normal 66 3 2 2 3 2 3" xfId="28744" xr:uid="{00000000-0005-0000-0000-00005D700000}"/>
    <cellStyle name="Normal 66 3 2 2 3 3" xfId="8630" xr:uid="{00000000-0005-0000-0000-0000C7210000}"/>
    <cellStyle name="Normal 66 3 2 2 3 3 3" xfId="23727" xr:uid="{00000000-0005-0000-0000-0000C45C0000}"/>
    <cellStyle name="Normal 66 3 2 2 3 5" xfId="18714" xr:uid="{00000000-0005-0000-0000-00002F490000}"/>
    <cellStyle name="Normal 66 3 2 2 4" xfId="5269" xr:uid="{00000000-0005-0000-0000-0000A6140000}"/>
    <cellStyle name="Normal 66 3 2 2 4 2" xfId="15321" xr:uid="{00000000-0005-0000-0000-0000EA3B0000}"/>
    <cellStyle name="Normal 66 3 2 2 4 2 3" xfId="30415" xr:uid="{00000000-0005-0000-0000-0000E4760000}"/>
    <cellStyle name="Normal 66 3 2 2 4 3" xfId="10301" xr:uid="{00000000-0005-0000-0000-00004E280000}"/>
    <cellStyle name="Normal 66 3 2 2 4 3 3" xfId="25398" xr:uid="{00000000-0005-0000-0000-00004B630000}"/>
    <cellStyle name="Normal 66 3 2 2 4 5" xfId="20385" xr:uid="{00000000-0005-0000-0000-0000B64F0000}"/>
    <cellStyle name="Normal 66 3 2 2 5" xfId="11979" xr:uid="{00000000-0005-0000-0000-0000DC2E0000}"/>
    <cellStyle name="Normal 66 3 2 2 5 3" xfId="27073" xr:uid="{00000000-0005-0000-0000-0000D6690000}"/>
    <cellStyle name="Normal 66 3 2 2 6" xfId="6958" xr:uid="{00000000-0005-0000-0000-00003F1B0000}"/>
    <cellStyle name="Normal 66 3 2 2 6 3" xfId="22056" xr:uid="{00000000-0005-0000-0000-00003D560000}"/>
    <cellStyle name="Normal 66 3 2 2 8" xfId="17043"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2" xr:uid="{00000000-0005-0000-0000-0000FF710000}"/>
    <cellStyle name="Normal 66 3 2 3 2 3" xfId="9048" xr:uid="{00000000-0005-0000-0000-000069230000}"/>
    <cellStyle name="Normal 66 3 2 3 2 3 3" xfId="24145" xr:uid="{00000000-0005-0000-0000-0000665E0000}"/>
    <cellStyle name="Normal 66 3 2 3 2 5" xfId="19132" xr:uid="{00000000-0005-0000-0000-0000D14A0000}"/>
    <cellStyle name="Normal 66 3 2 3 3" xfId="5687" xr:uid="{00000000-0005-0000-0000-000048160000}"/>
    <cellStyle name="Normal 66 3 2 3 3 2" xfId="15739" xr:uid="{00000000-0005-0000-0000-00008C3D0000}"/>
    <cellStyle name="Normal 66 3 2 3 3 2 3" xfId="30833" xr:uid="{00000000-0005-0000-0000-000086780000}"/>
    <cellStyle name="Normal 66 3 2 3 3 3" xfId="10719" xr:uid="{00000000-0005-0000-0000-0000F0290000}"/>
    <cellStyle name="Normal 66 3 2 3 3 3 3" xfId="25816" xr:uid="{00000000-0005-0000-0000-0000ED640000}"/>
    <cellStyle name="Normal 66 3 2 3 3 5" xfId="20803" xr:uid="{00000000-0005-0000-0000-000058510000}"/>
    <cellStyle name="Normal 66 3 2 3 4" xfId="12397" xr:uid="{00000000-0005-0000-0000-00007E300000}"/>
    <cellStyle name="Normal 66 3 2 3 4 3" xfId="27491" xr:uid="{00000000-0005-0000-0000-0000786B0000}"/>
    <cellStyle name="Normal 66 3 2 3 5" xfId="7376" xr:uid="{00000000-0005-0000-0000-0000E11C0000}"/>
    <cellStyle name="Normal 66 3 2 3 5 3" xfId="22474" xr:uid="{00000000-0005-0000-0000-0000DF570000}"/>
    <cellStyle name="Normal 66 3 2 3 7" xfId="17461" xr:uid="{00000000-0005-0000-0000-00004A440000}"/>
    <cellStyle name="Normal 66 3 2 4" xfId="3158" xr:uid="{00000000-0005-0000-0000-0000670C0000}"/>
    <cellStyle name="Normal 66 3 2 4 2" xfId="13232" xr:uid="{00000000-0005-0000-0000-0000C1330000}"/>
    <cellStyle name="Normal 66 3 2 4 2 3" xfId="28326" xr:uid="{00000000-0005-0000-0000-0000BB6E0000}"/>
    <cellStyle name="Normal 66 3 2 4 3" xfId="8212" xr:uid="{00000000-0005-0000-0000-000025200000}"/>
    <cellStyle name="Normal 66 3 2 4 3 3" xfId="23309" xr:uid="{00000000-0005-0000-0000-0000225B0000}"/>
    <cellStyle name="Normal 66 3 2 4 5" xfId="18296" xr:uid="{00000000-0005-0000-0000-00008D470000}"/>
    <cellStyle name="Normal 66 3 2 5" xfId="4851" xr:uid="{00000000-0005-0000-0000-000004130000}"/>
    <cellStyle name="Normal 66 3 2 5 2" xfId="14903" xr:uid="{00000000-0005-0000-0000-0000483A0000}"/>
    <cellStyle name="Normal 66 3 2 5 2 3" xfId="29997" xr:uid="{00000000-0005-0000-0000-000042750000}"/>
    <cellStyle name="Normal 66 3 2 5 3" xfId="9883" xr:uid="{00000000-0005-0000-0000-0000AC260000}"/>
    <cellStyle name="Normal 66 3 2 5 3 3" xfId="24980" xr:uid="{00000000-0005-0000-0000-0000A9610000}"/>
    <cellStyle name="Normal 66 3 2 5 5" xfId="19967" xr:uid="{00000000-0005-0000-0000-0000144E0000}"/>
    <cellStyle name="Normal 66 3 2 6" xfId="11561" xr:uid="{00000000-0005-0000-0000-00003A2D0000}"/>
    <cellStyle name="Normal 66 3 2 6 3" xfId="26655" xr:uid="{00000000-0005-0000-0000-000034680000}"/>
    <cellStyle name="Normal 66 3 2 7" xfId="6540" xr:uid="{00000000-0005-0000-0000-00009D190000}"/>
    <cellStyle name="Normal 66 3 2 7 3" xfId="21638" xr:uid="{00000000-0005-0000-0000-00009B540000}"/>
    <cellStyle name="Normal 66 3 2 9" xfId="16625"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2" xr:uid="{00000000-0005-0000-0000-0000D1720000}"/>
    <cellStyle name="Normal 66 3 3 2 2 3" xfId="9258" xr:uid="{00000000-0005-0000-0000-00003B240000}"/>
    <cellStyle name="Normal 66 3 3 2 2 3 3" xfId="24355" xr:uid="{00000000-0005-0000-0000-0000385F0000}"/>
    <cellStyle name="Normal 66 3 3 2 2 5" xfId="19342" xr:uid="{00000000-0005-0000-0000-0000A34B0000}"/>
    <cellStyle name="Normal 66 3 3 2 3" xfId="5897" xr:uid="{00000000-0005-0000-0000-00001A170000}"/>
    <cellStyle name="Normal 66 3 3 2 3 2" xfId="15949" xr:uid="{00000000-0005-0000-0000-00005E3E0000}"/>
    <cellStyle name="Normal 66 3 3 2 3 2 3" xfId="31043" xr:uid="{00000000-0005-0000-0000-000058790000}"/>
    <cellStyle name="Normal 66 3 3 2 3 3" xfId="10929" xr:uid="{00000000-0005-0000-0000-0000C22A0000}"/>
    <cellStyle name="Normal 66 3 3 2 3 3 3" xfId="26026" xr:uid="{00000000-0005-0000-0000-0000BF650000}"/>
    <cellStyle name="Normal 66 3 3 2 3 5" xfId="21013" xr:uid="{00000000-0005-0000-0000-00002A520000}"/>
    <cellStyle name="Normal 66 3 3 2 4" xfId="12607" xr:uid="{00000000-0005-0000-0000-000050310000}"/>
    <cellStyle name="Normal 66 3 3 2 4 3" xfId="27701" xr:uid="{00000000-0005-0000-0000-00004A6C0000}"/>
    <cellStyle name="Normal 66 3 3 2 5" xfId="7586" xr:uid="{00000000-0005-0000-0000-0000B31D0000}"/>
    <cellStyle name="Normal 66 3 3 2 5 3" xfId="22684" xr:uid="{00000000-0005-0000-0000-0000B1580000}"/>
    <cellStyle name="Normal 66 3 3 2 7" xfId="17671" xr:uid="{00000000-0005-0000-0000-00001C450000}"/>
    <cellStyle name="Normal 66 3 3 3" xfId="3368" xr:uid="{00000000-0005-0000-0000-0000390D0000}"/>
    <cellStyle name="Normal 66 3 3 3 2" xfId="13442" xr:uid="{00000000-0005-0000-0000-000093340000}"/>
    <cellStyle name="Normal 66 3 3 3 2 3" xfId="28536" xr:uid="{00000000-0005-0000-0000-00008D6F0000}"/>
    <cellStyle name="Normal 66 3 3 3 3" xfId="8422" xr:uid="{00000000-0005-0000-0000-0000F7200000}"/>
    <cellStyle name="Normal 66 3 3 3 3 3" xfId="23519" xr:uid="{00000000-0005-0000-0000-0000F45B0000}"/>
    <cellStyle name="Normal 66 3 3 3 5" xfId="18506" xr:uid="{00000000-0005-0000-0000-00005F480000}"/>
    <cellStyle name="Normal 66 3 3 4" xfId="5061" xr:uid="{00000000-0005-0000-0000-0000D6130000}"/>
    <cellStyle name="Normal 66 3 3 4 2" xfId="15113" xr:uid="{00000000-0005-0000-0000-00001A3B0000}"/>
    <cellStyle name="Normal 66 3 3 4 2 3" xfId="30207" xr:uid="{00000000-0005-0000-0000-000014760000}"/>
    <cellStyle name="Normal 66 3 3 4 3" xfId="10093" xr:uid="{00000000-0005-0000-0000-00007E270000}"/>
    <cellStyle name="Normal 66 3 3 4 3 3" xfId="25190" xr:uid="{00000000-0005-0000-0000-00007B620000}"/>
    <cellStyle name="Normal 66 3 3 4 5" xfId="20177" xr:uid="{00000000-0005-0000-0000-0000E64E0000}"/>
    <cellStyle name="Normal 66 3 3 5" xfId="11771" xr:uid="{00000000-0005-0000-0000-00000C2E0000}"/>
    <cellStyle name="Normal 66 3 3 5 3" xfId="26865" xr:uid="{00000000-0005-0000-0000-000006690000}"/>
    <cellStyle name="Normal 66 3 3 6" xfId="6750" xr:uid="{00000000-0005-0000-0000-00006F1A0000}"/>
    <cellStyle name="Normal 66 3 3 6 3" xfId="21848" xr:uid="{00000000-0005-0000-0000-00006D550000}"/>
    <cellStyle name="Normal 66 3 3 8" xfId="16835"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4" xr:uid="{00000000-0005-0000-0000-00002F710000}"/>
    <cellStyle name="Normal 66 3 4 2 3" xfId="8840" xr:uid="{00000000-0005-0000-0000-000099220000}"/>
    <cellStyle name="Normal 66 3 4 2 3 3" xfId="23937" xr:uid="{00000000-0005-0000-0000-0000965D0000}"/>
    <cellStyle name="Normal 66 3 4 2 5" xfId="18924" xr:uid="{00000000-0005-0000-0000-0000014A0000}"/>
    <cellStyle name="Normal 66 3 4 3" xfId="5479" xr:uid="{00000000-0005-0000-0000-000078150000}"/>
    <cellStyle name="Normal 66 3 4 3 2" xfId="15531" xr:uid="{00000000-0005-0000-0000-0000BC3C0000}"/>
    <cellStyle name="Normal 66 3 4 3 2 3" xfId="30625" xr:uid="{00000000-0005-0000-0000-0000B6770000}"/>
    <cellStyle name="Normal 66 3 4 3 3" xfId="10511" xr:uid="{00000000-0005-0000-0000-000020290000}"/>
    <cellStyle name="Normal 66 3 4 3 3 3" xfId="25608" xr:uid="{00000000-0005-0000-0000-00001D640000}"/>
    <cellStyle name="Normal 66 3 4 3 5" xfId="20595" xr:uid="{00000000-0005-0000-0000-000088500000}"/>
    <cellStyle name="Normal 66 3 4 4" xfId="12189" xr:uid="{00000000-0005-0000-0000-0000AE2F0000}"/>
    <cellStyle name="Normal 66 3 4 4 3" xfId="27283" xr:uid="{00000000-0005-0000-0000-0000A86A0000}"/>
    <cellStyle name="Normal 66 3 4 5" xfId="7168" xr:uid="{00000000-0005-0000-0000-0000111C0000}"/>
    <cellStyle name="Normal 66 3 4 5 3" xfId="22266" xr:uid="{00000000-0005-0000-0000-00000F570000}"/>
    <cellStyle name="Normal 66 3 4 7" xfId="17253" xr:uid="{00000000-0005-0000-0000-00007A430000}"/>
    <cellStyle name="Normal 66 3 5" xfId="2950" xr:uid="{00000000-0005-0000-0000-0000970B0000}"/>
    <cellStyle name="Normal 66 3 5 2" xfId="13024" xr:uid="{00000000-0005-0000-0000-0000F1320000}"/>
    <cellStyle name="Normal 66 3 5 2 3" xfId="28118" xr:uid="{00000000-0005-0000-0000-0000EB6D0000}"/>
    <cellStyle name="Normal 66 3 5 3" xfId="8004" xr:uid="{00000000-0005-0000-0000-0000551F0000}"/>
    <cellStyle name="Normal 66 3 5 3 3" xfId="23101" xr:uid="{00000000-0005-0000-0000-0000525A0000}"/>
    <cellStyle name="Normal 66 3 5 5" xfId="18088" xr:uid="{00000000-0005-0000-0000-0000BD460000}"/>
    <cellStyle name="Normal 66 3 6" xfId="4643" xr:uid="{00000000-0005-0000-0000-000034120000}"/>
    <cellStyle name="Normal 66 3 6 2" xfId="14695" xr:uid="{00000000-0005-0000-0000-000078390000}"/>
    <cellStyle name="Normal 66 3 6 2 3" xfId="29789" xr:uid="{00000000-0005-0000-0000-000072740000}"/>
    <cellStyle name="Normal 66 3 6 3" xfId="9675" xr:uid="{00000000-0005-0000-0000-0000DC250000}"/>
    <cellStyle name="Normal 66 3 6 3 3" xfId="24772" xr:uid="{00000000-0005-0000-0000-0000D9600000}"/>
    <cellStyle name="Normal 66 3 6 5" xfId="19759" xr:uid="{00000000-0005-0000-0000-0000444D0000}"/>
    <cellStyle name="Normal 66 3 7" xfId="11353" xr:uid="{00000000-0005-0000-0000-00006A2C0000}"/>
    <cellStyle name="Normal 66 3 7 3" xfId="26447" xr:uid="{00000000-0005-0000-0000-000064670000}"/>
    <cellStyle name="Normal 66 3 8" xfId="6332" xr:uid="{00000000-0005-0000-0000-0000CD180000}"/>
    <cellStyle name="Normal 66 3 8 3" xfId="21430"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6" xr:uid="{00000000-0005-0000-0000-000039730000}"/>
    <cellStyle name="Normal 66 4 2 2 2 3" xfId="9362" xr:uid="{00000000-0005-0000-0000-0000A3240000}"/>
    <cellStyle name="Normal 66 4 2 2 2 3 3" xfId="24459" xr:uid="{00000000-0005-0000-0000-0000A05F0000}"/>
    <cellStyle name="Normal 66 4 2 2 2 5" xfId="19446" xr:uid="{00000000-0005-0000-0000-00000B4C0000}"/>
    <cellStyle name="Normal 66 4 2 2 3" xfId="6001" xr:uid="{00000000-0005-0000-0000-000082170000}"/>
    <cellStyle name="Normal 66 4 2 2 3 2" xfId="16053" xr:uid="{00000000-0005-0000-0000-0000C63E0000}"/>
    <cellStyle name="Normal 66 4 2 2 3 2 3" xfId="31147" xr:uid="{00000000-0005-0000-0000-0000C0790000}"/>
    <cellStyle name="Normal 66 4 2 2 3 3" xfId="11033" xr:uid="{00000000-0005-0000-0000-00002A2B0000}"/>
    <cellStyle name="Normal 66 4 2 2 3 3 3" xfId="26130" xr:uid="{00000000-0005-0000-0000-000027660000}"/>
    <cellStyle name="Normal 66 4 2 2 3 5" xfId="21117" xr:uid="{00000000-0005-0000-0000-000092520000}"/>
    <cellStyle name="Normal 66 4 2 2 4" xfId="12711" xr:uid="{00000000-0005-0000-0000-0000B8310000}"/>
    <cellStyle name="Normal 66 4 2 2 4 3" xfId="27805" xr:uid="{00000000-0005-0000-0000-0000B26C0000}"/>
    <cellStyle name="Normal 66 4 2 2 5" xfId="7690" xr:uid="{00000000-0005-0000-0000-00001B1E0000}"/>
    <cellStyle name="Normal 66 4 2 2 5 3" xfId="22788" xr:uid="{00000000-0005-0000-0000-000019590000}"/>
    <cellStyle name="Normal 66 4 2 2 7" xfId="17775" xr:uid="{00000000-0005-0000-0000-000084450000}"/>
    <cellStyle name="Normal 66 4 2 3" xfId="3472" xr:uid="{00000000-0005-0000-0000-0000A10D0000}"/>
    <cellStyle name="Normal 66 4 2 3 2" xfId="13546" xr:uid="{00000000-0005-0000-0000-0000FB340000}"/>
    <cellStyle name="Normal 66 4 2 3 2 3" xfId="28640" xr:uid="{00000000-0005-0000-0000-0000F56F0000}"/>
    <cellStyle name="Normal 66 4 2 3 3" xfId="8526" xr:uid="{00000000-0005-0000-0000-00005F210000}"/>
    <cellStyle name="Normal 66 4 2 3 3 3" xfId="23623" xr:uid="{00000000-0005-0000-0000-00005C5C0000}"/>
    <cellStyle name="Normal 66 4 2 3 5" xfId="18610" xr:uid="{00000000-0005-0000-0000-0000C7480000}"/>
    <cellStyle name="Normal 66 4 2 4" xfId="5165" xr:uid="{00000000-0005-0000-0000-00003E140000}"/>
    <cellStyle name="Normal 66 4 2 4 2" xfId="15217" xr:uid="{00000000-0005-0000-0000-0000823B0000}"/>
    <cellStyle name="Normal 66 4 2 4 2 3" xfId="30311" xr:uid="{00000000-0005-0000-0000-00007C760000}"/>
    <cellStyle name="Normal 66 4 2 4 3" xfId="10197" xr:uid="{00000000-0005-0000-0000-0000E6270000}"/>
    <cellStyle name="Normal 66 4 2 4 3 3" xfId="25294" xr:uid="{00000000-0005-0000-0000-0000E3620000}"/>
    <cellStyle name="Normal 66 4 2 4 5" xfId="20281" xr:uid="{00000000-0005-0000-0000-00004E4F0000}"/>
    <cellStyle name="Normal 66 4 2 5" xfId="11875" xr:uid="{00000000-0005-0000-0000-0000742E0000}"/>
    <cellStyle name="Normal 66 4 2 5 3" xfId="26969" xr:uid="{00000000-0005-0000-0000-00006E690000}"/>
    <cellStyle name="Normal 66 4 2 6" xfId="6854" xr:uid="{00000000-0005-0000-0000-0000D71A0000}"/>
    <cellStyle name="Normal 66 4 2 6 3" xfId="21952" xr:uid="{00000000-0005-0000-0000-0000D5550000}"/>
    <cellStyle name="Normal 66 4 2 8" xfId="16939"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8" xr:uid="{00000000-0005-0000-0000-000097710000}"/>
    <cellStyle name="Normal 66 4 3 2 3" xfId="8944" xr:uid="{00000000-0005-0000-0000-000001230000}"/>
    <cellStyle name="Normal 66 4 3 2 3 3" xfId="24041" xr:uid="{00000000-0005-0000-0000-0000FE5D0000}"/>
    <cellStyle name="Normal 66 4 3 2 5" xfId="19028" xr:uid="{00000000-0005-0000-0000-0000694A0000}"/>
    <cellStyle name="Normal 66 4 3 3" xfId="5583" xr:uid="{00000000-0005-0000-0000-0000E0150000}"/>
    <cellStyle name="Normal 66 4 3 3 2" xfId="15635" xr:uid="{00000000-0005-0000-0000-0000243D0000}"/>
    <cellStyle name="Normal 66 4 3 3 2 3" xfId="30729" xr:uid="{00000000-0005-0000-0000-00001E780000}"/>
    <cellStyle name="Normal 66 4 3 3 3" xfId="10615" xr:uid="{00000000-0005-0000-0000-000088290000}"/>
    <cellStyle name="Normal 66 4 3 3 3 3" xfId="25712" xr:uid="{00000000-0005-0000-0000-000085640000}"/>
    <cellStyle name="Normal 66 4 3 3 5" xfId="20699" xr:uid="{00000000-0005-0000-0000-0000F0500000}"/>
    <cellStyle name="Normal 66 4 3 4" xfId="12293" xr:uid="{00000000-0005-0000-0000-000016300000}"/>
    <cellStyle name="Normal 66 4 3 4 3" xfId="27387" xr:uid="{00000000-0005-0000-0000-0000106B0000}"/>
    <cellStyle name="Normal 66 4 3 5" xfId="7272" xr:uid="{00000000-0005-0000-0000-0000791C0000}"/>
    <cellStyle name="Normal 66 4 3 5 3" xfId="22370" xr:uid="{00000000-0005-0000-0000-000077570000}"/>
    <cellStyle name="Normal 66 4 3 7" xfId="17357" xr:uid="{00000000-0005-0000-0000-0000E2430000}"/>
    <cellStyle name="Normal 66 4 4" xfId="3054" xr:uid="{00000000-0005-0000-0000-0000FF0B0000}"/>
    <cellStyle name="Normal 66 4 4 2" xfId="13128" xr:uid="{00000000-0005-0000-0000-000059330000}"/>
    <cellStyle name="Normal 66 4 4 2 3" xfId="28222" xr:uid="{00000000-0005-0000-0000-0000536E0000}"/>
    <cellStyle name="Normal 66 4 4 3" xfId="8108" xr:uid="{00000000-0005-0000-0000-0000BD1F0000}"/>
    <cellStyle name="Normal 66 4 4 3 3" xfId="23205" xr:uid="{00000000-0005-0000-0000-0000BA5A0000}"/>
    <cellStyle name="Normal 66 4 4 5" xfId="18192" xr:uid="{00000000-0005-0000-0000-000025470000}"/>
    <cellStyle name="Normal 66 4 5" xfId="4747" xr:uid="{00000000-0005-0000-0000-00009C120000}"/>
    <cellStyle name="Normal 66 4 5 2" xfId="14799" xr:uid="{00000000-0005-0000-0000-0000E0390000}"/>
    <cellStyle name="Normal 66 4 5 2 3" xfId="29893" xr:uid="{00000000-0005-0000-0000-0000DA740000}"/>
    <cellStyle name="Normal 66 4 5 3" xfId="9779" xr:uid="{00000000-0005-0000-0000-000044260000}"/>
    <cellStyle name="Normal 66 4 5 3 3" xfId="24876" xr:uid="{00000000-0005-0000-0000-000041610000}"/>
    <cellStyle name="Normal 66 4 5 5" xfId="19863" xr:uid="{00000000-0005-0000-0000-0000AC4D0000}"/>
    <cellStyle name="Normal 66 4 6" xfId="11457" xr:uid="{00000000-0005-0000-0000-0000D22C0000}"/>
    <cellStyle name="Normal 66 4 6 3" xfId="26551" xr:uid="{00000000-0005-0000-0000-0000CC670000}"/>
    <cellStyle name="Normal 66 4 7" xfId="6436" xr:uid="{00000000-0005-0000-0000-000035190000}"/>
    <cellStyle name="Normal 66 4 7 3" xfId="21534" xr:uid="{00000000-0005-0000-0000-000033540000}"/>
    <cellStyle name="Normal 66 4 9" xfId="16521"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8" xr:uid="{00000000-0005-0000-0000-000069720000}"/>
    <cellStyle name="Normal 66 5 2 2 3" xfId="9154" xr:uid="{00000000-0005-0000-0000-0000D3230000}"/>
    <cellStyle name="Normal 66 5 2 2 3 3" xfId="24251" xr:uid="{00000000-0005-0000-0000-0000D05E0000}"/>
    <cellStyle name="Normal 66 5 2 2 5" xfId="19238" xr:uid="{00000000-0005-0000-0000-00003B4B0000}"/>
    <cellStyle name="Normal 66 5 2 3" xfId="5793" xr:uid="{00000000-0005-0000-0000-0000B2160000}"/>
    <cellStyle name="Normal 66 5 2 3 2" xfId="15845" xr:uid="{00000000-0005-0000-0000-0000F63D0000}"/>
    <cellStyle name="Normal 66 5 2 3 2 3" xfId="30939" xr:uid="{00000000-0005-0000-0000-0000F0780000}"/>
    <cellStyle name="Normal 66 5 2 3 3" xfId="10825" xr:uid="{00000000-0005-0000-0000-00005A2A0000}"/>
    <cellStyle name="Normal 66 5 2 3 3 3" xfId="25922" xr:uid="{00000000-0005-0000-0000-000057650000}"/>
    <cellStyle name="Normal 66 5 2 3 5" xfId="20909" xr:uid="{00000000-0005-0000-0000-0000C2510000}"/>
    <cellStyle name="Normal 66 5 2 4" xfId="12503" xr:uid="{00000000-0005-0000-0000-0000E8300000}"/>
    <cellStyle name="Normal 66 5 2 4 3" xfId="27597" xr:uid="{00000000-0005-0000-0000-0000E26B0000}"/>
    <cellStyle name="Normal 66 5 2 5" xfId="7482" xr:uid="{00000000-0005-0000-0000-00004B1D0000}"/>
    <cellStyle name="Normal 66 5 2 5 3" xfId="22580" xr:uid="{00000000-0005-0000-0000-000049580000}"/>
    <cellStyle name="Normal 66 5 2 7" xfId="17567" xr:uid="{00000000-0005-0000-0000-0000B4440000}"/>
    <cellStyle name="Normal 66 5 3" xfId="3264" xr:uid="{00000000-0005-0000-0000-0000D10C0000}"/>
    <cellStyle name="Normal 66 5 3 2" xfId="13338" xr:uid="{00000000-0005-0000-0000-00002B340000}"/>
    <cellStyle name="Normal 66 5 3 2 3" xfId="28432" xr:uid="{00000000-0005-0000-0000-0000256F0000}"/>
    <cellStyle name="Normal 66 5 3 3" xfId="8318" xr:uid="{00000000-0005-0000-0000-00008F200000}"/>
    <cellStyle name="Normal 66 5 3 3 3" xfId="23415" xr:uid="{00000000-0005-0000-0000-00008C5B0000}"/>
    <cellStyle name="Normal 66 5 3 5" xfId="18402" xr:uid="{00000000-0005-0000-0000-0000F7470000}"/>
    <cellStyle name="Normal 66 5 4" xfId="4957" xr:uid="{00000000-0005-0000-0000-00006E130000}"/>
    <cellStyle name="Normal 66 5 4 2" xfId="15009" xr:uid="{00000000-0005-0000-0000-0000B23A0000}"/>
    <cellStyle name="Normal 66 5 4 2 3" xfId="30103" xr:uid="{00000000-0005-0000-0000-0000AC750000}"/>
    <cellStyle name="Normal 66 5 4 3" xfId="9989" xr:uid="{00000000-0005-0000-0000-000016270000}"/>
    <cellStyle name="Normal 66 5 4 3 3" xfId="25086" xr:uid="{00000000-0005-0000-0000-000013620000}"/>
    <cellStyle name="Normal 66 5 4 5" xfId="20073" xr:uid="{00000000-0005-0000-0000-00007E4E0000}"/>
    <cellStyle name="Normal 66 5 5" xfId="11667" xr:uid="{00000000-0005-0000-0000-0000A42D0000}"/>
    <cellStyle name="Normal 66 5 5 3" xfId="26761" xr:uid="{00000000-0005-0000-0000-00009E680000}"/>
    <cellStyle name="Normal 66 5 6" xfId="6646" xr:uid="{00000000-0005-0000-0000-0000071A0000}"/>
    <cellStyle name="Normal 66 5 6 3" xfId="21744" xr:uid="{00000000-0005-0000-0000-000005550000}"/>
    <cellStyle name="Normal 66 5 8" xfId="16731"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0" xr:uid="{00000000-0005-0000-0000-0000C7700000}"/>
    <cellStyle name="Normal 66 6 2 3" xfId="8736" xr:uid="{00000000-0005-0000-0000-000031220000}"/>
    <cellStyle name="Normal 66 6 2 3 3" xfId="23833" xr:uid="{00000000-0005-0000-0000-00002E5D0000}"/>
    <cellStyle name="Normal 66 6 2 5" xfId="18820" xr:uid="{00000000-0005-0000-0000-000099490000}"/>
    <cellStyle name="Normal 66 6 3" xfId="5375" xr:uid="{00000000-0005-0000-0000-000010150000}"/>
    <cellStyle name="Normal 66 6 3 2" xfId="15427" xr:uid="{00000000-0005-0000-0000-0000543C0000}"/>
    <cellStyle name="Normal 66 6 3 2 3" xfId="30521" xr:uid="{00000000-0005-0000-0000-00004E770000}"/>
    <cellStyle name="Normal 66 6 3 3" xfId="10407" xr:uid="{00000000-0005-0000-0000-0000B8280000}"/>
    <cellStyle name="Normal 66 6 3 3 3" xfId="25504" xr:uid="{00000000-0005-0000-0000-0000B5630000}"/>
    <cellStyle name="Normal 66 6 3 5" xfId="20491" xr:uid="{00000000-0005-0000-0000-000020500000}"/>
    <cellStyle name="Normal 66 6 4" xfId="12085" xr:uid="{00000000-0005-0000-0000-0000462F0000}"/>
    <cellStyle name="Normal 66 6 4 3" xfId="27179" xr:uid="{00000000-0005-0000-0000-0000406A0000}"/>
    <cellStyle name="Normal 66 6 5" xfId="7064" xr:uid="{00000000-0005-0000-0000-0000A91B0000}"/>
    <cellStyle name="Normal 66 6 5 3" xfId="22162" xr:uid="{00000000-0005-0000-0000-0000A7560000}"/>
    <cellStyle name="Normal 66 6 7" xfId="17149" xr:uid="{00000000-0005-0000-0000-000012430000}"/>
    <cellStyle name="Normal 66 7" xfId="2843" xr:uid="{00000000-0005-0000-0000-00002C0B0000}"/>
    <cellStyle name="Normal 66 7 2" xfId="12920" xr:uid="{00000000-0005-0000-0000-000089320000}"/>
    <cellStyle name="Normal 66 7 2 3" xfId="28014" xr:uid="{00000000-0005-0000-0000-0000836D0000}"/>
    <cellStyle name="Normal 66 7 3" xfId="7900" xr:uid="{00000000-0005-0000-0000-0000ED1E0000}"/>
    <cellStyle name="Normal 66 7 3 3" xfId="22997" xr:uid="{00000000-0005-0000-0000-0000EA590000}"/>
    <cellStyle name="Normal 66 7 5" xfId="17984" xr:uid="{00000000-0005-0000-0000-000055460000}"/>
    <cellStyle name="Normal 66 8" xfId="4537" xr:uid="{00000000-0005-0000-0000-0000CA110000}"/>
    <cellStyle name="Normal 66 8 2" xfId="14591" xr:uid="{00000000-0005-0000-0000-000010390000}"/>
    <cellStyle name="Normal 66 8 2 3" xfId="29685" xr:uid="{00000000-0005-0000-0000-00000A740000}"/>
    <cellStyle name="Normal 66 8 3" xfId="9571" xr:uid="{00000000-0005-0000-0000-000074250000}"/>
    <cellStyle name="Normal 66 8 3 3" xfId="24668" xr:uid="{00000000-0005-0000-0000-000071600000}"/>
    <cellStyle name="Normal 66 8 5" xfId="19655" xr:uid="{00000000-0005-0000-0000-0000DC4C0000}"/>
    <cellStyle name="Normal 66 9" xfId="11247" xr:uid="{00000000-0005-0000-0000-0000002C0000}"/>
    <cellStyle name="Normal 66 9 3" xfId="26343" xr:uid="{00000000-0005-0000-0000-0000FC660000}"/>
    <cellStyle name="Normal 67" xfId="886" xr:uid="{00000000-0005-0000-0000-000085030000}"/>
    <cellStyle name="Normal 67 10" xfId="6227" xr:uid="{00000000-0005-0000-0000-000064180000}"/>
    <cellStyle name="Normal 67 10 3" xfId="21327" xr:uid="{00000000-0005-0000-0000-000064530000}"/>
    <cellStyle name="Normal 67 12" xfId="16312" xr:uid="{00000000-0005-0000-0000-0000CD3F0000}"/>
    <cellStyle name="Normal 67 2" xfId="1192" xr:uid="{00000000-0005-0000-0000-0000B8040000}"/>
    <cellStyle name="Normal 67 2 11" xfId="16366" xr:uid="{00000000-0005-0000-0000-000003400000}"/>
    <cellStyle name="Normal 67 2 2" xfId="1300" xr:uid="{00000000-0005-0000-0000-000024050000}"/>
    <cellStyle name="Normal 67 2 2 10" xfId="16470"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3" xr:uid="{00000000-0005-0000-0000-0000D6730000}"/>
    <cellStyle name="Normal 67 2 2 2 2 2 2 3" xfId="9519" xr:uid="{00000000-0005-0000-0000-000040250000}"/>
    <cellStyle name="Normal 67 2 2 2 2 2 2 3 3" xfId="24616" xr:uid="{00000000-0005-0000-0000-00003D600000}"/>
    <cellStyle name="Normal 67 2 2 2 2 2 2 5" xfId="19603"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7" xr:uid="{00000000-0005-0000-0000-0000C4660000}"/>
    <cellStyle name="Normal 67 2 2 2 2 2 3 5" xfId="21274" xr:uid="{00000000-0005-0000-0000-00002F530000}"/>
    <cellStyle name="Normal 67 2 2 2 2 2 4" xfId="12868" xr:uid="{00000000-0005-0000-0000-000055320000}"/>
    <cellStyle name="Normal 67 2 2 2 2 2 4 3" xfId="27962" xr:uid="{00000000-0005-0000-0000-00004F6D0000}"/>
    <cellStyle name="Normal 67 2 2 2 2 2 5" xfId="7847" xr:uid="{00000000-0005-0000-0000-0000B81E0000}"/>
    <cellStyle name="Normal 67 2 2 2 2 2 5 3" xfId="22945" xr:uid="{00000000-0005-0000-0000-0000B6590000}"/>
    <cellStyle name="Normal 67 2 2 2 2 2 7" xfId="17932" xr:uid="{00000000-0005-0000-0000-000021460000}"/>
    <cellStyle name="Normal 67 2 2 2 2 3" xfId="3629" xr:uid="{00000000-0005-0000-0000-00003E0E0000}"/>
    <cellStyle name="Normal 67 2 2 2 2 3 2" xfId="13703" xr:uid="{00000000-0005-0000-0000-000098350000}"/>
    <cellStyle name="Normal 67 2 2 2 2 3 2 3" xfId="28797" xr:uid="{00000000-0005-0000-0000-000092700000}"/>
    <cellStyle name="Normal 67 2 2 2 2 3 3" xfId="8683" xr:uid="{00000000-0005-0000-0000-0000FC210000}"/>
    <cellStyle name="Normal 67 2 2 2 2 3 3 3" xfId="23780" xr:uid="{00000000-0005-0000-0000-0000F95C0000}"/>
    <cellStyle name="Normal 67 2 2 2 2 3 5" xfId="18767" xr:uid="{00000000-0005-0000-0000-000064490000}"/>
    <cellStyle name="Normal 67 2 2 2 2 4" xfId="5322" xr:uid="{00000000-0005-0000-0000-0000DB140000}"/>
    <cellStyle name="Normal 67 2 2 2 2 4 2" xfId="15374" xr:uid="{00000000-0005-0000-0000-00001F3C0000}"/>
    <cellStyle name="Normal 67 2 2 2 2 4 2 3" xfId="30468" xr:uid="{00000000-0005-0000-0000-000019770000}"/>
    <cellStyle name="Normal 67 2 2 2 2 4 3" xfId="10354" xr:uid="{00000000-0005-0000-0000-000083280000}"/>
    <cellStyle name="Normal 67 2 2 2 2 4 3 3" xfId="25451" xr:uid="{00000000-0005-0000-0000-000080630000}"/>
    <cellStyle name="Normal 67 2 2 2 2 4 5" xfId="20438" xr:uid="{00000000-0005-0000-0000-0000EB4F0000}"/>
    <cellStyle name="Normal 67 2 2 2 2 5" xfId="12032" xr:uid="{00000000-0005-0000-0000-0000112F0000}"/>
    <cellStyle name="Normal 67 2 2 2 2 5 3" xfId="27126" xr:uid="{00000000-0005-0000-0000-00000B6A0000}"/>
    <cellStyle name="Normal 67 2 2 2 2 6" xfId="7011" xr:uid="{00000000-0005-0000-0000-0000741B0000}"/>
    <cellStyle name="Normal 67 2 2 2 2 6 3" xfId="22109" xr:uid="{00000000-0005-0000-0000-000072560000}"/>
    <cellStyle name="Normal 67 2 2 2 2 8" xfId="17096"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5" xr:uid="{00000000-0005-0000-0000-000034720000}"/>
    <cellStyle name="Normal 67 2 2 2 3 2 3" xfId="9101" xr:uid="{00000000-0005-0000-0000-00009E230000}"/>
    <cellStyle name="Normal 67 2 2 2 3 2 3 3" xfId="24198" xr:uid="{00000000-0005-0000-0000-00009B5E0000}"/>
    <cellStyle name="Normal 67 2 2 2 3 2 5" xfId="19185" xr:uid="{00000000-0005-0000-0000-0000064B0000}"/>
    <cellStyle name="Normal 67 2 2 2 3 3" xfId="5740" xr:uid="{00000000-0005-0000-0000-00007D160000}"/>
    <cellStyle name="Normal 67 2 2 2 3 3 2" xfId="15792" xr:uid="{00000000-0005-0000-0000-0000C13D0000}"/>
    <cellStyle name="Normal 67 2 2 2 3 3 2 3" xfId="30886" xr:uid="{00000000-0005-0000-0000-0000BB780000}"/>
    <cellStyle name="Normal 67 2 2 2 3 3 3" xfId="10772" xr:uid="{00000000-0005-0000-0000-0000252A0000}"/>
    <cellStyle name="Normal 67 2 2 2 3 3 3 3" xfId="25869" xr:uid="{00000000-0005-0000-0000-000022650000}"/>
    <cellStyle name="Normal 67 2 2 2 3 3 5" xfId="20856" xr:uid="{00000000-0005-0000-0000-00008D510000}"/>
    <cellStyle name="Normal 67 2 2 2 3 4" xfId="12450" xr:uid="{00000000-0005-0000-0000-0000B3300000}"/>
    <cellStyle name="Normal 67 2 2 2 3 4 3" xfId="27544" xr:uid="{00000000-0005-0000-0000-0000AD6B0000}"/>
    <cellStyle name="Normal 67 2 2 2 3 5" xfId="7429" xr:uid="{00000000-0005-0000-0000-0000161D0000}"/>
    <cellStyle name="Normal 67 2 2 2 3 5 3" xfId="22527" xr:uid="{00000000-0005-0000-0000-000014580000}"/>
    <cellStyle name="Normal 67 2 2 2 3 7" xfId="17514" xr:uid="{00000000-0005-0000-0000-00007F440000}"/>
    <cellStyle name="Normal 67 2 2 2 4" xfId="3211" xr:uid="{00000000-0005-0000-0000-00009C0C0000}"/>
    <cellStyle name="Normal 67 2 2 2 4 2" xfId="13285" xr:uid="{00000000-0005-0000-0000-0000F6330000}"/>
    <cellStyle name="Normal 67 2 2 2 4 2 3" xfId="28379" xr:uid="{00000000-0005-0000-0000-0000F06E0000}"/>
    <cellStyle name="Normal 67 2 2 2 4 3" xfId="8265" xr:uid="{00000000-0005-0000-0000-00005A200000}"/>
    <cellStyle name="Normal 67 2 2 2 4 3 3" xfId="23362" xr:uid="{00000000-0005-0000-0000-0000575B0000}"/>
    <cellStyle name="Normal 67 2 2 2 4 5" xfId="18349" xr:uid="{00000000-0005-0000-0000-0000C2470000}"/>
    <cellStyle name="Normal 67 2 2 2 5" xfId="4904" xr:uid="{00000000-0005-0000-0000-000039130000}"/>
    <cellStyle name="Normal 67 2 2 2 5 2" xfId="14956" xr:uid="{00000000-0005-0000-0000-00007D3A0000}"/>
    <cellStyle name="Normal 67 2 2 2 5 2 3" xfId="30050" xr:uid="{00000000-0005-0000-0000-000077750000}"/>
    <cellStyle name="Normal 67 2 2 2 5 3" xfId="9936" xr:uid="{00000000-0005-0000-0000-0000E1260000}"/>
    <cellStyle name="Normal 67 2 2 2 5 3 3" xfId="25033" xr:uid="{00000000-0005-0000-0000-0000DE610000}"/>
    <cellStyle name="Normal 67 2 2 2 5 5" xfId="20020" xr:uid="{00000000-0005-0000-0000-0000494E0000}"/>
    <cellStyle name="Normal 67 2 2 2 6" xfId="11614" xr:uid="{00000000-0005-0000-0000-00006F2D0000}"/>
    <cellStyle name="Normal 67 2 2 2 6 3" xfId="26708" xr:uid="{00000000-0005-0000-0000-000069680000}"/>
    <cellStyle name="Normal 67 2 2 2 7" xfId="6593" xr:uid="{00000000-0005-0000-0000-0000D2190000}"/>
    <cellStyle name="Normal 67 2 2 2 7 3" xfId="21691" xr:uid="{00000000-0005-0000-0000-0000D0540000}"/>
    <cellStyle name="Normal 67 2 2 2 9" xfId="16678"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5" xr:uid="{00000000-0005-0000-0000-000006730000}"/>
    <cellStyle name="Normal 67 2 2 3 2 2 3" xfId="9311" xr:uid="{00000000-0005-0000-0000-000070240000}"/>
    <cellStyle name="Normal 67 2 2 3 2 2 3 3" xfId="24408" xr:uid="{00000000-0005-0000-0000-00006D5F0000}"/>
    <cellStyle name="Normal 67 2 2 3 2 2 5" xfId="19395" xr:uid="{00000000-0005-0000-0000-0000D84B0000}"/>
    <cellStyle name="Normal 67 2 2 3 2 3" xfId="5950" xr:uid="{00000000-0005-0000-0000-00004F170000}"/>
    <cellStyle name="Normal 67 2 2 3 2 3 2" xfId="16002" xr:uid="{00000000-0005-0000-0000-0000933E0000}"/>
    <cellStyle name="Normal 67 2 2 3 2 3 2 3" xfId="31096" xr:uid="{00000000-0005-0000-0000-00008D790000}"/>
    <cellStyle name="Normal 67 2 2 3 2 3 3" xfId="10982" xr:uid="{00000000-0005-0000-0000-0000F72A0000}"/>
    <cellStyle name="Normal 67 2 2 3 2 3 3 3" xfId="26079" xr:uid="{00000000-0005-0000-0000-0000F4650000}"/>
    <cellStyle name="Normal 67 2 2 3 2 3 5" xfId="21066" xr:uid="{00000000-0005-0000-0000-00005F520000}"/>
    <cellStyle name="Normal 67 2 2 3 2 4" xfId="12660" xr:uid="{00000000-0005-0000-0000-000085310000}"/>
    <cellStyle name="Normal 67 2 2 3 2 4 3" xfId="27754" xr:uid="{00000000-0005-0000-0000-00007F6C0000}"/>
    <cellStyle name="Normal 67 2 2 3 2 5" xfId="7639" xr:uid="{00000000-0005-0000-0000-0000E81D0000}"/>
    <cellStyle name="Normal 67 2 2 3 2 5 3" xfId="22737" xr:uid="{00000000-0005-0000-0000-0000E6580000}"/>
    <cellStyle name="Normal 67 2 2 3 2 7" xfId="17724" xr:uid="{00000000-0005-0000-0000-000051450000}"/>
    <cellStyle name="Normal 67 2 2 3 3" xfId="3421" xr:uid="{00000000-0005-0000-0000-00006E0D0000}"/>
    <cellStyle name="Normal 67 2 2 3 3 2" xfId="13495" xr:uid="{00000000-0005-0000-0000-0000C8340000}"/>
    <cellStyle name="Normal 67 2 2 3 3 2 3" xfId="28589" xr:uid="{00000000-0005-0000-0000-0000C26F0000}"/>
    <cellStyle name="Normal 67 2 2 3 3 3" xfId="8475" xr:uid="{00000000-0005-0000-0000-00002C210000}"/>
    <cellStyle name="Normal 67 2 2 3 3 3 3" xfId="23572" xr:uid="{00000000-0005-0000-0000-0000295C0000}"/>
    <cellStyle name="Normal 67 2 2 3 3 5" xfId="18559" xr:uid="{00000000-0005-0000-0000-000094480000}"/>
    <cellStyle name="Normal 67 2 2 3 4" xfId="5114" xr:uid="{00000000-0005-0000-0000-00000B140000}"/>
    <cellStyle name="Normal 67 2 2 3 4 2" xfId="15166" xr:uid="{00000000-0005-0000-0000-00004F3B0000}"/>
    <cellStyle name="Normal 67 2 2 3 4 2 3" xfId="30260" xr:uid="{00000000-0005-0000-0000-000049760000}"/>
    <cellStyle name="Normal 67 2 2 3 4 3" xfId="10146" xr:uid="{00000000-0005-0000-0000-0000B3270000}"/>
    <cellStyle name="Normal 67 2 2 3 4 3 3" xfId="25243" xr:uid="{00000000-0005-0000-0000-0000B0620000}"/>
    <cellStyle name="Normal 67 2 2 3 4 5" xfId="20230" xr:uid="{00000000-0005-0000-0000-00001B4F0000}"/>
    <cellStyle name="Normal 67 2 2 3 5" xfId="11824" xr:uid="{00000000-0005-0000-0000-0000412E0000}"/>
    <cellStyle name="Normal 67 2 2 3 5 3" xfId="26918" xr:uid="{00000000-0005-0000-0000-00003B690000}"/>
    <cellStyle name="Normal 67 2 2 3 6" xfId="6803" xr:uid="{00000000-0005-0000-0000-0000A41A0000}"/>
    <cellStyle name="Normal 67 2 2 3 6 3" xfId="21901" xr:uid="{00000000-0005-0000-0000-0000A2550000}"/>
    <cellStyle name="Normal 67 2 2 3 8" xfId="16888"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7" xr:uid="{00000000-0005-0000-0000-000064710000}"/>
    <cellStyle name="Normal 67 2 2 4 2 3" xfId="8893" xr:uid="{00000000-0005-0000-0000-0000CE220000}"/>
    <cellStyle name="Normal 67 2 2 4 2 3 3" xfId="23990" xr:uid="{00000000-0005-0000-0000-0000CB5D0000}"/>
    <cellStyle name="Normal 67 2 2 4 2 5" xfId="18977" xr:uid="{00000000-0005-0000-0000-0000364A0000}"/>
    <cellStyle name="Normal 67 2 2 4 3" xfId="5532" xr:uid="{00000000-0005-0000-0000-0000AD150000}"/>
    <cellStyle name="Normal 67 2 2 4 3 2" xfId="15584" xr:uid="{00000000-0005-0000-0000-0000F13C0000}"/>
    <cellStyle name="Normal 67 2 2 4 3 2 3" xfId="30678" xr:uid="{00000000-0005-0000-0000-0000EB770000}"/>
    <cellStyle name="Normal 67 2 2 4 3 3" xfId="10564" xr:uid="{00000000-0005-0000-0000-000055290000}"/>
    <cellStyle name="Normal 67 2 2 4 3 3 3" xfId="25661" xr:uid="{00000000-0005-0000-0000-000052640000}"/>
    <cellStyle name="Normal 67 2 2 4 3 5" xfId="20648" xr:uid="{00000000-0005-0000-0000-0000BD500000}"/>
    <cellStyle name="Normal 67 2 2 4 4" xfId="12242" xr:uid="{00000000-0005-0000-0000-0000E32F0000}"/>
    <cellStyle name="Normal 67 2 2 4 4 3" xfId="27336" xr:uid="{00000000-0005-0000-0000-0000DD6A0000}"/>
    <cellStyle name="Normal 67 2 2 4 5" xfId="7221" xr:uid="{00000000-0005-0000-0000-0000461C0000}"/>
    <cellStyle name="Normal 67 2 2 4 5 3" xfId="22319" xr:uid="{00000000-0005-0000-0000-000044570000}"/>
    <cellStyle name="Normal 67 2 2 4 7" xfId="17306" xr:uid="{00000000-0005-0000-0000-0000AF430000}"/>
    <cellStyle name="Normal 67 2 2 5" xfId="3003" xr:uid="{00000000-0005-0000-0000-0000CC0B0000}"/>
    <cellStyle name="Normal 67 2 2 5 2" xfId="13077" xr:uid="{00000000-0005-0000-0000-000026330000}"/>
    <cellStyle name="Normal 67 2 2 5 2 3" xfId="28171" xr:uid="{00000000-0005-0000-0000-0000206E0000}"/>
    <cellStyle name="Normal 67 2 2 5 3" xfId="8057" xr:uid="{00000000-0005-0000-0000-00008A1F0000}"/>
    <cellStyle name="Normal 67 2 2 5 3 3" xfId="23154" xr:uid="{00000000-0005-0000-0000-0000875A0000}"/>
    <cellStyle name="Normal 67 2 2 5 5" xfId="18141" xr:uid="{00000000-0005-0000-0000-0000F2460000}"/>
    <cellStyle name="Normal 67 2 2 6" xfId="4696" xr:uid="{00000000-0005-0000-0000-000069120000}"/>
    <cellStyle name="Normal 67 2 2 6 2" xfId="14748" xr:uid="{00000000-0005-0000-0000-0000AD390000}"/>
    <cellStyle name="Normal 67 2 2 6 2 3" xfId="29842" xr:uid="{00000000-0005-0000-0000-0000A7740000}"/>
    <cellStyle name="Normal 67 2 2 6 3" xfId="9728" xr:uid="{00000000-0005-0000-0000-000011260000}"/>
    <cellStyle name="Normal 67 2 2 6 3 3" xfId="24825" xr:uid="{00000000-0005-0000-0000-00000E610000}"/>
    <cellStyle name="Normal 67 2 2 6 5" xfId="19812" xr:uid="{00000000-0005-0000-0000-0000794D0000}"/>
    <cellStyle name="Normal 67 2 2 7" xfId="11406" xr:uid="{00000000-0005-0000-0000-00009F2C0000}"/>
    <cellStyle name="Normal 67 2 2 7 3" xfId="26500" xr:uid="{00000000-0005-0000-0000-000099670000}"/>
    <cellStyle name="Normal 67 2 2 8" xfId="6385" xr:uid="{00000000-0005-0000-0000-000002190000}"/>
    <cellStyle name="Normal 67 2 2 8 3" xfId="21483"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29" xr:uid="{00000000-0005-0000-0000-00006E730000}"/>
    <cellStyle name="Normal 67 2 3 2 2 2 3" xfId="9415" xr:uid="{00000000-0005-0000-0000-0000D8240000}"/>
    <cellStyle name="Normal 67 2 3 2 2 2 3 3" xfId="24512" xr:uid="{00000000-0005-0000-0000-0000D55F0000}"/>
    <cellStyle name="Normal 67 2 3 2 2 2 5" xfId="19499" xr:uid="{00000000-0005-0000-0000-0000404C0000}"/>
    <cellStyle name="Normal 67 2 3 2 2 3" xfId="6054" xr:uid="{00000000-0005-0000-0000-0000B7170000}"/>
    <cellStyle name="Normal 67 2 3 2 2 3 2" xfId="16106" xr:uid="{00000000-0005-0000-0000-0000FB3E0000}"/>
    <cellStyle name="Normal 67 2 3 2 2 3 2 3" xfId="31200" xr:uid="{00000000-0005-0000-0000-0000F5790000}"/>
    <cellStyle name="Normal 67 2 3 2 2 3 3" xfId="11086" xr:uid="{00000000-0005-0000-0000-00005F2B0000}"/>
    <cellStyle name="Normal 67 2 3 2 2 3 3 3" xfId="26183" xr:uid="{00000000-0005-0000-0000-00005C660000}"/>
    <cellStyle name="Normal 67 2 3 2 2 3 5" xfId="21170" xr:uid="{00000000-0005-0000-0000-0000C7520000}"/>
    <cellStyle name="Normal 67 2 3 2 2 4" xfId="12764" xr:uid="{00000000-0005-0000-0000-0000ED310000}"/>
    <cellStyle name="Normal 67 2 3 2 2 4 3" xfId="27858" xr:uid="{00000000-0005-0000-0000-0000E76C0000}"/>
    <cellStyle name="Normal 67 2 3 2 2 5" xfId="7743" xr:uid="{00000000-0005-0000-0000-0000501E0000}"/>
    <cellStyle name="Normal 67 2 3 2 2 5 3" xfId="22841" xr:uid="{00000000-0005-0000-0000-00004E590000}"/>
    <cellStyle name="Normal 67 2 3 2 2 7" xfId="17828" xr:uid="{00000000-0005-0000-0000-0000B9450000}"/>
    <cellStyle name="Normal 67 2 3 2 3" xfId="3525" xr:uid="{00000000-0005-0000-0000-0000D60D0000}"/>
    <cellStyle name="Normal 67 2 3 2 3 2" xfId="13599" xr:uid="{00000000-0005-0000-0000-000030350000}"/>
    <cellStyle name="Normal 67 2 3 2 3 2 3" xfId="28693" xr:uid="{00000000-0005-0000-0000-00002A700000}"/>
    <cellStyle name="Normal 67 2 3 2 3 3" xfId="8579" xr:uid="{00000000-0005-0000-0000-000094210000}"/>
    <cellStyle name="Normal 67 2 3 2 3 3 3" xfId="23676" xr:uid="{00000000-0005-0000-0000-0000915C0000}"/>
    <cellStyle name="Normal 67 2 3 2 3 5" xfId="18663" xr:uid="{00000000-0005-0000-0000-0000FC480000}"/>
    <cellStyle name="Normal 67 2 3 2 4" xfId="5218" xr:uid="{00000000-0005-0000-0000-000073140000}"/>
    <cellStyle name="Normal 67 2 3 2 4 2" xfId="15270" xr:uid="{00000000-0005-0000-0000-0000B73B0000}"/>
    <cellStyle name="Normal 67 2 3 2 4 2 3" xfId="30364" xr:uid="{00000000-0005-0000-0000-0000B1760000}"/>
    <cellStyle name="Normal 67 2 3 2 4 3" xfId="10250" xr:uid="{00000000-0005-0000-0000-00001B280000}"/>
    <cellStyle name="Normal 67 2 3 2 4 3 3" xfId="25347" xr:uid="{00000000-0005-0000-0000-000018630000}"/>
    <cellStyle name="Normal 67 2 3 2 4 5" xfId="20334" xr:uid="{00000000-0005-0000-0000-0000834F0000}"/>
    <cellStyle name="Normal 67 2 3 2 5" xfId="11928" xr:uid="{00000000-0005-0000-0000-0000A92E0000}"/>
    <cellStyle name="Normal 67 2 3 2 5 3" xfId="27022" xr:uid="{00000000-0005-0000-0000-0000A3690000}"/>
    <cellStyle name="Normal 67 2 3 2 6" xfId="6907" xr:uid="{00000000-0005-0000-0000-00000C1B0000}"/>
    <cellStyle name="Normal 67 2 3 2 6 3" xfId="22005" xr:uid="{00000000-0005-0000-0000-00000A560000}"/>
    <cellStyle name="Normal 67 2 3 2 8" xfId="16992"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1" xr:uid="{00000000-0005-0000-0000-0000CC710000}"/>
    <cellStyle name="Normal 67 2 3 3 2 3" xfId="8997" xr:uid="{00000000-0005-0000-0000-000036230000}"/>
    <cellStyle name="Normal 67 2 3 3 2 3 3" xfId="24094" xr:uid="{00000000-0005-0000-0000-0000335E0000}"/>
    <cellStyle name="Normal 67 2 3 3 2 5" xfId="19081" xr:uid="{00000000-0005-0000-0000-00009E4A0000}"/>
    <cellStyle name="Normal 67 2 3 3 3" xfId="5636" xr:uid="{00000000-0005-0000-0000-000015160000}"/>
    <cellStyle name="Normal 67 2 3 3 3 2" xfId="15688" xr:uid="{00000000-0005-0000-0000-0000593D0000}"/>
    <cellStyle name="Normal 67 2 3 3 3 2 3" xfId="30782" xr:uid="{00000000-0005-0000-0000-000053780000}"/>
    <cellStyle name="Normal 67 2 3 3 3 3" xfId="10668" xr:uid="{00000000-0005-0000-0000-0000BD290000}"/>
    <cellStyle name="Normal 67 2 3 3 3 3 3" xfId="25765" xr:uid="{00000000-0005-0000-0000-0000BA640000}"/>
    <cellStyle name="Normal 67 2 3 3 3 5" xfId="20752" xr:uid="{00000000-0005-0000-0000-000025510000}"/>
    <cellStyle name="Normal 67 2 3 3 4" xfId="12346" xr:uid="{00000000-0005-0000-0000-00004B300000}"/>
    <cellStyle name="Normal 67 2 3 3 4 3" xfId="27440" xr:uid="{00000000-0005-0000-0000-0000456B0000}"/>
    <cellStyle name="Normal 67 2 3 3 5" xfId="7325" xr:uid="{00000000-0005-0000-0000-0000AE1C0000}"/>
    <cellStyle name="Normal 67 2 3 3 5 3" xfId="22423" xr:uid="{00000000-0005-0000-0000-0000AC570000}"/>
    <cellStyle name="Normal 67 2 3 3 7" xfId="17410" xr:uid="{00000000-0005-0000-0000-000017440000}"/>
    <cellStyle name="Normal 67 2 3 4" xfId="3107" xr:uid="{00000000-0005-0000-0000-0000340C0000}"/>
    <cellStyle name="Normal 67 2 3 4 2" xfId="13181" xr:uid="{00000000-0005-0000-0000-00008E330000}"/>
    <cellStyle name="Normal 67 2 3 4 2 3" xfId="28275" xr:uid="{00000000-0005-0000-0000-0000886E0000}"/>
    <cellStyle name="Normal 67 2 3 4 3" xfId="8161" xr:uid="{00000000-0005-0000-0000-0000F21F0000}"/>
    <cellStyle name="Normal 67 2 3 4 3 3" xfId="23258" xr:uid="{00000000-0005-0000-0000-0000EF5A0000}"/>
    <cellStyle name="Normal 67 2 3 4 5" xfId="18245" xr:uid="{00000000-0005-0000-0000-00005A470000}"/>
    <cellStyle name="Normal 67 2 3 5" xfId="4800" xr:uid="{00000000-0005-0000-0000-0000D1120000}"/>
    <cellStyle name="Normal 67 2 3 5 2" xfId="14852" xr:uid="{00000000-0005-0000-0000-0000153A0000}"/>
    <cellStyle name="Normal 67 2 3 5 2 3" xfId="29946" xr:uid="{00000000-0005-0000-0000-00000F750000}"/>
    <cellStyle name="Normal 67 2 3 5 3" xfId="9832" xr:uid="{00000000-0005-0000-0000-000079260000}"/>
    <cellStyle name="Normal 67 2 3 5 3 3" xfId="24929" xr:uid="{00000000-0005-0000-0000-000076610000}"/>
    <cellStyle name="Normal 67 2 3 5 5" xfId="19916" xr:uid="{00000000-0005-0000-0000-0000E14D0000}"/>
    <cellStyle name="Normal 67 2 3 6" xfId="11510" xr:uid="{00000000-0005-0000-0000-0000072D0000}"/>
    <cellStyle name="Normal 67 2 3 6 3" xfId="26604" xr:uid="{00000000-0005-0000-0000-000001680000}"/>
    <cellStyle name="Normal 67 2 3 7" xfId="6489" xr:uid="{00000000-0005-0000-0000-00006A190000}"/>
    <cellStyle name="Normal 67 2 3 7 3" xfId="21587" xr:uid="{00000000-0005-0000-0000-000068540000}"/>
    <cellStyle name="Normal 67 2 3 9" xfId="16574"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1" xr:uid="{00000000-0005-0000-0000-00009E720000}"/>
    <cellStyle name="Normal 67 2 4 2 2 3" xfId="9207" xr:uid="{00000000-0005-0000-0000-000008240000}"/>
    <cellStyle name="Normal 67 2 4 2 2 3 3" xfId="24304" xr:uid="{00000000-0005-0000-0000-0000055F0000}"/>
    <cellStyle name="Normal 67 2 4 2 2 5" xfId="19291" xr:uid="{00000000-0005-0000-0000-0000704B0000}"/>
    <cellStyle name="Normal 67 2 4 2 3" xfId="5846" xr:uid="{00000000-0005-0000-0000-0000E7160000}"/>
    <cellStyle name="Normal 67 2 4 2 3 2" xfId="15898" xr:uid="{00000000-0005-0000-0000-00002B3E0000}"/>
    <cellStyle name="Normal 67 2 4 2 3 2 3" xfId="30992" xr:uid="{00000000-0005-0000-0000-000025790000}"/>
    <cellStyle name="Normal 67 2 4 2 3 3" xfId="10878" xr:uid="{00000000-0005-0000-0000-00008F2A0000}"/>
    <cellStyle name="Normal 67 2 4 2 3 3 3" xfId="25975" xr:uid="{00000000-0005-0000-0000-00008C650000}"/>
    <cellStyle name="Normal 67 2 4 2 3 5" xfId="20962" xr:uid="{00000000-0005-0000-0000-0000F7510000}"/>
    <cellStyle name="Normal 67 2 4 2 4" xfId="12556" xr:uid="{00000000-0005-0000-0000-00001D310000}"/>
    <cellStyle name="Normal 67 2 4 2 4 3" xfId="27650" xr:uid="{00000000-0005-0000-0000-0000176C0000}"/>
    <cellStyle name="Normal 67 2 4 2 5" xfId="7535" xr:uid="{00000000-0005-0000-0000-0000801D0000}"/>
    <cellStyle name="Normal 67 2 4 2 5 3" xfId="22633" xr:uid="{00000000-0005-0000-0000-00007E580000}"/>
    <cellStyle name="Normal 67 2 4 2 7" xfId="17620" xr:uid="{00000000-0005-0000-0000-0000E9440000}"/>
    <cellStyle name="Normal 67 2 4 3" xfId="3317" xr:uid="{00000000-0005-0000-0000-0000060D0000}"/>
    <cellStyle name="Normal 67 2 4 3 2" xfId="13391" xr:uid="{00000000-0005-0000-0000-000060340000}"/>
    <cellStyle name="Normal 67 2 4 3 2 3" xfId="28485" xr:uid="{00000000-0005-0000-0000-00005A6F0000}"/>
    <cellStyle name="Normal 67 2 4 3 3" xfId="8371" xr:uid="{00000000-0005-0000-0000-0000C4200000}"/>
    <cellStyle name="Normal 67 2 4 3 3 3" xfId="23468" xr:uid="{00000000-0005-0000-0000-0000C15B0000}"/>
    <cellStyle name="Normal 67 2 4 3 5" xfId="18455" xr:uid="{00000000-0005-0000-0000-00002C480000}"/>
    <cellStyle name="Normal 67 2 4 4" xfId="5010" xr:uid="{00000000-0005-0000-0000-0000A3130000}"/>
    <cellStyle name="Normal 67 2 4 4 2" xfId="15062" xr:uid="{00000000-0005-0000-0000-0000E73A0000}"/>
    <cellStyle name="Normal 67 2 4 4 2 3" xfId="30156" xr:uid="{00000000-0005-0000-0000-0000E1750000}"/>
    <cellStyle name="Normal 67 2 4 4 3" xfId="10042" xr:uid="{00000000-0005-0000-0000-00004B270000}"/>
    <cellStyle name="Normal 67 2 4 4 3 3" xfId="25139" xr:uid="{00000000-0005-0000-0000-000048620000}"/>
    <cellStyle name="Normal 67 2 4 4 5" xfId="20126" xr:uid="{00000000-0005-0000-0000-0000B34E0000}"/>
    <cellStyle name="Normal 67 2 4 5" xfId="11720" xr:uid="{00000000-0005-0000-0000-0000D92D0000}"/>
    <cellStyle name="Normal 67 2 4 5 3" xfId="26814" xr:uid="{00000000-0005-0000-0000-0000D3680000}"/>
    <cellStyle name="Normal 67 2 4 6" xfId="6699" xr:uid="{00000000-0005-0000-0000-00003C1A0000}"/>
    <cellStyle name="Normal 67 2 4 6 3" xfId="21797" xr:uid="{00000000-0005-0000-0000-00003A550000}"/>
    <cellStyle name="Normal 67 2 4 8" xfId="16784"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3" xr:uid="{00000000-0005-0000-0000-0000FC700000}"/>
    <cellStyle name="Normal 67 2 5 2 3" xfId="8789" xr:uid="{00000000-0005-0000-0000-000066220000}"/>
    <cellStyle name="Normal 67 2 5 2 3 3" xfId="23886" xr:uid="{00000000-0005-0000-0000-0000635D0000}"/>
    <cellStyle name="Normal 67 2 5 2 5" xfId="18873" xr:uid="{00000000-0005-0000-0000-0000CE490000}"/>
    <cellStyle name="Normal 67 2 5 3" xfId="5428" xr:uid="{00000000-0005-0000-0000-000045150000}"/>
    <cellStyle name="Normal 67 2 5 3 2" xfId="15480" xr:uid="{00000000-0005-0000-0000-0000893C0000}"/>
    <cellStyle name="Normal 67 2 5 3 2 3" xfId="30574" xr:uid="{00000000-0005-0000-0000-000083770000}"/>
    <cellStyle name="Normal 67 2 5 3 3" xfId="10460" xr:uid="{00000000-0005-0000-0000-0000ED280000}"/>
    <cellStyle name="Normal 67 2 5 3 3 3" xfId="25557" xr:uid="{00000000-0005-0000-0000-0000EA630000}"/>
    <cellStyle name="Normal 67 2 5 3 5" xfId="20544" xr:uid="{00000000-0005-0000-0000-000055500000}"/>
    <cellStyle name="Normal 67 2 5 4" xfId="12138" xr:uid="{00000000-0005-0000-0000-00007B2F0000}"/>
    <cellStyle name="Normal 67 2 5 4 3" xfId="27232" xr:uid="{00000000-0005-0000-0000-0000756A0000}"/>
    <cellStyle name="Normal 67 2 5 5" xfId="7117" xr:uid="{00000000-0005-0000-0000-0000DE1B0000}"/>
    <cellStyle name="Normal 67 2 5 5 3" xfId="22215" xr:uid="{00000000-0005-0000-0000-0000DC560000}"/>
    <cellStyle name="Normal 67 2 5 7" xfId="17202" xr:uid="{00000000-0005-0000-0000-000047430000}"/>
    <cellStyle name="Normal 67 2 6" xfId="2899" xr:uid="{00000000-0005-0000-0000-0000640B0000}"/>
    <cellStyle name="Normal 67 2 6 2" xfId="12973" xr:uid="{00000000-0005-0000-0000-0000BE320000}"/>
    <cellStyle name="Normal 67 2 6 2 3" xfId="28067" xr:uid="{00000000-0005-0000-0000-0000B86D0000}"/>
    <cellStyle name="Normal 67 2 6 3" xfId="7953" xr:uid="{00000000-0005-0000-0000-0000221F0000}"/>
    <cellStyle name="Normal 67 2 6 3 3" xfId="23050" xr:uid="{00000000-0005-0000-0000-00001F5A0000}"/>
    <cellStyle name="Normal 67 2 6 5" xfId="18037" xr:uid="{00000000-0005-0000-0000-00008A460000}"/>
    <cellStyle name="Normal 67 2 7" xfId="4592" xr:uid="{00000000-0005-0000-0000-000001120000}"/>
    <cellStyle name="Normal 67 2 7 2" xfId="14644" xr:uid="{00000000-0005-0000-0000-000045390000}"/>
    <cellStyle name="Normal 67 2 7 2 3" xfId="29738" xr:uid="{00000000-0005-0000-0000-00003F740000}"/>
    <cellStyle name="Normal 67 2 7 3" xfId="9624" xr:uid="{00000000-0005-0000-0000-0000A9250000}"/>
    <cellStyle name="Normal 67 2 7 3 3" xfId="24721" xr:uid="{00000000-0005-0000-0000-0000A6600000}"/>
    <cellStyle name="Normal 67 2 7 5" xfId="19708" xr:uid="{00000000-0005-0000-0000-0000114D0000}"/>
    <cellStyle name="Normal 67 2 8" xfId="11302" xr:uid="{00000000-0005-0000-0000-0000372C0000}"/>
    <cellStyle name="Normal 67 2 8 3" xfId="26396" xr:uid="{00000000-0005-0000-0000-000031670000}"/>
    <cellStyle name="Normal 67 2 9" xfId="6281" xr:uid="{00000000-0005-0000-0000-00009A180000}"/>
    <cellStyle name="Normal 67 2 9 3" xfId="21379" xr:uid="{00000000-0005-0000-0000-000098530000}"/>
    <cellStyle name="Normal 67 3" xfId="1246" xr:uid="{00000000-0005-0000-0000-0000EE040000}"/>
    <cellStyle name="Normal 67 3 10" xfId="16418"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1" xr:uid="{00000000-0005-0000-0000-0000A2730000}"/>
    <cellStyle name="Normal 67 3 2 2 2 2 3" xfId="9467" xr:uid="{00000000-0005-0000-0000-00000C250000}"/>
    <cellStyle name="Normal 67 3 2 2 2 2 3 3" xfId="24564" xr:uid="{00000000-0005-0000-0000-000009600000}"/>
    <cellStyle name="Normal 67 3 2 2 2 2 5" xfId="19551" xr:uid="{00000000-0005-0000-0000-0000744C0000}"/>
    <cellStyle name="Normal 67 3 2 2 2 3" xfId="6106" xr:uid="{00000000-0005-0000-0000-0000EB170000}"/>
    <cellStyle name="Normal 67 3 2 2 2 3 2" xfId="16158" xr:uid="{00000000-0005-0000-0000-00002F3F0000}"/>
    <cellStyle name="Normal 67 3 2 2 2 3 2 3" xfId="31252" xr:uid="{00000000-0005-0000-0000-0000297A0000}"/>
    <cellStyle name="Normal 67 3 2 2 2 3 3" xfId="11138" xr:uid="{00000000-0005-0000-0000-0000932B0000}"/>
    <cellStyle name="Normal 67 3 2 2 2 3 3 3" xfId="26235" xr:uid="{00000000-0005-0000-0000-000090660000}"/>
    <cellStyle name="Normal 67 3 2 2 2 3 5" xfId="21222" xr:uid="{00000000-0005-0000-0000-0000FB520000}"/>
    <cellStyle name="Normal 67 3 2 2 2 4" xfId="12816" xr:uid="{00000000-0005-0000-0000-000021320000}"/>
    <cellStyle name="Normal 67 3 2 2 2 4 3" xfId="27910" xr:uid="{00000000-0005-0000-0000-00001B6D0000}"/>
    <cellStyle name="Normal 67 3 2 2 2 5" xfId="7795" xr:uid="{00000000-0005-0000-0000-0000841E0000}"/>
    <cellStyle name="Normal 67 3 2 2 2 5 3" xfId="22893" xr:uid="{00000000-0005-0000-0000-000082590000}"/>
    <cellStyle name="Normal 67 3 2 2 2 7" xfId="17880" xr:uid="{00000000-0005-0000-0000-0000ED450000}"/>
    <cellStyle name="Normal 67 3 2 2 3" xfId="3577" xr:uid="{00000000-0005-0000-0000-00000A0E0000}"/>
    <cellStyle name="Normal 67 3 2 2 3 2" xfId="13651" xr:uid="{00000000-0005-0000-0000-000064350000}"/>
    <cellStyle name="Normal 67 3 2 2 3 2 3" xfId="28745" xr:uid="{00000000-0005-0000-0000-00005E700000}"/>
    <cellStyle name="Normal 67 3 2 2 3 3" xfId="8631" xr:uid="{00000000-0005-0000-0000-0000C8210000}"/>
    <cellStyle name="Normal 67 3 2 2 3 3 3" xfId="23728" xr:uid="{00000000-0005-0000-0000-0000C55C0000}"/>
    <cellStyle name="Normal 67 3 2 2 3 5" xfId="18715" xr:uid="{00000000-0005-0000-0000-000030490000}"/>
    <cellStyle name="Normal 67 3 2 2 4" xfId="5270" xr:uid="{00000000-0005-0000-0000-0000A7140000}"/>
    <cellStyle name="Normal 67 3 2 2 4 2" xfId="15322" xr:uid="{00000000-0005-0000-0000-0000EB3B0000}"/>
    <cellStyle name="Normal 67 3 2 2 4 2 3" xfId="30416" xr:uid="{00000000-0005-0000-0000-0000E5760000}"/>
    <cellStyle name="Normal 67 3 2 2 4 3" xfId="10302" xr:uid="{00000000-0005-0000-0000-00004F280000}"/>
    <cellStyle name="Normal 67 3 2 2 4 3 3" xfId="25399" xr:uid="{00000000-0005-0000-0000-00004C630000}"/>
    <cellStyle name="Normal 67 3 2 2 4 5" xfId="20386" xr:uid="{00000000-0005-0000-0000-0000B74F0000}"/>
    <cellStyle name="Normal 67 3 2 2 5" xfId="11980" xr:uid="{00000000-0005-0000-0000-0000DD2E0000}"/>
    <cellStyle name="Normal 67 3 2 2 5 3" xfId="27074" xr:uid="{00000000-0005-0000-0000-0000D7690000}"/>
    <cellStyle name="Normal 67 3 2 2 6" xfId="6959" xr:uid="{00000000-0005-0000-0000-0000401B0000}"/>
    <cellStyle name="Normal 67 3 2 2 6 3" xfId="22057" xr:uid="{00000000-0005-0000-0000-00003E560000}"/>
    <cellStyle name="Normal 67 3 2 2 8" xfId="17044"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3" xr:uid="{00000000-0005-0000-0000-000000720000}"/>
    <cellStyle name="Normal 67 3 2 3 2 3" xfId="9049" xr:uid="{00000000-0005-0000-0000-00006A230000}"/>
    <cellStyle name="Normal 67 3 2 3 2 3 3" xfId="24146" xr:uid="{00000000-0005-0000-0000-0000675E0000}"/>
    <cellStyle name="Normal 67 3 2 3 2 5" xfId="19133" xr:uid="{00000000-0005-0000-0000-0000D24A0000}"/>
    <cellStyle name="Normal 67 3 2 3 3" xfId="5688" xr:uid="{00000000-0005-0000-0000-000049160000}"/>
    <cellStyle name="Normal 67 3 2 3 3 2" xfId="15740" xr:uid="{00000000-0005-0000-0000-00008D3D0000}"/>
    <cellStyle name="Normal 67 3 2 3 3 2 3" xfId="30834" xr:uid="{00000000-0005-0000-0000-000087780000}"/>
    <cellStyle name="Normal 67 3 2 3 3 3" xfId="10720" xr:uid="{00000000-0005-0000-0000-0000F1290000}"/>
    <cellStyle name="Normal 67 3 2 3 3 3 3" xfId="25817" xr:uid="{00000000-0005-0000-0000-0000EE640000}"/>
    <cellStyle name="Normal 67 3 2 3 3 5" xfId="20804" xr:uid="{00000000-0005-0000-0000-000059510000}"/>
    <cellStyle name="Normal 67 3 2 3 4" xfId="12398" xr:uid="{00000000-0005-0000-0000-00007F300000}"/>
    <cellStyle name="Normal 67 3 2 3 4 3" xfId="27492" xr:uid="{00000000-0005-0000-0000-0000796B0000}"/>
    <cellStyle name="Normal 67 3 2 3 5" xfId="7377" xr:uid="{00000000-0005-0000-0000-0000E21C0000}"/>
    <cellStyle name="Normal 67 3 2 3 5 3" xfId="22475" xr:uid="{00000000-0005-0000-0000-0000E0570000}"/>
    <cellStyle name="Normal 67 3 2 3 7" xfId="17462" xr:uid="{00000000-0005-0000-0000-00004B440000}"/>
    <cellStyle name="Normal 67 3 2 4" xfId="3159" xr:uid="{00000000-0005-0000-0000-0000680C0000}"/>
    <cellStyle name="Normal 67 3 2 4 2" xfId="13233" xr:uid="{00000000-0005-0000-0000-0000C2330000}"/>
    <cellStyle name="Normal 67 3 2 4 2 3" xfId="28327" xr:uid="{00000000-0005-0000-0000-0000BC6E0000}"/>
    <cellStyle name="Normal 67 3 2 4 3" xfId="8213" xr:uid="{00000000-0005-0000-0000-000026200000}"/>
    <cellStyle name="Normal 67 3 2 4 3 3" xfId="23310" xr:uid="{00000000-0005-0000-0000-0000235B0000}"/>
    <cellStyle name="Normal 67 3 2 4 5" xfId="18297" xr:uid="{00000000-0005-0000-0000-00008E470000}"/>
    <cellStyle name="Normal 67 3 2 5" xfId="4852" xr:uid="{00000000-0005-0000-0000-000005130000}"/>
    <cellStyle name="Normal 67 3 2 5 2" xfId="14904" xr:uid="{00000000-0005-0000-0000-0000493A0000}"/>
    <cellStyle name="Normal 67 3 2 5 2 3" xfId="29998" xr:uid="{00000000-0005-0000-0000-000043750000}"/>
    <cellStyle name="Normal 67 3 2 5 3" xfId="9884" xr:uid="{00000000-0005-0000-0000-0000AD260000}"/>
    <cellStyle name="Normal 67 3 2 5 3 3" xfId="24981" xr:uid="{00000000-0005-0000-0000-0000AA610000}"/>
    <cellStyle name="Normal 67 3 2 5 5" xfId="19968" xr:uid="{00000000-0005-0000-0000-0000154E0000}"/>
    <cellStyle name="Normal 67 3 2 6" xfId="11562" xr:uid="{00000000-0005-0000-0000-00003B2D0000}"/>
    <cellStyle name="Normal 67 3 2 6 3" xfId="26656" xr:uid="{00000000-0005-0000-0000-000035680000}"/>
    <cellStyle name="Normal 67 3 2 7" xfId="6541" xr:uid="{00000000-0005-0000-0000-00009E190000}"/>
    <cellStyle name="Normal 67 3 2 7 3" xfId="21639" xr:uid="{00000000-0005-0000-0000-00009C540000}"/>
    <cellStyle name="Normal 67 3 2 9" xfId="16626"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3" xr:uid="{00000000-0005-0000-0000-0000D2720000}"/>
    <cellStyle name="Normal 67 3 3 2 2 3" xfId="9259" xr:uid="{00000000-0005-0000-0000-00003C240000}"/>
    <cellStyle name="Normal 67 3 3 2 2 3 3" xfId="24356" xr:uid="{00000000-0005-0000-0000-0000395F0000}"/>
    <cellStyle name="Normal 67 3 3 2 2 5" xfId="19343" xr:uid="{00000000-0005-0000-0000-0000A44B0000}"/>
    <cellStyle name="Normal 67 3 3 2 3" xfId="5898" xr:uid="{00000000-0005-0000-0000-00001B170000}"/>
    <cellStyle name="Normal 67 3 3 2 3 2" xfId="15950" xr:uid="{00000000-0005-0000-0000-00005F3E0000}"/>
    <cellStyle name="Normal 67 3 3 2 3 2 3" xfId="31044" xr:uid="{00000000-0005-0000-0000-000059790000}"/>
    <cellStyle name="Normal 67 3 3 2 3 3" xfId="10930" xr:uid="{00000000-0005-0000-0000-0000C32A0000}"/>
    <cellStyle name="Normal 67 3 3 2 3 3 3" xfId="26027" xr:uid="{00000000-0005-0000-0000-0000C0650000}"/>
    <cellStyle name="Normal 67 3 3 2 3 5" xfId="21014" xr:uid="{00000000-0005-0000-0000-00002B520000}"/>
    <cellStyle name="Normal 67 3 3 2 4" xfId="12608" xr:uid="{00000000-0005-0000-0000-000051310000}"/>
    <cellStyle name="Normal 67 3 3 2 4 3" xfId="27702" xr:uid="{00000000-0005-0000-0000-00004B6C0000}"/>
    <cellStyle name="Normal 67 3 3 2 5" xfId="7587" xr:uid="{00000000-0005-0000-0000-0000B41D0000}"/>
    <cellStyle name="Normal 67 3 3 2 5 3" xfId="22685" xr:uid="{00000000-0005-0000-0000-0000B2580000}"/>
    <cellStyle name="Normal 67 3 3 2 7" xfId="17672" xr:uid="{00000000-0005-0000-0000-00001D450000}"/>
    <cellStyle name="Normal 67 3 3 3" xfId="3369" xr:uid="{00000000-0005-0000-0000-00003A0D0000}"/>
    <cellStyle name="Normal 67 3 3 3 2" xfId="13443" xr:uid="{00000000-0005-0000-0000-000094340000}"/>
    <cellStyle name="Normal 67 3 3 3 2 3" xfId="28537" xr:uid="{00000000-0005-0000-0000-00008E6F0000}"/>
    <cellStyle name="Normal 67 3 3 3 3" xfId="8423" xr:uid="{00000000-0005-0000-0000-0000F8200000}"/>
    <cellStyle name="Normal 67 3 3 3 3 3" xfId="23520" xr:uid="{00000000-0005-0000-0000-0000F55B0000}"/>
    <cellStyle name="Normal 67 3 3 3 5" xfId="18507" xr:uid="{00000000-0005-0000-0000-000060480000}"/>
    <cellStyle name="Normal 67 3 3 4" xfId="5062" xr:uid="{00000000-0005-0000-0000-0000D7130000}"/>
    <cellStyle name="Normal 67 3 3 4 2" xfId="15114" xr:uid="{00000000-0005-0000-0000-00001B3B0000}"/>
    <cellStyle name="Normal 67 3 3 4 2 3" xfId="30208" xr:uid="{00000000-0005-0000-0000-000015760000}"/>
    <cellStyle name="Normal 67 3 3 4 3" xfId="10094" xr:uid="{00000000-0005-0000-0000-00007F270000}"/>
    <cellStyle name="Normal 67 3 3 4 3 3" xfId="25191" xr:uid="{00000000-0005-0000-0000-00007C620000}"/>
    <cellStyle name="Normal 67 3 3 4 5" xfId="20178" xr:uid="{00000000-0005-0000-0000-0000E74E0000}"/>
    <cellStyle name="Normal 67 3 3 5" xfId="11772" xr:uid="{00000000-0005-0000-0000-00000D2E0000}"/>
    <cellStyle name="Normal 67 3 3 5 3" xfId="26866" xr:uid="{00000000-0005-0000-0000-000007690000}"/>
    <cellStyle name="Normal 67 3 3 6" xfId="6751" xr:uid="{00000000-0005-0000-0000-0000701A0000}"/>
    <cellStyle name="Normal 67 3 3 6 3" xfId="21849" xr:uid="{00000000-0005-0000-0000-00006E550000}"/>
    <cellStyle name="Normal 67 3 3 8" xfId="16836"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5" xr:uid="{00000000-0005-0000-0000-000030710000}"/>
    <cellStyle name="Normal 67 3 4 2 3" xfId="8841" xr:uid="{00000000-0005-0000-0000-00009A220000}"/>
    <cellStyle name="Normal 67 3 4 2 3 3" xfId="23938" xr:uid="{00000000-0005-0000-0000-0000975D0000}"/>
    <cellStyle name="Normal 67 3 4 2 5" xfId="18925" xr:uid="{00000000-0005-0000-0000-0000024A0000}"/>
    <cellStyle name="Normal 67 3 4 3" xfId="5480" xr:uid="{00000000-0005-0000-0000-000079150000}"/>
    <cellStyle name="Normal 67 3 4 3 2" xfId="15532" xr:uid="{00000000-0005-0000-0000-0000BD3C0000}"/>
    <cellStyle name="Normal 67 3 4 3 2 3" xfId="30626" xr:uid="{00000000-0005-0000-0000-0000B7770000}"/>
    <cellStyle name="Normal 67 3 4 3 3" xfId="10512" xr:uid="{00000000-0005-0000-0000-000021290000}"/>
    <cellStyle name="Normal 67 3 4 3 3 3" xfId="25609" xr:uid="{00000000-0005-0000-0000-00001E640000}"/>
    <cellStyle name="Normal 67 3 4 3 5" xfId="20596" xr:uid="{00000000-0005-0000-0000-000089500000}"/>
    <cellStyle name="Normal 67 3 4 4" xfId="12190" xr:uid="{00000000-0005-0000-0000-0000AF2F0000}"/>
    <cellStyle name="Normal 67 3 4 4 3" xfId="27284" xr:uid="{00000000-0005-0000-0000-0000A96A0000}"/>
    <cellStyle name="Normal 67 3 4 5" xfId="7169" xr:uid="{00000000-0005-0000-0000-0000121C0000}"/>
    <cellStyle name="Normal 67 3 4 5 3" xfId="22267" xr:uid="{00000000-0005-0000-0000-000010570000}"/>
    <cellStyle name="Normal 67 3 4 7" xfId="17254" xr:uid="{00000000-0005-0000-0000-00007B430000}"/>
    <cellStyle name="Normal 67 3 5" xfId="2951" xr:uid="{00000000-0005-0000-0000-0000980B0000}"/>
    <cellStyle name="Normal 67 3 5 2" xfId="13025" xr:uid="{00000000-0005-0000-0000-0000F2320000}"/>
    <cellStyle name="Normal 67 3 5 2 3" xfId="28119" xr:uid="{00000000-0005-0000-0000-0000EC6D0000}"/>
    <cellStyle name="Normal 67 3 5 3" xfId="8005" xr:uid="{00000000-0005-0000-0000-0000561F0000}"/>
    <cellStyle name="Normal 67 3 5 3 3" xfId="23102" xr:uid="{00000000-0005-0000-0000-0000535A0000}"/>
    <cellStyle name="Normal 67 3 5 5" xfId="18089" xr:uid="{00000000-0005-0000-0000-0000BE460000}"/>
    <cellStyle name="Normal 67 3 6" xfId="4644" xr:uid="{00000000-0005-0000-0000-000035120000}"/>
    <cellStyle name="Normal 67 3 6 2" xfId="14696" xr:uid="{00000000-0005-0000-0000-000079390000}"/>
    <cellStyle name="Normal 67 3 6 2 3" xfId="29790" xr:uid="{00000000-0005-0000-0000-000073740000}"/>
    <cellStyle name="Normal 67 3 6 3" xfId="9676" xr:uid="{00000000-0005-0000-0000-0000DD250000}"/>
    <cellStyle name="Normal 67 3 6 3 3" xfId="24773" xr:uid="{00000000-0005-0000-0000-0000DA600000}"/>
    <cellStyle name="Normal 67 3 6 5" xfId="19760" xr:uid="{00000000-0005-0000-0000-0000454D0000}"/>
    <cellStyle name="Normal 67 3 7" xfId="11354" xr:uid="{00000000-0005-0000-0000-00006B2C0000}"/>
    <cellStyle name="Normal 67 3 7 3" xfId="26448" xr:uid="{00000000-0005-0000-0000-000065670000}"/>
    <cellStyle name="Normal 67 3 8" xfId="6333" xr:uid="{00000000-0005-0000-0000-0000CE180000}"/>
    <cellStyle name="Normal 67 3 8 3" xfId="21431"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7" xr:uid="{00000000-0005-0000-0000-00003A730000}"/>
    <cellStyle name="Normal 67 4 2 2 2 3" xfId="9363" xr:uid="{00000000-0005-0000-0000-0000A4240000}"/>
    <cellStyle name="Normal 67 4 2 2 2 3 3" xfId="24460" xr:uid="{00000000-0005-0000-0000-0000A15F0000}"/>
    <cellStyle name="Normal 67 4 2 2 2 5" xfId="19447" xr:uid="{00000000-0005-0000-0000-00000C4C0000}"/>
    <cellStyle name="Normal 67 4 2 2 3" xfId="6002" xr:uid="{00000000-0005-0000-0000-000083170000}"/>
    <cellStyle name="Normal 67 4 2 2 3 2" xfId="16054" xr:uid="{00000000-0005-0000-0000-0000C73E0000}"/>
    <cellStyle name="Normal 67 4 2 2 3 2 3" xfId="31148" xr:uid="{00000000-0005-0000-0000-0000C1790000}"/>
    <cellStyle name="Normal 67 4 2 2 3 3" xfId="11034" xr:uid="{00000000-0005-0000-0000-00002B2B0000}"/>
    <cellStyle name="Normal 67 4 2 2 3 3 3" xfId="26131" xr:uid="{00000000-0005-0000-0000-000028660000}"/>
    <cellStyle name="Normal 67 4 2 2 3 5" xfId="21118" xr:uid="{00000000-0005-0000-0000-000093520000}"/>
    <cellStyle name="Normal 67 4 2 2 4" xfId="12712" xr:uid="{00000000-0005-0000-0000-0000B9310000}"/>
    <cellStyle name="Normal 67 4 2 2 4 3" xfId="27806" xr:uid="{00000000-0005-0000-0000-0000B36C0000}"/>
    <cellStyle name="Normal 67 4 2 2 5" xfId="7691" xr:uid="{00000000-0005-0000-0000-00001C1E0000}"/>
    <cellStyle name="Normal 67 4 2 2 5 3" xfId="22789" xr:uid="{00000000-0005-0000-0000-00001A590000}"/>
    <cellStyle name="Normal 67 4 2 2 7" xfId="17776" xr:uid="{00000000-0005-0000-0000-000085450000}"/>
    <cellStyle name="Normal 67 4 2 3" xfId="3473" xr:uid="{00000000-0005-0000-0000-0000A20D0000}"/>
    <cellStyle name="Normal 67 4 2 3 2" xfId="13547" xr:uid="{00000000-0005-0000-0000-0000FC340000}"/>
    <cellStyle name="Normal 67 4 2 3 2 3" xfId="28641" xr:uid="{00000000-0005-0000-0000-0000F66F0000}"/>
    <cellStyle name="Normal 67 4 2 3 3" xfId="8527" xr:uid="{00000000-0005-0000-0000-000060210000}"/>
    <cellStyle name="Normal 67 4 2 3 3 3" xfId="23624" xr:uid="{00000000-0005-0000-0000-00005D5C0000}"/>
    <cellStyle name="Normal 67 4 2 3 5" xfId="18611" xr:uid="{00000000-0005-0000-0000-0000C8480000}"/>
    <cellStyle name="Normal 67 4 2 4" xfId="5166" xr:uid="{00000000-0005-0000-0000-00003F140000}"/>
    <cellStyle name="Normal 67 4 2 4 2" xfId="15218" xr:uid="{00000000-0005-0000-0000-0000833B0000}"/>
    <cellStyle name="Normal 67 4 2 4 2 3" xfId="30312" xr:uid="{00000000-0005-0000-0000-00007D760000}"/>
    <cellStyle name="Normal 67 4 2 4 3" xfId="10198" xr:uid="{00000000-0005-0000-0000-0000E7270000}"/>
    <cellStyle name="Normal 67 4 2 4 3 3" xfId="25295" xr:uid="{00000000-0005-0000-0000-0000E4620000}"/>
    <cellStyle name="Normal 67 4 2 4 5" xfId="20282" xr:uid="{00000000-0005-0000-0000-00004F4F0000}"/>
    <cellStyle name="Normal 67 4 2 5" xfId="11876" xr:uid="{00000000-0005-0000-0000-0000752E0000}"/>
    <cellStyle name="Normal 67 4 2 5 3" xfId="26970" xr:uid="{00000000-0005-0000-0000-00006F690000}"/>
    <cellStyle name="Normal 67 4 2 6" xfId="6855" xr:uid="{00000000-0005-0000-0000-0000D81A0000}"/>
    <cellStyle name="Normal 67 4 2 6 3" xfId="21953" xr:uid="{00000000-0005-0000-0000-0000D6550000}"/>
    <cellStyle name="Normal 67 4 2 8" xfId="16940"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59" xr:uid="{00000000-0005-0000-0000-000098710000}"/>
    <cellStyle name="Normal 67 4 3 2 3" xfId="8945" xr:uid="{00000000-0005-0000-0000-000002230000}"/>
    <cellStyle name="Normal 67 4 3 2 3 3" xfId="24042" xr:uid="{00000000-0005-0000-0000-0000FF5D0000}"/>
    <cellStyle name="Normal 67 4 3 2 5" xfId="19029" xr:uid="{00000000-0005-0000-0000-00006A4A0000}"/>
    <cellStyle name="Normal 67 4 3 3" xfId="5584" xr:uid="{00000000-0005-0000-0000-0000E1150000}"/>
    <cellStyle name="Normal 67 4 3 3 2" xfId="15636" xr:uid="{00000000-0005-0000-0000-0000253D0000}"/>
    <cellStyle name="Normal 67 4 3 3 2 3" xfId="30730" xr:uid="{00000000-0005-0000-0000-00001F780000}"/>
    <cellStyle name="Normal 67 4 3 3 3" xfId="10616" xr:uid="{00000000-0005-0000-0000-000089290000}"/>
    <cellStyle name="Normal 67 4 3 3 3 3" xfId="25713" xr:uid="{00000000-0005-0000-0000-000086640000}"/>
    <cellStyle name="Normal 67 4 3 3 5" xfId="20700" xr:uid="{00000000-0005-0000-0000-0000F1500000}"/>
    <cellStyle name="Normal 67 4 3 4" xfId="12294" xr:uid="{00000000-0005-0000-0000-000017300000}"/>
    <cellStyle name="Normal 67 4 3 4 3" xfId="27388" xr:uid="{00000000-0005-0000-0000-0000116B0000}"/>
    <cellStyle name="Normal 67 4 3 5" xfId="7273" xr:uid="{00000000-0005-0000-0000-00007A1C0000}"/>
    <cellStyle name="Normal 67 4 3 5 3" xfId="22371" xr:uid="{00000000-0005-0000-0000-000078570000}"/>
    <cellStyle name="Normal 67 4 3 7" xfId="17358" xr:uid="{00000000-0005-0000-0000-0000E3430000}"/>
    <cellStyle name="Normal 67 4 4" xfId="3055" xr:uid="{00000000-0005-0000-0000-0000000C0000}"/>
    <cellStyle name="Normal 67 4 4 2" xfId="13129" xr:uid="{00000000-0005-0000-0000-00005A330000}"/>
    <cellStyle name="Normal 67 4 4 2 3" xfId="28223" xr:uid="{00000000-0005-0000-0000-0000546E0000}"/>
    <cellStyle name="Normal 67 4 4 3" xfId="8109" xr:uid="{00000000-0005-0000-0000-0000BE1F0000}"/>
    <cellStyle name="Normal 67 4 4 3 3" xfId="23206" xr:uid="{00000000-0005-0000-0000-0000BB5A0000}"/>
    <cellStyle name="Normal 67 4 4 5" xfId="18193" xr:uid="{00000000-0005-0000-0000-000026470000}"/>
    <cellStyle name="Normal 67 4 5" xfId="4748" xr:uid="{00000000-0005-0000-0000-00009D120000}"/>
    <cellStyle name="Normal 67 4 5 2" xfId="14800" xr:uid="{00000000-0005-0000-0000-0000E1390000}"/>
    <cellStyle name="Normal 67 4 5 2 3" xfId="29894" xr:uid="{00000000-0005-0000-0000-0000DB740000}"/>
    <cellStyle name="Normal 67 4 5 3" xfId="9780" xr:uid="{00000000-0005-0000-0000-000045260000}"/>
    <cellStyle name="Normal 67 4 5 3 3" xfId="24877" xr:uid="{00000000-0005-0000-0000-000042610000}"/>
    <cellStyle name="Normal 67 4 5 5" xfId="19864" xr:uid="{00000000-0005-0000-0000-0000AD4D0000}"/>
    <cellStyle name="Normal 67 4 6" xfId="11458" xr:uid="{00000000-0005-0000-0000-0000D32C0000}"/>
    <cellStyle name="Normal 67 4 6 3" xfId="26552" xr:uid="{00000000-0005-0000-0000-0000CD670000}"/>
    <cellStyle name="Normal 67 4 7" xfId="6437" xr:uid="{00000000-0005-0000-0000-000036190000}"/>
    <cellStyle name="Normal 67 4 7 3" xfId="21535" xr:uid="{00000000-0005-0000-0000-000034540000}"/>
    <cellStyle name="Normal 67 4 9" xfId="16522"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69" xr:uid="{00000000-0005-0000-0000-00006A720000}"/>
    <cellStyle name="Normal 67 5 2 2 3" xfId="9155" xr:uid="{00000000-0005-0000-0000-0000D4230000}"/>
    <cellStyle name="Normal 67 5 2 2 3 3" xfId="24252" xr:uid="{00000000-0005-0000-0000-0000D15E0000}"/>
    <cellStyle name="Normal 67 5 2 2 5" xfId="19239" xr:uid="{00000000-0005-0000-0000-00003C4B0000}"/>
    <cellStyle name="Normal 67 5 2 3" xfId="5794" xr:uid="{00000000-0005-0000-0000-0000B3160000}"/>
    <cellStyle name="Normal 67 5 2 3 2" xfId="15846" xr:uid="{00000000-0005-0000-0000-0000F73D0000}"/>
    <cellStyle name="Normal 67 5 2 3 2 3" xfId="30940" xr:uid="{00000000-0005-0000-0000-0000F1780000}"/>
    <cellStyle name="Normal 67 5 2 3 3" xfId="10826" xr:uid="{00000000-0005-0000-0000-00005B2A0000}"/>
    <cellStyle name="Normal 67 5 2 3 3 3" xfId="25923" xr:uid="{00000000-0005-0000-0000-000058650000}"/>
    <cellStyle name="Normal 67 5 2 3 5" xfId="20910" xr:uid="{00000000-0005-0000-0000-0000C3510000}"/>
    <cellStyle name="Normal 67 5 2 4" xfId="12504" xr:uid="{00000000-0005-0000-0000-0000E9300000}"/>
    <cellStyle name="Normal 67 5 2 4 3" xfId="27598" xr:uid="{00000000-0005-0000-0000-0000E36B0000}"/>
    <cellStyle name="Normal 67 5 2 5" xfId="7483" xr:uid="{00000000-0005-0000-0000-00004C1D0000}"/>
    <cellStyle name="Normal 67 5 2 5 3" xfId="22581" xr:uid="{00000000-0005-0000-0000-00004A580000}"/>
    <cellStyle name="Normal 67 5 2 7" xfId="17568" xr:uid="{00000000-0005-0000-0000-0000B5440000}"/>
    <cellStyle name="Normal 67 5 3" xfId="3265" xr:uid="{00000000-0005-0000-0000-0000D20C0000}"/>
    <cellStyle name="Normal 67 5 3 2" xfId="13339" xr:uid="{00000000-0005-0000-0000-00002C340000}"/>
    <cellStyle name="Normal 67 5 3 2 3" xfId="28433" xr:uid="{00000000-0005-0000-0000-0000266F0000}"/>
    <cellStyle name="Normal 67 5 3 3" xfId="8319" xr:uid="{00000000-0005-0000-0000-000090200000}"/>
    <cellStyle name="Normal 67 5 3 3 3" xfId="23416" xr:uid="{00000000-0005-0000-0000-00008D5B0000}"/>
    <cellStyle name="Normal 67 5 3 5" xfId="18403" xr:uid="{00000000-0005-0000-0000-0000F8470000}"/>
    <cellStyle name="Normal 67 5 4" xfId="4958" xr:uid="{00000000-0005-0000-0000-00006F130000}"/>
    <cellStyle name="Normal 67 5 4 2" xfId="15010" xr:uid="{00000000-0005-0000-0000-0000B33A0000}"/>
    <cellStyle name="Normal 67 5 4 2 3" xfId="30104" xr:uid="{00000000-0005-0000-0000-0000AD750000}"/>
    <cellStyle name="Normal 67 5 4 3" xfId="9990" xr:uid="{00000000-0005-0000-0000-000017270000}"/>
    <cellStyle name="Normal 67 5 4 3 3" xfId="25087" xr:uid="{00000000-0005-0000-0000-000014620000}"/>
    <cellStyle name="Normal 67 5 4 5" xfId="20074" xr:uid="{00000000-0005-0000-0000-00007F4E0000}"/>
    <cellStyle name="Normal 67 5 5" xfId="11668" xr:uid="{00000000-0005-0000-0000-0000A52D0000}"/>
    <cellStyle name="Normal 67 5 5 3" xfId="26762" xr:uid="{00000000-0005-0000-0000-00009F680000}"/>
    <cellStyle name="Normal 67 5 6" xfId="6647" xr:uid="{00000000-0005-0000-0000-0000081A0000}"/>
    <cellStyle name="Normal 67 5 6 3" xfId="21745" xr:uid="{00000000-0005-0000-0000-000006550000}"/>
    <cellStyle name="Normal 67 5 8" xfId="16732"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1" xr:uid="{00000000-0005-0000-0000-0000C8700000}"/>
    <cellStyle name="Normal 67 6 2 3" xfId="8737" xr:uid="{00000000-0005-0000-0000-000032220000}"/>
    <cellStyle name="Normal 67 6 2 3 3" xfId="23834" xr:uid="{00000000-0005-0000-0000-00002F5D0000}"/>
    <cellStyle name="Normal 67 6 2 5" xfId="18821" xr:uid="{00000000-0005-0000-0000-00009A490000}"/>
    <cellStyle name="Normal 67 6 3" xfId="5376" xr:uid="{00000000-0005-0000-0000-000011150000}"/>
    <cellStyle name="Normal 67 6 3 2" xfId="15428" xr:uid="{00000000-0005-0000-0000-0000553C0000}"/>
    <cellStyle name="Normal 67 6 3 2 3" xfId="30522" xr:uid="{00000000-0005-0000-0000-00004F770000}"/>
    <cellStyle name="Normal 67 6 3 3" xfId="10408" xr:uid="{00000000-0005-0000-0000-0000B9280000}"/>
    <cellStyle name="Normal 67 6 3 3 3" xfId="25505" xr:uid="{00000000-0005-0000-0000-0000B6630000}"/>
    <cellStyle name="Normal 67 6 3 5" xfId="20492" xr:uid="{00000000-0005-0000-0000-000021500000}"/>
    <cellStyle name="Normal 67 6 4" xfId="12086" xr:uid="{00000000-0005-0000-0000-0000472F0000}"/>
    <cellStyle name="Normal 67 6 4 3" xfId="27180" xr:uid="{00000000-0005-0000-0000-0000416A0000}"/>
    <cellStyle name="Normal 67 6 5" xfId="7065" xr:uid="{00000000-0005-0000-0000-0000AA1B0000}"/>
    <cellStyle name="Normal 67 6 5 3" xfId="22163" xr:uid="{00000000-0005-0000-0000-0000A8560000}"/>
    <cellStyle name="Normal 67 6 7" xfId="17150" xr:uid="{00000000-0005-0000-0000-000013430000}"/>
    <cellStyle name="Normal 67 7" xfId="2844" xr:uid="{00000000-0005-0000-0000-00002D0B0000}"/>
    <cellStyle name="Normal 67 7 2" xfId="12921" xr:uid="{00000000-0005-0000-0000-00008A320000}"/>
    <cellStyle name="Normal 67 7 2 3" xfId="28015" xr:uid="{00000000-0005-0000-0000-0000846D0000}"/>
    <cellStyle name="Normal 67 7 3" xfId="7901" xr:uid="{00000000-0005-0000-0000-0000EE1E0000}"/>
    <cellStyle name="Normal 67 7 3 3" xfId="22998" xr:uid="{00000000-0005-0000-0000-0000EB590000}"/>
    <cellStyle name="Normal 67 7 5" xfId="17985" xr:uid="{00000000-0005-0000-0000-000056460000}"/>
    <cellStyle name="Normal 67 8" xfId="4538" xr:uid="{00000000-0005-0000-0000-0000CB110000}"/>
    <cellStyle name="Normal 67 8 2" xfId="14592" xr:uid="{00000000-0005-0000-0000-000011390000}"/>
    <cellStyle name="Normal 67 8 2 3" xfId="29686" xr:uid="{00000000-0005-0000-0000-00000B740000}"/>
    <cellStyle name="Normal 67 8 3" xfId="9572" xr:uid="{00000000-0005-0000-0000-000075250000}"/>
    <cellStyle name="Normal 67 8 3 3" xfId="24669" xr:uid="{00000000-0005-0000-0000-000072600000}"/>
    <cellStyle name="Normal 67 8 5" xfId="19656" xr:uid="{00000000-0005-0000-0000-0000DD4C0000}"/>
    <cellStyle name="Normal 67 9" xfId="11248" xr:uid="{00000000-0005-0000-0000-0000012C0000}"/>
    <cellStyle name="Normal 67 9 3" xfId="26344" xr:uid="{00000000-0005-0000-0000-0000FD660000}"/>
    <cellStyle name="Normal 68" xfId="887" xr:uid="{00000000-0005-0000-0000-000086030000}"/>
    <cellStyle name="Normal 69" xfId="888" xr:uid="{00000000-0005-0000-0000-000087030000}"/>
    <cellStyle name="Normal 7" xfId="171" xr:uid="{00000000-0005-0000-0000-0000B2000000}"/>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8" xr:uid="{00000000-0005-0000-0000-000065530000}"/>
    <cellStyle name="Normal 7 6 12" xfId="16313" xr:uid="{00000000-0005-0000-0000-0000CE3F0000}"/>
    <cellStyle name="Normal 7 6 2" xfId="1193" xr:uid="{00000000-0005-0000-0000-0000B9040000}"/>
    <cellStyle name="Normal 7 6 2 11" xfId="16367" xr:uid="{00000000-0005-0000-0000-000004400000}"/>
    <cellStyle name="Normal 7 6 2 2" xfId="1301" xr:uid="{00000000-0005-0000-0000-000025050000}"/>
    <cellStyle name="Normal 7 6 2 2 10" xfId="16471"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4" xr:uid="{00000000-0005-0000-0000-0000D7730000}"/>
    <cellStyle name="Normal 7 6 2 2 2 2 2 2 3" xfId="9520" xr:uid="{00000000-0005-0000-0000-000041250000}"/>
    <cellStyle name="Normal 7 6 2 2 2 2 2 2 3 3" xfId="24617" xr:uid="{00000000-0005-0000-0000-00003E600000}"/>
    <cellStyle name="Normal 7 6 2 2 2 2 2 2 5" xfId="19604"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8" xr:uid="{00000000-0005-0000-0000-0000C5660000}"/>
    <cellStyle name="Normal 7 6 2 2 2 2 2 3 5" xfId="21275" xr:uid="{00000000-0005-0000-0000-000030530000}"/>
    <cellStyle name="Normal 7 6 2 2 2 2 2 4" xfId="12869" xr:uid="{00000000-0005-0000-0000-000056320000}"/>
    <cellStyle name="Normal 7 6 2 2 2 2 2 4 3" xfId="27963" xr:uid="{00000000-0005-0000-0000-0000506D0000}"/>
    <cellStyle name="Normal 7 6 2 2 2 2 2 5" xfId="7848" xr:uid="{00000000-0005-0000-0000-0000B91E0000}"/>
    <cellStyle name="Normal 7 6 2 2 2 2 2 5 3" xfId="22946" xr:uid="{00000000-0005-0000-0000-0000B7590000}"/>
    <cellStyle name="Normal 7 6 2 2 2 2 2 7" xfId="17933" xr:uid="{00000000-0005-0000-0000-000022460000}"/>
    <cellStyle name="Normal 7 6 2 2 2 2 3" xfId="3630" xr:uid="{00000000-0005-0000-0000-00003F0E0000}"/>
    <cellStyle name="Normal 7 6 2 2 2 2 3 2" xfId="13704" xr:uid="{00000000-0005-0000-0000-000099350000}"/>
    <cellStyle name="Normal 7 6 2 2 2 2 3 2 3" xfId="28798" xr:uid="{00000000-0005-0000-0000-000093700000}"/>
    <cellStyle name="Normal 7 6 2 2 2 2 3 3" xfId="8684" xr:uid="{00000000-0005-0000-0000-0000FD210000}"/>
    <cellStyle name="Normal 7 6 2 2 2 2 3 3 3" xfId="23781" xr:uid="{00000000-0005-0000-0000-0000FA5C0000}"/>
    <cellStyle name="Normal 7 6 2 2 2 2 3 5" xfId="18768" xr:uid="{00000000-0005-0000-0000-000065490000}"/>
    <cellStyle name="Normal 7 6 2 2 2 2 4" xfId="5323" xr:uid="{00000000-0005-0000-0000-0000DC140000}"/>
    <cellStyle name="Normal 7 6 2 2 2 2 4 2" xfId="15375" xr:uid="{00000000-0005-0000-0000-0000203C0000}"/>
    <cellStyle name="Normal 7 6 2 2 2 2 4 2 3" xfId="30469" xr:uid="{00000000-0005-0000-0000-00001A770000}"/>
    <cellStyle name="Normal 7 6 2 2 2 2 4 3" xfId="10355" xr:uid="{00000000-0005-0000-0000-000084280000}"/>
    <cellStyle name="Normal 7 6 2 2 2 2 4 3 3" xfId="25452" xr:uid="{00000000-0005-0000-0000-000081630000}"/>
    <cellStyle name="Normal 7 6 2 2 2 2 4 5" xfId="20439" xr:uid="{00000000-0005-0000-0000-0000EC4F0000}"/>
    <cellStyle name="Normal 7 6 2 2 2 2 5" xfId="12033" xr:uid="{00000000-0005-0000-0000-0000122F0000}"/>
    <cellStyle name="Normal 7 6 2 2 2 2 5 3" xfId="27127" xr:uid="{00000000-0005-0000-0000-00000C6A0000}"/>
    <cellStyle name="Normal 7 6 2 2 2 2 6" xfId="7012" xr:uid="{00000000-0005-0000-0000-0000751B0000}"/>
    <cellStyle name="Normal 7 6 2 2 2 2 6 3" xfId="22110" xr:uid="{00000000-0005-0000-0000-000073560000}"/>
    <cellStyle name="Normal 7 6 2 2 2 2 8" xfId="17097"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6" xr:uid="{00000000-0005-0000-0000-000035720000}"/>
    <cellStyle name="Normal 7 6 2 2 2 3 2 3" xfId="9102" xr:uid="{00000000-0005-0000-0000-00009F230000}"/>
    <cellStyle name="Normal 7 6 2 2 2 3 2 3 3" xfId="24199" xr:uid="{00000000-0005-0000-0000-00009C5E0000}"/>
    <cellStyle name="Normal 7 6 2 2 2 3 2 5" xfId="19186" xr:uid="{00000000-0005-0000-0000-0000074B0000}"/>
    <cellStyle name="Normal 7 6 2 2 2 3 3" xfId="5741" xr:uid="{00000000-0005-0000-0000-00007E160000}"/>
    <cellStyle name="Normal 7 6 2 2 2 3 3 2" xfId="15793" xr:uid="{00000000-0005-0000-0000-0000C23D0000}"/>
    <cellStyle name="Normal 7 6 2 2 2 3 3 2 3" xfId="30887" xr:uid="{00000000-0005-0000-0000-0000BC780000}"/>
    <cellStyle name="Normal 7 6 2 2 2 3 3 3" xfId="10773" xr:uid="{00000000-0005-0000-0000-0000262A0000}"/>
    <cellStyle name="Normal 7 6 2 2 2 3 3 3 3" xfId="25870" xr:uid="{00000000-0005-0000-0000-000023650000}"/>
    <cellStyle name="Normal 7 6 2 2 2 3 3 5" xfId="20857" xr:uid="{00000000-0005-0000-0000-00008E510000}"/>
    <cellStyle name="Normal 7 6 2 2 2 3 4" xfId="12451" xr:uid="{00000000-0005-0000-0000-0000B4300000}"/>
    <cellStyle name="Normal 7 6 2 2 2 3 4 3" xfId="27545" xr:uid="{00000000-0005-0000-0000-0000AE6B0000}"/>
    <cellStyle name="Normal 7 6 2 2 2 3 5" xfId="7430" xr:uid="{00000000-0005-0000-0000-0000171D0000}"/>
    <cellStyle name="Normal 7 6 2 2 2 3 5 3" xfId="22528" xr:uid="{00000000-0005-0000-0000-000015580000}"/>
    <cellStyle name="Normal 7 6 2 2 2 3 7" xfId="17515" xr:uid="{00000000-0005-0000-0000-000080440000}"/>
    <cellStyle name="Normal 7 6 2 2 2 4" xfId="3212" xr:uid="{00000000-0005-0000-0000-00009D0C0000}"/>
    <cellStyle name="Normal 7 6 2 2 2 4 2" xfId="13286" xr:uid="{00000000-0005-0000-0000-0000F7330000}"/>
    <cellStyle name="Normal 7 6 2 2 2 4 2 3" xfId="28380" xr:uid="{00000000-0005-0000-0000-0000F16E0000}"/>
    <cellStyle name="Normal 7 6 2 2 2 4 3" xfId="8266" xr:uid="{00000000-0005-0000-0000-00005B200000}"/>
    <cellStyle name="Normal 7 6 2 2 2 4 3 3" xfId="23363" xr:uid="{00000000-0005-0000-0000-0000585B0000}"/>
    <cellStyle name="Normal 7 6 2 2 2 4 5" xfId="18350" xr:uid="{00000000-0005-0000-0000-0000C3470000}"/>
    <cellStyle name="Normal 7 6 2 2 2 5" xfId="4905" xr:uid="{00000000-0005-0000-0000-00003A130000}"/>
    <cellStyle name="Normal 7 6 2 2 2 5 2" xfId="14957" xr:uid="{00000000-0005-0000-0000-00007E3A0000}"/>
    <cellStyle name="Normal 7 6 2 2 2 5 2 3" xfId="30051" xr:uid="{00000000-0005-0000-0000-000078750000}"/>
    <cellStyle name="Normal 7 6 2 2 2 5 3" xfId="9937" xr:uid="{00000000-0005-0000-0000-0000E2260000}"/>
    <cellStyle name="Normal 7 6 2 2 2 5 3 3" xfId="25034" xr:uid="{00000000-0005-0000-0000-0000DF610000}"/>
    <cellStyle name="Normal 7 6 2 2 2 5 5" xfId="20021" xr:uid="{00000000-0005-0000-0000-00004A4E0000}"/>
    <cellStyle name="Normal 7 6 2 2 2 6" xfId="11615" xr:uid="{00000000-0005-0000-0000-0000702D0000}"/>
    <cellStyle name="Normal 7 6 2 2 2 6 3" xfId="26709" xr:uid="{00000000-0005-0000-0000-00006A680000}"/>
    <cellStyle name="Normal 7 6 2 2 2 7" xfId="6594" xr:uid="{00000000-0005-0000-0000-0000D3190000}"/>
    <cellStyle name="Normal 7 6 2 2 2 7 3" xfId="21692" xr:uid="{00000000-0005-0000-0000-0000D1540000}"/>
    <cellStyle name="Normal 7 6 2 2 2 9" xfId="16679"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6" xr:uid="{00000000-0005-0000-0000-000007730000}"/>
    <cellStyle name="Normal 7 6 2 2 3 2 2 3" xfId="9312" xr:uid="{00000000-0005-0000-0000-000071240000}"/>
    <cellStyle name="Normal 7 6 2 2 3 2 2 3 3" xfId="24409" xr:uid="{00000000-0005-0000-0000-00006E5F0000}"/>
    <cellStyle name="Normal 7 6 2 2 3 2 2 5" xfId="19396" xr:uid="{00000000-0005-0000-0000-0000D94B0000}"/>
    <cellStyle name="Normal 7 6 2 2 3 2 3" xfId="5951" xr:uid="{00000000-0005-0000-0000-000050170000}"/>
    <cellStyle name="Normal 7 6 2 2 3 2 3 2" xfId="16003" xr:uid="{00000000-0005-0000-0000-0000943E0000}"/>
    <cellStyle name="Normal 7 6 2 2 3 2 3 2 3" xfId="31097" xr:uid="{00000000-0005-0000-0000-00008E790000}"/>
    <cellStyle name="Normal 7 6 2 2 3 2 3 3" xfId="10983" xr:uid="{00000000-0005-0000-0000-0000F82A0000}"/>
    <cellStyle name="Normal 7 6 2 2 3 2 3 3 3" xfId="26080" xr:uid="{00000000-0005-0000-0000-0000F5650000}"/>
    <cellStyle name="Normal 7 6 2 2 3 2 3 5" xfId="21067" xr:uid="{00000000-0005-0000-0000-000060520000}"/>
    <cellStyle name="Normal 7 6 2 2 3 2 4" xfId="12661" xr:uid="{00000000-0005-0000-0000-000086310000}"/>
    <cellStyle name="Normal 7 6 2 2 3 2 4 3" xfId="27755" xr:uid="{00000000-0005-0000-0000-0000806C0000}"/>
    <cellStyle name="Normal 7 6 2 2 3 2 5" xfId="7640" xr:uid="{00000000-0005-0000-0000-0000E91D0000}"/>
    <cellStyle name="Normal 7 6 2 2 3 2 5 3" xfId="22738" xr:uid="{00000000-0005-0000-0000-0000E7580000}"/>
    <cellStyle name="Normal 7 6 2 2 3 2 7" xfId="17725" xr:uid="{00000000-0005-0000-0000-000052450000}"/>
    <cellStyle name="Normal 7 6 2 2 3 3" xfId="3422" xr:uid="{00000000-0005-0000-0000-00006F0D0000}"/>
    <cellStyle name="Normal 7 6 2 2 3 3 2" xfId="13496" xr:uid="{00000000-0005-0000-0000-0000C9340000}"/>
    <cellStyle name="Normal 7 6 2 2 3 3 2 3" xfId="28590" xr:uid="{00000000-0005-0000-0000-0000C36F0000}"/>
    <cellStyle name="Normal 7 6 2 2 3 3 3" xfId="8476" xr:uid="{00000000-0005-0000-0000-00002D210000}"/>
    <cellStyle name="Normal 7 6 2 2 3 3 3 3" xfId="23573" xr:uid="{00000000-0005-0000-0000-00002A5C0000}"/>
    <cellStyle name="Normal 7 6 2 2 3 3 5" xfId="18560" xr:uid="{00000000-0005-0000-0000-000095480000}"/>
    <cellStyle name="Normal 7 6 2 2 3 4" xfId="5115" xr:uid="{00000000-0005-0000-0000-00000C140000}"/>
    <cellStyle name="Normal 7 6 2 2 3 4 2" xfId="15167" xr:uid="{00000000-0005-0000-0000-0000503B0000}"/>
    <cellStyle name="Normal 7 6 2 2 3 4 2 3" xfId="30261" xr:uid="{00000000-0005-0000-0000-00004A760000}"/>
    <cellStyle name="Normal 7 6 2 2 3 4 3" xfId="10147" xr:uid="{00000000-0005-0000-0000-0000B4270000}"/>
    <cellStyle name="Normal 7 6 2 2 3 4 3 3" xfId="25244" xr:uid="{00000000-0005-0000-0000-0000B1620000}"/>
    <cellStyle name="Normal 7 6 2 2 3 4 5" xfId="20231" xr:uid="{00000000-0005-0000-0000-00001C4F0000}"/>
    <cellStyle name="Normal 7 6 2 2 3 5" xfId="11825" xr:uid="{00000000-0005-0000-0000-0000422E0000}"/>
    <cellStyle name="Normal 7 6 2 2 3 5 3" xfId="26919" xr:uid="{00000000-0005-0000-0000-00003C690000}"/>
    <cellStyle name="Normal 7 6 2 2 3 6" xfId="6804" xr:uid="{00000000-0005-0000-0000-0000A51A0000}"/>
    <cellStyle name="Normal 7 6 2 2 3 6 3" xfId="21902" xr:uid="{00000000-0005-0000-0000-0000A3550000}"/>
    <cellStyle name="Normal 7 6 2 2 3 8" xfId="16889"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8" xr:uid="{00000000-0005-0000-0000-000065710000}"/>
    <cellStyle name="Normal 7 6 2 2 4 2 3" xfId="8894" xr:uid="{00000000-0005-0000-0000-0000CF220000}"/>
    <cellStyle name="Normal 7 6 2 2 4 2 3 3" xfId="23991" xr:uid="{00000000-0005-0000-0000-0000CC5D0000}"/>
    <cellStyle name="Normal 7 6 2 2 4 2 5" xfId="18978" xr:uid="{00000000-0005-0000-0000-0000374A0000}"/>
    <cellStyle name="Normal 7 6 2 2 4 3" xfId="5533" xr:uid="{00000000-0005-0000-0000-0000AE150000}"/>
    <cellStyle name="Normal 7 6 2 2 4 3 2" xfId="15585" xr:uid="{00000000-0005-0000-0000-0000F23C0000}"/>
    <cellStyle name="Normal 7 6 2 2 4 3 2 3" xfId="30679" xr:uid="{00000000-0005-0000-0000-0000EC770000}"/>
    <cellStyle name="Normal 7 6 2 2 4 3 3" xfId="10565" xr:uid="{00000000-0005-0000-0000-000056290000}"/>
    <cellStyle name="Normal 7 6 2 2 4 3 3 3" xfId="25662" xr:uid="{00000000-0005-0000-0000-000053640000}"/>
    <cellStyle name="Normal 7 6 2 2 4 3 5" xfId="20649" xr:uid="{00000000-0005-0000-0000-0000BE500000}"/>
    <cellStyle name="Normal 7 6 2 2 4 4" xfId="12243" xr:uid="{00000000-0005-0000-0000-0000E42F0000}"/>
    <cellStyle name="Normal 7 6 2 2 4 4 3" xfId="27337" xr:uid="{00000000-0005-0000-0000-0000DE6A0000}"/>
    <cellStyle name="Normal 7 6 2 2 4 5" xfId="7222" xr:uid="{00000000-0005-0000-0000-0000471C0000}"/>
    <cellStyle name="Normal 7 6 2 2 4 5 3" xfId="22320" xr:uid="{00000000-0005-0000-0000-000045570000}"/>
    <cellStyle name="Normal 7 6 2 2 4 7" xfId="17307" xr:uid="{00000000-0005-0000-0000-0000B0430000}"/>
    <cellStyle name="Normal 7 6 2 2 5" xfId="3004" xr:uid="{00000000-0005-0000-0000-0000CD0B0000}"/>
    <cellStyle name="Normal 7 6 2 2 5 2" xfId="13078" xr:uid="{00000000-0005-0000-0000-000027330000}"/>
    <cellStyle name="Normal 7 6 2 2 5 2 3" xfId="28172" xr:uid="{00000000-0005-0000-0000-0000216E0000}"/>
    <cellStyle name="Normal 7 6 2 2 5 3" xfId="8058" xr:uid="{00000000-0005-0000-0000-00008B1F0000}"/>
    <cellStyle name="Normal 7 6 2 2 5 3 3" xfId="23155" xr:uid="{00000000-0005-0000-0000-0000885A0000}"/>
    <cellStyle name="Normal 7 6 2 2 5 5" xfId="18142" xr:uid="{00000000-0005-0000-0000-0000F3460000}"/>
    <cellStyle name="Normal 7 6 2 2 6" xfId="4697" xr:uid="{00000000-0005-0000-0000-00006A120000}"/>
    <cellStyle name="Normal 7 6 2 2 6 2" xfId="14749" xr:uid="{00000000-0005-0000-0000-0000AE390000}"/>
    <cellStyle name="Normal 7 6 2 2 6 2 3" xfId="29843" xr:uid="{00000000-0005-0000-0000-0000A8740000}"/>
    <cellStyle name="Normal 7 6 2 2 6 3" xfId="9729" xr:uid="{00000000-0005-0000-0000-000012260000}"/>
    <cellStyle name="Normal 7 6 2 2 6 3 3" xfId="24826" xr:uid="{00000000-0005-0000-0000-00000F610000}"/>
    <cellStyle name="Normal 7 6 2 2 6 5" xfId="19813" xr:uid="{00000000-0005-0000-0000-00007A4D0000}"/>
    <cellStyle name="Normal 7 6 2 2 7" xfId="11407" xr:uid="{00000000-0005-0000-0000-0000A02C0000}"/>
    <cellStyle name="Normal 7 6 2 2 7 3" xfId="26501" xr:uid="{00000000-0005-0000-0000-00009A670000}"/>
    <cellStyle name="Normal 7 6 2 2 8" xfId="6386" xr:uid="{00000000-0005-0000-0000-000003190000}"/>
    <cellStyle name="Normal 7 6 2 2 8 3" xfId="21484"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0" xr:uid="{00000000-0005-0000-0000-00006F730000}"/>
    <cellStyle name="Normal 7 6 2 3 2 2 2 3" xfId="9416" xr:uid="{00000000-0005-0000-0000-0000D9240000}"/>
    <cellStyle name="Normal 7 6 2 3 2 2 2 3 3" xfId="24513" xr:uid="{00000000-0005-0000-0000-0000D65F0000}"/>
    <cellStyle name="Normal 7 6 2 3 2 2 2 5" xfId="19500" xr:uid="{00000000-0005-0000-0000-0000414C0000}"/>
    <cellStyle name="Normal 7 6 2 3 2 2 3" xfId="6055" xr:uid="{00000000-0005-0000-0000-0000B8170000}"/>
    <cellStyle name="Normal 7 6 2 3 2 2 3 2" xfId="16107" xr:uid="{00000000-0005-0000-0000-0000FC3E0000}"/>
    <cellStyle name="Normal 7 6 2 3 2 2 3 2 3" xfId="31201" xr:uid="{00000000-0005-0000-0000-0000F6790000}"/>
    <cellStyle name="Normal 7 6 2 3 2 2 3 3" xfId="11087" xr:uid="{00000000-0005-0000-0000-0000602B0000}"/>
    <cellStyle name="Normal 7 6 2 3 2 2 3 3 3" xfId="26184" xr:uid="{00000000-0005-0000-0000-00005D660000}"/>
    <cellStyle name="Normal 7 6 2 3 2 2 3 5" xfId="21171" xr:uid="{00000000-0005-0000-0000-0000C8520000}"/>
    <cellStyle name="Normal 7 6 2 3 2 2 4" xfId="12765" xr:uid="{00000000-0005-0000-0000-0000EE310000}"/>
    <cellStyle name="Normal 7 6 2 3 2 2 4 3" xfId="27859" xr:uid="{00000000-0005-0000-0000-0000E86C0000}"/>
    <cellStyle name="Normal 7 6 2 3 2 2 5" xfId="7744" xr:uid="{00000000-0005-0000-0000-0000511E0000}"/>
    <cellStyle name="Normal 7 6 2 3 2 2 5 3" xfId="22842" xr:uid="{00000000-0005-0000-0000-00004F590000}"/>
    <cellStyle name="Normal 7 6 2 3 2 2 7" xfId="17829" xr:uid="{00000000-0005-0000-0000-0000BA450000}"/>
    <cellStyle name="Normal 7 6 2 3 2 3" xfId="3526" xr:uid="{00000000-0005-0000-0000-0000D70D0000}"/>
    <cellStyle name="Normal 7 6 2 3 2 3 2" xfId="13600" xr:uid="{00000000-0005-0000-0000-000031350000}"/>
    <cellStyle name="Normal 7 6 2 3 2 3 2 3" xfId="28694" xr:uid="{00000000-0005-0000-0000-00002B700000}"/>
    <cellStyle name="Normal 7 6 2 3 2 3 3" xfId="8580" xr:uid="{00000000-0005-0000-0000-000095210000}"/>
    <cellStyle name="Normal 7 6 2 3 2 3 3 3" xfId="23677" xr:uid="{00000000-0005-0000-0000-0000925C0000}"/>
    <cellStyle name="Normal 7 6 2 3 2 3 5" xfId="18664" xr:uid="{00000000-0005-0000-0000-0000FD480000}"/>
    <cellStyle name="Normal 7 6 2 3 2 4" xfId="5219" xr:uid="{00000000-0005-0000-0000-000074140000}"/>
    <cellStyle name="Normal 7 6 2 3 2 4 2" xfId="15271" xr:uid="{00000000-0005-0000-0000-0000B83B0000}"/>
    <cellStyle name="Normal 7 6 2 3 2 4 2 3" xfId="30365" xr:uid="{00000000-0005-0000-0000-0000B2760000}"/>
    <cellStyle name="Normal 7 6 2 3 2 4 3" xfId="10251" xr:uid="{00000000-0005-0000-0000-00001C280000}"/>
    <cellStyle name="Normal 7 6 2 3 2 4 3 3" xfId="25348" xr:uid="{00000000-0005-0000-0000-000019630000}"/>
    <cellStyle name="Normal 7 6 2 3 2 4 5" xfId="20335" xr:uid="{00000000-0005-0000-0000-0000844F0000}"/>
    <cellStyle name="Normal 7 6 2 3 2 5" xfId="11929" xr:uid="{00000000-0005-0000-0000-0000AA2E0000}"/>
    <cellStyle name="Normal 7 6 2 3 2 5 3" xfId="27023" xr:uid="{00000000-0005-0000-0000-0000A4690000}"/>
    <cellStyle name="Normal 7 6 2 3 2 6" xfId="6908" xr:uid="{00000000-0005-0000-0000-00000D1B0000}"/>
    <cellStyle name="Normal 7 6 2 3 2 6 3" xfId="22006" xr:uid="{00000000-0005-0000-0000-00000B560000}"/>
    <cellStyle name="Normal 7 6 2 3 2 8" xfId="16993"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2" xr:uid="{00000000-0005-0000-0000-0000CD710000}"/>
    <cellStyle name="Normal 7 6 2 3 3 2 3" xfId="8998" xr:uid="{00000000-0005-0000-0000-000037230000}"/>
    <cellStyle name="Normal 7 6 2 3 3 2 3 3" xfId="24095" xr:uid="{00000000-0005-0000-0000-0000345E0000}"/>
    <cellStyle name="Normal 7 6 2 3 3 2 5" xfId="19082" xr:uid="{00000000-0005-0000-0000-00009F4A0000}"/>
    <cellStyle name="Normal 7 6 2 3 3 3" xfId="5637" xr:uid="{00000000-0005-0000-0000-000016160000}"/>
    <cellStyle name="Normal 7 6 2 3 3 3 2" xfId="15689" xr:uid="{00000000-0005-0000-0000-00005A3D0000}"/>
    <cellStyle name="Normal 7 6 2 3 3 3 2 3" xfId="30783" xr:uid="{00000000-0005-0000-0000-000054780000}"/>
    <cellStyle name="Normal 7 6 2 3 3 3 3" xfId="10669" xr:uid="{00000000-0005-0000-0000-0000BE290000}"/>
    <cellStyle name="Normal 7 6 2 3 3 3 3 3" xfId="25766" xr:uid="{00000000-0005-0000-0000-0000BB640000}"/>
    <cellStyle name="Normal 7 6 2 3 3 3 5" xfId="20753" xr:uid="{00000000-0005-0000-0000-000026510000}"/>
    <cellStyle name="Normal 7 6 2 3 3 4" xfId="12347" xr:uid="{00000000-0005-0000-0000-00004C300000}"/>
    <cellStyle name="Normal 7 6 2 3 3 4 3" xfId="27441" xr:uid="{00000000-0005-0000-0000-0000466B0000}"/>
    <cellStyle name="Normal 7 6 2 3 3 5" xfId="7326" xr:uid="{00000000-0005-0000-0000-0000AF1C0000}"/>
    <cellStyle name="Normal 7 6 2 3 3 5 3" xfId="22424" xr:uid="{00000000-0005-0000-0000-0000AD570000}"/>
    <cellStyle name="Normal 7 6 2 3 3 7" xfId="17411" xr:uid="{00000000-0005-0000-0000-000018440000}"/>
    <cellStyle name="Normal 7 6 2 3 4" xfId="3108" xr:uid="{00000000-0005-0000-0000-0000350C0000}"/>
    <cellStyle name="Normal 7 6 2 3 4 2" xfId="13182" xr:uid="{00000000-0005-0000-0000-00008F330000}"/>
    <cellStyle name="Normal 7 6 2 3 4 2 3" xfId="28276" xr:uid="{00000000-0005-0000-0000-0000896E0000}"/>
    <cellStyle name="Normal 7 6 2 3 4 3" xfId="8162" xr:uid="{00000000-0005-0000-0000-0000F31F0000}"/>
    <cellStyle name="Normal 7 6 2 3 4 3 3" xfId="23259" xr:uid="{00000000-0005-0000-0000-0000F05A0000}"/>
    <cellStyle name="Normal 7 6 2 3 4 5" xfId="18246" xr:uid="{00000000-0005-0000-0000-00005B470000}"/>
    <cellStyle name="Normal 7 6 2 3 5" xfId="4801" xr:uid="{00000000-0005-0000-0000-0000D2120000}"/>
    <cellStyle name="Normal 7 6 2 3 5 2" xfId="14853" xr:uid="{00000000-0005-0000-0000-0000163A0000}"/>
    <cellStyle name="Normal 7 6 2 3 5 2 3" xfId="29947" xr:uid="{00000000-0005-0000-0000-000010750000}"/>
    <cellStyle name="Normal 7 6 2 3 5 3" xfId="9833" xr:uid="{00000000-0005-0000-0000-00007A260000}"/>
    <cellStyle name="Normal 7 6 2 3 5 3 3" xfId="24930" xr:uid="{00000000-0005-0000-0000-000077610000}"/>
    <cellStyle name="Normal 7 6 2 3 5 5" xfId="19917" xr:uid="{00000000-0005-0000-0000-0000E24D0000}"/>
    <cellStyle name="Normal 7 6 2 3 6" xfId="11511" xr:uid="{00000000-0005-0000-0000-0000082D0000}"/>
    <cellStyle name="Normal 7 6 2 3 6 3" xfId="26605" xr:uid="{00000000-0005-0000-0000-000002680000}"/>
    <cellStyle name="Normal 7 6 2 3 7" xfId="6490" xr:uid="{00000000-0005-0000-0000-00006B190000}"/>
    <cellStyle name="Normal 7 6 2 3 7 3" xfId="21588" xr:uid="{00000000-0005-0000-0000-000069540000}"/>
    <cellStyle name="Normal 7 6 2 3 9" xfId="16575"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2" xr:uid="{00000000-0005-0000-0000-00009F720000}"/>
    <cellStyle name="Normal 7 6 2 4 2 2 3" xfId="9208" xr:uid="{00000000-0005-0000-0000-000009240000}"/>
    <cellStyle name="Normal 7 6 2 4 2 2 3 3" xfId="24305" xr:uid="{00000000-0005-0000-0000-0000065F0000}"/>
    <cellStyle name="Normal 7 6 2 4 2 2 5" xfId="19292" xr:uid="{00000000-0005-0000-0000-0000714B0000}"/>
    <cellStyle name="Normal 7 6 2 4 2 3" xfId="5847" xr:uid="{00000000-0005-0000-0000-0000E8160000}"/>
    <cellStyle name="Normal 7 6 2 4 2 3 2" xfId="15899" xr:uid="{00000000-0005-0000-0000-00002C3E0000}"/>
    <cellStyle name="Normal 7 6 2 4 2 3 2 3" xfId="30993" xr:uid="{00000000-0005-0000-0000-000026790000}"/>
    <cellStyle name="Normal 7 6 2 4 2 3 3" xfId="10879" xr:uid="{00000000-0005-0000-0000-0000902A0000}"/>
    <cellStyle name="Normal 7 6 2 4 2 3 3 3" xfId="25976" xr:uid="{00000000-0005-0000-0000-00008D650000}"/>
    <cellStyle name="Normal 7 6 2 4 2 3 5" xfId="20963" xr:uid="{00000000-0005-0000-0000-0000F8510000}"/>
    <cellStyle name="Normal 7 6 2 4 2 4" xfId="12557" xr:uid="{00000000-0005-0000-0000-00001E310000}"/>
    <cellStyle name="Normal 7 6 2 4 2 4 3" xfId="27651" xr:uid="{00000000-0005-0000-0000-0000186C0000}"/>
    <cellStyle name="Normal 7 6 2 4 2 5" xfId="7536" xr:uid="{00000000-0005-0000-0000-0000811D0000}"/>
    <cellStyle name="Normal 7 6 2 4 2 5 3" xfId="22634" xr:uid="{00000000-0005-0000-0000-00007F580000}"/>
    <cellStyle name="Normal 7 6 2 4 2 7" xfId="17621" xr:uid="{00000000-0005-0000-0000-0000EA440000}"/>
    <cellStyle name="Normal 7 6 2 4 3" xfId="3318" xr:uid="{00000000-0005-0000-0000-0000070D0000}"/>
    <cellStyle name="Normal 7 6 2 4 3 2" xfId="13392" xr:uid="{00000000-0005-0000-0000-000061340000}"/>
    <cellStyle name="Normal 7 6 2 4 3 2 3" xfId="28486" xr:uid="{00000000-0005-0000-0000-00005B6F0000}"/>
    <cellStyle name="Normal 7 6 2 4 3 3" xfId="8372" xr:uid="{00000000-0005-0000-0000-0000C5200000}"/>
    <cellStyle name="Normal 7 6 2 4 3 3 3" xfId="23469" xr:uid="{00000000-0005-0000-0000-0000C25B0000}"/>
    <cellStyle name="Normal 7 6 2 4 3 5" xfId="18456" xr:uid="{00000000-0005-0000-0000-00002D480000}"/>
    <cellStyle name="Normal 7 6 2 4 4" xfId="5011" xr:uid="{00000000-0005-0000-0000-0000A4130000}"/>
    <cellStyle name="Normal 7 6 2 4 4 2" xfId="15063" xr:uid="{00000000-0005-0000-0000-0000E83A0000}"/>
    <cellStyle name="Normal 7 6 2 4 4 2 3" xfId="30157" xr:uid="{00000000-0005-0000-0000-0000E2750000}"/>
    <cellStyle name="Normal 7 6 2 4 4 3" xfId="10043" xr:uid="{00000000-0005-0000-0000-00004C270000}"/>
    <cellStyle name="Normal 7 6 2 4 4 3 3" xfId="25140" xr:uid="{00000000-0005-0000-0000-000049620000}"/>
    <cellStyle name="Normal 7 6 2 4 4 5" xfId="20127" xr:uid="{00000000-0005-0000-0000-0000B44E0000}"/>
    <cellStyle name="Normal 7 6 2 4 5" xfId="11721" xr:uid="{00000000-0005-0000-0000-0000DA2D0000}"/>
    <cellStyle name="Normal 7 6 2 4 5 3" xfId="26815" xr:uid="{00000000-0005-0000-0000-0000D4680000}"/>
    <cellStyle name="Normal 7 6 2 4 6" xfId="6700" xr:uid="{00000000-0005-0000-0000-00003D1A0000}"/>
    <cellStyle name="Normal 7 6 2 4 6 3" xfId="21798" xr:uid="{00000000-0005-0000-0000-00003B550000}"/>
    <cellStyle name="Normal 7 6 2 4 8" xfId="16785"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4" xr:uid="{00000000-0005-0000-0000-0000FD700000}"/>
    <cellStyle name="Normal 7 6 2 5 2 3" xfId="8790" xr:uid="{00000000-0005-0000-0000-000067220000}"/>
    <cellStyle name="Normal 7 6 2 5 2 3 3" xfId="23887" xr:uid="{00000000-0005-0000-0000-0000645D0000}"/>
    <cellStyle name="Normal 7 6 2 5 2 5" xfId="18874" xr:uid="{00000000-0005-0000-0000-0000CF490000}"/>
    <cellStyle name="Normal 7 6 2 5 3" xfId="5429" xr:uid="{00000000-0005-0000-0000-000046150000}"/>
    <cellStyle name="Normal 7 6 2 5 3 2" xfId="15481" xr:uid="{00000000-0005-0000-0000-00008A3C0000}"/>
    <cellStyle name="Normal 7 6 2 5 3 2 3" xfId="30575" xr:uid="{00000000-0005-0000-0000-000084770000}"/>
    <cellStyle name="Normal 7 6 2 5 3 3" xfId="10461" xr:uid="{00000000-0005-0000-0000-0000EE280000}"/>
    <cellStyle name="Normal 7 6 2 5 3 3 3" xfId="25558" xr:uid="{00000000-0005-0000-0000-0000EB630000}"/>
    <cellStyle name="Normal 7 6 2 5 3 5" xfId="20545" xr:uid="{00000000-0005-0000-0000-000056500000}"/>
    <cellStyle name="Normal 7 6 2 5 4" xfId="12139" xr:uid="{00000000-0005-0000-0000-00007C2F0000}"/>
    <cellStyle name="Normal 7 6 2 5 4 3" xfId="27233" xr:uid="{00000000-0005-0000-0000-0000766A0000}"/>
    <cellStyle name="Normal 7 6 2 5 5" xfId="7118" xr:uid="{00000000-0005-0000-0000-0000DF1B0000}"/>
    <cellStyle name="Normal 7 6 2 5 5 3" xfId="22216" xr:uid="{00000000-0005-0000-0000-0000DD560000}"/>
    <cellStyle name="Normal 7 6 2 5 7" xfId="17203" xr:uid="{00000000-0005-0000-0000-000048430000}"/>
    <cellStyle name="Normal 7 6 2 6" xfId="2900" xr:uid="{00000000-0005-0000-0000-0000650B0000}"/>
    <cellStyle name="Normal 7 6 2 6 2" xfId="12974" xr:uid="{00000000-0005-0000-0000-0000BF320000}"/>
    <cellStyle name="Normal 7 6 2 6 2 3" xfId="28068" xr:uid="{00000000-0005-0000-0000-0000B96D0000}"/>
    <cellStyle name="Normal 7 6 2 6 3" xfId="7954" xr:uid="{00000000-0005-0000-0000-0000231F0000}"/>
    <cellStyle name="Normal 7 6 2 6 3 3" xfId="23051" xr:uid="{00000000-0005-0000-0000-0000205A0000}"/>
    <cellStyle name="Normal 7 6 2 6 5" xfId="18038" xr:uid="{00000000-0005-0000-0000-00008B460000}"/>
    <cellStyle name="Normal 7 6 2 7" xfId="4593" xr:uid="{00000000-0005-0000-0000-000002120000}"/>
    <cellStyle name="Normal 7 6 2 7 2" xfId="14645" xr:uid="{00000000-0005-0000-0000-000046390000}"/>
    <cellStyle name="Normal 7 6 2 7 2 3" xfId="29739" xr:uid="{00000000-0005-0000-0000-000040740000}"/>
    <cellStyle name="Normal 7 6 2 7 3" xfId="9625" xr:uid="{00000000-0005-0000-0000-0000AA250000}"/>
    <cellStyle name="Normal 7 6 2 7 3 3" xfId="24722" xr:uid="{00000000-0005-0000-0000-0000A7600000}"/>
    <cellStyle name="Normal 7 6 2 7 5" xfId="19709" xr:uid="{00000000-0005-0000-0000-0000124D0000}"/>
    <cellStyle name="Normal 7 6 2 8" xfId="11303" xr:uid="{00000000-0005-0000-0000-0000382C0000}"/>
    <cellStyle name="Normal 7 6 2 8 3" xfId="26397" xr:uid="{00000000-0005-0000-0000-000032670000}"/>
    <cellStyle name="Normal 7 6 2 9" xfId="6282" xr:uid="{00000000-0005-0000-0000-00009B180000}"/>
    <cellStyle name="Normal 7 6 2 9 3" xfId="21380" xr:uid="{00000000-0005-0000-0000-000099530000}"/>
    <cellStyle name="Normal 7 6 3" xfId="1247" xr:uid="{00000000-0005-0000-0000-0000EF040000}"/>
    <cellStyle name="Normal 7 6 3 10" xfId="16419"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2" xr:uid="{00000000-0005-0000-0000-0000A3730000}"/>
    <cellStyle name="Normal 7 6 3 2 2 2 2 3" xfId="9468" xr:uid="{00000000-0005-0000-0000-00000D250000}"/>
    <cellStyle name="Normal 7 6 3 2 2 2 2 3 3" xfId="24565" xr:uid="{00000000-0005-0000-0000-00000A600000}"/>
    <cellStyle name="Normal 7 6 3 2 2 2 2 5" xfId="19552" xr:uid="{00000000-0005-0000-0000-0000754C0000}"/>
    <cellStyle name="Normal 7 6 3 2 2 2 3" xfId="6107" xr:uid="{00000000-0005-0000-0000-0000EC170000}"/>
    <cellStyle name="Normal 7 6 3 2 2 2 3 2" xfId="16159" xr:uid="{00000000-0005-0000-0000-0000303F0000}"/>
    <cellStyle name="Normal 7 6 3 2 2 2 3 2 3" xfId="31253" xr:uid="{00000000-0005-0000-0000-00002A7A0000}"/>
    <cellStyle name="Normal 7 6 3 2 2 2 3 3" xfId="11139" xr:uid="{00000000-0005-0000-0000-0000942B0000}"/>
    <cellStyle name="Normal 7 6 3 2 2 2 3 3 3" xfId="26236" xr:uid="{00000000-0005-0000-0000-000091660000}"/>
    <cellStyle name="Normal 7 6 3 2 2 2 3 5" xfId="21223" xr:uid="{00000000-0005-0000-0000-0000FC520000}"/>
    <cellStyle name="Normal 7 6 3 2 2 2 4" xfId="12817" xr:uid="{00000000-0005-0000-0000-000022320000}"/>
    <cellStyle name="Normal 7 6 3 2 2 2 4 3" xfId="27911" xr:uid="{00000000-0005-0000-0000-00001C6D0000}"/>
    <cellStyle name="Normal 7 6 3 2 2 2 5" xfId="7796" xr:uid="{00000000-0005-0000-0000-0000851E0000}"/>
    <cellStyle name="Normal 7 6 3 2 2 2 5 3" xfId="22894" xr:uid="{00000000-0005-0000-0000-000083590000}"/>
    <cellStyle name="Normal 7 6 3 2 2 2 7" xfId="17881" xr:uid="{00000000-0005-0000-0000-0000EE450000}"/>
    <cellStyle name="Normal 7 6 3 2 2 3" xfId="3578" xr:uid="{00000000-0005-0000-0000-00000B0E0000}"/>
    <cellStyle name="Normal 7 6 3 2 2 3 2" xfId="13652" xr:uid="{00000000-0005-0000-0000-000065350000}"/>
    <cellStyle name="Normal 7 6 3 2 2 3 2 3" xfId="28746" xr:uid="{00000000-0005-0000-0000-00005F700000}"/>
    <cellStyle name="Normal 7 6 3 2 2 3 3" xfId="8632" xr:uid="{00000000-0005-0000-0000-0000C9210000}"/>
    <cellStyle name="Normal 7 6 3 2 2 3 3 3" xfId="23729" xr:uid="{00000000-0005-0000-0000-0000C65C0000}"/>
    <cellStyle name="Normal 7 6 3 2 2 3 5" xfId="18716" xr:uid="{00000000-0005-0000-0000-000031490000}"/>
    <cellStyle name="Normal 7 6 3 2 2 4" xfId="5271" xr:uid="{00000000-0005-0000-0000-0000A8140000}"/>
    <cellStyle name="Normal 7 6 3 2 2 4 2" xfId="15323" xr:uid="{00000000-0005-0000-0000-0000EC3B0000}"/>
    <cellStyle name="Normal 7 6 3 2 2 4 2 3" xfId="30417" xr:uid="{00000000-0005-0000-0000-0000E6760000}"/>
    <cellStyle name="Normal 7 6 3 2 2 4 3" xfId="10303" xr:uid="{00000000-0005-0000-0000-000050280000}"/>
    <cellStyle name="Normal 7 6 3 2 2 4 3 3" xfId="25400" xr:uid="{00000000-0005-0000-0000-00004D630000}"/>
    <cellStyle name="Normal 7 6 3 2 2 4 5" xfId="20387" xr:uid="{00000000-0005-0000-0000-0000B84F0000}"/>
    <cellStyle name="Normal 7 6 3 2 2 5" xfId="11981" xr:uid="{00000000-0005-0000-0000-0000DE2E0000}"/>
    <cellStyle name="Normal 7 6 3 2 2 5 3" xfId="27075" xr:uid="{00000000-0005-0000-0000-0000D8690000}"/>
    <cellStyle name="Normal 7 6 3 2 2 6" xfId="6960" xr:uid="{00000000-0005-0000-0000-0000411B0000}"/>
    <cellStyle name="Normal 7 6 3 2 2 6 3" xfId="22058" xr:uid="{00000000-0005-0000-0000-00003F560000}"/>
    <cellStyle name="Normal 7 6 3 2 2 8" xfId="17045"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4" xr:uid="{00000000-0005-0000-0000-000001720000}"/>
    <cellStyle name="Normal 7 6 3 2 3 2 3" xfId="9050" xr:uid="{00000000-0005-0000-0000-00006B230000}"/>
    <cellStyle name="Normal 7 6 3 2 3 2 3 3" xfId="24147" xr:uid="{00000000-0005-0000-0000-0000685E0000}"/>
    <cellStyle name="Normal 7 6 3 2 3 2 5" xfId="19134" xr:uid="{00000000-0005-0000-0000-0000D34A0000}"/>
    <cellStyle name="Normal 7 6 3 2 3 3" xfId="5689" xr:uid="{00000000-0005-0000-0000-00004A160000}"/>
    <cellStyle name="Normal 7 6 3 2 3 3 2" xfId="15741" xr:uid="{00000000-0005-0000-0000-00008E3D0000}"/>
    <cellStyle name="Normal 7 6 3 2 3 3 2 3" xfId="30835" xr:uid="{00000000-0005-0000-0000-000088780000}"/>
    <cellStyle name="Normal 7 6 3 2 3 3 3" xfId="10721" xr:uid="{00000000-0005-0000-0000-0000F2290000}"/>
    <cellStyle name="Normal 7 6 3 2 3 3 3 3" xfId="25818" xr:uid="{00000000-0005-0000-0000-0000EF640000}"/>
    <cellStyle name="Normal 7 6 3 2 3 3 5" xfId="20805" xr:uid="{00000000-0005-0000-0000-00005A510000}"/>
    <cellStyle name="Normal 7 6 3 2 3 4" xfId="12399" xr:uid="{00000000-0005-0000-0000-000080300000}"/>
    <cellStyle name="Normal 7 6 3 2 3 4 3" xfId="27493" xr:uid="{00000000-0005-0000-0000-00007A6B0000}"/>
    <cellStyle name="Normal 7 6 3 2 3 5" xfId="7378" xr:uid="{00000000-0005-0000-0000-0000E31C0000}"/>
    <cellStyle name="Normal 7 6 3 2 3 5 3" xfId="22476" xr:uid="{00000000-0005-0000-0000-0000E1570000}"/>
    <cellStyle name="Normal 7 6 3 2 3 7" xfId="17463" xr:uid="{00000000-0005-0000-0000-00004C440000}"/>
    <cellStyle name="Normal 7 6 3 2 4" xfId="3160" xr:uid="{00000000-0005-0000-0000-0000690C0000}"/>
    <cellStyle name="Normal 7 6 3 2 4 2" xfId="13234" xr:uid="{00000000-0005-0000-0000-0000C3330000}"/>
    <cellStyle name="Normal 7 6 3 2 4 2 3" xfId="28328" xr:uid="{00000000-0005-0000-0000-0000BD6E0000}"/>
    <cellStyle name="Normal 7 6 3 2 4 3" xfId="8214" xr:uid="{00000000-0005-0000-0000-000027200000}"/>
    <cellStyle name="Normal 7 6 3 2 4 3 3" xfId="23311" xr:uid="{00000000-0005-0000-0000-0000245B0000}"/>
    <cellStyle name="Normal 7 6 3 2 4 5" xfId="18298" xr:uid="{00000000-0005-0000-0000-00008F470000}"/>
    <cellStyle name="Normal 7 6 3 2 5" xfId="4853" xr:uid="{00000000-0005-0000-0000-000006130000}"/>
    <cellStyle name="Normal 7 6 3 2 5 2" xfId="14905" xr:uid="{00000000-0005-0000-0000-00004A3A0000}"/>
    <cellStyle name="Normal 7 6 3 2 5 2 3" xfId="29999" xr:uid="{00000000-0005-0000-0000-000044750000}"/>
    <cellStyle name="Normal 7 6 3 2 5 3" xfId="9885" xr:uid="{00000000-0005-0000-0000-0000AE260000}"/>
    <cellStyle name="Normal 7 6 3 2 5 3 3" xfId="24982" xr:uid="{00000000-0005-0000-0000-0000AB610000}"/>
    <cellStyle name="Normal 7 6 3 2 5 5" xfId="19969" xr:uid="{00000000-0005-0000-0000-0000164E0000}"/>
    <cellStyle name="Normal 7 6 3 2 6" xfId="11563" xr:uid="{00000000-0005-0000-0000-00003C2D0000}"/>
    <cellStyle name="Normal 7 6 3 2 6 3" xfId="26657" xr:uid="{00000000-0005-0000-0000-000036680000}"/>
    <cellStyle name="Normal 7 6 3 2 7" xfId="6542" xr:uid="{00000000-0005-0000-0000-00009F190000}"/>
    <cellStyle name="Normal 7 6 3 2 7 3" xfId="21640" xr:uid="{00000000-0005-0000-0000-00009D540000}"/>
    <cellStyle name="Normal 7 6 3 2 9" xfId="16627"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4" xr:uid="{00000000-0005-0000-0000-0000D3720000}"/>
    <cellStyle name="Normal 7 6 3 3 2 2 3" xfId="9260" xr:uid="{00000000-0005-0000-0000-00003D240000}"/>
    <cellStyle name="Normal 7 6 3 3 2 2 3 3" xfId="24357" xr:uid="{00000000-0005-0000-0000-00003A5F0000}"/>
    <cellStyle name="Normal 7 6 3 3 2 2 5" xfId="19344" xr:uid="{00000000-0005-0000-0000-0000A54B0000}"/>
    <cellStyle name="Normal 7 6 3 3 2 3" xfId="5899" xr:uid="{00000000-0005-0000-0000-00001C170000}"/>
    <cellStyle name="Normal 7 6 3 3 2 3 2" xfId="15951" xr:uid="{00000000-0005-0000-0000-0000603E0000}"/>
    <cellStyle name="Normal 7 6 3 3 2 3 2 3" xfId="31045" xr:uid="{00000000-0005-0000-0000-00005A790000}"/>
    <cellStyle name="Normal 7 6 3 3 2 3 3" xfId="10931" xr:uid="{00000000-0005-0000-0000-0000C42A0000}"/>
    <cellStyle name="Normal 7 6 3 3 2 3 3 3" xfId="26028" xr:uid="{00000000-0005-0000-0000-0000C1650000}"/>
    <cellStyle name="Normal 7 6 3 3 2 3 5" xfId="21015" xr:uid="{00000000-0005-0000-0000-00002C520000}"/>
    <cellStyle name="Normal 7 6 3 3 2 4" xfId="12609" xr:uid="{00000000-0005-0000-0000-000052310000}"/>
    <cellStyle name="Normal 7 6 3 3 2 4 3" xfId="27703" xr:uid="{00000000-0005-0000-0000-00004C6C0000}"/>
    <cellStyle name="Normal 7 6 3 3 2 5" xfId="7588" xr:uid="{00000000-0005-0000-0000-0000B51D0000}"/>
    <cellStyle name="Normal 7 6 3 3 2 5 3" xfId="22686" xr:uid="{00000000-0005-0000-0000-0000B3580000}"/>
    <cellStyle name="Normal 7 6 3 3 2 7" xfId="17673" xr:uid="{00000000-0005-0000-0000-00001E450000}"/>
    <cellStyle name="Normal 7 6 3 3 3" xfId="3370" xr:uid="{00000000-0005-0000-0000-00003B0D0000}"/>
    <cellStyle name="Normal 7 6 3 3 3 2" xfId="13444" xr:uid="{00000000-0005-0000-0000-000095340000}"/>
    <cellStyle name="Normal 7 6 3 3 3 2 3" xfId="28538" xr:uid="{00000000-0005-0000-0000-00008F6F0000}"/>
    <cellStyle name="Normal 7 6 3 3 3 3" xfId="8424" xr:uid="{00000000-0005-0000-0000-0000F9200000}"/>
    <cellStyle name="Normal 7 6 3 3 3 3 3" xfId="23521" xr:uid="{00000000-0005-0000-0000-0000F65B0000}"/>
    <cellStyle name="Normal 7 6 3 3 3 5" xfId="18508" xr:uid="{00000000-0005-0000-0000-000061480000}"/>
    <cellStyle name="Normal 7 6 3 3 4" xfId="5063" xr:uid="{00000000-0005-0000-0000-0000D8130000}"/>
    <cellStyle name="Normal 7 6 3 3 4 2" xfId="15115" xr:uid="{00000000-0005-0000-0000-00001C3B0000}"/>
    <cellStyle name="Normal 7 6 3 3 4 2 3" xfId="30209" xr:uid="{00000000-0005-0000-0000-000016760000}"/>
    <cellStyle name="Normal 7 6 3 3 4 3" xfId="10095" xr:uid="{00000000-0005-0000-0000-000080270000}"/>
    <cellStyle name="Normal 7 6 3 3 4 3 3" xfId="25192" xr:uid="{00000000-0005-0000-0000-00007D620000}"/>
    <cellStyle name="Normal 7 6 3 3 4 5" xfId="20179" xr:uid="{00000000-0005-0000-0000-0000E84E0000}"/>
    <cellStyle name="Normal 7 6 3 3 5" xfId="11773" xr:uid="{00000000-0005-0000-0000-00000E2E0000}"/>
    <cellStyle name="Normal 7 6 3 3 5 3" xfId="26867" xr:uid="{00000000-0005-0000-0000-000008690000}"/>
    <cellStyle name="Normal 7 6 3 3 6" xfId="6752" xr:uid="{00000000-0005-0000-0000-0000711A0000}"/>
    <cellStyle name="Normal 7 6 3 3 6 3" xfId="21850" xr:uid="{00000000-0005-0000-0000-00006F550000}"/>
    <cellStyle name="Normal 7 6 3 3 8" xfId="16837"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6" xr:uid="{00000000-0005-0000-0000-000031710000}"/>
    <cellStyle name="Normal 7 6 3 4 2 3" xfId="8842" xr:uid="{00000000-0005-0000-0000-00009B220000}"/>
    <cellStyle name="Normal 7 6 3 4 2 3 3" xfId="23939" xr:uid="{00000000-0005-0000-0000-0000985D0000}"/>
    <cellStyle name="Normal 7 6 3 4 2 5" xfId="18926" xr:uid="{00000000-0005-0000-0000-0000034A0000}"/>
    <cellStyle name="Normal 7 6 3 4 3" xfId="5481" xr:uid="{00000000-0005-0000-0000-00007A150000}"/>
    <cellStyle name="Normal 7 6 3 4 3 2" xfId="15533" xr:uid="{00000000-0005-0000-0000-0000BE3C0000}"/>
    <cellStyle name="Normal 7 6 3 4 3 2 3" xfId="30627" xr:uid="{00000000-0005-0000-0000-0000B8770000}"/>
    <cellStyle name="Normal 7 6 3 4 3 3" xfId="10513" xr:uid="{00000000-0005-0000-0000-000022290000}"/>
    <cellStyle name="Normal 7 6 3 4 3 3 3" xfId="25610" xr:uid="{00000000-0005-0000-0000-00001F640000}"/>
    <cellStyle name="Normal 7 6 3 4 3 5" xfId="20597" xr:uid="{00000000-0005-0000-0000-00008A500000}"/>
    <cellStyle name="Normal 7 6 3 4 4" xfId="12191" xr:uid="{00000000-0005-0000-0000-0000B02F0000}"/>
    <cellStyle name="Normal 7 6 3 4 4 3" xfId="27285" xr:uid="{00000000-0005-0000-0000-0000AA6A0000}"/>
    <cellStyle name="Normal 7 6 3 4 5" xfId="7170" xr:uid="{00000000-0005-0000-0000-0000131C0000}"/>
    <cellStyle name="Normal 7 6 3 4 5 3" xfId="22268" xr:uid="{00000000-0005-0000-0000-000011570000}"/>
    <cellStyle name="Normal 7 6 3 4 7" xfId="17255" xr:uid="{00000000-0005-0000-0000-00007C430000}"/>
    <cellStyle name="Normal 7 6 3 5" xfId="2952" xr:uid="{00000000-0005-0000-0000-0000990B0000}"/>
    <cellStyle name="Normal 7 6 3 5 2" xfId="13026" xr:uid="{00000000-0005-0000-0000-0000F3320000}"/>
    <cellStyle name="Normal 7 6 3 5 2 3" xfId="28120" xr:uid="{00000000-0005-0000-0000-0000ED6D0000}"/>
    <cellStyle name="Normal 7 6 3 5 3" xfId="8006" xr:uid="{00000000-0005-0000-0000-0000571F0000}"/>
    <cellStyle name="Normal 7 6 3 5 3 3" xfId="23103" xr:uid="{00000000-0005-0000-0000-0000545A0000}"/>
    <cellStyle name="Normal 7 6 3 5 5" xfId="18090" xr:uid="{00000000-0005-0000-0000-0000BF460000}"/>
    <cellStyle name="Normal 7 6 3 6" xfId="4645" xr:uid="{00000000-0005-0000-0000-000036120000}"/>
    <cellStyle name="Normal 7 6 3 6 2" xfId="14697" xr:uid="{00000000-0005-0000-0000-00007A390000}"/>
    <cellStyle name="Normal 7 6 3 6 2 3" xfId="29791" xr:uid="{00000000-0005-0000-0000-000074740000}"/>
    <cellStyle name="Normal 7 6 3 6 3" xfId="9677" xr:uid="{00000000-0005-0000-0000-0000DE250000}"/>
    <cellStyle name="Normal 7 6 3 6 3 3" xfId="24774" xr:uid="{00000000-0005-0000-0000-0000DB600000}"/>
    <cellStyle name="Normal 7 6 3 6 5" xfId="19761" xr:uid="{00000000-0005-0000-0000-0000464D0000}"/>
    <cellStyle name="Normal 7 6 3 7" xfId="11355" xr:uid="{00000000-0005-0000-0000-00006C2C0000}"/>
    <cellStyle name="Normal 7 6 3 7 3" xfId="26449" xr:uid="{00000000-0005-0000-0000-000066670000}"/>
    <cellStyle name="Normal 7 6 3 8" xfId="6334" xr:uid="{00000000-0005-0000-0000-0000CF180000}"/>
    <cellStyle name="Normal 7 6 3 8 3" xfId="21432"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8" xr:uid="{00000000-0005-0000-0000-00003B730000}"/>
    <cellStyle name="Normal 7 6 4 2 2 2 3" xfId="9364" xr:uid="{00000000-0005-0000-0000-0000A5240000}"/>
    <cellStyle name="Normal 7 6 4 2 2 2 3 3" xfId="24461" xr:uid="{00000000-0005-0000-0000-0000A25F0000}"/>
    <cellStyle name="Normal 7 6 4 2 2 2 5" xfId="19448" xr:uid="{00000000-0005-0000-0000-00000D4C0000}"/>
    <cellStyle name="Normal 7 6 4 2 2 3" xfId="6003" xr:uid="{00000000-0005-0000-0000-000084170000}"/>
    <cellStyle name="Normal 7 6 4 2 2 3 2" xfId="16055" xr:uid="{00000000-0005-0000-0000-0000C83E0000}"/>
    <cellStyle name="Normal 7 6 4 2 2 3 2 3" xfId="31149" xr:uid="{00000000-0005-0000-0000-0000C2790000}"/>
    <cellStyle name="Normal 7 6 4 2 2 3 3" xfId="11035" xr:uid="{00000000-0005-0000-0000-00002C2B0000}"/>
    <cellStyle name="Normal 7 6 4 2 2 3 3 3" xfId="26132" xr:uid="{00000000-0005-0000-0000-000029660000}"/>
    <cellStyle name="Normal 7 6 4 2 2 3 5" xfId="21119" xr:uid="{00000000-0005-0000-0000-000094520000}"/>
    <cellStyle name="Normal 7 6 4 2 2 4" xfId="12713" xr:uid="{00000000-0005-0000-0000-0000BA310000}"/>
    <cellStyle name="Normal 7 6 4 2 2 4 3" xfId="27807" xr:uid="{00000000-0005-0000-0000-0000B46C0000}"/>
    <cellStyle name="Normal 7 6 4 2 2 5" xfId="7692" xr:uid="{00000000-0005-0000-0000-00001D1E0000}"/>
    <cellStyle name="Normal 7 6 4 2 2 5 3" xfId="22790" xr:uid="{00000000-0005-0000-0000-00001B590000}"/>
    <cellStyle name="Normal 7 6 4 2 2 7" xfId="17777" xr:uid="{00000000-0005-0000-0000-000086450000}"/>
    <cellStyle name="Normal 7 6 4 2 3" xfId="3474" xr:uid="{00000000-0005-0000-0000-0000A30D0000}"/>
    <cellStyle name="Normal 7 6 4 2 3 2" xfId="13548" xr:uid="{00000000-0005-0000-0000-0000FD340000}"/>
    <cellStyle name="Normal 7 6 4 2 3 2 3" xfId="28642" xr:uid="{00000000-0005-0000-0000-0000F76F0000}"/>
    <cellStyle name="Normal 7 6 4 2 3 3" xfId="8528" xr:uid="{00000000-0005-0000-0000-000061210000}"/>
    <cellStyle name="Normal 7 6 4 2 3 3 3" xfId="23625" xr:uid="{00000000-0005-0000-0000-00005E5C0000}"/>
    <cellStyle name="Normal 7 6 4 2 3 5" xfId="18612" xr:uid="{00000000-0005-0000-0000-0000C9480000}"/>
    <cellStyle name="Normal 7 6 4 2 4" xfId="5167" xr:uid="{00000000-0005-0000-0000-000040140000}"/>
    <cellStyle name="Normal 7 6 4 2 4 2" xfId="15219" xr:uid="{00000000-0005-0000-0000-0000843B0000}"/>
    <cellStyle name="Normal 7 6 4 2 4 2 3" xfId="30313" xr:uid="{00000000-0005-0000-0000-00007E760000}"/>
    <cellStyle name="Normal 7 6 4 2 4 3" xfId="10199" xr:uid="{00000000-0005-0000-0000-0000E8270000}"/>
    <cellStyle name="Normal 7 6 4 2 4 3 3" xfId="25296" xr:uid="{00000000-0005-0000-0000-0000E5620000}"/>
    <cellStyle name="Normal 7 6 4 2 4 5" xfId="20283" xr:uid="{00000000-0005-0000-0000-0000504F0000}"/>
    <cellStyle name="Normal 7 6 4 2 5" xfId="11877" xr:uid="{00000000-0005-0000-0000-0000762E0000}"/>
    <cellStyle name="Normal 7 6 4 2 5 3" xfId="26971" xr:uid="{00000000-0005-0000-0000-000070690000}"/>
    <cellStyle name="Normal 7 6 4 2 6" xfId="6856" xr:uid="{00000000-0005-0000-0000-0000D91A0000}"/>
    <cellStyle name="Normal 7 6 4 2 6 3" xfId="21954" xr:uid="{00000000-0005-0000-0000-0000D7550000}"/>
    <cellStyle name="Normal 7 6 4 2 8" xfId="16941"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0" xr:uid="{00000000-0005-0000-0000-000099710000}"/>
    <cellStyle name="Normal 7 6 4 3 2 3" xfId="8946" xr:uid="{00000000-0005-0000-0000-000003230000}"/>
    <cellStyle name="Normal 7 6 4 3 2 3 3" xfId="24043" xr:uid="{00000000-0005-0000-0000-0000005E0000}"/>
    <cellStyle name="Normal 7 6 4 3 2 5" xfId="19030" xr:uid="{00000000-0005-0000-0000-00006B4A0000}"/>
    <cellStyle name="Normal 7 6 4 3 3" xfId="5585" xr:uid="{00000000-0005-0000-0000-0000E2150000}"/>
    <cellStyle name="Normal 7 6 4 3 3 2" xfId="15637" xr:uid="{00000000-0005-0000-0000-0000263D0000}"/>
    <cellStyle name="Normal 7 6 4 3 3 2 3" xfId="30731" xr:uid="{00000000-0005-0000-0000-000020780000}"/>
    <cellStyle name="Normal 7 6 4 3 3 3" xfId="10617" xr:uid="{00000000-0005-0000-0000-00008A290000}"/>
    <cellStyle name="Normal 7 6 4 3 3 3 3" xfId="25714" xr:uid="{00000000-0005-0000-0000-000087640000}"/>
    <cellStyle name="Normal 7 6 4 3 3 5" xfId="20701" xr:uid="{00000000-0005-0000-0000-0000F2500000}"/>
    <cellStyle name="Normal 7 6 4 3 4" xfId="12295" xr:uid="{00000000-0005-0000-0000-000018300000}"/>
    <cellStyle name="Normal 7 6 4 3 4 3" xfId="27389" xr:uid="{00000000-0005-0000-0000-0000126B0000}"/>
    <cellStyle name="Normal 7 6 4 3 5" xfId="7274" xr:uid="{00000000-0005-0000-0000-00007B1C0000}"/>
    <cellStyle name="Normal 7 6 4 3 5 3" xfId="22372" xr:uid="{00000000-0005-0000-0000-000079570000}"/>
    <cellStyle name="Normal 7 6 4 3 7" xfId="17359" xr:uid="{00000000-0005-0000-0000-0000E4430000}"/>
    <cellStyle name="Normal 7 6 4 4" xfId="3056" xr:uid="{00000000-0005-0000-0000-0000010C0000}"/>
    <cellStyle name="Normal 7 6 4 4 2" xfId="13130" xr:uid="{00000000-0005-0000-0000-00005B330000}"/>
    <cellStyle name="Normal 7 6 4 4 2 3" xfId="28224" xr:uid="{00000000-0005-0000-0000-0000556E0000}"/>
    <cellStyle name="Normal 7 6 4 4 3" xfId="8110" xr:uid="{00000000-0005-0000-0000-0000BF1F0000}"/>
    <cellStyle name="Normal 7 6 4 4 3 3" xfId="23207" xr:uid="{00000000-0005-0000-0000-0000BC5A0000}"/>
    <cellStyle name="Normal 7 6 4 4 5" xfId="18194" xr:uid="{00000000-0005-0000-0000-000027470000}"/>
    <cellStyle name="Normal 7 6 4 5" xfId="4749" xr:uid="{00000000-0005-0000-0000-00009E120000}"/>
    <cellStyle name="Normal 7 6 4 5 2" xfId="14801" xr:uid="{00000000-0005-0000-0000-0000E2390000}"/>
    <cellStyle name="Normal 7 6 4 5 2 3" xfId="29895" xr:uid="{00000000-0005-0000-0000-0000DC740000}"/>
    <cellStyle name="Normal 7 6 4 5 3" xfId="9781" xr:uid="{00000000-0005-0000-0000-000046260000}"/>
    <cellStyle name="Normal 7 6 4 5 3 3" xfId="24878" xr:uid="{00000000-0005-0000-0000-000043610000}"/>
    <cellStyle name="Normal 7 6 4 5 5" xfId="19865" xr:uid="{00000000-0005-0000-0000-0000AE4D0000}"/>
    <cellStyle name="Normal 7 6 4 6" xfId="11459" xr:uid="{00000000-0005-0000-0000-0000D42C0000}"/>
    <cellStyle name="Normal 7 6 4 6 3" xfId="26553" xr:uid="{00000000-0005-0000-0000-0000CE670000}"/>
    <cellStyle name="Normal 7 6 4 7" xfId="6438" xr:uid="{00000000-0005-0000-0000-000037190000}"/>
    <cellStyle name="Normal 7 6 4 7 3" xfId="21536" xr:uid="{00000000-0005-0000-0000-000035540000}"/>
    <cellStyle name="Normal 7 6 4 9" xfId="16523"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0" xr:uid="{00000000-0005-0000-0000-00006B720000}"/>
    <cellStyle name="Normal 7 6 5 2 2 3" xfId="9156" xr:uid="{00000000-0005-0000-0000-0000D5230000}"/>
    <cellStyle name="Normal 7 6 5 2 2 3 3" xfId="24253" xr:uid="{00000000-0005-0000-0000-0000D25E0000}"/>
    <cellStyle name="Normal 7 6 5 2 2 5" xfId="19240" xr:uid="{00000000-0005-0000-0000-00003D4B0000}"/>
    <cellStyle name="Normal 7 6 5 2 3" xfId="5795" xr:uid="{00000000-0005-0000-0000-0000B4160000}"/>
    <cellStyle name="Normal 7 6 5 2 3 2" xfId="15847" xr:uid="{00000000-0005-0000-0000-0000F83D0000}"/>
    <cellStyle name="Normal 7 6 5 2 3 2 3" xfId="30941" xr:uid="{00000000-0005-0000-0000-0000F2780000}"/>
    <cellStyle name="Normal 7 6 5 2 3 3" xfId="10827" xr:uid="{00000000-0005-0000-0000-00005C2A0000}"/>
    <cellStyle name="Normal 7 6 5 2 3 3 3" xfId="25924" xr:uid="{00000000-0005-0000-0000-000059650000}"/>
    <cellStyle name="Normal 7 6 5 2 3 5" xfId="20911" xr:uid="{00000000-0005-0000-0000-0000C4510000}"/>
    <cellStyle name="Normal 7 6 5 2 4" xfId="12505" xr:uid="{00000000-0005-0000-0000-0000EA300000}"/>
    <cellStyle name="Normal 7 6 5 2 4 3" xfId="27599" xr:uid="{00000000-0005-0000-0000-0000E46B0000}"/>
    <cellStyle name="Normal 7 6 5 2 5" xfId="7484" xr:uid="{00000000-0005-0000-0000-00004D1D0000}"/>
    <cellStyle name="Normal 7 6 5 2 5 3" xfId="22582" xr:uid="{00000000-0005-0000-0000-00004B580000}"/>
    <cellStyle name="Normal 7 6 5 2 7" xfId="17569" xr:uid="{00000000-0005-0000-0000-0000B6440000}"/>
    <cellStyle name="Normal 7 6 5 3" xfId="3266" xr:uid="{00000000-0005-0000-0000-0000D30C0000}"/>
    <cellStyle name="Normal 7 6 5 3 2" xfId="13340" xr:uid="{00000000-0005-0000-0000-00002D340000}"/>
    <cellStyle name="Normal 7 6 5 3 2 3" xfId="28434" xr:uid="{00000000-0005-0000-0000-0000276F0000}"/>
    <cellStyle name="Normal 7 6 5 3 3" xfId="8320" xr:uid="{00000000-0005-0000-0000-000091200000}"/>
    <cellStyle name="Normal 7 6 5 3 3 3" xfId="23417" xr:uid="{00000000-0005-0000-0000-00008E5B0000}"/>
    <cellStyle name="Normal 7 6 5 3 5" xfId="18404" xr:uid="{00000000-0005-0000-0000-0000F9470000}"/>
    <cellStyle name="Normal 7 6 5 4" xfId="4959" xr:uid="{00000000-0005-0000-0000-000070130000}"/>
    <cellStyle name="Normal 7 6 5 4 2" xfId="15011" xr:uid="{00000000-0005-0000-0000-0000B43A0000}"/>
    <cellStyle name="Normal 7 6 5 4 2 3" xfId="30105" xr:uid="{00000000-0005-0000-0000-0000AE750000}"/>
    <cellStyle name="Normal 7 6 5 4 3" xfId="9991" xr:uid="{00000000-0005-0000-0000-000018270000}"/>
    <cellStyle name="Normal 7 6 5 4 3 3" xfId="25088" xr:uid="{00000000-0005-0000-0000-000015620000}"/>
    <cellStyle name="Normal 7 6 5 4 5" xfId="20075" xr:uid="{00000000-0005-0000-0000-0000804E0000}"/>
    <cellStyle name="Normal 7 6 5 5" xfId="11669" xr:uid="{00000000-0005-0000-0000-0000A62D0000}"/>
    <cellStyle name="Normal 7 6 5 5 3" xfId="26763" xr:uid="{00000000-0005-0000-0000-0000A0680000}"/>
    <cellStyle name="Normal 7 6 5 6" xfId="6648" xr:uid="{00000000-0005-0000-0000-0000091A0000}"/>
    <cellStyle name="Normal 7 6 5 6 3" xfId="21746" xr:uid="{00000000-0005-0000-0000-000007550000}"/>
    <cellStyle name="Normal 7 6 5 8" xfId="16733"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2" xr:uid="{00000000-0005-0000-0000-0000C9700000}"/>
    <cellStyle name="Normal 7 6 6 2 3" xfId="8738" xr:uid="{00000000-0005-0000-0000-000033220000}"/>
    <cellStyle name="Normal 7 6 6 2 3 3" xfId="23835" xr:uid="{00000000-0005-0000-0000-0000305D0000}"/>
    <cellStyle name="Normal 7 6 6 2 5" xfId="18822" xr:uid="{00000000-0005-0000-0000-00009B490000}"/>
    <cellStyle name="Normal 7 6 6 3" xfId="5377" xr:uid="{00000000-0005-0000-0000-000012150000}"/>
    <cellStyle name="Normal 7 6 6 3 2" xfId="15429" xr:uid="{00000000-0005-0000-0000-0000563C0000}"/>
    <cellStyle name="Normal 7 6 6 3 2 3" xfId="30523" xr:uid="{00000000-0005-0000-0000-000050770000}"/>
    <cellStyle name="Normal 7 6 6 3 3" xfId="10409" xr:uid="{00000000-0005-0000-0000-0000BA280000}"/>
    <cellStyle name="Normal 7 6 6 3 3 3" xfId="25506" xr:uid="{00000000-0005-0000-0000-0000B7630000}"/>
    <cellStyle name="Normal 7 6 6 3 5" xfId="20493" xr:uid="{00000000-0005-0000-0000-000022500000}"/>
    <cellStyle name="Normal 7 6 6 4" xfId="12087" xr:uid="{00000000-0005-0000-0000-0000482F0000}"/>
    <cellStyle name="Normal 7 6 6 4 3" xfId="27181" xr:uid="{00000000-0005-0000-0000-0000426A0000}"/>
    <cellStyle name="Normal 7 6 6 5" xfId="7066" xr:uid="{00000000-0005-0000-0000-0000AB1B0000}"/>
    <cellStyle name="Normal 7 6 6 5 3" xfId="22164" xr:uid="{00000000-0005-0000-0000-0000A9560000}"/>
    <cellStyle name="Normal 7 6 6 7" xfId="17151" xr:uid="{00000000-0005-0000-0000-000014430000}"/>
    <cellStyle name="Normal 7 6 7" xfId="2845" xr:uid="{00000000-0005-0000-0000-00002E0B0000}"/>
    <cellStyle name="Normal 7 6 7 2" xfId="12922" xr:uid="{00000000-0005-0000-0000-00008B320000}"/>
    <cellStyle name="Normal 7 6 7 2 3" xfId="28016" xr:uid="{00000000-0005-0000-0000-0000856D0000}"/>
    <cellStyle name="Normal 7 6 7 3" xfId="7902" xr:uid="{00000000-0005-0000-0000-0000EF1E0000}"/>
    <cellStyle name="Normal 7 6 7 3 3" xfId="22999" xr:uid="{00000000-0005-0000-0000-0000EC590000}"/>
    <cellStyle name="Normal 7 6 7 5" xfId="17986" xr:uid="{00000000-0005-0000-0000-000057460000}"/>
    <cellStyle name="Normal 7 6 8" xfId="4539" xr:uid="{00000000-0005-0000-0000-0000CC110000}"/>
    <cellStyle name="Normal 7 6 8 2" xfId="14593" xr:uid="{00000000-0005-0000-0000-000012390000}"/>
    <cellStyle name="Normal 7 6 8 2 3" xfId="29687" xr:uid="{00000000-0005-0000-0000-00000C740000}"/>
    <cellStyle name="Normal 7 6 8 3" xfId="9573" xr:uid="{00000000-0005-0000-0000-000076250000}"/>
    <cellStyle name="Normal 7 6 8 3 3" xfId="24670" xr:uid="{00000000-0005-0000-0000-000073600000}"/>
    <cellStyle name="Normal 7 6 8 5" xfId="19657" xr:uid="{00000000-0005-0000-0000-0000DE4C0000}"/>
    <cellStyle name="Normal 7 6 9" xfId="11249" xr:uid="{00000000-0005-0000-0000-0000022C0000}"/>
    <cellStyle name="Normal 7 6 9 3" xfId="26345" xr:uid="{00000000-0005-0000-0000-0000FE660000}"/>
    <cellStyle name="Normal 7 7" xfId="895" xr:uid="{00000000-0005-0000-0000-00008E030000}"/>
    <cellStyle name="Normal 7 8" xfId="889" xr:uid="{00000000-0005-0000-0000-000088030000}"/>
    <cellStyle name="Normal 7 9" xfId="361"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29" xr:uid="{00000000-0005-0000-0000-000066530000}"/>
    <cellStyle name="Normal 71 12" xfId="16314" xr:uid="{00000000-0005-0000-0000-0000CF3F0000}"/>
    <cellStyle name="Normal 71 2" xfId="1194" xr:uid="{00000000-0005-0000-0000-0000BA040000}"/>
    <cellStyle name="Normal 71 2 11" xfId="16368" xr:uid="{00000000-0005-0000-0000-000005400000}"/>
    <cellStyle name="Normal 71 2 2" xfId="1302" xr:uid="{00000000-0005-0000-0000-000026050000}"/>
    <cellStyle name="Normal 71 2 2 10" xfId="16472"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5" xr:uid="{00000000-0005-0000-0000-0000D8730000}"/>
    <cellStyle name="Normal 71 2 2 2 2 2 2 3" xfId="9521" xr:uid="{00000000-0005-0000-0000-000042250000}"/>
    <cellStyle name="Normal 71 2 2 2 2 2 2 3 3" xfId="24618" xr:uid="{00000000-0005-0000-0000-00003F600000}"/>
    <cellStyle name="Normal 71 2 2 2 2 2 2 5" xfId="19605"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89" xr:uid="{00000000-0005-0000-0000-0000C6660000}"/>
    <cellStyle name="Normal 71 2 2 2 2 2 3 5" xfId="21276" xr:uid="{00000000-0005-0000-0000-000031530000}"/>
    <cellStyle name="Normal 71 2 2 2 2 2 4" xfId="12870" xr:uid="{00000000-0005-0000-0000-000057320000}"/>
    <cellStyle name="Normal 71 2 2 2 2 2 4 3" xfId="27964" xr:uid="{00000000-0005-0000-0000-0000516D0000}"/>
    <cellStyle name="Normal 71 2 2 2 2 2 5" xfId="7849" xr:uid="{00000000-0005-0000-0000-0000BA1E0000}"/>
    <cellStyle name="Normal 71 2 2 2 2 2 5 3" xfId="22947" xr:uid="{00000000-0005-0000-0000-0000B8590000}"/>
    <cellStyle name="Normal 71 2 2 2 2 2 7" xfId="17934" xr:uid="{00000000-0005-0000-0000-000023460000}"/>
    <cellStyle name="Normal 71 2 2 2 2 3" xfId="3631" xr:uid="{00000000-0005-0000-0000-0000400E0000}"/>
    <cellStyle name="Normal 71 2 2 2 2 3 2" xfId="13705" xr:uid="{00000000-0005-0000-0000-00009A350000}"/>
    <cellStyle name="Normal 71 2 2 2 2 3 2 3" xfId="28799" xr:uid="{00000000-0005-0000-0000-000094700000}"/>
    <cellStyle name="Normal 71 2 2 2 2 3 3" xfId="8685" xr:uid="{00000000-0005-0000-0000-0000FE210000}"/>
    <cellStyle name="Normal 71 2 2 2 2 3 3 3" xfId="23782" xr:uid="{00000000-0005-0000-0000-0000FB5C0000}"/>
    <cellStyle name="Normal 71 2 2 2 2 3 5" xfId="18769" xr:uid="{00000000-0005-0000-0000-000066490000}"/>
    <cellStyle name="Normal 71 2 2 2 2 4" xfId="5324" xr:uid="{00000000-0005-0000-0000-0000DD140000}"/>
    <cellStyle name="Normal 71 2 2 2 2 4 2" xfId="15376" xr:uid="{00000000-0005-0000-0000-0000213C0000}"/>
    <cellStyle name="Normal 71 2 2 2 2 4 2 3" xfId="30470" xr:uid="{00000000-0005-0000-0000-00001B770000}"/>
    <cellStyle name="Normal 71 2 2 2 2 4 3" xfId="10356" xr:uid="{00000000-0005-0000-0000-000085280000}"/>
    <cellStyle name="Normal 71 2 2 2 2 4 3 3" xfId="25453" xr:uid="{00000000-0005-0000-0000-000082630000}"/>
    <cellStyle name="Normal 71 2 2 2 2 4 5" xfId="20440" xr:uid="{00000000-0005-0000-0000-0000ED4F0000}"/>
    <cellStyle name="Normal 71 2 2 2 2 5" xfId="12034" xr:uid="{00000000-0005-0000-0000-0000132F0000}"/>
    <cellStyle name="Normal 71 2 2 2 2 5 3" xfId="27128" xr:uid="{00000000-0005-0000-0000-00000D6A0000}"/>
    <cellStyle name="Normal 71 2 2 2 2 6" xfId="7013" xr:uid="{00000000-0005-0000-0000-0000761B0000}"/>
    <cellStyle name="Normal 71 2 2 2 2 6 3" xfId="22111" xr:uid="{00000000-0005-0000-0000-000074560000}"/>
    <cellStyle name="Normal 71 2 2 2 2 8" xfId="17098"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7" xr:uid="{00000000-0005-0000-0000-000036720000}"/>
    <cellStyle name="Normal 71 2 2 2 3 2 3" xfId="9103" xr:uid="{00000000-0005-0000-0000-0000A0230000}"/>
    <cellStyle name="Normal 71 2 2 2 3 2 3 3" xfId="24200" xr:uid="{00000000-0005-0000-0000-00009D5E0000}"/>
    <cellStyle name="Normal 71 2 2 2 3 2 5" xfId="19187" xr:uid="{00000000-0005-0000-0000-0000084B0000}"/>
    <cellStyle name="Normal 71 2 2 2 3 3" xfId="5742" xr:uid="{00000000-0005-0000-0000-00007F160000}"/>
    <cellStyle name="Normal 71 2 2 2 3 3 2" xfId="15794" xr:uid="{00000000-0005-0000-0000-0000C33D0000}"/>
    <cellStyle name="Normal 71 2 2 2 3 3 2 3" xfId="30888" xr:uid="{00000000-0005-0000-0000-0000BD780000}"/>
    <cellStyle name="Normal 71 2 2 2 3 3 3" xfId="10774" xr:uid="{00000000-0005-0000-0000-0000272A0000}"/>
    <cellStyle name="Normal 71 2 2 2 3 3 3 3" xfId="25871" xr:uid="{00000000-0005-0000-0000-000024650000}"/>
    <cellStyle name="Normal 71 2 2 2 3 3 5" xfId="20858" xr:uid="{00000000-0005-0000-0000-00008F510000}"/>
    <cellStyle name="Normal 71 2 2 2 3 4" xfId="12452" xr:uid="{00000000-0005-0000-0000-0000B5300000}"/>
    <cellStyle name="Normal 71 2 2 2 3 4 3" xfId="27546" xr:uid="{00000000-0005-0000-0000-0000AF6B0000}"/>
    <cellStyle name="Normal 71 2 2 2 3 5" xfId="7431" xr:uid="{00000000-0005-0000-0000-0000181D0000}"/>
    <cellStyle name="Normal 71 2 2 2 3 5 3" xfId="22529" xr:uid="{00000000-0005-0000-0000-000016580000}"/>
    <cellStyle name="Normal 71 2 2 2 3 7" xfId="17516" xr:uid="{00000000-0005-0000-0000-000081440000}"/>
    <cellStyle name="Normal 71 2 2 2 4" xfId="3213" xr:uid="{00000000-0005-0000-0000-00009E0C0000}"/>
    <cellStyle name="Normal 71 2 2 2 4 2" xfId="13287" xr:uid="{00000000-0005-0000-0000-0000F8330000}"/>
    <cellStyle name="Normal 71 2 2 2 4 2 3" xfId="28381" xr:uid="{00000000-0005-0000-0000-0000F26E0000}"/>
    <cellStyle name="Normal 71 2 2 2 4 3" xfId="8267" xr:uid="{00000000-0005-0000-0000-00005C200000}"/>
    <cellStyle name="Normal 71 2 2 2 4 3 3" xfId="23364" xr:uid="{00000000-0005-0000-0000-0000595B0000}"/>
    <cellStyle name="Normal 71 2 2 2 4 5" xfId="18351" xr:uid="{00000000-0005-0000-0000-0000C4470000}"/>
    <cellStyle name="Normal 71 2 2 2 5" xfId="4906" xr:uid="{00000000-0005-0000-0000-00003B130000}"/>
    <cellStyle name="Normal 71 2 2 2 5 2" xfId="14958" xr:uid="{00000000-0005-0000-0000-00007F3A0000}"/>
    <cellStyle name="Normal 71 2 2 2 5 2 3" xfId="30052" xr:uid="{00000000-0005-0000-0000-000079750000}"/>
    <cellStyle name="Normal 71 2 2 2 5 3" xfId="9938" xr:uid="{00000000-0005-0000-0000-0000E3260000}"/>
    <cellStyle name="Normal 71 2 2 2 5 3 3" xfId="25035" xr:uid="{00000000-0005-0000-0000-0000E0610000}"/>
    <cellStyle name="Normal 71 2 2 2 5 5" xfId="20022" xr:uid="{00000000-0005-0000-0000-00004B4E0000}"/>
    <cellStyle name="Normal 71 2 2 2 6" xfId="11616" xr:uid="{00000000-0005-0000-0000-0000712D0000}"/>
    <cellStyle name="Normal 71 2 2 2 6 3" xfId="26710" xr:uid="{00000000-0005-0000-0000-00006B680000}"/>
    <cellStyle name="Normal 71 2 2 2 7" xfId="6595" xr:uid="{00000000-0005-0000-0000-0000D4190000}"/>
    <cellStyle name="Normal 71 2 2 2 7 3" xfId="21693" xr:uid="{00000000-0005-0000-0000-0000D2540000}"/>
    <cellStyle name="Normal 71 2 2 2 9" xfId="16680"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7" xr:uid="{00000000-0005-0000-0000-000008730000}"/>
    <cellStyle name="Normal 71 2 2 3 2 2 3" xfId="9313" xr:uid="{00000000-0005-0000-0000-000072240000}"/>
    <cellStyle name="Normal 71 2 2 3 2 2 3 3" xfId="24410" xr:uid="{00000000-0005-0000-0000-00006F5F0000}"/>
    <cellStyle name="Normal 71 2 2 3 2 2 5" xfId="19397" xr:uid="{00000000-0005-0000-0000-0000DA4B0000}"/>
    <cellStyle name="Normal 71 2 2 3 2 3" xfId="5952" xr:uid="{00000000-0005-0000-0000-000051170000}"/>
    <cellStyle name="Normal 71 2 2 3 2 3 2" xfId="16004" xr:uid="{00000000-0005-0000-0000-0000953E0000}"/>
    <cellStyle name="Normal 71 2 2 3 2 3 2 3" xfId="31098" xr:uid="{00000000-0005-0000-0000-00008F790000}"/>
    <cellStyle name="Normal 71 2 2 3 2 3 3" xfId="10984" xr:uid="{00000000-0005-0000-0000-0000F92A0000}"/>
    <cellStyle name="Normal 71 2 2 3 2 3 3 3" xfId="26081" xr:uid="{00000000-0005-0000-0000-0000F6650000}"/>
    <cellStyle name="Normal 71 2 2 3 2 3 5" xfId="21068" xr:uid="{00000000-0005-0000-0000-000061520000}"/>
    <cellStyle name="Normal 71 2 2 3 2 4" xfId="12662" xr:uid="{00000000-0005-0000-0000-000087310000}"/>
    <cellStyle name="Normal 71 2 2 3 2 4 3" xfId="27756" xr:uid="{00000000-0005-0000-0000-0000816C0000}"/>
    <cellStyle name="Normal 71 2 2 3 2 5" xfId="7641" xr:uid="{00000000-0005-0000-0000-0000EA1D0000}"/>
    <cellStyle name="Normal 71 2 2 3 2 5 3" xfId="22739" xr:uid="{00000000-0005-0000-0000-0000E8580000}"/>
    <cellStyle name="Normal 71 2 2 3 2 7" xfId="17726" xr:uid="{00000000-0005-0000-0000-000053450000}"/>
    <cellStyle name="Normal 71 2 2 3 3" xfId="3423" xr:uid="{00000000-0005-0000-0000-0000700D0000}"/>
    <cellStyle name="Normal 71 2 2 3 3 2" xfId="13497" xr:uid="{00000000-0005-0000-0000-0000CA340000}"/>
    <cellStyle name="Normal 71 2 2 3 3 2 3" xfId="28591" xr:uid="{00000000-0005-0000-0000-0000C46F0000}"/>
    <cellStyle name="Normal 71 2 2 3 3 3" xfId="8477" xr:uid="{00000000-0005-0000-0000-00002E210000}"/>
    <cellStyle name="Normal 71 2 2 3 3 3 3" xfId="23574" xr:uid="{00000000-0005-0000-0000-00002B5C0000}"/>
    <cellStyle name="Normal 71 2 2 3 3 5" xfId="18561" xr:uid="{00000000-0005-0000-0000-000096480000}"/>
    <cellStyle name="Normal 71 2 2 3 4" xfId="5116" xr:uid="{00000000-0005-0000-0000-00000D140000}"/>
    <cellStyle name="Normal 71 2 2 3 4 2" xfId="15168" xr:uid="{00000000-0005-0000-0000-0000513B0000}"/>
    <cellStyle name="Normal 71 2 2 3 4 2 3" xfId="30262" xr:uid="{00000000-0005-0000-0000-00004B760000}"/>
    <cellStyle name="Normal 71 2 2 3 4 3" xfId="10148" xr:uid="{00000000-0005-0000-0000-0000B5270000}"/>
    <cellStyle name="Normal 71 2 2 3 4 3 3" xfId="25245" xr:uid="{00000000-0005-0000-0000-0000B2620000}"/>
    <cellStyle name="Normal 71 2 2 3 4 5" xfId="20232" xr:uid="{00000000-0005-0000-0000-00001D4F0000}"/>
    <cellStyle name="Normal 71 2 2 3 5" xfId="11826" xr:uid="{00000000-0005-0000-0000-0000432E0000}"/>
    <cellStyle name="Normal 71 2 2 3 5 3" xfId="26920" xr:uid="{00000000-0005-0000-0000-00003D690000}"/>
    <cellStyle name="Normal 71 2 2 3 6" xfId="6805" xr:uid="{00000000-0005-0000-0000-0000A61A0000}"/>
    <cellStyle name="Normal 71 2 2 3 6 3" xfId="21903" xr:uid="{00000000-0005-0000-0000-0000A4550000}"/>
    <cellStyle name="Normal 71 2 2 3 8" xfId="16890"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09" xr:uid="{00000000-0005-0000-0000-000066710000}"/>
    <cellStyle name="Normal 71 2 2 4 2 3" xfId="8895" xr:uid="{00000000-0005-0000-0000-0000D0220000}"/>
    <cellStyle name="Normal 71 2 2 4 2 3 3" xfId="23992" xr:uid="{00000000-0005-0000-0000-0000CD5D0000}"/>
    <cellStyle name="Normal 71 2 2 4 2 5" xfId="18979" xr:uid="{00000000-0005-0000-0000-0000384A0000}"/>
    <cellStyle name="Normal 71 2 2 4 3" xfId="5534" xr:uid="{00000000-0005-0000-0000-0000AF150000}"/>
    <cellStyle name="Normal 71 2 2 4 3 2" xfId="15586" xr:uid="{00000000-0005-0000-0000-0000F33C0000}"/>
    <cellStyle name="Normal 71 2 2 4 3 2 3" xfId="30680" xr:uid="{00000000-0005-0000-0000-0000ED770000}"/>
    <cellStyle name="Normal 71 2 2 4 3 3" xfId="10566" xr:uid="{00000000-0005-0000-0000-000057290000}"/>
    <cellStyle name="Normal 71 2 2 4 3 3 3" xfId="25663" xr:uid="{00000000-0005-0000-0000-000054640000}"/>
    <cellStyle name="Normal 71 2 2 4 3 5" xfId="20650" xr:uid="{00000000-0005-0000-0000-0000BF500000}"/>
    <cellStyle name="Normal 71 2 2 4 4" xfId="12244" xr:uid="{00000000-0005-0000-0000-0000E52F0000}"/>
    <cellStyle name="Normal 71 2 2 4 4 3" xfId="27338" xr:uid="{00000000-0005-0000-0000-0000DF6A0000}"/>
    <cellStyle name="Normal 71 2 2 4 5" xfId="7223" xr:uid="{00000000-0005-0000-0000-0000481C0000}"/>
    <cellStyle name="Normal 71 2 2 4 5 3" xfId="22321" xr:uid="{00000000-0005-0000-0000-000046570000}"/>
    <cellStyle name="Normal 71 2 2 4 7" xfId="17308" xr:uid="{00000000-0005-0000-0000-0000B1430000}"/>
    <cellStyle name="Normal 71 2 2 5" xfId="3005" xr:uid="{00000000-0005-0000-0000-0000CE0B0000}"/>
    <cellStyle name="Normal 71 2 2 5 2" xfId="13079" xr:uid="{00000000-0005-0000-0000-000028330000}"/>
    <cellStyle name="Normal 71 2 2 5 2 3" xfId="28173" xr:uid="{00000000-0005-0000-0000-0000226E0000}"/>
    <cellStyle name="Normal 71 2 2 5 3" xfId="8059" xr:uid="{00000000-0005-0000-0000-00008C1F0000}"/>
    <cellStyle name="Normal 71 2 2 5 3 3" xfId="23156" xr:uid="{00000000-0005-0000-0000-0000895A0000}"/>
    <cellStyle name="Normal 71 2 2 5 5" xfId="18143" xr:uid="{00000000-0005-0000-0000-0000F4460000}"/>
    <cellStyle name="Normal 71 2 2 6" xfId="4698" xr:uid="{00000000-0005-0000-0000-00006B120000}"/>
    <cellStyle name="Normal 71 2 2 6 2" xfId="14750" xr:uid="{00000000-0005-0000-0000-0000AF390000}"/>
    <cellStyle name="Normal 71 2 2 6 2 3" xfId="29844" xr:uid="{00000000-0005-0000-0000-0000A9740000}"/>
    <cellStyle name="Normal 71 2 2 6 3" xfId="9730" xr:uid="{00000000-0005-0000-0000-000013260000}"/>
    <cellStyle name="Normal 71 2 2 6 3 3" xfId="24827" xr:uid="{00000000-0005-0000-0000-000010610000}"/>
    <cellStyle name="Normal 71 2 2 6 5" xfId="19814" xr:uid="{00000000-0005-0000-0000-00007B4D0000}"/>
    <cellStyle name="Normal 71 2 2 7" xfId="11408" xr:uid="{00000000-0005-0000-0000-0000A12C0000}"/>
    <cellStyle name="Normal 71 2 2 7 3" xfId="26502" xr:uid="{00000000-0005-0000-0000-00009B670000}"/>
    <cellStyle name="Normal 71 2 2 8" xfId="6387" xr:uid="{00000000-0005-0000-0000-000004190000}"/>
    <cellStyle name="Normal 71 2 2 8 3" xfId="21485"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1" xr:uid="{00000000-0005-0000-0000-000070730000}"/>
    <cellStyle name="Normal 71 2 3 2 2 2 3" xfId="9417" xr:uid="{00000000-0005-0000-0000-0000DA240000}"/>
    <cellStyle name="Normal 71 2 3 2 2 2 3 3" xfId="24514" xr:uid="{00000000-0005-0000-0000-0000D75F0000}"/>
    <cellStyle name="Normal 71 2 3 2 2 2 5" xfId="19501" xr:uid="{00000000-0005-0000-0000-0000424C0000}"/>
    <cellStyle name="Normal 71 2 3 2 2 3" xfId="6056" xr:uid="{00000000-0005-0000-0000-0000B9170000}"/>
    <cellStyle name="Normal 71 2 3 2 2 3 2" xfId="16108" xr:uid="{00000000-0005-0000-0000-0000FD3E0000}"/>
    <cellStyle name="Normal 71 2 3 2 2 3 2 3" xfId="31202" xr:uid="{00000000-0005-0000-0000-0000F7790000}"/>
    <cellStyle name="Normal 71 2 3 2 2 3 3" xfId="11088" xr:uid="{00000000-0005-0000-0000-0000612B0000}"/>
    <cellStyle name="Normal 71 2 3 2 2 3 3 3" xfId="26185" xr:uid="{00000000-0005-0000-0000-00005E660000}"/>
    <cellStyle name="Normal 71 2 3 2 2 3 5" xfId="21172" xr:uid="{00000000-0005-0000-0000-0000C9520000}"/>
    <cellStyle name="Normal 71 2 3 2 2 4" xfId="12766" xr:uid="{00000000-0005-0000-0000-0000EF310000}"/>
    <cellStyle name="Normal 71 2 3 2 2 4 3" xfId="27860" xr:uid="{00000000-0005-0000-0000-0000E96C0000}"/>
    <cellStyle name="Normal 71 2 3 2 2 5" xfId="7745" xr:uid="{00000000-0005-0000-0000-0000521E0000}"/>
    <cellStyle name="Normal 71 2 3 2 2 5 3" xfId="22843" xr:uid="{00000000-0005-0000-0000-000050590000}"/>
    <cellStyle name="Normal 71 2 3 2 2 7" xfId="17830" xr:uid="{00000000-0005-0000-0000-0000BB450000}"/>
    <cellStyle name="Normal 71 2 3 2 3" xfId="3527" xr:uid="{00000000-0005-0000-0000-0000D80D0000}"/>
    <cellStyle name="Normal 71 2 3 2 3 2" xfId="13601" xr:uid="{00000000-0005-0000-0000-000032350000}"/>
    <cellStyle name="Normal 71 2 3 2 3 2 3" xfId="28695" xr:uid="{00000000-0005-0000-0000-00002C700000}"/>
    <cellStyle name="Normal 71 2 3 2 3 3" xfId="8581" xr:uid="{00000000-0005-0000-0000-000096210000}"/>
    <cellStyle name="Normal 71 2 3 2 3 3 3" xfId="23678" xr:uid="{00000000-0005-0000-0000-0000935C0000}"/>
    <cellStyle name="Normal 71 2 3 2 3 5" xfId="18665" xr:uid="{00000000-0005-0000-0000-0000FE480000}"/>
    <cellStyle name="Normal 71 2 3 2 4" xfId="5220" xr:uid="{00000000-0005-0000-0000-000075140000}"/>
    <cellStyle name="Normal 71 2 3 2 4 2" xfId="15272" xr:uid="{00000000-0005-0000-0000-0000B93B0000}"/>
    <cellStyle name="Normal 71 2 3 2 4 2 3" xfId="30366" xr:uid="{00000000-0005-0000-0000-0000B3760000}"/>
    <cellStyle name="Normal 71 2 3 2 4 3" xfId="10252" xr:uid="{00000000-0005-0000-0000-00001D280000}"/>
    <cellStyle name="Normal 71 2 3 2 4 3 3" xfId="25349" xr:uid="{00000000-0005-0000-0000-00001A630000}"/>
    <cellStyle name="Normal 71 2 3 2 4 5" xfId="20336" xr:uid="{00000000-0005-0000-0000-0000854F0000}"/>
    <cellStyle name="Normal 71 2 3 2 5" xfId="11930" xr:uid="{00000000-0005-0000-0000-0000AB2E0000}"/>
    <cellStyle name="Normal 71 2 3 2 5 3" xfId="27024" xr:uid="{00000000-0005-0000-0000-0000A5690000}"/>
    <cellStyle name="Normal 71 2 3 2 6" xfId="6909" xr:uid="{00000000-0005-0000-0000-00000E1B0000}"/>
    <cellStyle name="Normal 71 2 3 2 6 3" xfId="22007" xr:uid="{00000000-0005-0000-0000-00000C560000}"/>
    <cellStyle name="Normal 71 2 3 2 8" xfId="16994"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3" xr:uid="{00000000-0005-0000-0000-0000CE710000}"/>
    <cellStyle name="Normal 71 2 3 3 2 3" xfId="8999" xr:uid="{00000000-0005-0000-0000-000038230000}"/>
    <cellStyle name="Normal 71 2 3 3 2 3 3" xfId="24096" xr:uid="{00000000-0005-0000-0000-0000355E0000}"/>
    <cellStyle name="Normal 71 2 3 3 2 5" xfId="19083" xr:uid="{00000000-0005-0000-0000-0000A04A0000}"/>
    <cellStyle name="Normal 71 2 3 3 3" xfId="5638" xr:uid="{00000000-0005-0000-0000-000017160000}"/>
    <cellStyle name="Normal 71 2 3 3 3 2" xfId="15690" xr:uid="{00000000-0005-0000-0000-00005B3D0000}"/>
    <cellStyle name="Normal 71 2 3 3 3 2 3" xfId="30784" xr:uid="{00000000-0005-0000-0000-000055780000}"/>
    <cellStyle name="Normal 71 2 3 3 3 3" xfId="10670" xr:uid="{00000000-0005-0000-0000-0000BF290000}"/>
    <cellStyle name="Normal 71 2 3 3 3 3 3" xfId="25767" xr:uid="{00000000-0005-0000-0000-0000BC640000}"/>
    <cellStyle name="Normal 71 2 3 3 3 5" xfId="20754" xr:uid="{00000000-0005-0000-0000-000027510000}"/>
    <cellStyle name="Normal 71 2 3 3 4" xfId="12348" xr:uid="{00000000-0005-0000-0000-00004D300000}"/>
    <cellStyle name="Normal 71 2 3 3 4 3" xfId="27442" xr:uid="{00000000-0005-0000-0000-0000476B0000}"/>
    <cellStyle name="Normal 71 2 3 3 5" xfId="7327" xr:uid="{00000000-0005-0000-0000-0000B01C0000}"/>
    <cellStyle name="Normal 71 2 3 3 5 3" xfId="22425" xr:uid="{00000000-0005-0000-0000-0000AE570000}"/>
    <cellStyle name="Normal 71 2 3 3 7" xfId="17412" xr:uid="{00000000-0005-0000-0000-000019440000}"/>
    <cellStyle name="Normal 71 2 3 4" xfId="3109" xr:uid="{00000000-0005-0000-0000-0000360C0000}"/>
    <cellStyle name="Normal 71 2 3 4 2" xfId="13183" xr:uid="{00000000-0005-0000-0000-000090330000}"/>
    <cellStyle name="Normal 71 2 3 4 2 3" xfId="28277" xr:uid="{00000000-0005-0000-0000-00008A6E0000}"/>
    <cellStyle name="Normal 71 2 3 4 3" xfId="8163" xr:uid="{00000000-0005-0000-0000-0000F41F0000}"/>
    <cellStyle name="Normal 71 2 3 4 3 3" xfId="23260" xr:uid="{00000000-0005-0000-0000-0000F15A0000}"/>
    <cellStyle name="Normal 71 2 3 4 5" xfId="18247" xr:uid="{00000000-0005-0000-0000-00005C470000}"/>
    <cellStyle name="Normal 71 2 3 5" xfId="4802" xr:uid="{00000000-0005-0000-0000-0000D3120000}"/>
    <cellStyle name="Normal 71 2 3 5 2" xfId="14854" xr:uid="{00000000-0005-0000-0000-0000173A0000}"/>
    <cellStyle name="Normal 71 2 3 5 2 3" xfId="29948" xr:uid="{00000000-0005-0000-0000-000011750000}"/>
    <cellStyle name="Normal 71 2 3 5 3" xfId="9834" xr:uid="{00000000-0005-0000-0000-00007B260000}"/>
    <cellStyle name="Normal 71 2 3 5 3 3" xfId="24931" xr:uid="{00000000-0005-0000-0000-000078610000}"/>
    <cellStyle name="Normal 71 2 3 5 5" xfId="19918" xr:uid="{00000000-0005-0000-0000-0000E34D0000}"/>
    <cellStyle name="Normal 71 2 3 6" xfId="11512" xr:uid="{00000000-0005-0000-0000-0000092D0000}"/>
    <cellStyle name="Normal 71 2 3 6 3" xfId="26606" xr:uid="{00000000-0005-0000-0000-000003680000}"/>
    <cellStyle name="Normal 71 2 3 7" xfId="6491" xr:uid="{00000000-0005-0000-0000-00006C190000}"/>
    <cellStyle name="Normal 71 2 3 7 3" xfId="21589" xr:uid="{00000000-0005-0000-0000-00006A540000}"/>
    <cellStyle name="Normal 71 2 3 9" xfId="16576"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3" xr:uid="{00000000-0005-0000-0000-0000A0720000}"/>
    <cellStyle name="Normal 71 2 4 2 2 3" xfId="9209" xr:uid="{00000000-0005-0000-0000-00000A240000}"/>
    <cellStyle name="Normal 71 2 4 2 2 3 3" xfId="24306" xr:uid="{00000000-0005-0000-0000-0000075F0000}"/>
    <cellStyle name="Normal 71 2 4 2 2 5" xfId="19293" xr:uid="{00000000-0005-0000-0000-0000724B0000}"/>
    <cellStyle name="Normal 71 2 4 2 3" xfId="5848" xr:uid="{00000000-0005-0000-0000-0000E9160000}"/>
    <cellStyle name="Normal 71 2 4 2 3 2" xfId="15900" xr:uid="{00000000-0005-0000-0000-00002D3E0000}"/>
    <cellStyle name="Normal 71 2 4 2 3 2 3" xfId="30994" xr:uid="{00000000-0005-0000-0000-000027790000}"/>
    <cellStyle name="Normal 71 2 4 2 3 3" xfId="10880" xr:uid="{00000000-0005-0000-0000-0000912A0000}"/>
    <cellStyle name="Normal 71 2 4 2 3 3 3" xfId="25977" xr:uid="{00000000-0005-0000-0000-00008E650000}"/>
    <cellStyle name="Normal 71 2 4 2 3 5" xfId="20964" xr:uid="{00000000-0005-0000-0000-0000F9510000}"/>
    <cellStyle name="Normal 71 2 4 2 4" xfId="12558" xr:uid="{00000000-0005-0000-0000-00001F310000}"/>
    <cellStyle name="Normal 71 2 4 2 4 3" xfId="27652" xr:uid="{00000000-0005-0000-0000-0000196C0000}"/>
    <cellStyle name="Normal 71 2 4 2 5" xfId="7537" xr:uid="{00000000-0005-0000-0000-0000821D0000}"/>
    <cellStyle name="Normal 71 2 4 2 5 3" xfId="22635" xr:uid="{00000000-0005-0000-0000-000080580000}"/>
    <cellStyle name="Normal 71 2 4 2 7" xfId="17622" xr:uid="{00000000-0005-0000-0000-0000EB440000}"/>
    <cellStyle name="Normal 71 2 4 3" xfId="3319" xr:uid="{00000000-0005-0000-0000-0000080D0000}"/>
    <cellStyle name="Normal 71 2 4 3 2" xfId="13393" xr:uid="{00000000-0005-0000-0000-000062340000}"/>
    <cellStyle name="Normal 71 2 4 3 2 3" xfId="28487" xr:uid="{00000000-0005-0000-0000-00005C6F0000}"/>
    <cellStyle name="Normal 71 2 4 3 3" xfId="8373" xr:uid="{00000000-0005-0000-0000-0000C6200000}"/>
    <cellStyle name="Normal 71 2 4 3 3 3" xfId="23470" xr:uid="{00000000-0005-0000-0000-0000C35B0000}"/>
    <cellStyle name="Normal 71 2 4 3 5" xfId="18457" xr:uid="{00000000-0005-0000-0000-00002E480000}"/>
    <cellStyle name="Normal 71 2 4 4" xfId="5012" xr:uid="{00000000-0005-0000-0000-0000A5130000}"/>
    <cellStyle name="Normal 71 2 4 4 2" xfId="15064" xr:uid="{00000000-0005-0000-0000-0000E93A0000}"/>
    <cellStyle name="Normal 71 2 4 4 2 3" xfId="30158" xr:uid="{00000000-0005-0000-0000-0000E3750000}"/>
    <cellStyle name="Normal 71 2 4 4 3" xfId="10044" xr:uid="{00000000-0005-0000-0000-00004D270000}"/>
    <cellStyle name="Normal 71 2 4 4 3 3" xfId="25141" xr:uid="{00000000-0005-0000-0000-00004A620000}"/>
    <cellStyle name="Normal 71 2 4 4 5" xfId="20128" xr:uid="{00000000-0005-0000-0000-0000B54E0000}"/>
    <cellStyle name="Normal 71 2 4 5" xfId="11722" xr:uid="{00000000-0005-0000-0000-0000DB2D0000}"/>
    <cellStyle name="Normal 71 2 4 5 3" xfId="26816" xr:uid="{00000000-0005-0000-0000-0000D5680000}"/>
    <cellStyle name="Normal 71 2 4 6" xfId="6701" xr:uid="{00000000-0005-0000-0000-00003E1A0000}"/>
    <cellStyle name="Normal 71 2 4 6 3" xfId="21799" xr:uid="{00000000-0005-0000-0000-00003C550000}"/>
    <cellStyle name="Normal 71 2 4 8" xfId="16786"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5" xr:uid="{00000000-0005-0000-0000-0000FE700000}"/>
    <cellStyle name="Normal 71 2 5 2 3" xfId="8791" xr:uid="{00000000-0005-0000-0000-000068220000}"/>
    <cellStyle name="Normal 71 2 5 2 3 3" xfId="23888" xr:uid="{00000000-0005-0000-0000-0000655D0000}"/>
    <cellStyle name="Normal 71 2 5 2 5" xfId="18875" xr:uid="{00000000-0005-0000-0000-0000D0490000}"/>
    <cellStyle name="Normal 71 2 5 3" xfId="5430" xr:uid="{00000000-0005-0000-0000-000047150000}"/>
    <cellStyle name="Normal 71 2 5 3 2" xfId="15482" xr:uid="{00000000-0005-0000-0000-00008B3C0000}"/>
    <cellStyle name="Normal 71 2 5 3 2 3" xfId="30576" xr:uid="{00000000-0005-0000-0000-000085770000}"/>
    <cellStyle name="Normal 71 2 5 3 3" xfId="10462" xr:uid="{00000000-0005-0000-0000-0000EF280000}"/>
    <cellStyle name="Normal 71 2 5 3 3 3" xfId="25559" xr:uid="{00000000-0005-0000-0000-0000EC630000}"/>
    <cellStyle name="Normal 71 2 5 3 5" xfId="20546" xr:uid="{00000000-0005-0000-0000-000057500000}"/>
    <cellStyle name="Normal 71 2 5 4" xfId="12140" xr:uid="{00000000-0005-0000-0000-00007D2F0000}"/>
    <cellStyle name="Normal 71 2 5 4 3" xfId="27234" xr:uid="{00000000-0005-0000-0000-0000776A0000}"/>
    <cellStyle name="Normal 71 2 5 5" xfId="7119" xr:uid="{00000000-0005-0000-0000-0000E01B0000}"/>
    <cellStyle name="Normal 71 2 5 5 3" xfId="22217" xr:uid="{00000000-0005-0000-0000-0000DE560000}"/>
    <cellStyle name="Normal 71 2 5 7" xfId="17204" xr:uid="{00000000-0005-0000-0000-000049430000}"/>
    <cellStyle name="Normal 71 2 6" xfId="2901" xr:uid="{00000000-0005-0000-0000-0000660B0000}"/>
    <cellStyle name="Normal 71 2 6 2" xfId="12975" xr:uid="{00000000-0005-0000-0000-0000C0320000}"/>
    <cellStyle name="Normal 71 2 6 2 3" xfId="28069" xr:uid="{00000000-0005-0000-0000-0000BA6D0000}"/>
    <cellStyle name="Normal 71 2 6 3" xfId="7955" xr:uid="{00000000-0005-0000-0000-0000241F0000}"/>
    <cellStyle name="Normal 71 2 6 3 3" xfId="23052" xr:uid="{00000000-0005-0000-0000-0000215A0000}"/>
    <cellStyle name="Normal 71 2 6 5" xfId="18039" xr:uid="{00000000-0005-0000-0000-00008C460000}"/>
    <cellStyle name="Normal 71 2 7" xfId="4594" xr:uid="{00000000-0005-0000-0000-000003120000}"/>
    <cellStyle name="Normal 71 2 7 2" xfId="14646" xr:uid="{00000000-0005-0000-0000-000047390000}"/>
    <cellStyle name="Normal 71 2 7 2 3" xfId="29740" xr:uid="{00000000-0005-0000-0000-000041740000}"/>
    <cellStyle name="Normal 71 2 7 3" xfId="9626" xr:uid="{00000000-0005-0000-0000-0000AB250000}"/>
    <cellStyle name="Normal 71 2 7 3 3" xfId="24723" xr:uid="{00000000-0005-0000-0000-0000A8600000}"/>
    <cellStyle name="Normal 71 2 7 5" xfId="19710" xr:uid="{00000000-0005-0000-0000-0000134D0000}"/>
    <cellStyle name="Normal 71 2 8" xfId="11304" xr:uid="{00000000-0005-0000-0000-0000392C0000}"/>
    <cellStyle name="Normal 71 2 8 3" xfId="26398" xr:uid="{00000000-0005-0000-0000-000033670000}"/>
    <cellStyle name="Normal 71 2 9" xfId="6283" xr:uid="{00000000-0005-0000-0000-00009C180000}"/>
    <cellStyle name="Normal 71 2 9 3" xfId="21381" xr:uid="{00000000-0005-0000-0000-00009A530000}"/>
    <cellStyle name="Normal 71 3" xfId="1248" xr:uid="{00000000-0005-0000-0000-0000F0040000}"/>
    <cellStyle name="Normal 71 3 10" xfId="16420"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3" xr:uid="{00000000-0005-0000-0000-0000A4730000}"/>
    <cellStyle name="Normal 71 3 2 2 2 2 3" xfId="9469" xr:uid="{00000000-0005-0000-0000-00000E250000}"/>
    <cellStyle name="Normal 71 3 2 2 2 2 3 3" xfId="24566" xr:uid="{00000000-0005-0000-0000-00000B600000}"/>
    <cellStyle name="Normal 71 3 2 2 2 2 5" xfId="19553" xr:uid="{00000000-0005-0000-0000-0000764C0000}"/>
    <cellStyle name="Normal 71 3 2 2 2 3" xfId="6108" xr:uid="{00000000-0005-0000-0000-0000ED170000}"/>
    <cellStyle name="Normal 71 3 2 2 2 3 2" xfId="16160" xr:uid="{00000000-0005-0000-0000-0000313F0000}"/>
    <cellStyle name="Normal 71 3 2 2 2 3 2 3" xfId="31254" xr:uid="{00000000-0005-0000-0000-00002B7A0000}"/>
    <cellStyle name="Normal 71 3 2 2 2 3 3" xfId="11140" xr:uid="{00000000-0005-0000-0000-0000952B0000}"/>
    <cellStyle name="Normal 71 3 2 2 2 3 3 3" xfId="26237" xr:uid="{00000000-0005-0000-0000-000092660000}"/>
    <cellStyle name="Normal 71 3 2 2 2 3 5" xfId="21224" xr:uid="{00000000-0005-0000-0000-0000FD520000}"/>
    <cellStyle name="Normal 71 3 2 2 2 4" xfId="12818" xr:uid="{00000000-0005-0000-0000-000023320000}"/>
    <cellStyle name="Normal 71 3 2 2 2 4 3" xfId="27912" xr:uid="{00000000-0005-0000-0000-00001D6D0000}"/>
    <cellStyle name="Normal 71 3 2 2 2 5" xfId="7797" xr:uid="{00000000-0005-0000-0000-0000861E0000}"/>
    <cellStyle name="Normal 71 3 2 2 2 5 3" xfId="22895" xr:uid="{00000000-0005-0000-0000-000084590000}"/>
    <cellStyle name="Normal 71 3 2 2 2 7" xfId="17882" xr:uid="{00000000-0005-0000-0000-0000EF450000}"/>
    <cellStyle name="Normal 71 3 2 2 3" xfId="3579" xr:uid="{00000000-0005-0000-0000-00000C0E0000}"/>
    <cellStyle name="Normal 71 3 2 2 3 2" xfId="13653" xr:uid="{00000000-0005-0000-0000-000066350000}"/>
    <cellStyle name="Normal 71 3 2 2 3 2 3" xfId="28747" xr:uid="{00000000-0005-0000-0000-000060700000}"/>
    <cellStyle name="Normal 71 3 2 2 3 3" xfId="8633" xr:uid="{00000000-0005-0000-0000-0000CA210000}"/>
    <cellStyle name="Normal 71 3 2 2 3 3 3" xfId="23730" xr:uid="{00000000-0005-0000-0000-0000C75C0000}"/>
    <cellStyle name="Normal 71 3 2 2 3 5" xfId="18717" xr:uid="{00000000-0005-0000-0000-000032490000}"/>
    <cellStyle name="Normal 71 3 2 2 4" xfId="5272" xr:uid="{00000000-0005-0000-0000-0000A9140000}"/>
    <cellStyle name="Normal 71 3 2 2 4 2" xfId="15324" xr:uid="{00000000-0005-0000-0000-0000ED3B0000}"/>
    <cellStyle name="Normal 71 3 2 2 4 2 3" xfId="30418" xr:uid="{00000000-0005-0000-0000-0000E7760000}"/>
    <cellStyle name="Normal 71 3 2 2 4 3" xfId="10304" xr:uid="{00000000-0005-0000-0000-000051280000}"/>
    <cellStyle name="Normal 71 3 2 2 4 3 3" xfId="25401" xr:uid="{00000000-0005-0000-0000-00004E630000}"/>
    <cellStyle name="Normal 71 3 2 2 4 5" xfId="20388" xr:uid="{00000000-0005-0000-0000-0000B94F0000}"/>
    <cellStyle name="Normal 71 3 2 2 5" xfId="11982" xr:uid="{00000000-0005-0000-0000-0000DF2E0000}"/>
    <cellStyle name="Normal 71 3 2 2 5 3" xfId="27076" xr:uid="{00000000-0005-0000-0000-0000D9690000}"/>
    <cellStyle name="Normal 71 3 2 2 6" xfId="6961" xr:uid="{00000000-0005-0000-0000-0000421B0000}"/>
    <cellStyle name="Normal 71 3 2 2 6 3" xfId="22059" xr:uid="{00000000-0005-0000-0000-000040560000}"/>
    <cellStyle name="Normal 71 3 2 2 8" xfId="17046"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5" xr:uid="{00000000-0005-0000-0000-000002720000}"/>
    <cellStyle name="Normal 71 3 2 3 2 3" xfId="9051" xr:uid="{00000000-0005-0000-0000-00006C230000}"/>
    <cellStyle name="Normal 71 3 2 3 2 3 3" xfId="24148" xr:uid="{00000000-0005-0000-0000-0000695E0000}"/>
    <cellStyle name="Normal 71 3 2 3 2 5" xfId="19135" xr:uid="{00000000-0005-0000-0000-0000D44A0000}"/>
    <cellStyle name="Normal 71 3 2 3 3" xfId="5690" xr:uid="{00000000-0005-0000-0000-00004B160000}"/>
    <cellStyle name="Normal 71 3 2 3 3 2" xfId="15742" xr:uid="{00000000-0005-0000-0000-00008F3D0000}"/>
    <cellStyle name="Normal 71 3 2 3 3 2 3" xfId="30836" xr:uid="{00000000-0005-0000-0000-000089780000}"/>
    <cellStyle name="Normal 71 3 2 3 3 3" xfId="10722" xr:uid="{00000000-0005-0000-0000-0000F3290000}"/>
    <cellStyle name="Normal 71 3 2 3 3 3 3" xfId="25819" xr:uid="{00000000-0005-0000-0000-0000F0640000}"/>
    <cellStyle name="Normal 71 3 2 3 3 5" xfId="20806" xr:uid="{00000000-0005-0000-0000-00005B510000}"/>
    <cellStyle name="Normal 71 3 2 3 4" xfId="12400" xr:uid="{00000000-0005-0000-0000-000081300000}"/>
    <cellStyle name="Normal 71 3 2 3 4 3" xfId="27494" xr:uid="{00000000-0005-0000-0000-00007B6B0000}"/>
    <cellStyle name="Normal 71 3 2 3 5" xfId="7379" xr:uid="{00000000-0005-0000-0000-0000E41C0000}"/>
    <cellStyle name="Normal 71 3 2 3 5 3" xfId="22477" xr:uid="{00000000-0005-0000-0000-0000E2570000}"/>
    <cellStyle name="Normal 71 3 2 3 7" xfId="17464" xr:uid="{00000000-0005-0000-0000-00004D440000}"/>
    <cellStyle name="Normal 71 3 2 4" xfId="3161" xr:uid="{00000000-0005-0000-0000-00006A0C0000}"/>
    <cellStyle name="Normal 71 3 2 4 2" xfId="13235" xr:uid="{00000000-0005-0000-0000-0000C4330000}"/>
    <cellStyle name="Normal 71 3 2 4 2 3" xfId="28329" xr:uid="{00000000-0005-0000-0000-0000BE6E0000}"/>
    <cellStyle name="Normal 71 3 2 4 3" xfId="8215" xr:uid="{00000000-0005-0000-0000-000028200000}"/>
    <cellStyle name="Normal 71 3 2 4 3 3" xfId="23312" xr:uid="{00000000-0005-0000-0000-0000255B0000}"/>
    <cellStyle name="Normal 71 3 2 4 5" xfId="18299" xr:uid="{00000000-0005-0000-0000-000090470000}"/>
    <cellStyle name="Normal 71 3 2 5" xfId="4854" xr:uid="{00000000-0005-0000-0000-000007130000}"/>
    <cellStyle name="Normal 71 3 2 5 2" xfId="14906" xr:uid="{00000000-0005-0000-0000-00004B3A0000}"/>
    <cellStyle name="Normal 71 3 2 5 2 3" xfId="30000" xr:uid="{00000000-0005-0000-0000-000045750000}"/>
    <cellStyle name="Normal 71 3 2 5 3" xfId="9886" xr:uid="{00000000-0005-0000-0000-0000AF260000}"/>
    <cellStyle name="Normal 71 3 2 5 3 3" xfId="24983" xr:uid="{00000000-0005-0000-0000-0000AC610000}"/>
    <cellStyle name="Normal 71 3 2 5 5" xfId="19970" xr:uid="{00000000-0005-0000-0000-0000174E0000}"/>
    <cellStyle name="Normal 71 3 2 6" xfId="11564" xr:uid="{00000000-0005-0000-0000-00003D2D0000}"/>
    <cellStyle name="Normal 71 3 2 6 3" xfId="26658" xr:uid="{00000000-0005-0000-0000-000037680000}"/>
    <cellStyle name="Normal 71 3 2 7" xfId="6543" xr:uid="{00000000-0005-0000-0000-0000A0190000}"/>
    <cellStyle name="Normal 71 3 2 7 3" xfId="21641" xr:uid="{00000000-0005-0000-0000-00009E540000}"/>
    <cellStyle name="Normal 71 3 2 9" xfId="16628"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5" xr:uid="{00000000-0005-0000-0000-0000D4720000}"/>
    <cellStyle name="Normal 71 3 3 2 2 3" xfId="9261" xr:uid="{00000000-0005-0000-0000-00003E240000}"/>
    <cellStyle name="Normal 71 3 3 2 2 3 3" xfId="24358" xr:uid="{00000000-0005-0000-0000-00003B5F0000}"/>
    <cellStyle name="Normal 71 3 3 2 2 5" xfId="19345" xr:uid="{00000000-0005-0000-0000-0000A64B0000}"/>
    <cellStyle name="Normal 71 3 3 2 3" xfId="5900" xr:uid="{00000000-0005-0000-0000-00001D170000}"/>
    <cellStyle name="Normal 71 3 3 2 3 2" xfId="15952" xr:uid="{00000000-0005-0000-0000-0000613E0000}"/>
    <cellStyle name="Normal 71 3 3 2 3 2 3" xfId="31046" xr:uid="{00000000-0005-0000-0000-00005B790000}"/>
    <cellStyle name="Normal 71 3 3 2 3 3" xfId="10932" xr:uid="{00000000-0005-0000-0000-0000C52A0000}"/>
    <cellStyle name="Normal 71 3 3 2 3 3 3" xfId="26029" xr:uid="{00000000-0005-0000-0000-0000C2650000}"/>
    <cellStyle name="Normal 71 3 3 2 3 5" xfId="21016" xr:uid="{00000000-0005-0000-0000-00002D520000}"/>
    <cellStyle name="Normal 71 3 3 2 4" xfId="12610" xr:uid="{00000000-0005-0000-0000-000053310000}"/>
    <cellStyle name="Normal 71 3 3 2 4 3" xfId="27704" xr:uid="{00000000-0005-0000-0000-00004D6C0000}"/>
    <cellStyle name="Normal 71 3 3 2 5" xfId="7589" xr:uid="{00000000-0005-0000-0000-0000B61D0000}"/>
    <cellStyle name="Normal 71 3 3 2 5 3" xfId="22687" xr:uid="{00000000-0005-0000-0000-0000B4580000}"/>
    <cellStyle name="Normal 71 3 3 2 7" xfId="17674" xr:uid="{00000000-0005-0000-0000-00001F450000}"/>
    <cellStyle name="Normal 71 3 3 3" xfId="3371" xr:uid="{00000000-0005-0000-0000-00003C0D0000}"/>
    <cellStyle name="Normal 71 3 3 3 2" xfId="13445" xr:uid="{00000000-0005-0000-0000-000096340000}"/>
    <cellStyle name="Normal 71 3 3 3 2 3" xfId="28539" xr:uid="{00000000-0005-0000-0000-0000906F0000}"/>
    <cellStyle name="Normal 71 3 3 3 3" xfId="8425" xr:uid="{00000000-0005-0000-0000-0000FA200000}"/>
    <cellStyle name="Normal 71 3 3 3 3 3" xfId="23522" xr:uid="{00000000-0005-0000-0000-0000F75B0000}"/>
    <cellStyle name="Normal 71 3 3 3 5" xfId="18509" xr:uid="{00000000-0005-0000-0000-000062480000}"/>
    <cellStyle name="Normal 71 3 3 4" xfId="5064" xr:uid="{00000000-0005-0000-0000-0000D9130000}"/>
    <cellStyle name="Normal 71 3 3 4 2" xfId="15116" xr:uid="{00000000-0005-0000-0000-00001D3B0000}"/>
    <cellStyle name="Normal 71 3 3 4 2 3" xfId="30210" xr:uid="{00000000-0005-0000-0000-000017760000}"/>
    <cellStyle name="Normal 71 3 3 4 3" xfId="10096" xr:uid="{00000000-0005-0000-0000-000081270000}"/>
    <cellStyle name="Normal 71 3 3 4 3 3" xfId="25193" xr:uid="{00000000-0005-0000-0000-00007E620000}"/>
    <cellStyle name="Normal 71 3 3 4 5" xfId="20180" xr:uid="{00000000-0005-0000-0000-0000E94E0000}"/>
    <cellStyle name="Normal 71 3 3 5" xfId="11774" xr:uid="{00000000-0005-0000-0000-00000F2E0000}"/>
    <cellStyle name="Normal 71 3 3 5 3" xfId="26868" xr:uid="{00000000-0005-0000-0000-000009690000}"/>
    <cellStyle name="Normal 71 3 3 6" xfId="6753" xr:uid="{00000000-0005-0000-0000-0000721A0000}"/>
    <cellStyle name="Normal 71 3 3 6 3" xfId="21851" xr:uid="{00000000-0005-0000-0000-000070550000}"/>
    <cellStyle name="Normal 71 3 3 8" xfId="16838"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7" xr:uid="{00000000-0005-0000-0000-000032710000}"/>
    <cellStyle name="Normal 71 3 4 2 3" xfId="8843" xr:uid="{00000000-0005-0000-0000-00009C220000}"/>
    <cellStyle name="Normal 71 3 4 2 3 3" xfId="23940" xr:uid="{00000000-0005-0000-0000-0000995D0000}"/>
    <cellStyle name="Normal 71 3 4 2 5" xfId="18927" xr:uid="{00000000-0005-0000-0000-0000044A0000}"/>
    <cellStyle name="Normal 71 3 4 3" xfId="5482" xr:uid="{00000000-0005-0000-0000-00007B150000}"/>
    <cellStyle name="Normal 71 3 4 3 2" xfId="15534" xr:uid="{00000000-0005-0000-0000-0000BF3C0000}"/>
    <cellStyle name="Normal 71 3 4 3 2 3" xfId="30628" xr:uid="{00000000-0005-0000-0000-0000B9770000}"/>
    <cellStyle name="Normal 71 3 4 3 3" xfId="10514" xr:uid="{00000000-0005-0000-0000-000023290000}"/>
    <cellStyle name="Normal 71 3 4 3 3 3" xfId="25611" xr:uid="{00000000-0005-0000-0000-000020640000}"/>
    <cellStyle name="Normal 71 3 4 3 5" xfId="20598" xr:uid="{00000000-0005-0000-0000-00008B500000}"/>
    <cellStyle name="Normal 71 3 4 4" xfId="12192" xr:uid="{00000000-0005-0000-0000-0000B12F0000}"/>
    <cellStyle name="Normal 71 3 4 4 3" xfId="27286" xr:uid="{00000000-0005-0000-0000-0000AB6A0000}"/>
    <cellStyle name="Normal 71 3 4 5" xfId="7171" xr:uid="{00000000-0005-0000-0000-0000141C0000}"/>
    <cellStyle name="Normal 71 3 4 5 3" xfId="22269" xr:uid="{00000000-0005-0000-0000-000012570000}"/>
    <cellStyle name="Normal 71 3 4 7" xfId="17256" xr:uid="{00000000-0005-0000-0000-00007D430000}"/>
    <cellStyle name="Normal 71 3 5" xfId="2953" xr:uid="{00000000-0005-0000-0000-00009A0B0000}"/>
    <cellStyle name="Normal 71 3 5 2" xfId="13027" xr:uid="{00000000-0005-0000-0000-0000F4320000}"/>
    <cellStyle name="Normal 71 3 5 2 3" xfId="28121" xr:uid="{00000000-0005-0000-0000-0000EE6D0000}"/>
    <cellStyle name="Normal 71 3 5 3" xfId="8007" xr:uid="{00000000-0005-0000-0000-0000581F0000}"/>
    <cellStyle name="Normal 71 3 5 3 3" xfId="23104" xr:uid="{00000000-0005-0000-0000-0000555A0000}"/>
    <cellStyle name="Normal 71 3 5 5" xfId="18091" xr:uid="{00000000-0005-0000-0000-0000C0460000}"/>
    <cellStyle name="Normal 71 3 6" xfId="4646" xr:uid="{00000000-0005-0000-0000-000037120000}"/>
    <cellStyle name="Normal 71 3 6 2" xfId="14698" xr:uid="{00000000-0005-0000-0000-00007B390000}"/>
    <cellStyle name="Normal 71 3 6 2 3" xfId="29792" xr:uid="{00000000-0005-0000-0000-000075740000}"/>
    <cellStyle name="Normal 71 3 6 3" xfId="9678" xr:uid="{00000000-0005-0000-0000-0000DF250000}"/>
    <cellStyle name="Normal 71 3 6 3 3" xfId="24775" xr:uid="{00000000-0005-0000-0000-0000DC600000}"/>
    <cellStyle name="Normal 71 3 6 5" xfId="19762" xr:uid="{00000000-0005-0000-0000-0000474D0000}"/>
    <cellStyle name="Normal 71 3 7" xfId="11356" xr:uid="{00000000-0005-0000-0000-00006D2C0000}"/>
    <cellStyle name="Normal 71 3 7 3" xfId="26450" xr:uid="{00000000-0005-0000-0000-000067670000}"/>
    <cellStyle name="Normal 71 3 8" xfId="6335" xr:uid="{00000000-0005-0000-0000-0000D0180000}"/>
    <cellStyle name="Normal 71 3 8 3" xfId="21433"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79" xr:uid="{00000000-0005-0000-0000-00003C730000}"/>
    <cellStyle name="Normal 71 4 2 2 2 3" xfId="9365" xr:uid="{00000000-0005-0000-0000-0000A6240000}"/>
    <cellStyle name="Normal 71 4 2 2 2 3 3" xfId="24462" xr:uid="{00000000-0005-0000-0000-0000A35F0000}"/>
    <cellStyle name="Normal 71 4 2 2 2 5" xfId="19449" xr:uid="{00000000-0005-0000-0000-00000E4C0000}"/>
    <cellStyle name="Normal 71 4 2 2 3" xfId="6004" xr:uid="{00000000-0005-0000-0000-000085170000}"/>
    <cellStyle name="Normal 71 4 2 2 3 2" xfId="16056" xr:uid="{00000000-0005-0000-0000-0000C93E0000}"/>
    <cellStyle name="Normal 71 4 2 2 3 2 3" xfId="31150" xr:uid="{00000000-0005-0000-0000-0000C3790000}"/>
    <cellStyle name="Normal 71 4 2 2 3 3" xfId="11036" xr:uid="{00000000-0005-0000-0000-00002D2B0000}"/>
    <cellStyle name="Normal 71 4 2 2 3 3 3" xfId="26133" xr:uid="{00000000-0005-0000-0000-00002A660000}"/>
    <cellStyle name="Normal 71 4 2 2 3 5" xfId="21120" xr:uid="{00000000-0005-0000-0000-000095520000}"/>
    <cellStyle name="Normal 71 4 2 2 4" xfId="12714" xr:uid="{00000000-0005-0000-0000-0000BB310000}"/>
    <cellStyle name="Normal 71 4 2 2 4 3" xfId="27808" xr:uid="{00000000-0005-0000-0000-0000B56C0000}"/>
    <cellStyle name="Normal 71 4 2 2 5" xfId="7693" xr:uid="{00000000-0005-0000-0000-00001E1E0000}"/>
    <cellStyle name="Normal 71 4 2 2 5 3" xfId="22791" xr:uid="{00000000-0005-0000-0000-00001C590000}"/>
    <cellStyle name="Normal 71 4 2 2 7" xfId="17778" xr:uid="{00000000-0005-0000-0000-000087450000}"/>
    <cellStyle name="Normal 71 4 2 3" xfId="3475" xr:uid="{00000000-0005-0000-0000-0000A40D0000}"/>
    <cellStyle name="Normal 71 4 2 3 2" xfId="13549" xr:uid="{00000000-0005-0000-0000-0000FE340000}"/>
    <cellStyle name="Normal 71 4 2 3 2 3" xfId="28643" xr:uid="{00000000-0005-0000-0000-0000F86F0000}"/>
    <cellStyle name="Normal 71 4 2 3 3" xfId="8529" xr:uid="{00000000-0005-0000-0000-000062210000}"/>
    <cellStyle name="Normal 71 4 2 3 3 3" xfId="23626" xr:uid="{00000000-0005-0000-0000-00005F5C0000}"/>
    <cellStyle name="Normal 71 4 2 3 5" xfId="18613" xr:uid="{00000000-0005-0000-0000-0000CA480000}"/>
    <cellStyle name="Normal 71 4 2 4" xfId="5168" xr:uid="{00000000-0005-0000-0000-000041140000}"/>
    <cellStyle name="Normal 71 4 2 4 2" xfId="15220" xr:uid="{00000000-0005-0000-0000-0000853B0000}"/>
    <cellStyle name="Normal 71 4 2 4 2 3" xfId="30314" xr:uid="{00000000-0005-0000-0000-00007F760000}"/>
    <cellStyle name="Normal 71 4 2 4 3" xfId="10200" xr:uid="{00000000-0005-0000-0000-0000E9270000}"/>
    <cellStyle name="Normal 71 4 2 4 3 3" xfId="25297" xr:uid="{00000000-0005-0000-0000-0000E6620000}"/>
    <cellStyle name="Normal 71 4 2 4 5" xfId="20284" xr:uid="{00000000-0005-0000-0000-0000514F0000}"/>
    <cellStyle name="Normal 71 4 2 5" xfId="11878" xr:uid="{00000000-0005-0000-0000-0000772E0000}"/>
    <cellStyle name="Normal 71 4 2 5 3" xfId="26972" xr:uid="{00000000-0005-0000-0000-000071690000}"/>
    <cellStyle name="Normal 71 4 2 6" xfId="6857" xr:uid="{00000000-0005-0000-0000-0000DA1A0000}"/>
    <cellStyle name="Normal 71 4 2 6 3" xfId="21955" xr:uid="{00000000-0005-0000-0000-0000D8550000}"/>
    <cellStyle name="Normal 71 4 2 8" xfId="16942"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1" xr:uid="{00000000-0005-0000-0000-00009A710000}"/>
    <cellStyle name="Normal 71 4 3 2 3" xfId="8947" xr:uid="{00000000-0005-0000-0000-000004230000}"/>
    <cellStyle name="Normal 71 4 3 2 3 3" xfId="24044" xr:uid="{00000000-0005-0000-0000-0000015E0000}"/>
    <cellStyle name="Normal 71 4 3 2 5" xfId="19031" xr:uid="{00000000-0005-0000-0000-00006C4A0000}"/>
    <cellStyle name="Normal 71 4 3 3" xfId="5586" xr:uid="{00000000-0005-0000-0000-0000E3150000}"/>
    <cellStyle name="Normal 71 4 3 3 2" xfId="15638" xr:uid="{00000000-0005-0000-0000-0000273D0000}"/>
    <cellStyle name="Normal 71 4 3 3 2 3" xfId="30732" xr:uid="{00000000-0005-0000-0000-000021780000}"/>
    <cellStyle name="Normal 71 4 3 3 3" xfId="10618" xr:uid="{00000000-0005-0000-0000-00008B290000}"/>
    <cellStyle name="Normal 71 4 3 3 3 3" xfId="25715" xr:uid="{00000000-0005-0000-0000-000088640000}"/>
    <cellStyle name="Normal 71 4 3 3 5" xfId="20702" xr:uid="{00000000-0005-0000-0000-0000F3500000}"/>
    <cellStyle name="Normal 71 4 3 4" xfId="12296" xr:uid="{00000000-0005-0000-0000-000019300000}"/>
    <cellStyle name="Normal 71 4 3 4 3" xfId="27390" xr:uid="{00000000-0005-0000-0000-0000136B0000}"/>
    <cellStyle name="Normal 71 4 3 5" xfId="7275" xr:uid="{00000000-0005-0000-0000-00007C1C0000}"/>
    <cellStyle name="Normal 71 4 3 5 3" xfId="22373" xr:uid="{00000000-0005-0000-0000-00007A570000}"/>
    <cellStyle name="Normal 71 4 3 7" xfId="17360" xr:uid="{00000000-0005-0000-0000-0000E5430000}"/>
    <cellStyle name="Normal 71 4 4" xfId="3057" xr:uid="{00000000-0005-0000-0000-0000020C0000}"/>
    <cellStyle name="Normal 71 4 4 2" xfId="13131" xr:uid="{00000000-0005-0000-0000-00005C330000}"/>
    <cellStyle name="Normal 71 4 4 2 3" xfId="28225" xr:uid="{00000000-0005-0000-0000-0000566E0000}"/>
    <cellStyle name="Normal 71 4 4 3" xfId="8111" xr:uid="{00000000-0005-0000-0000-0000C01F0000}"/>
    <cellStyle name="Normal 71 4 4 3 3" xfId="23208" xr:uid="{00000000-0005-0000-0000-0000BD5A0000}"/>
    <cellStyle name="Normal 71 4 4 5" xfId="18195" xr:uid="{00000000-0005-0000-0000-000028470000}"/>
    <cellStyle name="Normal 71 4 5" xfId="4750" xr:uid="{00000000-0005-0000-0000-00009F120000}"/>
    <cellStyle name="Normal 71 4 5 2" xfId="14802" xr:uid="{00000000-0005-0000-0000-0000E3390000}"/>
    <cellStyle name="Normal 71 4 5 2 3" xfId="29896" xr:uid="{00000000-0005-0000-0000-0000DD740000}"/>
    <cellStyle name="Normal 71 4 5 3" xfId="9782" xr:uid="{00000000-0005-0000-0000-000047260000}"/>
    <cellStyle name="Normal 71 4 5 3 3" xfId="24879" xr:uid="{00000000-0005-0000-0000-000044610000}"/>
    <cellStyle name="Normal 71 4 5 5" xfId="19866" xr:uid="{00000000-0005-0000-0000-0000AF4D0000}"/>
    <cellStyle name="Normal 71 4 6" xfId="11460" xr:uid="{00000000-0005-0000-0000-0000D52C0000}"/>
    <cellStyle name="Normal 71 4 6 3" xfId="26554" xr:uid="{00000000-0005-0000-0000-0000CF670000}"/>
    <cellStyle name="Normal 71 4 7" xfId="6439" xr:uid="{00000000-0005-0000-0000-000038190000}"/>
    <cellStyle name="Normal 71 4 7 3" xfId="21537" xr:uid="{00000000-0005-0000-0000-000036540000}"/>
    <cellStyle name="Normal 71 4 9" xfId="16524"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1" xr:uid="{00000000-0005-0000-0000-00006C720000}"/>
    <cellStyle name="Normal 71 5 2 2 3" xfId="9157" xr:uid="{00000000-0005-0000-0000-0000D6230000}"/>
    <cellStyle name="Normal 71 5 2 2 3 3" xfId="24254" xr:uid="{00000000-0005-0000-0000-0000D35E0000}"/>
    <cellStyle name="Normal 71 5 2 2 5" xfId="19241" xr:uid="{00000000-0005-0000-0000-00003E4B0000}"/>
    <cellStyle name="Normal 71 5 2 3" xfId="5796" xr:uid="{00000000-0005-0000-0000-0000B5160000}"/>
    <cellStyle name="Normal 71 5 2 3 2" xfId="15848" xr:uid="{00000000-0005-0000-0000-0000F93D0000}"/>
    <cellStyle name="Normal 71 5 2 3 2 3" xfId="30942" xr:uid="{00000000-0005-0000-0000-0000F3780000}"/>
    <cellStyle name="Normal 71 5 2 3 3" xfId="10828" xr:uid="{00000000-0005-0000-0000-00005D2A0000}"/>
    <cellStyle name="Normal 71 5 2 3 3 3" xfId="25925" xr:uid="{00000000-0005-0000-0000-00005A650000}"/>
    <cellStyle name="Normal 71 5 2 3 5" xfId="20912" xr:uid="{00000000-0005-0000-0000-0000C5510000}"/>
    <cellStyle name="Normal 71 5 2 4" xfId="12506" xr:uid="{00000000-0005-0000-0000-0000EB300000}"/>
    <cellStyle name="Normal 71 5 2 4 3" xfId="27600" xr:uid="{00000000-0005-0000-0000-0000E56B0000}"/>
    <cellStyle name="Normal 71 5 2 5" xfId="7485" xr:uid="{00000000-0005-0000-0000-00004E1D0000}"/>
    <cellStyle name="Normal 71 5 2 5 3" xfId="22583" xr:uid="{00000000-0005-0000-0000-00004C580000}"/>
    <cellStyle name="Normal 71 5 2 7" xfId="17570" xr:uid="{00000000-0005-0000-0000-0000B7440000}"/>
    <cellStyle name="Normal 71 5 3" xfId="3267" xr:uid="{00000000-0005-0000-0000-0000D40C0000}"/>
    <cellStyle name="Normal 71 5 3 2" xfId="13341" xr:uid="{00000000-0005-0000-0000-00002E340000}"/>
    <cellStyle name="Normal 71 5 3 2 3" xfId="28435" xr:uid="{00000000-0005-0000-0000-0000286F0000}"/>
    <cellStyle name="Normal 71 5 3 3" xfId="8321" xr:uid="{00000000-0005-0000-0000-000092200000}"/>
    <cellStyle name="Normal 71 5 3 3 3" xfId="23418" xr:uid="{00000000-0005-0000-0000-00008F5B0000}"/>
    <cellStyle name="Normal 71 5 3 5" xfId="18405" xr:uid="{00000000-0005-0000-0000-0000FA470000}"/>
    <cellStyle name="Normal 71 5 4" xfId="4960" xr:uid="{00000000-0005-0000-0000-000071130000}"/>
    <cellStyle name="Normal 71 5 4 2" xfId="15012" xr:uid="{00000000-0005-0000-0000-0000B53A0000}"/>
    <cellStyle name="Normal 71 5 4 2 3" xfId="30106" xr:uid="{00000000-0005-0000-0000-0000AF750000}"/>
    <cellStyle name="Normal 71 5 4 3" xfId="9992" xr:uid="{00000000-0005-0000-0000-000019270000}"/>
    <cellStyle name="Normal 71 5 4 3 3" xfId="25089" xr:uid="{00000000-0005-0000-0000-000016620000}"/>
    <cellStyle name="Normal 71 5 4 5" xfId="20076" xr:uid="{00000000-0005-0000-0000-0000814E0000}"/>
    <cellStyle name="Normal 71 5 5" xfId="11670" xr:uid="{00000000-0005-0000-0000-0000A72D0000}"/>
    <cellStyle name="Normal 71 5 5 3" xfId="26764" xr:uid="{00000000-0005-0000-0000-0000A1680000}"/>
    <cellStyle name="Normal 71 5 6" xfId="6649" xr:uid="{00000000-0005-0000-0000-00000A1A0000}"/>
    <cellStyle name="Normal 71 5 6 3" xfId="21747" xr:uid="{00000000-0005-0000-0000-000008550000}"/>
    <cellStyle name="Normal 71 5 8" xfId="16734"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3" xr:uid="{00000000-0005-0000-0000-0000CA700000}"/>
    <cellStyle name="Normal 71 6 2 3" xfId="8739" xr:uid="{00000000-0005-0000-0000-000034220000}"/>
    <cellStyle name="Normal 71 6 2 3 3" xfId="23836" xr:uid="{00000000-0005-0000-0000-0000315D0000}"/>
    <cellStyle name="Normal 71 6 2 5" xfId="18823" xr:uid="{00000000-0005-0000-0000-00009C490000}"/>
    <cellStyle name="Normal 71 6 3" xfId="5378" xr:uid="{00000000-0005-0000-0000-000013150000}"/>
    <cellStyle name="Normal 71 6 3 2" xfId="15430" xr:uid="{00000000-0005-0000-0000-0000573C0000}"/>
    <cellStyle name="Normal 71 6 3 2 3" xfId="30524" xr:uid="{00000000-0005-0000-0000-000051770000}"/>
    <cellStyle name="Normal 71 6 3 3" xfId="10410" xr:uid="{00000000-0005-0000-0000-0000BB280000}"/>
    <cellStyle name="Normal 71 6 3 3 3" xfId="25507" xr:uid="{00000000-0005-0000-0000-0000B8630000}"/>
    <cellStyle name="Normal 71 6 3 5" xfId="20494" xr:uid="{00000000-0005-0000-0000-000023500000}"/>
    <cellStyle name="Normal 71 6 4" xfId="12088" xr:uid="{00000000-0005-0000-0000-0000492F0000}"/>
    <cellStyle name="Normal 71 6 4 3" xfId="27182" xr:uid="{00000000-0005-0000-0000-0000436A0000}"/>
    <cellStyle name="Normal 71 6 5" xfId="7067" xr:uid="{00000000-0005-0000-0000-0000AC1B0000}"/>
    <cellStyle name="Normal 71 6 5 3" xfId="22165" xr:uid="{00000000-0005-0000-0000-0000AA560000}"/>
    <cellStyle name="Normal 71 6 7" xfId="17152" xr:uid="{00000000-0005-0000-0000-000015430000}"/>
    <cellStyle name="Normal 71 7" xfId="2846" xr:uid="{00000000-0005-0000-0000-00002F0B0000}"/>
    <cellStyle name="Normal 71 7 2" xfId="12923" xr:uid="{00000000-0005-0000-0000-00008C320000}"/>
    <cellStyle name="Normal 71 7 2 3" xfId="28017" xr:uid="{00000000-0005-0000-0000-0000866D0000}"/>
    <cellStyle name="Normal 71 7 3" xfId="7903" xr:uid="{00000000-0005-0000-0000-0000F01E0000}"/>
    <cellStyle name="Normal 71 7 3 3" xfId="23000" xr:uid="{00000000-0005-0000-0000-0000ED590000}"/>
    <cellStyle name="Normal 71 7 5" xfId="17987" xr:uid="{00000000-0005-0000-0000-000058460000}"/>
    <cellStyle name="Normal 71 8" xfId="4540" xr:uid="{00000000-0005-0000-0000-0000CD110000}"/>
    <cellStyle name="Normal 71 8 2" xfId="14594" xr:uid="{00000000-0005-0000-0000-000013390000}"/>
    <cellStyle name="Normal 71 8 2 3" xfId="29688" xr:uid="{00000000-0005-0000-0000-00000D740000}"/>
    <cellStyle name="Normal 71 8 3" xfId="9574" xr:uid="{00000000-0005-0000-0000-000077250000}"/>
    <cellStyle name="Normal 71 8 3 3" xfId="24671" xr:uid="{00000000-0005-0000-0000-000074600000}"/>
    <cellStyle name="Normal 71 8 5" xfId="19658" xr:uid="{00000000-0005-0000-0000-0000DF4C0000}"/>
    <cellStyle name="Normal 71 9" xfId="11250" xr:uid="{00000000-0005-0000-0000-0000032C0000}"/>
    <cellStyle name="Normal 71 9 3" xfId="26346" xr:uid="{00000000-0005-0000-0000-0000FF660000}"/>
    <cellStyle name="Normal 72" xfId="898" xr:uid="{00000000-0005-0000-0000-000091030000}"/>
    <cellStyle name="Normal 72 10" xfId="6230" xr:uid="{00000000-0005-0000-0000-000067180000}"/>
    <cellStyle name="Normal 72 10 3" xfId="21330" xr:uid="{00000000-0005-0000-0000-000067530000}"/>
    <cellStyle name="Normal 72 12" xfId="16315" xr:uid="{00000000-0005-0000-0000-0000D03F0000}"/>
    <cellStyle name="Normal 72 2" xfId="1195" xr:uid="{00000000-0005-0000-0000-0000BB040000}"/>
    <cellStyle name="Normal 72 2 11" xfId="16369" xr:uid="{00000000-0005-0000-0000-000006400000}"/>
    <cellStyle name="Normal 72 2 2" xfId="1303" xr:uid="{00000000-0005-0000-0000-000027050000}"/>
    <cellStyle name="Normal 72 2 2 10" xfId="16473"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6" xr:uid="{00000000-0005-0000-0000-0000D9730000}"/>
    <cellStyle name="Normal 72 2 2 2 2 2 2 3" xfId="9522" xr:uid="{00000000-0005-0000-0000-000043250000}"/>
    <cellStyle name="Normal 72 2 2 2 2 2 2 3 3" xfId="24619" xr:uid="{00000000-0005-0000-0000-000040600000}"/>
    <cellStyle name="Normal 72 2 2 2 2 2 2 5" xfId="19606"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0" xr:uid="{00000000-0005-0000-0000-0000C7660000}"/>
    <cellStyle name="Normal 72 2 2 2 2 2 3 5" xfId="21277" xr:uid="{00000000-0005-0000-0000-000032530000}"/>
    <cellStyle name="Normal 72 2 2 2 2 2 4" xfId="12871" xr:uid="{00000000-0005-0000-0000-000058320000}"/>
    <cellStyle name="Normal 72 2 2 2 2 2 4 3" xfId="27965" xr:uid="{00000000-0005-0000-0000-0000526D0000}"/>
    <cellStyle name="Normal 72 2 2 2 2 2 5" xfId="7850" xr:uid="{00000000-0005-0000-0000-0000BB1E0000}"/>
    <cellStyle name="Normal 72 2 2 2 2 2 5 3" xfId="22948" xr:uid="{00000000-0005-0000-0000-0000B9590000}"/>
    <cellStyle name="Normal 72 2 2 2 2 2 7" xfId="17935" xr:uid="{00000000-0005-0000-0000-000024460000}"/>
    <cellStyle name="Normal 72 2 2 2 2 3" xfId="3632" xr:uid="{00000000-0005-0000-0000-0000410E0000}"/>
    <cellStyle name="Normal 72 2 2 2 2 3 2" xfId="13706" xr:uid="{00000000-0005-0000-0000-00009B350000}"/>
    <cellStyle name="Normal 72 2 2 2 2 3 2 3" xfId="28800" xr:uid="{00000000-0005-0000-0000-000095700000}"/>
    <cellStyle name="Normal 72 2 2 2 2 3 3" xfId="8686" xr:uid="{00000000-0005-0000-0000-0000FF210000}"/>
    <cellStyle name="Normal 72 2 2 2 2 3 3 3" xfId="23783" xr:uid="{00000000-0005-0000-0000-0000FC5C0000}"/>
    <cellStyle name="Normal 72 2 2 2 2 3 5" xfId="18770" xr:uid="{00000000-0005-0000-0000-000067490000}"/>
    <cellStyle name="Normal 72 2 2 2 2 4" xfId="5325" xr:uid="{00000000-0005-0000-0000-0000DE140000}"/>
    <cellStyle name="Normal 72 2 2 2 2 4 2" xfId="15377" xr:uid="{00000000-0005-0000-0000-0000223C0000}"/>
    <cellStyle name="Normal 72 2 2 2 2 4 2 3" xfId="30471" xr:uid="{00000000-0005-0000-0000-00001C770000}"/>
    <cellStyle name="Normal 72 2 2 2 2 4 3" xfId="10357" xr:uid="{00000000-0005-0000-0000-000086280000}"/>
    <cellStyle name="Normal 72 2 2 2 2 4 3 3" xfId="25454" xr:uid="{00000000-0005-0000-0000-000083630000}"/>
    <cellStyle name="Normal 72 2 2 2 2 4 5" xfId="20441" xr:uid="{00000000-0005-0000-0000-0000EE4F0000}"/>
    <cellStyle name="Normal 72 2 2 2 2 5" xfId="12035" xr:uid="{00000000-0005-0000-0000-0000142F0000}"/>
    <cellStyle name="Normal 72 2 2 2 2 5 3" xfId="27129" xr:uid="{00000000-0005-0000-0000-00000E6A0000}"/>
    <cellStyle name="Normal 72 2 2 2 2 6" xfId="7014" xr:uid="{00000000-0005-0000-0000-0000771B0000}"/>
    <cellStyle name="Normal 72 2 2 2 2 6 3" xfId="22112" xr:uid="{00000000-0005-0000-0000-000075560000}"/>
    <cellStyle name="Normal 72 2 2 2 2 8" xfId="17099"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8" xr:uid="{00000000-0005-0000-0000-000037720000}"/>
    <cellStyle name="Normal 72 2 2 2 3 2 3" xfId="9104" xr:uid="{00000000-0005-0000-0000-0000A1230000}"/>
    <cellStyle name="Normal 72 2 2 2 3 2 3 3" xfId="24201" xr:uid="{00000000-0005-0000-0000-00009E5E0000}"/>
    <cellStyle name="Normal 72 2 2 2 3 2 5" xfId="19188" xr:uid="{00000000-0005-0000-0000-0000094B0000}"/>
    <cellStyle name="Normal 72 2 2 2 3 3" xfId="5743" xr:uid="{00000000-0005-0000-0000-000080160000}"/>
    <cellStyle name="Normal 72 2 2 2 3 3 2" xfId="15795" xr:uid="{00000000-0005-0000-0000-0000C43D0000}"/>
    <cellStyle name="Normal 72 2 2 2 3 3 2 3" xfId="30889" xr:uid="{00000000-0005-0000-0000-0000BE780000}"/>
    <cellStyle name="Normal 72 2 2 2 3 3 3" xfId="10775" xr:uid="{00000000-0005-0000-0000-0000282A0000}"/>
    <cellStyle name="Normal 72 2 2 2 3 3 3 3" xfId="25872" xr:uid="{00000000-0005-0000-0000-000025650000}"/>
    <cellStyle name="Normal 72 2 2 2 3 3 5" xfId="20859" xr:uid="{00000000-0005-0000-0000-000090510000}"/>
    <cellStyle name="Normal 72 2 2 2 3 4" xfId="12453" xr:uid="{00000000-0005-0000-0000-0000B6300000}"/>
    <cellStyle name="Normal 72 2 2 2 3 4 3" xfId="27547" xr:uid="{00000000-0005-0000-0000-0000B06B0000}"/>
    <cellStyle name="Normal 72 2 2 2 3 5" xfId="7432" xr:uid="{00000000-0005-0000-0000-0000191D0000}"/>
    <cellStyle name="Normal 72 2 2 2 3 5 3" xfId="22530" xr:uid="{00000000-0005-0000-0000-000017580000}"/>
    <cellStyle name="Normal 72 2 2 2 3 7" xfId="17517" xr:uid="{00000000-0005-0000-0000-000082440000}"/>
    <cellStyle name="Normal 72 2 2 2 4" xfId="3214" xr:uid="{00000000-0005-0000-0000-00009F0C0000}"/>
    <cellStyle name="Normal 72 2 2 2 4 2" xfId="13288" xr:uid="{00000000-0005-0000-0000-0000F9330000}"/>
    <cellStyle name="Normal 72 2 2 2 4 2 3" xfId="28382" xr:uid="{00000000-0005-0000-0000-0000F36E0000}"/>
    <cellStyle name="Normal 72 2 2 2 4 3" xfId="8268" xr:uid="{00000000-0005-0000-0000-00005D200000}"/>
    <cellStyle name="Normal 72 2 2 2 4 3 3" xfId="23365" xr:uid="{00000000-0005-0000-0000-00005A5B0000}"/>
    <cellStyle name="Normal 72 2 2 2 4 5" xfId="18352" xr:uid="{00000000-0005-0000-0000-0000C5470000}"/>
    <cellStyle name="Normal 72 2 2 2 5" xfId="4907" xr:uid="{00000000-0005-0000-0000-00003C130000}"/>
    <cellStyle name="Normal 72 2 2 2 5 2" xfId="14959" xr:uid="{00000000-0005-0000-0000-0000803A0000}"/>
    <cellStyle name="Normal 72 2 2 2 5 2 3" xfId="30053" xr:uid="{00000000-0005-0000-0000-00007A750000}"/>
    <cellStyle name="Normal 72 2 2 2 5 3" xfId="9939" xr:uid="{00000000-0005-0000-0000-0000E4260000}"/>
    <cellStyle name="Normal 72 2 2 2 5 3 3" xfId="25036" xr:uid="{00000000-0005-0000-0000-0000E1610000}"/>
    <cellStyle name="Normal 72 2 2 2 5 5" xfId="20023" xr:uid="{00000000-0005-0000-0000-00004C4E0000}"/>
    <cellStyle name="Normal 72 2 2 2 6" xfId="11617" xr:uid="{00000000-0005-0000-0000-0000722D0000}"/>
    <cellStyle name="Normal 72 2 2 2 6 3" xfId="26711" xr:uid="{00000000-0005-0000-0000-00006C680000}"/>
    <cellStyle name="Normal 72 2 2 2 7" xfId="6596" xr:uid="{00000000-0005-0000-0000-0000D5190000}"/>
    <cellStyle name="Normal 72 2 2 2 7 3" xfId="21694" xr:uid="{00000000-0005-0000-0000-0000D3540000}"/>
    <cellStyle name="Normal 72 2 2 2 9" xfId="16681"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8" xr:uid="{00000000-0005-0000-0000-000009730000}"/>
    <cellStyle name="Normal 72 2 2 3 2 2 3" xfId="9314" xr:uid="{00000000-0005-0000-0000-000073240000}"/>
    <cellStyle name="Normal 72 2 2 3 2 2 3 3" xfId="24411" xr:uid="{00000000-0005-0000-0000-0000705F0000}"/>
    <cellStyle name="Normal 72 2 2 3 2 2 5" xfId="19398" xr:uid="{00000000-0005-0000-0000-0000DB4B0000}"/>
    <cellStyle name="Normal 72 2 2 3 2 3" xfId="5953" xr:uid="{00000000-0005-0000-0000-000052170000}"/>
    <cellStyle name="Normal 72 2 2 3 2 3 2" xfId="16005" xr:uid="{00000000-0005-0000-0000-0000963E0000}"/>
    <cellStyle name="Normal 72 2 2 3 2 3 2 3" xfId="31099" xr:uid="{00000000-0005-0000-0000-000090790000}"/>
    <cellStyle name="Normal 72 2 2 3 2 3 3" xfId="10985" xr:uid="{00000000-0005-0000-0000-0000FA2A0000}"/>
    <cellStyle name="Normal 72 2 2 3 2 3 3 3" xfId="26082" xr:uid="{00000000-0005-0000-0000-0000F7650000}"/>
    <cellStyle name="Normal 72 2 2 3 2 3 5" xfId="21069" xr:uid="{00000000-0005-0000-0000-000062520000}"/>
    <cellStyle name="Normal 72 2 2 3 2 4" xfId="12663" xr:uid="{00000000-0005-0000-0000-000088310000}"/>
    <cellStyle name="Normal 72 2 2 3 2 4 3" xfId="27757" xr:uid="{00000000-0005-0000-0000-0000826C0000}"/>
    <cellStyle name="Normal 72 2 2 3 2 5" xfId="7642" xr:uid="{00000000-0005-0000-0000-0000EB1D0000}"/>
    <cellStyle name="Normal 72 2 2 3 2 5 3" xfId="22740" xr:uid="{00000000-0005-0000-0000-0000E9580000}"/>
    <cellStyle name="Normal 72 2 2 3 2 7" xfId="17727" xr:uid="{00000000-0005-0000-0000-000054450000}"/>
    <cellStyle name="Normal 72 2 2 3 3" xfId="3424" xr:uid="{00000000-0005-0000-0000-0000710D0000}"/>
    <cellStyle name="Normal 72 2 2 3 3 2" xfId="13498" xr:uid="{00000000-0005-0000-0000-0000CB340000}"/>
    <cellStyle name="Normal 72 2 2 3 3 2 3" xfId="28592" xr:uid="{00000000-0005-0000-0000-0000C56F0000}"/>
    <cellStyle name="Normal 72 2 2 3 3 3" xfId="8478" xr:uid="{00000000-0005-0000-0000-00002F210000}"/>
    <cellStyle name="Normal 72 2 2 3 3 3 3" xfId="23575" xr:uid="{00000000-0005-0000-0000-00002C5C0000}"/>
    <cellStyle name="Normal 72 2 2 3 3 5" xfId="18562" xr:uid="{00000000-0005-0000-0000-000097480000}"/>
    <cellStyle name="Normal 72 2 2 3 4" xfId="5117" xr:uid="{00000000-0005-0000-0000-00000E140000}"/>
    <cellStyle name="Normal 72 2 2 3 4 2" xfId="15169" xr:uid="{00000000-0005-0000-0000-0000523B0000}"/>
    <cellStyle name="Normal 72 2 2 3 4 2 3" xfId="30263" xr:uid="{00000000-0005-0000-0000-00004C760000}"/>
    <cellStyle name="Normal 72 2 2 3 4 3" xfId="10149" xr:uid="{00000000-0005-0000-0000-0000B6270000}"/>
    <cellStyle name="Normal 72 2 2 3 4 3 3" xfId="25246" xr:uid="{00000000-0005-0000-0000-0000B3620000}"/>
    <cellStyle name="Normal 72 2 2 3 4 5" xfId="20233" xr:uid="{00000000-0005-0000-0000-00001E4F0000}"/>
    <cellStyle name="Normal 72 2 2 3 5" xfId="11827" xr:uid="{00000000-0005-0000-0000-0000442E0000}"/>
    <cellStyle name="Normal 72 2 2 3 5 3" xfId="26921" xr:uid="{00000000-0005-0000-0000-00003E690000}"/>
    <cellStyle name="Normal 72 2 2 3 6" xfId="6806" xr:uid="{00000000-0005-0000-0000-0000A71A0000}"/>
    <cellStyle name="Normal 72 2 2 3 6 3" xfId="21904" xr:uid="{00000000-0005-0000-0000-0000A5550000}"/>
    <cellStyle name="Normal 72 2 2 3 8" xfId="16891"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0" xr:uid="{00000000-0005-0000-0000-000067710000}"/>
    <cellStyle name="Normal 72 2 2 4 2 3" xfId="8896" xr:uid="{00000000-0005-0000-0000-0000D1220000}"/>
    <cellStyle name="Normal 72 2 2 4 2 3 3" xfId="23993" xr:uid="{00000000-0005-0000-0000-0000CE5D0000}"/>
    <cellStyle name="Normal 72 2 2 4 2 5" xfId="18980" xr:uid="{00000000-0005-0000-0000-0000394A0000}"/>
    <cellStyle name="Normal 72 2 2 4 3" xfId="5535" xr:uid="{00000000-0005-0000-0000-0000B0150000}"/>
    <cellStyle name="Normal 72 2 2 4 3 2" xfId="15587" xr:uid="{00000000-0005-0000-0000-0000F43C0000}"/>
    <cellStyle name="Normal 72 2 2 4 3 2 3" xfId="30681" xr:uid="{00000000-0005-0000-0000-0000EE770000}"/>
    <cellStyle name="Normal 72 2 2 4 3 3" xfId="10567" xr:uid="{00000000-0005-0000-0000-000058290000}"/>
    <cellStyle name="Normal 72 2 2 4 3 3 3" xfId="25664" xr:uid="{00000000-0005-0000-0000-000055640000}"/>
    <cellStyle name="Normal 72 2 2 4 3 5" xfId="20651" xr:uid="{00000000-0005-0000-0000-0000C0500000}"/>
    <cellStyle name="Normal 72 2 2 4 4" xfId="12245" xr:uid="{00000000-0005-0000-0000-0000E62F0000}"/>
    <cellStyle name="Normal 72 2 2 4 4 3" xfId="27339" xr:uid="{00000000-0005-0000-0000-0000E06A0000}"/>
    <cellStyle name="Normal 72 2 2 4 5" xfId="7224" xr:uid="{00000000-0005-0000-0000-0000491C0000}"/>
    <cellStyle name="Normal 72 2 2 4 5 3" xfId="22322" xr:uid="{00000000-0005-0000-0000-000047570000}"/>
    <cellStyle name="Normal 72 2 2 4 7" xfId="17309" xr:uid="{00000000-0005-0000-0000-0000B2430000}"/>
    <cellStyle name="Normal 72 2 2 5" xfId="3006" xr:uid="{00000000-0005-0000-0000-0000CF0B0000}"/>
    <cellStyle name="Normal 72 2 2 5 2" xfId="13080" xr:uid="{00000000-0005-0000-0000-000029330000}"/>
    <cellStyle name="Normal 72 2 2 5 2 3" xfId="28174" xr:uid="{00000000-0005-0000-0000-0000236E0000}"/>
    <cellStyle name="Normal 72 2 2 5 3" xfId="8060" xr:uid="{00000000-0005-0000-0000-00008D1F0000}"/>
    <cellStyle name="Normal 72 2 2 5 3 3" xfId="23157" xr:uid="{00000000-0005-0000-0000-00008A5A0000}"/>
    <cellStyle name="Normal 72 2 2 5 5" xfId="18144" xr:uid="{00000000-0005-0000-0000-0000F5460000}"/>
    <cellStyle name="Normal 72 2 2 6" xfId="4699" xr:uid="{00000000-0005-0000-0000-00006C120000}"/>
    <cellStyle name="Normal 72 2 2 6 2" xfId="14751" xr:uid="{00000000-0005-0000-0000-0000B0390000}"/>
    <cellStyle name="Normal 72 2 2 6 2 3" xfId="29845" xr:uid="{00000000-0005-0000-0000-0000AA740000}"/>
    <cellStyle name="Normal 72 2 2 6 3" xfId="9731" xr:uid="{00000000-0005-0000-0000-000014260000}"/>
    <cellStyle name="Normal 72 2 2 6 3 3" xfId="24828" xr:uid="{00000000-0005-0000-0000-000011610000}"/>
    <cellStyle name="Normal 72 2 2 6 5" xfId="19815" xr:uid="{00000000-0005-0000-0000-00007C4D0000}"/>
    <cellStyle name="Normal 72 2 2 7" xfId="11409" xr:uid="{00000000-0005-0000-0000-0000A22C0000}"/>
    <cellStyle name="Normal 72 2 2 7 3" xfId="26503" xr:uid="{00000000-0005-0000-0000-00009C670000}"/>
    <cellStyle name="Normal 72 2 2 8" xfId="6388" xr:uid="{00000000-0005-0000-0000-000005190000}"/>
    <cellStyle name="Normal 72 2 2 8 3" xfId="21486"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2" xr:uid="{00000000-0005-0000-0000-000071730000}"/>
    <cellStyle name="Normal 72 2 3 2 2 2 3" xfId="9418" xr:uid="{00000000-0005-0000-0000-0000DB240000}"/>
    <cellStyle name="Normal 72 2 3 2 2 2 3 3" xfId="24515" xr:uid="{00000000-0005-0000-0000-0000D85F0000}"/>
    <cellStyle name="Normal 72 2 3 2 2 2 5" xfId="19502" xr:uid="{00000000-0005-0000-0000-0000434C0000}"/>
    <cellStyle name="Normal 72 2 3 2 2 3" xfId="6057" xr:uid="{00000000-0005-0000-0000-0000BA170000}"/>
    <cellStyle name="Normal 72 2 3 2 2 3 2" xfId="16109" xr:uid="{00000000-0005-0000-0000-0000FE3E0000}"/>
    <cellStyle name="Normal 72 2 3 2 2 3 2 3" xfId="31203" xr:uid="{00000000-0005-0000-0000-0000F8790000}"/>
    <cellStyle name="Normal 72 2 3 2 2 3 3" xfId="11089" xr:uid="{00000000-0005-0000-0000-0000622B0000}"/>
    <cellStyle name="Normal 72 2 3 2 2 3 3 3" xfId="26186" xr:uid="{00000000-0005-0000-0000-00005F660000}"/>
    <cellStyle name="Normal 72 2 3 2 2 3 5" xfId="21173" xr:uid="{00000000-0005-0000-0000-0000CA520000}"/>
    <cellStyle name="Normal 72 2 3 2 2 4" xfId="12767" xr:uid="{00000000-0005-0000-0000-0000F0310000}"/>
    <cellStyle name="Normal 72 2 3 2 2 4 3" xfId="27861" xr:uid="{00000000-0005-0000-0000-0000EA6C0000}"/>
    <cellStyle name="Normal 72 2 3 2 2 5" xfId="7746" xr:uid="{00000000-0005-0000-0000-0000531E0000}"/>
    <cellStyle name="Normal 72 2 3 2 2 5 3" xfId="22844" xr:uid="{00000000-0005-0000-0000-000051590000}"/>
    <cellStyle name="Normal 72 2 3 2 2 7" xfId="17831" xr:uid="{00000000-0005-0000-0000-0000BC450000}"/>
    <cellStyle name="Normal 72 2 3 2 3" xfId="3528" xr:uid="{00000000-0005-0000-0000-0000D90D0000}"/>
    <cellStyle name="Normal 72 2 3 2 3 2" xfId="13602" xr:uid="{00000000-0005-0000-0000-000033350000}"/>
    <cellStyle name="Normal 72 2 3 2 3 2 3" xfId="28696" xr:uid="{00000000-0005-0000-0000-00002D700000}"/>
    <cellStyle name="Normal 72 2 3 2 3 3" xfId="8582" xr:uid="{00000000-0005-0000-0000-000097210000}"/>
    <cellStyle name="Normal 72 2 3 2 3 3 3" xfId="23679" xr:uid="{00000000-0005-0000-0000-0000945C0000}"/>
    <cellStyle name="Normal 72 2 3 2 3 5" xfId="18666" xr:uid="{00000000-0005-0000-0000-0000FF480000}"/>
    <cellStyle name="Normal 72 2 3 2 4" xfId="5221" xr:uid="{00000000-0005-0000-0000-000076140000}"/>
    <cellStyle name="Normal 72 2 3 2 4 2" xfId="15273" xr:uid="{00000000-0005-0000-0000-0000BA3B0000}"/>
    <cellStyle name="Normal 72 2 3 2 4 2 3" xfId="30367" xr:uid="{00000000-0005-0000-0000-0000B4760000}"/>
    <cellStyle name="Normal 72 2 3 2 4 3" xfId="10253" xr:uid="{00000000-0005-0000-0000-00001E280000}"/>
    <cellStyle name="Normal 72 2 3 2 4 3 3" xfId="25350" xr:uid="{00000000-0005-0000-0000-00001B630000}"/>
    <cellStyle name="Normal 72 2 3 2 4 5" xfId="20337" xr:uid="{00000000-0005-0000-0000-0000864F0000}"/>
    <cellStyle name="Normal 72 2 3 2 5" xfId="11931" xr:uid="{00000000-0005-0000-0000-0000AC2E0000}"/>
    <cellStyle name="Normal 72 2 3 2 5 3" xfId="27025" xr:uid="{00000000-0005-0000-0000-0000A6690000}"/>
    <cellStyle name="Normal 72 2 3 2 6" xfId="6910" xr:uid="{00000000-0005-0000-0000-00000F1B0000}"/>
    <cellStyle name="Normal 72 2 3 2 6 3" xfId="22008" xr:uid="{00000000-0005-0000-0000-00000D560000}"/>
    <cellStyle name="Normal 72 2 3 2 8" xfId="16995"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4" xr:uid="{00000000-0005-0000-0000-0000CF710000}"/>
    <cellStyle name="Normal 72 2 3 3 2 3" xfId="9000" xr:uid="{00000000-0005-0000-0000-000039230000}"/>
    <cellStyle name="Normal 72 2 3 3 2 3 3" xfId="24097" xr:uid="{00000000-0005-0000-0000-0000365E0000}"/>
    <cellStyle name="Normal 72 2 3 3 2 5" xfId="19084" xr:uid="{00000000-0005-0000-0000-0000A14A0000}"/>
    <cellStyle name="Normal 72 2 3 3 3" xfId="5639" xr:uid="{00000000-0005-0000-0000-000018160000}"/>
    <cellStyle name="Normal 72 2 3 3 3 2" xfId="15691" xr:uid="{00000000-0005-0000-0000-00005C3D0000}"/>
    <cellStyle name="Normal 72 2 3 3 3 2 3" xfId="30785" xr:uid="{00000000-0005-0000-0000-000056780000}"/>
    <cellStyle name="Normal 72 2 3 3 3 3" xfId="10671" xr:uid="{00000000-0005-0000-0000-0000C0290000}"/>
    <cellStyle name="Normal 72 2 3 3 3 3 3" xfId="25768" xr:uid="{00000000-0005-0000-0000-0000BD640000}"/>
    <cellStyle name="Normal 72 2 3 3 3 5" xfId="20755" xr:uid="{00000000-0005-0000-0000-000028510000}"/>
    <cellStyle name="Normal 72 2 3 3 4" xfId="12349" xr:uid="{00000000-0005-0000-0000-00004E300000}"/>
    <cellStyle name="Normal 72 2 3 3 4 3" xfId="27443" xr:uid="{00000000-0005-0000-0000-0000486B0000}"/>
    <cellStyle name="Normal 72 2 3 3 5" xfId="7328" xr:uid="{00000000-0005-0000-0000-0000B11C0000}"/>
    <cellStyle name="Normal 72 2 3 3 5 3" xfId="22426" xr:uid="{00000000-0005-0000-0000-0000AF570000}"/>
    <cellStyle name="Normal 72 2 3 3 7" xfId="17413" xr:uid="{00000000-0005-0000-0000-00001A440000}"/>
    <cellStyle name="Normal 72 2 3 4" xfId="3110" xr:uid="{00000000-0005-0000-0000-0000370C0000}"/>
    <cellStyle name="Normal 72 2 3 4 2" xfId="13184" xr:uid="{00000000-0005-0000-0000-000091330000}"/>
    <cellStyle name="Normal 72 2 3 4 2 3" xfId="28278" xr:uid="{00000000-0005-0000-0000-00008B6E0000}"/>
    <cellStyle name="Normal 72 2 3 4 3" xfId="8164" xr:uid="{00000000-0005-0000-0000-0000F51F0000}"/>
    <cellStyle name="Normal 72 2 3 4 3 3" xfId="23261" xr:uid="{00000000-0005-0000-0000-0000F25A0000}"/>
    <cellStyle name="Normal 72 2 3 4 5" xfId="18248" xr:uid="{00000000-0005-0000-0000-00005D470000}"/>
    <cellStyle name="Normal 72 2 3 5" xfId="4803" xr:uid="{00000000-0005-0000-0000-0000D4120000}"/>
    <cellStyle name="Normal 72 2 3 5 2" xfId="14855" xr:uid="{00000000-0005-0000-0000-0000183A0000}"/>
    <cellStyle name="Normal 72 2 3 5 2 3" xfId="29949" xr:uid="{00000000-0005-0000-0000-000012750000}"/>
    <cellStyle name="Normal 72 2 3 5 3" xfId="9835" xr:uid="{00000000-0005-0000-0000-00007C260000}"/>
    <cellStyle name="Normal 72 2 3 5 3 3" xfId="24932" xr:uid="{00000000-0005-0000-0000-000079610000}"/>
    <cellStyle name="Normal 72 2 3 5 5" xfId="19919" xr:uid="{00000000-0005-0000-0000-0000E44D0000}"/>
    <cellStyle name="Normal 72 2 3 6" xfId="11513" xr:uid="{00000000-0005-0000-0000-00000A2D0000}"/>
    <cellStyle name="Normal 72 2 3 6 3" xfId="26607" xr:uid="{00000000-0005-0000-0000-000004680000}"/>
    <cellStyle name="Normal 72 2 3 7" xfId="6492" xr:uid="{00000000-0005-0000-0000-00006D190000}"/>
    <cellStyle name="Normal 72 2 3 7 3" xfId="21590" xr:uid="{00000000-0005-0000-0000-00006B540000}"/>
    <cellStyle name="Normal 72 2 3 9" xfId="16577"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4" xr:uid="{00000000-0005-0000-0000-0000A1720000}"/>
    <cellStyle name="Normal 72 2 4 2 2 3" xfId="9210" xr:uid="{00000000-0005-0000-0000-00000B240000}"/>
    <cellStyle name="Normal 72 2 4 2 2 3 3" xfId="24307" xr:uid="{00000000-0005-0000-0000-0000085F0000}"/>
    <cellStyle name="Normal 72 2 4 2 2 5" xfId="19294" xr:uid="{00000000-0005-0000-0000-0000734B0000}"/>
    <cellStyle name="Normal 72 2 4 2 3" xfId="5849" xr:uid="{00000000-0005-0000-0000-0000EA160000}"/>
    <cellStyle name="Normal 72 2 4 2 3 2" xfId="15901" xr:uid="{00000000-0005-0000-0000-00002E3E0000}"/>
    <cellStyle name="Normal 72 2 4 2 3 2 3" xfId="30995" xr:uid="{00000000-0005-0000-0000-000028790000}"/>
    <cellStyle name="Normal 72 2 4 2 3 3" xfId="10881" xr:uid="{00000000-0005-0000-0000-0000922A0000}"/>
    <cellStyle name="Normal 72 2 4 2 3 3 3" xfId="25978" xr:uid="{00000000-0005-0000-0000-00008F650000}"/>
    <cellStyle name="Normal 72 2 4 2 3 5" xfId="20965" xr:uid="{00000000-0005-0000-0000-0000FA510000}"/>
    <cellStyle name="Normal 72 2 4 2 4" xfId="12559" xr:uid="{00000000-0005-0000-0000-000020310000}"/>
    <cellStyle name="Normal 72 2 4 2 4 3" xfId="27653" xr:uid="{00000000-0005-0000-0000-00001A6C0000}"/>
    <cellStyle name="Normal 72 2 4 2 5" xfId="7538" xr:uid="{00000000-0005-0000-0000-0000831D0000}"/>
    <cellStyle name="Normal 72 2 4 2 5 3" xfId="22636" xr:uid="{00000000-0005-0000-0000-000081580000}"/>
    <cellStyle name="Normal 72 2 4 2 7" xfId="17623" xr:uid="{00000000-0005-0000-0000-0000EC440000}"/>
    <cellStyle name="Normal 72 2 4 3" xfId="3320" xr:uid="{00000000-0005-0000-0000-0000090D0000}"/>
    <cellStyle name="Normal 72 2 4 3 2" xfId="13394" xr:uid="{00000000-0005-0000-0000-000063340000}"/>
    <cellStyle name="Normal 72 2 4 3 2 3" xfId="28488" xr:uid="{00000000-0005-0000-0000-00005D6F0000}"/>
    <cellStyle name="Normal 72 2 4 3 3" xfId="8374" xr:uid="{00000000-0005-0000-0000-0000C7200000}"/>
    <cellStyle name="Normal 72 2 4 3 3 3" xfId="23471" xr:uid="{00000000-0005-0000-0000-0000C45B0000}"/>
    <cellStyle name="Normal 72 2 4 3 5" xfId="18458" xr:uid="{00000000-0005-0000-0000-00002F480000}"/>
    <cellStyle name="Normal 72 2 4 4" xfId="5013" xr:uid="{00000000-0005-0000-0000-0000A6130000}"/>
    <cellStyle name="Normal 72 2 4 4 2" xfId="15065" xr:uid="{00000000-0005-0000-0000-0000EA3A0000}"/>
    <cellStyle name="Normal 72 2 4 4 2 3" xfId="30159" xr:uid="{00000000-0005-0000-0000-0000E4750000}"/>
    <cellStyle name="Normal 72 2 4 4 3" xfId="10045" xr:uid="{00000000-0005-0000-0000-00004E270000}"/>
    <cellStyle name="Normal 72 2 4 4 3 3" xfId="25142" xr:uid="{00000000-0005-0000-0000-00004B620000}"/>
    <cellStyle name="Normal 72 2 4 4 5" xfId="20129" xr:uid="{00000000-0005-0000-0000-0000B64E0000}"/>
    <cellStyle name="Normal 72 2 4 5" xfId="11723" xr:uid="{00000000-0005-0000-0000-0000DC2D0000}"/>
    <cellStyle name="Normal 72 2 4 5 3" xfId="26817" xr:uid="{00000000-0005-0000-0000-0000D6680000}"/>
    <cellStyle name="Normal 72 2 4 6" xfId="6702" xr:uid="{00000000-0005-0000-0000-00003F1A0000}"/>
    <cellStyle name="Normal 72 2 4 6 3" xfId="21800" xr:uid="{00000000-0005-0000-0000-00003D550000}"/>
    <cellStyle name="Normal 72 2 4 8" xfId="16787"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6" xr:uid="{00000000-0005-0000-0000-0000FF700000}"/>
    <cellStyle name="Normal 72 2 5 2 3" xfId="8792" xr:uid="{00000000-0005-0000-0000-000069220000}"/>
    <cellStyle name="Normal 72 2 5 2 3 3" xfId="23889" xr:uid="{00000000-0005-0000-0000-0000665D0000}"/>
    <cellStyle name="Normal 72 2 5 2 5" xfId="18876" xr:uid="{00000000-0005-0000-0000-0000D1490000}"/>
    <cellStyle name="Normal 72 2 5 3" xfId="5431" xr:uid="{00000000-0005-0000-0000-000048150000}"/>
    <cellStyle name="Normal 72 2 5 3 2" xfId="15483" xr:uid="{00000000-0005-0000-0000-00008C3C0000}"/>
    <cellStyle name="Normal 72 2 5 3 2 3" xfId="30577" xr:uid="{00000000-0005-0000-0000-000086770000}"/>
    <cellStyle name="Normal 72 2 5 3 3" xfId="10463" xr:uid="{00000000-0005-0000-0000-0000F0280000}"/>
    <cellStyle name="Normal 72 2 5 3 3 3" xfId="25560" xr:uid="{00000000-0005-0000-0000-0000ED630000}"/>
    <cellStyle name="Normal 72 2 5 3 5" xfId="20547" xr:uid="{00000000-0005-0000-0000-000058500000}"/>
    <cellStyle name="Normal 72 2 5 4" xfId="12141" xr:uid="{00000000-0005-0000-0000-00007E2F0000}"/>
    <cellStyle name="Normal 72 2 5 4 3" xfId="27235" xr:uid="{00000000-0005-0000-0000-0000786A0000}"/>
    <cellStyle name="Normal 72 2 5 5" xfId="7120" xr:uid="{00000000-0005-0000-0000-0000E11B0000}"/>
    <cellStyle name="Normal 72 2 5 5 3" xfId="22218" xr:uid="{00000000-0005-0000-0000-0000DF560000}"/>
    <cellStyle name="Normal 72 2 5 7" xfId="17205" xr:uid="{00000000-0005-0000-0000-00004A430000}"/>
    <cellStyle name="Normal 72 2 6" xfId="2902" xr:uid="{00000000-0005-0000-0000-0000670B0000}"/>
    <cellStyle name="Normal 72 2 6 2" xfId="12976" xr:uid="{00000000-0005-0000-0000-0000C1320000}"/>
    <cellStyle name="Normal 72 2 6 2 3" xfId="28070" xr:uid="{00000000-0005-0000-0000-0000BB6D0000}"/>
    <cellStyle name="Normal 72 2 6 3" xfId="7956" xr:uid="{00000000-0005-0000-0000-0000251F0000}"/>
    <cellStyle name="Normal 72 2 6 3 3" xfId="23053" xr:uid="{00000000-0005-0000-0000-0000225A0000}"/>
    <cellStyle name="Normal 72 2 6 5" xfId="18040" xr:uid="{00000000-0005-0000-0000-00008D460000}"/>
    <cellStyle name="Normal 72 2 7" xfId="4595" xr:uid="{00000000-0005-0000-0000-000004120000}"/>
    <cellStyle name="Normal 72 2 7 2" xfId="14647" xr:uid="{00000000-0005-0000-0000-000048390000}"/>
    <cellStyle name="Normal 72 2 7 2 3" xfId="29741" xr:uid="{00000000-0005-0000-0000-000042740000}"/>
    <cellStyle name="Normal 72 2 7 3" xfId="9627" xr:uid="{00000000-0005-0000-0000-0000AC250000}"/>
    <cellStyle name="Normal 72 2 7 3 3" xfId="24724" xr:uid="{00000000-0005-0000-0000-0000A9600000}"/>
    <cellStyle name="Normal 72 2 7 5" xfId="19711" xr:uid="{00000000-0005-0000-0000-0000144D0000}"/>
    <cellStyle name="Normal 72 2 8" xfId="11305" xr:uid="{00000000-0005-0000-0000-00003A2C0000}"/>
    <cellStyle name="Normal 72 2 8 3" xfId="26399" xr:uid="{00000000-0005-0000-0000-000034670000}"/>
    <cellStyle name="Normal 72 2 9" xfId="6284" xr:uid="{00000000-0005-0000-0000-00009D180000}"/>
    <cellStyle name="Normal 72 2 9 3" xfId="21382" xr:uid="{00000000-0005-0000-0000-00009B530000}"/>
    <cellStyle name="Normal 72 3" xfId="1249" xr:uid="{00000000-0005-0000-0000-0000F1040000}"/>
    <cellStyle name="Normal 72 3 10" xfId="16421"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4" xr:uid="{00000000-0005-0000-0000-0000A5730000}"/>
    <cellStyle name="Normal 72 3 2 2 2 2 3" xfId="9470" xr:uid="{00000000-0005-0000-0000-00000F250000}"/>
    <cellStyle name="Normal 72 3 2 2 2 2 3 3" xfId="24567" xr:uid="{00000000-0005-0000-0000-00000C600000}"/>
    <cellStyle name="Normal 72 3 2 2 2 2 5" xfId="19554" xr:uid="{00000000-0005-0000-0000-0000774C0000}"/>
    <cellStyle name="Normal 72 3 2 2 2 3" xfId="6109" xr:uid="{00000000-0005-0000-0000-0000EE170000}"/>
    <cellStyle name="Normal 72 3 2 2 2 3 2" xfId="16161" xr:uid="{00000000-0005-0000-0000-0000323F0000}"/>
    <cellStyle name="Normal 72 3 2 2 2 3 2 3" xfId="31255" xr:uid="{00000000-0005-0000-0000-00002C7A0000}"/>
    <cellStyle name="Normal 72 3 2 2 2 3 3" xfId="11141" xr:uid="{00000000-0005-0000-0000-0000962B0000}"/>
    <cellStyle name="Normal 72 3 2 2 2 3 3 3" xfId="26238" xr:uid="{00000000-0005-0000-0000-000093660000}"/>
    <cellStyle name="Normal 72 3 2 2 2 3 5" xfId="21225" xr:uid="{00000000-0005-0000-0000-0000FE520000}"/>
    <cellStyle name="Normal 72 3 2 2 2 4" xfId="12819" xr:uid="{00000000-0005-0000-0000-000024320000}"/>
    <cellStyle name="Normal 72 3 2 2 2 4 3" xfId="27913" xr:uid="{00000000-0005-0000-0000-00001E6D0000}"/>
    <cellStyle name="Normal 72 3 2 2 2 5" xfId="7798" xr:uid="{00000000-0005-0000-0000-0000871E0000}"/>
    <cellStyle name="Normal 72 3 2 2 2 5 3" xfId="22896" xr:uid="{00000000-0005-0000-0000-000085590000}"/>
    <cellStyle name="Normal 72 3 2 2 2 7" xfId="17883" xr:uid="{00000000-0005-0000-0000-0000F0450000}"/>
    <cellStyle name="Normal 72 3 2 2 3" xfId="3580" xr:uid="{00000000-0005-0000-0000-00000D0E0000}"/>
    <cellStyle name="Normal 72 3 2 2 3 2" xfId="13654" xr:uid="{00000000-0005-0000-0000-000067350000}"/>
    <cellStyle name="Normal 72 3 2 2 3 2 3" xfId="28748" xr:uid="{00000000-0005-0000-0000-000061700000}"/>
    <cellStyle name="Normal 72 3 2 2 3 3" xfId="8634" xr:uid="{00000000-0005-0000-0000-0000CB210000}"/>
    <cellStyle name="Normal 72 3 2 2 3 3 3" xfId="23731" xr:uid="{00000000-0005-0000-0000-0000C85C0000}"/>
    <cellStyle name="Normal 72 3 2 2 3 5" xfId="18718" xr:uid="{00000000-0005-0000-0000-000033490000}"/>
    <cellStyle name="Normal 72 3 2 2 4" xfId="5273" xr:uid="{00000000-0005-0000-0000-0000AA140000}"/>
    <cellStyle name="Normal 72 3 2 2 4 2" xfId="15325" xr:uid="{00000000-0005-0000-0000-0000EE3B0000}"/>
    <cellStyle name="Normal 72 3 2 2 4 2 3" xfId="30419" xr:uid="{00000000-0005-0000-0000-0000E8760000}"/>
    <cellStyle name="Normal 72 3 2 2 4 3" xfId="10305" xr:uid="{00000000-0005-0000-0000-000052280000}"/>
    <cellStyle name="Normal 72 3 2 2 4 3 3" xfId="25402" xr:uid="{00000000-0005-0000-0000-00004F630000}"/>
    <cellStyle name="Normal 72 3 2 2 4 5" xfId="20389" xr:uid="{00000000-0005-0000-0000-0000BA4F0000}"/>
    <cellStyle name="Normal 72 3 2 2 5" xfId="11983" xr:uid="{00000000-0005-0000-0000-0000E02E0000}"/>
    <cellStyle name="Normal 72 3 2 2 5 3" xfId="27077" xr:uid="{00000000-0005-0000-0000-0000DA690000}"/>
    <cellStyle name="Normal 72 3 2 2 6" xfId="6962" xr:uid="{00000000-0005-0000-0000-0000431B0000}"/>
    <cellStyle name="Normal 72 3 2 2 6 3" xfId="22060" xr:uid="{00000000-0005-0000-0000-000041560000}"/>
    <cellStyle name="Normal 72 3 2 2 8" xfId="17047"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6" xr:uid="{00000000-0005-0000-0000-000003720000}"/>
    <cellStyle name="Normal 72 3 2 3 2 3" xfId="9052" xr:uid="{00000000-0005-0000-0000-00006D230000}"/>
    <cellStyle name="Normal 72 3 2 3 2 3 3" xfId="24149" xr:uid="{00000000-0005-0000-0000-00006A5E0000}"/>
    <cellStyle name="Normal 72 3 2 3 2 5" xfId="19136" xr:uid="{00000000-0005-0000-0000-0000D54A0000}"/>
    <cellStyle name="Normal 72 3 2 3 3" xfId="5691" xr:uid="{00000000-0005-0000-0000-00004C160000}"/>
    <cellStyle name="Normal 72 3 2 3 3 2" xfId="15743" xr:uid="{00000000-0005-0000-0000-0000903D0000}"/>
    <cellStyle name="Normal 72 3 2 3 3 2 3" xfId="30837" xr:uid="{00000000-0005-0000-0000-00008A780000}"/>
    <cellStyle name="Normal 72 3 2 3 3 3" xfId="10723" xr:uid="{00000000-0005-0000-0000-0000F4290000}"/>
    <cellStyle name="Normal 72 3 2 3 3 3 3" xfId="25820" xr:uid="{00000000-0005-0000-0000-0000F1640000}"/>
    <cellStyle name="Normal 72 3 2 3 3 5" xfId="20807" xr:uid="{00000000-0005-0000-0000-00005C510000}"/>
    <cellStyle name="Normal 72 3 2 3 4" xfId="12401" xr:uid="{00000000-0005-0000-0000-000082300000}"/>
    <cellStyle name="Normal 72 3 2 3 4 3" xfId="27495" xr:uid="{00000000-0005-0000-0000-00007C6B0000}"/>
    <cellStyle name="Normal 72 3 2 3 5" xfId="7380" xr:uid="{00000000-0005-0000-0000-0000E51C0000}"/>
    <cellStyle name="Normal 72 3 2 3 5 3" xfId="22478" xr:uid="{00000000-0005-0000-0000-0000E3570000}"/>
    <cellStyle name="Normal 72 3 2 3 7" xfId="17465" xr:uid="{00000000-0005-0000-0000-00004E440000}"/>
    <cellStyle name="Normal 72 3 2 4" xfId="3162" xr:uid="{00000000-0005-0000-0000-00006B0C0000}"/>
    <cellStyle name="Normal 72 3 2 4 2" xfId="13236" xr:uid="{00000000-0005-0000-0000-0000C5330000}"/>
    <cellStyle name="Normal 72 3 2 4 2 3" xfId="28330" xr:uid="{00000000-0005-0000-0000-0000BF6E0000}"/>
    <cellStyle name="Normal 72 3 2 4 3" xfId="8216" xr:uid="{00000000-0005-0000-0000-000029200000}"/>
    <cellStyle name="Normal 72 3 2 4 3 3" xfId="23313" xr:uid="{00000000-0005-0000-0000-0000265B0000}"/>
    <cellStyle name="Normal 72 3 2 4 5" xfId="18300" xr:uid="{00000000-0005-0000-0000-000091470000}"/>
    <cellStyle name="Normal 72 3 2 5" xfId="4855" xr:uid="{00000000-0005-0000-0000-000008130000}"/>
    <cellStyle name="Normal 72 3 2 5 2" xfId="14907" xr:uid="{00000000-0005-0000-0000-00004C3A0000}"/>
    <cellStyle name="Normal 72 3 2 5 2 3" xfId="30001" xr:uid="{00000000-0005-0000-0000-000046750000}"/>
    <cellStyle name="Normal 72 3 2 5 3" xfId="9887" xr:uid="{00000000-0005-0000-0000-0000B0260000}"/>
    <cellStyle name="Normal 72 3 2 5 3 3" xfId="24984" xr:uid="{00000000-0005-0000-0000-0000AD610000}"/>
    <cellStyle name="Normal 72 3 2 5 5" xfId="19971" xr:uid="{00000000-0005-0000-0000-0000184E0000}"/>
    <cellStyle name="Normal 72 3 2 6" xfId="11565" xr:uid="{00000000-0005-0000-0000-00003E2D0000}"/>
    <cellStyle name="Normal 72 3 2 6 3" xfId="26659" xr:uid="{00000000-0005-0000-0000-000038680000}"/>
    <cellStyle name="Normal 72 3 2 7" xfId="6544" xr:uid="{00000000-0005-0000-0000-0000A1190000}"/>
    <cellStyle name="Normal 72 3 2 7 3" xfId="21642" xr:uid="{00000000-0005-0000-0000-00009F540000}"/>
    <cellStyle name="Normal 72 3 2 9" xfId="16629"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6" xr:uid="{00000000-0005-0000-0000-0000D5720000}"/>
    <cellStyle name="Normal 72 3 3 2 2 3" xfId="9262" xr:uid="{00000000-0005-0000-0000-00003F240000}"/>
    <cellStyle name="Normal 72 3 3 2 2 3 3" xfId="24359" xr:uid="{00000000-0005-0000-0000-00003C5F0000}"/>
    <cellStyle name="Normal 72 3 3 2 2 5" xfId="19346" xr:uid="{00000000-0005-0000-0000-0000A74B0000}"/>
    <cellStyle name="Normal 72 3 3 2 3" xfId="5901" xr:uid="{00000000-0005-0000-0000-00001E170000}"/>
    <cellStyle name="Normal 72 3 3 2 3 2" xfId="15953" xr:uid="{00000000-0005-0000-0000-0000623E0000}"/>
    <cellStyle name="Normal 72 3 3 2 3 2 3" xfId="31047" xr:uid="{00000000-0005-0000-0000-00005C790000}"/>
    <cellStyle name="Normal 72 3 3 2 3 3" xfId="10933" xr:uid="{00000000-0005-0000-0000-0000C62A0000}"/>
    <cellStyle name="Normal 72 3 3 2 3 3 3" xfId="26030" xr:uid="{00000000-0005-0000-0000-0000C3650000}"/>
    <cellStyle name="Normal 72 3 3 2 3 5" xfId="21017" xr:uid="{00000000-0005-0000-0000-00002E520000}"/>
    <cellStyle name="Normal 72 3 3 2 4" xfId="12611" xr:uid="{00000000-0005-0000-0000-000054310000}"/>
    <cellStyle name="Normal 72 3 3 2 4 3" xfId="27705" xr:uid="{00000000-0005-0000-0000-00004E6C0000}"/>
    <cellStyle name="Normal 72 3 3 2 5" xfId="7590" xr:uid="{00000000-0005-0000-0000-0000B71D0000}"/>
    <cellStyle name="Normal 72 3 3 2 5 3" xfId="22688" xr:uid="{00000000-0005-0000-0000-0000B5580000}"/>
    <cellStyle name="Normal 72 3 3 2 7" xfId="17675" xr:uid="{00000000-0005-0000-0000-000020450000}"/>
    <cellStyle name="Normal 72 3 3 3" xfId="3372" xr:uid="{00000000-0005-0000-0000-00003D0D0000}"/>
    <cellStyle name="Normal 72 3 3 3 2" xfId="13446" xr:uid="{00000000-0005-0000-0000-000097340000}"/>
    <cellStyle name="Normal 72 3 3 3 2 3" xfId="28540" xr:uid="{00000000-0005-0000-0000-0000916F0000}"/>
    <cellStyle name="Normal 72 3 3 3 3" xfId="8426" xr:uid="{00000000-0005-0000-0000-0000FB200000}"/>
    <cellStyle name="Normal 72 3 3 3 3 3" xfId="23523" xr:uid="{00000000-0005-0000-0000-0000F85B0000}"/>
    <cellStyle name="Normal 72 3 3 3 5" xfId="18510" xr:uid="{00000000-0005-0000-0000-000063480000}"/>
    <cellStyle name="Normal 72 3 3 4" xfId="5065" xr:uid="{00000000-0005-0000-0000-0000DA130000}"/>
    <cellStyle name="Normal 72 3 3 4 2" xfId="15117" xr:uid="{00000000-0005-0000-0000-00001E3B0000}"/>
    <cellStyle name="Normal 72 3 3 4 2 3" xfId="30211" xr:uid="{00000000-0005-0000-0000-000018760000}"/>
    <cellStyle name="Normal 72 3 3 4 3" xfId="10097" xr:uid="{00000000-0005-0000-0000-000082270000}"/>
    <cellStyle name="Normal 72 3 3 4 3 3" xfId="25194" xr:uid="{00000000-0005-0000-0000-00007F620000}"/>
    <cellStyle name="Normal 72 3 3 4 5" xfId="20181" xr:uid="{00000000-0005-0000-0000-0000EA4E0000}"/>
    <cellStyle name="Normal 72 3 3 5" xfId="11775" xr:uid="{00000000-0005-0000-0000-0000102E0000}"/>
    <cellStyle name="Normal 72 3 3 5 3" xfId="26869" xr:uid="{00000000-0005-0000-0000-00000A690000}"/>
    <cellStyle name="Normal 72 3 3 6" xfId="6754" xr:uid="{00000000-0005-0000-0000-0000731A0000}"/>
    <cellStyle name="Normal 72 3 3 6 3" xfId="21852" xr:uid="{00000000-0005-0000-0000-000071550000}"/>
    <cellStyle name="Normal 72 3 3 8" xfId="16839"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8" xr:uid="{00000000-0005-0000-0000-000033710000}"/>
    <cellStyle name="Normal 72 3 4 2 3" xfId="8844" xr:uid="{00000000-0005-0000-0000-00009D220000}"/>
    <cellStyle name="Normal 72 3 4 2 3 3" xfId="23941" xr:uid="{00000000-0005-0000-0000-00009A5D0000}"/>
    <cellStyle name="Normal 72 3 4 2 5" xfId="18928" xr:uid="{00000000-0005-0000-0000-0000054A0000}"/>
    <cellStyle name="Normal 72 3 4 3" xfId="5483" xr:uid="{00000000-0005-0000-0000-00007C150000}"/>
    <cellStyle name="Normal 72 3 4 3 2" xfId="15535" xr:uid="{00000000-0005-0000-0000-0000C03C0000}"/>
    <cellStyle name="Normal 72 3 4 3 2 3" xfId="30629" xr:uid="{00000000-0005-0000-0000-0000BA770000}"/>
    <cellStyle name="Normal 72 3 4 3 3" xfId="10515" xr:uid="{00000000-0005-0000-0000-000024290000}"/>
    <cellStyle name="Normal 72 3 4 3 3 3" xfId="25612" xr:uid="{00000000-0005-0000-0000-000021640000}"/>
    <cellStyle name="Normal 72 3 4 3 5" xfId="20599" xr:uid="{00000000-0005-0000-0000-00008C500000}"/>
    <cellStyle name="Normal 72 3 4 4" xfId="12193" xr:uid="{00000000-0005-0000-0000-0000B22F0000}"/>
    <cellStyle name="Normal 72 3 4 4 3" xfId="27287" xr:uid="{00000000-0005-0000-0000-0000AC6A0000}"/>
    <cellStyle name="Normal 72 3 4 5" xfId="7172" xr:uid="{00000000-0005-0000-0000-0000151C0000}"/>
    <cellStyle name="Normal 72 3 4 5 3" xfId="22270" xr:uid="{00000000-0005-0000-0000-000013570000}"/>
    <cellStyle name="Normal 72 3 4 7" xfId="17257" xr:uid="{00000000-0005-0000-0000-00007E430000}"/>
    <cellStyle name="Normal 72 3 5" xfId="2954" xr:uid="{00000000-0005-0000-0000-00009B0B0000}"/>
    <cellStyle name="Normal 72 3 5 2" xfId="13028" xr:uid="{00000000-0005-0000-0000-0000F5320000}"/>
    <cellStyle name="Normal 72 3 5 2 3" xfId="28122" xr:uid="{00000000-0005-0000-0000-0000EF6D0000}"/>
    <cellStyle name="Normal 72 3 5 3" xfId="8008" xr:uid="{00000000-0005-0000-0000-0000591F0000}"/>
    <cellStyle name="Normal 72 3 5 3 3" xfId="23105" xr:uid="{00000000-0005-0000-0000-0000565A0000}"/>
    <cellStyle name="Normal 72 3 5 5" xfId="18092" xr:uid="{00000000-0005-0000-0000-0000C1460000}"/>
    <cellStyle name="Normal 72 3 6" xfId="4647" xr:uid="{00000000-0005-0000-0000-000038120000}"/>
    <cellStyle name="Normal 72 3 6 2" xfId="14699" xr:uid="{00000000-0005-0000-0000-00007C390000}"/>
    <cellStyle name="Normal 72 3 6 2 3" xfId="29793" xr:uid="{00000000-0005-0000-0000-000076740000}"/>
    <cellStyle name="Normal 72 3 6 3" xfId="9679" xr:uid="{00000000-0005-0000-0000-0000E0250000}"/>
    <cellStyle name="Normal 72 3 6 3 3" xfId="24776" xr:uid="{00000000-0005-0000-0000-0000DD600000}"/>
    <cellStyle name="Normal 72 3 6 5" xfId="19763" xr:uid="{00000000-0005-0000-0000-0000484D0000}"/>
    <cellStyle name="Normal 72 3 7" xfId="11357" xr:uid="{00000000-0005-0000-0000-00006E2C0000}"/>
    <cellStyle name="Normal 72 3 7 3" xfId="26451" xr:uid="{00000000-0005-0000-0000-000068670000}"/>
    <cellStyle name="Normal 72 3 8" xfId="6336" xr:uid="{00000000-0005-0000-0000-0000D1180000}"/>
    <cellStyle name="Normal 72 3 8 3" xfId="21434"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0" xr:uid="{00000000-0005-0000-0000-00003D730000}"/>
    <cellStyle name="Normal 72 4 2 2 2 3" xfId="9366" xr:uid="{00000000-0005-0000-0000-0000A7240000}"/>
    <cellStyle name="Normal 72 4 2 2 2 3 3" xfId="24463" xr:uid="{00000000-0005-0000-0000-0000A45F0000}"/>
    <cellStyle name="Normal 72 4 2 2 2 5" xfId="19450" xr:uid="{00000000-0005-0000-0000-00000F4C0000}"/>
    <cellStyle name="Normal 72 4 2 2 3" xfId="6005" xr:uid="{00000000-0005-0000-0000-000086170000}"/>
    <cellStyle name="Normal 72 4 2 2 3 2" xfId="16057" xr:uid="{00000000-0005-0000-0000-0000CA3E0000}"/>
    <cellStyle name="Normal 72 4 2 2 3 2 3" xfId="31151" xr:uid="{00000000-0005-0000-0000-0000C4790000}"/>
    <cellStyle name="Normal 72 4 2 2 3 3" xfId="11037" xr:uid="{00000000-0005-0000-0000-00002E2B0000}"/>
    <cellStyle name="Normal 72 4 2 2 3 3 3" xfId="26134" xr:uid="{00000000-0005-0000-0000-00002B660000}"/>
    <cellStyle name="Normal 72 4 2 2 3 5" xfId="21121" xr:uid="{00000000-0005-0000-0000-000096520000}"/>
    <cellStyle name="Normal 72 4 2 2 4" xfId="12715" xr:uid="{00000000-0005-0000-0000-0000BC310000}"/>
    <cellStyle name="Normal 72 4 2 2 4 3" xfId="27809" xr:uid="{00000000-0005-0000-0000-0000B66C0000}"/>
    <cellStyle name="Normal 72 4 2 2 5" xfId="7694" xr:uid="{00000000-0005-0000-0000-00001F1E0000}"/>
    <cellStyle name="Normal 72 4 2 2 5 3" xfId="22792" xr:uid="{00000000-0005-0000-0000-00001D590000}"/>
    <cellStyle name="Normal 72 4 2 2 7" xfId="17779" xr:uid="{00000000-0005-0000-0000-000088450000}"/>
    <cellStyle name="Normal 72 4 2 3" xfId="3476" xr:uid="{00000000-0005-0000-0000-0000A50D0000}"/>
    <cellStyle name="Normal 72 4 2 3 2" xfId="13550" xr:uid="{00000000-0005-0000-0000-0000FF340000}"/>
    <cellStyle name="Normal 72 4 2 3 2 3" xfId="28644" xr:uid="{00000000-0005-0000-0000-0000F96F0000}"/>
    <cellStyle name="Normal 72 4 2 3 3" xfId="8530" xr:uid="{00000000-0005-0000-0000-000063210000}"/>
    <cellStyle name="Normal 72 4 2 3 3 3" xfId="23627" xr:uid="{00000000-0005-0000-0000-0000605C0000}"/>
    <cellStyle name="Normal 72 4 2 3 5" xfId="18614" xr:uid="{00000000-0005-0000-0000-0000CB480000}"/>
    <cellStyle name="Normal 72 4 2 4" xfId="5169" xr:uid="{00000000-0005-0000-0000-000042140000}"/>
    <cellStyle name="Normal 72 4 2 4 2" xfId="15221" xr:uid="{00000000-0005-0000-0000-0000863B0000}"/>
    <cellStyle name="Normal 72 4 2 4 2 3" xfId="30315" xr:uid="{00000000-0005-0000-0000-000080760000}"/>
    <cellStyle name="Normal 72 4 2 4 3" xfId="10201" xr:uid="{00000000-0005-0000-0000-0000EA270000}"/>
    <cellStyle name="Normal 72 4 2 4 3 3" xfId="25298" xr:uid="{00000000-0005-0000-0000-0000E7620000}"/>
    <cellStyle name="Normal 72 4 2 4 5" xfId="20285" xr:uid="{00000000-0005-0000-0000-0000524F0000}"/>
    <cellStyle name="Normal 72 4 2 5" xfId="11879" xr:uid="{00000000-0005-0000-0000-0000782E0000}"/>
    <cellStyle name="Normal 72 4 2 5 3" xfId="26973" xr:uid="{00000000-0005-0000-0000-000072690000}"/>
    <cellStyle name="Normal 72 4 2 6" xfId="6858" xr:uid="{00000000-0005-0000-0000-0000DB1A0000}"/>
    <cellStyle name="Normal 72 4 2 6 3" xfId="21956" xr:uid="{00000000-0005-0000-0000-0000D9550000}"/>
    <cellStyle name="Normal 72 4 2 8" xfId="16943"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2" xr:uid="{00000000-0005-0000-0000-00009B710000}"/>
    <cellStyle name="Normal 72 4 3 2 3" xfId="8948" xr:uid="{00000000-0005-0000-0000-000005230000}"/>
    <cellStyle name="Normal 72 4 3 2 3 3" xfId="24045" xr:uid="{00000000-0005-0000-0000-0000025E0000}"/>
    <cellStyle name="Normal 72 4 3 2 5" xfId="19032" xr:uid="{00000000-0005-0000-0000-00006D4A0000}"/>
    <cellStyle name="Normal 72 4 3 3" xfId="5587" xr:uid="{00000000-0005-0000-0000-0000E4150000}"/>
    <cellStyle name="Normal 72 4 3 3 2" xfId="15639" xr:uid="{00000000-0005-0000-0000-0000283D0000}"/>
    <cellStyle name="Normal 72 4 3 3 2 3" xfId="30733" xr:uid="{00000000-0005-0000-0000-000022780000}"/>
    <cellStyle name="Normal 72 4 3 3 3" xfId="10619" xr:uid="{00000000-0005-0000-0000-00008C290000}"/>
    <cellStyle name="Normal 72 4 3 3 3 3" xfId="25716" xr:uid="{00000000-0005-0000-0000-000089640000}"/>
    <cellStyle name="Normal 72 4 3 3 5" xfId="20703" xr:uid="{00000000-0005-0000-0000-0000F4500000}"/>
    <cellStyle name="Normal 72 4 3 4" xfId="12297" xr:uid="{00000000-0005-0000-0000-00001A300000}"/>
    <cellStyle name="Normal 72 4 3 4 3" xfId="27391" xr:uid="{00000000-0005-0000-0000-0000146B0000}"/>
    <cellStyle name="Normal 72 4 3 5" xfId="7276" xr:uid="{00000000-0005-0000-0000-00007D1C0000}"/>
    <cellStyle name="Normal 72 4 3 5 3" xfId="22374" xr:uid="{00000000-0005-0000-0000-00007B570000}"/>
    <cellStyle name="Normal 72 4 3 7" xfId="17361" xr:uid="{00000000-0005-0000-0000-0000E6430000}"/>
    <cellStyle name="Normal 72 4 4" xfId="3058" xr:uid="{00000000-0005-0000-0000-0000030C0000}"/>
    <cellStyle name="Normal 72 4 4 2" xfId="13132" xr:uid="{00000000-0005-0000-0000-00005D330000}"/>
    <cellStyle name="Normal 72 4 4 2 3" xfId="28226" xr:uid="{00000000-0005-0000-0000-0000576E0000}"/>
    <cellStyle name="Normal 72 4 4 3" xfId="8112" xr:uid="{00000000-0005-0000-0000-0000C11F0000}"/>
    <cellStyle name="Normal 72 4 4 3 3" xfId="23209" xr:uid="{00000000-0005-0000-0000-0000BE5A0000}"/>
    <cellStyle name="Normal 72 4 4 5" xfId="18196" xr:uid="{00000000-0005-0000-0000-000029470000}"/>
    <cellStyle name="Normal 72 4 5" xfId="4751" xr:uid="{00000000-0005-0000-0000-0000A0120000}"/>
    <cellStyle name="Normal 72 4 5 2" xfId="14803" xr:uid="{00000000-0005-0000-0000-0000E4390000}"/>
    <cellStyle name="Normal 72 4 5 2 3" xfId="29897" xr:uid="{00000000-0005-0000-0000-0000DE740000}"/>
    <cellStyle name="Normal 72 4 5 3" xfId="9783" xr:uid="{00000000-0005-0000-0000-000048260000}"/>
    <cellStyle name="Normal 72 4 5 3 3" xfId="24880" xr:uid="{00000000-0005-0000-0000-000045610000}"/>
    <cellStyle name="Normal 72 4 5 5" xfId="19867" xr:uid="{00000000-0005-0000-0000-0000B04D0000}"/>
    <cellStyle name="Normal 72 4 6" xfId="11461" xr:uid="{00000000-0005-0000-0000-0000D62C0000}"/>
    <cellStyle name="Normal 72 4 6 3" xfId="26555" xr:uid="{00000000-0005-0000-0000-0000D0670000}"/>
    <cellStyle name="Normal 72 4 7" xfId="6440" xr:uid="{00000000-0005-0000-0000-000039190000}"/>
    <cellStyle name="Normal 72 4 7 3" xfId="21538" xr:uid="{00000000-0005-0000-0000-000037540000}"/>
    <cellStyle name="Normal 72 4 9" xfId="16525"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2" xr:uid="{00000000-0005-0000-0000-00006D720000}"/>
    <cellStyle name="Normal 72 5 2 2 3" xfId="9158" xr:uid="{00000000-0005-0000-0000-0000D7230000}"/>
    <cellStyle name="Normal 72 5 2 2 3 3" xfId="24255" xr:uid="{00000000-0005-0000-0000-0000D45E0000}"/>
    <cellStyle name="Normal 72 5 2 2 5" xfId="19242" xr:uid="{00000000-0005-0000-0000-00003F4B0000}"/>
    <cellStyle name="Normal 72 5 2 3" xfId="5797" xr:uid="{00000000-0005-0000-0000-0000B6160000}"/>
    <cellStyle name="Normal 72 5 2 3 2" xfId="15849" xr:uid="{00000000-0005-0000-0000-0000FA3D0000}"/>
    <cellStyle name="Normal 72 5 2 3 2 3" xfId="30943" xr:uid="{00000000-0005-0000-0000-0000F4780000}"/>
    <cellStyle name="Normal 72 5 2 3 3" xfId="10829" xr:uid="{00000000-0005-0000-0000-00005E2A0000}"/>
    <cellStyle name="Normal 72 5 2 3 3 3" xfId="25926" xr:uid="{00000000-0005-0000-0000-00005B650000}"/>
    <cellStyle name="Normal 72 5 2 3 5" xfId="20913" xr:uid="{00000000-0005-0000-0000-0000C6510000}"/>
    <cellStyle name="Normal 72 5 2 4" xfId="12507" xr:uid="{00000000-0005-0000-0000-0000EC300000}"/>
    <cellStyle name="Normal 72 5 2 4 3" xfId="27601" xr:uid="{00000000-0005-0000-0000-0000E66B0000}"/>
    <cellStyle name="Normal 72 5 2 5" xfId="7486" xr:uid="{00000000-0005-0000-0000-00004F1D0000}"/>
    <cellStyle name="Normal 72 5 2 5 3" xfId="22584" xr:uid="{00000000-0005-0000-0000-00004D580000}"/>
    <cellStyle name="Normal 72 5 2 7" xfId="17571" xr:uid="{00000000-0005-0000-0000-0000B8440000}"/>
    <cellStyle name="Normal 72 5 3" xfId="3268" xr:uid="{00000000-0005-0000-0000-0000D50C0000}"/>
    <cellStyle name="Normal 72 5 3 2" xfId="13342" xr:uid="{00000000-0005-0000-0000-00002F340000}"/>
    <cellStyle name="Normal 72 5 3 2 3" xfId="28436" xr:uid="{00000000-0005-0000-0000-0000296F0000}"/>
    <cellStyle name="Normal 72 5 3 3" xfId="8322" xr:uid="{00000000-0005-0000-0000-000093200000}"/>
    <cellStyle name="Normal 72 5 3 3 3" xfId="23419" xr:uid="{00000000-0005-0000-0000-0000905B0000}"/>
    <cellStyle name="Normal 72 5 3 5" xfId="18406" xr:uid="{00000000-0005-0000-0000-0000FB470000}"/>
    <cellStyle name="Normal 72 5 4" xfId="4961" xr:uid="{00000000-0005-0000-0000-000072130000}"/>
    <cellStyle name="Normal 72 5 4 2" xfId="15013" xr:uid="{00000000-0005-0000-0000-0000B63A0000}"/>
    <cellStyle name="Normal 72 5 4 2 3" xfId="30107" xr:uid="{00000000-0005-0000-0000-0000B0750000}"/>
    <cellStyle name="Normal 72 5 4 3" xfId="9993" xr:uid="{00000000-0005-0000-0000-00001A270000}"/>
    <cellStyle name="Normal 72 5 4 3 3" xfId="25090" xr:uid="{00000000-0005-0000-0000-000017620000}"/>
    <cellStyle name="Normal 72 5 4 5" xfId="20077" xr:uid="{00000000-0005-0000-0000-0000824E0000}"/>
    <cellStyle name="Normal 72 5 5" xfId="11671" xr:uid="{00000000-0005-0000-0000-0000A82D0000}"/>
    <cellStyle name="Normal 72 5 5 3" xfId="26765" xr:uid="{00000000-0005-0000-0000-0000A2680000}"/>
    <cellStyle name="Normal 72 5 6" xfId="6650" xr:uid="{00000000-0005-0000-0000-00000B1A0000}"/>
    <cellStyle name="Normal 72 5 6 3" xfId="21748" xr:uid="{00000000-0005-0000-0000-000009550000}"/>
    <cellStyle name="Normal 72 5 8" xfId="16735"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4" xr:uid="{00000000-0005-0000-0000-0000CB700000}"/>
    <cellStyle name="Normal 72 6 2 3" xfId="8740" xr:uid="{00000000-0005-0000-0000-000035220000}"/>
    <cellStyle name="Normal 72 6 2 3 3" xfId="23837" xr:uid="{00000000-0005-0000-0000-0000325D0000}"/>
    <cellStyle name="Normal 72 6 2 5" xfId="18824" xr:uid="{00000000-0005-0000-0000-00009D490000}"/>
    <cellStyle name="Normal 72 6 3" xfId="5379" xr:uid="{00000000-0005-0000-0000-000014150000}"/>
    <cellStyle name="Normal 72 6 3 2" xfId="15431" xr:uid="{00000000-0005-0000-0000-0000583C0000}"/>
    <cellStyle name="Normal 72 6 3 2 3" xfId="30525" xr:uid="{00000000-0005-0000-0000-000052770000}"/>
    <cellStyle name="Normal 72 6 3 3" xfId="10411" xr:uid="{00000000-0005-0000-0000-0000BC280000}"/>
    <cellStyle name="Normal 72 6 3 3 3" xfId="25508" xr:uid="{00000000-0005-0000-0000-0000B9630000}"/>
    <cellStyle name="Normal 72 6 3 5" xfId="20495" xr:uid="{00000000-0005-0000-0000-000024500000}"/>
    <cellStyle name="Normal 72 6 4" xfId="12089" xr:uid="{00000000-0005-0000-0000-00004A2F0000}"/>
    <cellStyle name="Normal 72 6 4 3" xfId="27183" xr:uid="{00000000-0005-0000-0000-0000446A0000}"/>
    <cellStyle name="Normal 72 6 5" xfId="7068" xr:uid="{00000000-0005-0000-0000-0000AD1B0000}"/>
    <cellStyle name="Normal 72 6 5 3" xfId="22166" xr:uid="{00000000-0005-0000-0000-0000AB560000}"/>
    <cellStyle name="Normal 72 6 7" xfId="17153" xr:uid="{00000000-0005-0000-0000-000016430000}"/>
    <cellStyle name="Normal 72 7" xfId="2847" xr:uid="{00000000-0005-0000-0000-0000300B0000}"/>
    <cellStyle name="Normal 72 7 2" xfId="12924" xr:uid="{00000000-0005-0000-0000-00008D320000}"/>
    <cellStyle name="Normal 72 7 2 3" xfId="28018" xr:uid="{00000000-0005-0000-0000-0000876D0000}"/>
    <cellStyle name="Normal 72 7 3" xfId="7904" xr:uid="{00000000-0005-0000-0000-0000F11E0000}"/>
    <cellStyle name="Normal 72 7 3 3" xfId="23001" xr:uid="{00000000-0005-0000-0000-0000EE590000}"/>
    <cellStyle name="Normal 72 7 5" xfId="17988" xr:uid="{00000000-0005-0000-0000-000059460000}"/>
    <cellStyle name="Normal 72 8" xfId="4541" xr:uid="{00000000-0005-0000-0000-0000CE110000}"/>
    <cellStyle name="Normal 72 8 2" xfId="14595" xr:uid="{00000000-0005-0000-0000-000014390000}"/>
    <cellStyle name="Normal 72 8 2 3" xfId="29689" xr:uid="{00000000-0005-0000-0000-00000E740000}"/>
    <cellStyle name="Normal 72 8 3" xfId="9575" xr:uid="{00000000-0005-0000-0000-000078250000}"/>
    <cellStyle name="Normal 72 8 3 3" xfId="24672" xr:uid="{00000000-0005-0000-0000-000075600000}"/>
    <cellStyle name="Normal 72 8 5" xfId="19659" xr:uid="{00000000-0005-0000-0000-0000E04C0000}"/>
    <cellStyle name="Normal 72 9" xfId="11251" xr:uid="{00000000-0005-0000-0000-0000042C0000}"/>
    <cellStyle name="Normal 72 9 3" xfId="26347" xr:uid="{00000000-0005-0000-0000-000000670000}"/>
    <cellStyle name="Normal 73" xfId="899" xr:uid="{00000000-0005-0000-0000-000092030000}"/>
    <cellStyle name="Normal 73 10" xfId="6231" xr:uid="{00000000-0005-0000-0000-000068180000}"/>
    <cellStyle name="Normal 73 10 3" xfId="21331" xr:uid="{00000000-0005-0000-0000-000068530000}"/>
    <cellStyle name="Normal 73 12" xfId="16316" xr:uid="{00000000-0005-0000-0000-0000D13F0000}"/>
    <cellStyle name="Normal 73 2" xfId="1196" xr:uid="{00000000-0005-0000-0000-0000BC040000}"/>
    <cellStyle name="Normal 73 2 11" xfId="16370" xr:uid="{00000000-0005-0000-0000-000007400000}"/>
    <cellStyle name="Normal 73 2 2" xfId="1304" xr:uid="{00000000-0005-0000-0000-000028050000}"/>
    <cellStyle name="Normal 73 2 2 10" xfId="16474"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7" xr:uid="{00000000-0005-0000-0000-0000DA730000}"/>
    <cellStyle name="Normal 73 2 2 2 2 2 2 3" xfId="9523" xr:uid="{00000000-0005-0000-0000-000044250000}"/>
    <cellStyle name="Normal 73 2 2 2 2 2 2 3 3" xfId="24620" xr:uid="{00000000-0005-0000-0000-000041600000}"/>
    <cellStyle name="Normal 73 2 2 2 2 2 2 5" xfId="19607"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1" xr:uid="{00000000-0005-0000-0000-0000C8660000}"/>
    <cellStyle name="Normal 73 2 2 2 2 2 3 5" xfId="21278" xr:uid="{00000000-0005-0000-0000-000033530000}"/>
    <cellStyle name="Normal 73 2 2 2 2 2 4" xfId="12872" xr:uid="{00000000-0005-0000-0000-000059320000}"/>
    <cellStyle name="Normal 73 2 2 2 2 2 4 3" xfId="27966" xr:uid="{00000000-0005-0000-0000-0000536D0000}"/>
    <cellStyle name="Normal 73 2 2 2 2 2 5" xfId="7851" xr:uid="{00000000-0005-0000-0000-0000BC1E0000}"/>
    <cellStyle name="Normal 73 2 2 2 2 2 5 3" xfId="22949" xr:uid="{00000000-0005-0000-0000-0000BA590000}"/>
    <cellStyle name="Normal 73 2 2 2 2 2 7" xfId="17936" xr:uid="{00000000-0005-0000-0000-000025460000}"/>
    <cellStyle name="Normal 73 2 2 2 2 3" xfId="3633" xr:uid="{00000000-0005-0000-0000-0000420E0000}"/>
    <cellStyle name="Normal 73 2 2 2 2 3 2" xfId="13707" xr:uid="{00000000-0005-0000-0000-00009C350000}"/>
    <cellStyle name="Normal 73 2 2 2 2 3 2 3" xfId="28801" xr:uid="{00000000-0005-0000-0000-000096700000}"/>
    <cellStyle name="Normal 73 2 2 2 2 3 3" xfId="8687" xr:uid="{00000000-0005-0000-0000-000000220000}"/>
    <cellStyle name="Normal 73 2 2 2 2 3 3 3" xfId="23784" xr:uid="{00000000-0005-0000-0000-0000FD5C0000}"/>
    <cellStyle name="Normal 73 2 2 2 2 3 5" xfId="18771" xr:uid="{00000000-0005-0000-0000-000068490000}"/>
    <cellStyle name="Normal 73 2 2 2 2 4" xfId="5326" xr:uid="{00000000-0005-0000-0000-0000DF140000}"/>
    <cellStyle name="Normal 73 2 2 2 2 4 2" xfId="15378" xr:uid="{00000000-0005-0000-0000-0000233C0000}"/>
    <cellStyle name="Normal 73 2 2 2 2 4 2 3" xfId="30472" xr:uid="{00000000-0005-0000-0000-00001D770000}"/>
    <cellStyle name="Normal 73 2 2 2 2 4 3" xfId="10358" xr:uid="{00000000-0005-0000-0000-000087280000}"/>
    <cellStyle name="Normal 73 2 2 2 2 4 3 3" xfId="25455" xr:uid="{00000000-0005-0000-0000-000084630000}"/>
    <cellStyle name="Normal 73 2 2 2 2 4 5" xfId="20442" xr:uid="{00000000-0005-0000-0000-0000EF4F0000}"/>
    <cellStyle name="Normal 73 2 2 2 2 5" xfId="12036" xr:uid="{00000000-0005-0000-0000-0000152F0000}"/>
    <cellStyle name="Normal 73 2 2 2 2 5 3" xfId="27130" xr:uid="{00000000-0005-0000-0000-00000F6A0000}"/>
    <cellStyle name="Normal 73 2 2 2 2 6" xfId="7015" xr:uid="{00000000-0005-0000-0000-0000781B0000}"/>
    <cellStyle name="Normal 73 2 2 2 2 6 3" xfId="22113" xr:uid="{00000000-0005-0000-0000-000076560000}"/>
    <cellStyle name="Normal 73 2 2 2 2 8" xfId="17100"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19" xr:uid="{00000000-0005-0000-0000-000038720000}"/>
    <cellStyle name="Normal 73 2 2 2 3 2 3" xfId="9105" xr:uid="{00000000-0005-0000-0000-0000A2230000}"/>
    <cellStyle name="Normal 73 2 2 2 3 2 3 3" xfId="24202" xr:uid="{00000000-0005-0000-0000-00009F5E0000}"/>
    <cellStyle name="Normal 73 2 2 2 3 2 5" xfId="19189" xr:uid="{00000000-0005-0000-0000-00000A4B0000}"/>
    <cellStyle name="Normal 73 2 2 2 3 3" xfId="5744" xr:uid="{00000000-0005-0000-0000-000081160000}"/>
    <cellStyle name="Normal 73 2 2 2 3 3 2" xfId="15796" xr:uid="{00000000-0005-0000-0000-0000C53D0000}"/>
    <cellStyle name="Normal 73 2 2 2 3 3 2 3" xfId="30890" xr:uid="{00000000-0005-0000-0000-0000BF780000}"/>
    <cellStyle name="Normal 73 2 2 2 3 3 3" xfId="10776" xr:uid="{00000000-0005-0000-0000-0000292A0000}"/>
    <cellStyle name="Normal 73 2 2 2 3 3 3 3" xfId="25873" xr:uid="{00000000-0005-0000-0000-000026650000}"/>
    <cellStyle name="Normal 73 2 2 2 3 3 5" xfId="20860" xr:uid="{00000000-0005-0000-0000-000091510000}"/>
    <cellStyle name="Normal 73 2 2 2 3 4" xfId="12454" xr:uid="{00000000-0005-0000-0000-0000B7300000}"/>
    <cellStyle name="Normal 73 2 2 2 3 4 3" xfId="27548" xr:uid="{00000000-0005-0000-0000-0000B16B0000}"/>
    <cellStyle name="Normal 73 2 2 2 3 5" xfId="7433" xr:uid="{00000000-0005-0000-0000-00001A1D0000}"/>
    <cellStyle name="Normal 73 2 2 2 3 5 3" xfId="22531" xr:uid="{00000000-0005-0000-0000-000018580000}"/>
    <cellStyle name="Normal 73 2 2 2 3 7" xfId="17518" xr:uid="{00000000-0005-0000-0000-000083440000}"/>
    <cellStyle name="Normal 73 2 2 2 4" xfId="3215" xr:uid="{00000000-0005-0000-0000-0000A00C0000}"/>
    <cellStyle name="Normal 73 2 2 2 4 2" xfId="13289" xr:uid="{00000000-0005-0000-0000-0000FA330000}"/>
    <cellStyle name="Normal 73 2 2 2 4 2 3" xfId="28383" xr:uid="{00000000-0005-0000-0000-0000F46E0000}"/>
    <cellStyle name="Normal 73 2 2 2 4 3" xfId="8269" xr:uid="{00000000-0005-0000-0000-00005E200000}"/>
    <cellStyle name="Normal 73 2 2 2 4 3 3" xfId="23366" xr:uid="{00000000-0005-0000-0000-00005B5B0000}"/>
    <cellStyle name="Normal 73 2 2 2 4 5" xfId="18353" xr:uid="{00000000-0005-0000-0000-0000C6470000}"/>
    <cellStyle name="Normal 73 2 2 2 5" xfId="4908" xr:uid="{00000000-0005-0000-0000-00003D130000}"/>
    <cellStyle name="Normal 73 2 2 2 5 2" xfId="14960" xr:uid="{00000000-0005-0000-0000-0000813A0000}"/>
    <cellStyle name="Normal 73 2 2 2 5 2 3" xfId="30054" xr:uid="{00000000-0005-0000-0000-00007B750000}"/>
    <cellStyle name="Normal 73 2 2 2 5 3" xfId="9940" xr:uid="{00000000-0005-0000-0000-0000E5260000}"/>
    <cellStyle name="Normal 73 2 2 2 5 3 3" xfId="25037" xr:uid="{00000000-0005-0000-0000-0000E2610000}"/>
    <cellStyle name="Normal 73 2 2 2 5 5" xfId="20024" xr:uid="{00000000-0005-0000-0000-00004D4E0000}"/>
    <cellStyle name="Normal 73 2 2 2 6" xfId="11618" xr:uid="{00000000-0005-0000-0000-0000732D0000}"/>
    <cellStyle name="Normal 73 2 2 2 6 3" xfId="26712" xr:uid="{00000000-0005-0000-0000-00006D680000}"/>
    <cellStyle name="Normal 73 2 2 2 7" xfId="6597" xr:uid="{00000000-0005-0000-0000-0000D6190000}"/>
    <cellStyle name="Normal 73 2 2 2 7 3" xfId="21695" xr:uid="{00000000-0005-0000-0000-0000D4540000}"/>
    <cellStyle name="Normal 73 2 2 2 9" xfId="16682"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29" xr:uid="{00000000-0005-0000-0000-00000A730000}"/>
    <cellStyle name="Normal 73 2 2 3 2 2 3" xfId="9315" xr:uid="{00000000-0005-0000-0000-000074240000}"/>
    <cellStyle name="Normal 73 2 2 3 2 2 3 3" xfId="24412" xr:uid="{00000000-0005-0000-0000-0000715F0000}"/>
    <cellStyle name="Normal 73 2 2 3 2 2 5" xfId="19399" xr:uid="{00000000-0005-0000-0000-0000DC4B0000}"/>
    <cellStyle name="Normal 73 2 2 3 2 3" xfId="5954" xr:uid="{00000000-0005-0000-0000-000053170000}"/>
    <cellStyle name="Normal 73 2 2 3 2 3 2" xfId="16006" xr:uid="{00000000-0005-0000-0000-0000973E0000}"/>
    <cellStyle name="Normal 73 2 2 3 2 3 2 3" xfId="31100" xr:uid="{00000000-0005-0000-0000-000091790000}"/>
    <cellStyle name="Normal 73 2 2 3 2 3 3" xfId="10986" xr:uid="{00000000-0005-0000-0000-0000FB2A0000}"/>
    <cellStyle name="Normal 73 2 2 3 2 3 3 3" xfId="26083" xr:uid="{00000000-0005-0000-0000-0000F8650000}"/>
    <cellStyle name="Normal 73 2 2 3 2 3 5" xfId="21070" xr:uid="{00000000-0005-0000-0000-000063520000}"/>
    <cellStyle name="Normal 73 2 2 3 2 4" xfId="12664" xr:uid="{00000000-0005-0000-0000-000089310000}"/>
    <cellStyle name="Normal 73 2 2 3 2 4 3" xfId="27758" xr:uid="{00000000-0005-0000-0000-0000836C0000}"/>
    <cellStyle name="Normal 73 2 2 3 2 5" xfId="7643" xr:uid="{00000000-0005-0000-0000-0000EC1D0000}"/>
    <cellStyle name="Normal 73 2 2 3 2 5 3" xfId="22741" xr:uid="{00000000-0005-0000-0000-0000EA580000}"/>
    <cellStyle name="Normal 73 2 2 3 2 7" xfId="17728" xr:uid="{00000000-0005-0000-0000-000055450000}"/>
    <cellStyle name="Normal 73 2 2 3 3" xfId="3425" xr:uid="{00000000-0005-0000-0000-0000720D0000}"/>
    <cellStyle name="Normal 73 2 2 3 3 2" xfId="13499" xr:uid="{00000000-0005-0000-0000-0000CC340000}"/>
    <cellStyle name="Normal 73 2 2 3 3 2 3" xfId="28593" xr:uid="{00000000-0005-0000-0000-0000C66F0000}"/>
    <cellStyle name="Normal 73 2 2 3 3 3" xfId="8479" xr:uid="{00000000-0005-0000-0000-000030210000}"/>
    <cellStyle name="Normal 73 2 2 3 3 3 3" xfId="23576" xr:uid="{00000000-0005-0000-0000-00002D5C0000}"/>
    <cellStyle name="Normal 73 2 2 3 3 5" xfId="18563" xr:uid="{00000000-0005-0000-0000-000098480000}"/>
    <cellStyle name="Normal 73 2 2 3 4" xfId="5118" xr:uid="{00000000-0005-0000-0000-00000F140000}"/>
    <cellStyle name="Normal 73 2 2 3 4 2" xfId="15170" xr:uid="{00000000-0005-0000-0000-0000533B0000}"/>
    <cellStyle name="Normal 73 2 2 3 4 2 3" xfId="30264" xr:uid="{00000000-0005-0000-0000-00004D760000}"/>
    <cellStyle name="Normal 73 2 2 3 4 3" xfId="10150" xr:uid="{00000000-0005-0000-0000-0000B7270000}"/>
    <cellStyle name="Normal 73 2 2 3 4 3 3" xfId="25247" xr:uid="{00000000-0005-0000-0000-0000B4620000}"/>
    <cellStyle name="Normal 73 2 2 3 4 5" xfId="20234" xr:uid="{00000000-0005-0000-0000-00001F4F0000}"/>
    <cellStyle name="Normal 73 2 2 3 5" xfId="11828" xr:uid="{00000000-0005-0000-0000-0000452E0000}"/>
    <cellStyle name="Normal 73 2 2 3 5 3" xfId="26922" xr:uid="{00000000-0005-0000-0000-00003F690000}"/>
    <cellStyle name="Normal 73 2 2 3 6" xfId="6807" xr:uid="{00000000-0005-0000-0000-0000A81A0000}"/>
    <cellStyle name="Normal 73 2 2 3 6 3" xfId="21905" xr:uid="{00000000-0005-0000-0000-0000A6550000}"/>
    <cellStyle name="Normal 73 2 2 3 8" xfId="16892"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1" xr:uid="{00000000-0005-0000-0000-000068710000}"/>
    <cellStyle name="Normal 73 2 2 4 2 3" xfId="8897" xr:uid="{00000000-0005-0000-0000-0000D2220000}"/>
    <cellStyle name="Normal 73 2 2 4 2 3 3" xfId="23994" xr:uid="{00000000-0005-0000-0000-0000CF5D0000}"/>
    <cellStyle name="Normal 73 2 2 4 2 5" xfId="18981" xr:uid="{00000000-0005-0000-0000-00003A4A0000}"/>
    <cellStyle name="Normal 73 2 2 4 3" xfId="5536" xr:uid="{00000000-0005-0000-0000-0000B1150000}"/>
    <cellStyle name="Normal 73 2 2 4 3 2" xfId="15588" xr:uid="{00000000-0005-0000-0000-0000F53C0000}"/>
    <cellStyle name="Normal 73 2 2 4 3 2 3" xfId="30682" xr:uid="{00000000-0005-0000-0000-0000EF770000}"/>
    <cellStyle name="Normal 73 2 2 4 3 3" xfId="10568" xr:uid="{00000000-0005-0000-0000-000059290000}"/>
    <cellStyle name="Normal 73 2 2 4 3 3 3" xfId="25665" xr:uid="{00000000-0005-0000-0000-000056640000}"/>
    <cellStyle name="Normal 73 2 2 4 3 5" xfId="20652" xr:uid="{00000000-0005-0000-0000-0000C1500000}"/>
    <cellStyle name="Normal 73 2 2 4 4" xfId="12246" xr:uid="{00000000-0005-0000-0000-0000E72F0000}"/>
    <cellStyle name="Normal 73 2 2 4 4 3" xfId="27340" xr:uid="{00000000-0005-0000-0000-0000E16A0000}"/>
    <cellStyle name="Normal 73 2 2 4 5" xfId="7225" xr:uid="{00000000-0005-0000-0000-00004A1C0000}"/>
    <cellStyle name="Normal 73 2 2 4 5 3" xfId="22323" xr:uid="{00000000-0005-0000-0000-000048570000}"/>
    <cellStyle name="Normal 73 2 2 4 7" xfId="17310" xr:uid="{00000000-0005-0000-0000-0000B3430000}"/>
    <cellStyle name="Normal 73 2 2 5" xfId="3007" xr:uid="{00000000-0005-0000-0000-0000D00B0000}"/>
    <cellStyle name="Normal 73 2 2 5 2" xfId="13081" xr:uid="{00000000-0005-0000-0000-00002A330000}"/>
    <cellStyle name="Normal 73 2 2 5 2 3" xfId="28175" xr:uid="{00000000-0005-0000-0000-0000246E0000}"/>
    <cellStyle name="Normal 73 2 2 5 3" xfId="8061" xr:uid="{00000000-0005-0000-0000-00008E1F0000}"/>
    <cellStyle name="Normal 73 2 2 5 3 3" xfId="23158" xr:uid="{00000000-0005-0000-0000-00008B5A0000}"/>
    <cellStyle name="Normal 73 2 2 5 5" xfId="18145" xr:uid="{00000000-0005-0000-0000-0000F6460000}"/>
    <cellStyle name="Normal 73 2 2 6" xfId="4700" xr:uid="{00000000-0005-0000-0000-00006D120000}"/>
    <cellStyle name="Normal 73 2 2 6 2" xfId="14752" xr:uid="{00000000-0005-0000-0000-0000B1390000}"/>
    <cellStyle name="Normal 73 2 2 6 2 3" xfId="29846" xr:uid="{00000000-0005-0000-0000-0000AB740000}"/>
    <cellStyle name="Normal 73 2 2 6 3" xfId="9732" xr:uid="{00000000-0005-0000-0000-000015260000}"/>
    <cellStyle name="Normal 73 2 2 6 3 3" xfId="24829" xr:uid="{00000000-0005-0000-0000-000012610000}"/>
    <cellStyle name="Normal 73 2 2 6 5" xfId="19816" xr:uid="{00000000-0005-0000-0000-00007D4D0000}"/>
    <cellStyle name="Normal 73 2 2 7" xfId="11410" xr:uid="{00000000-0005-0000-0000-0000A32C0000}"/>
    <cellStyle name="Normal 73 2 2 7 3" xfId="26504" xr:uid="{00000000-0005-0000-0000-00009D670000}"/>
    <cellStyle name="Normal 73 2 2 8" xfId="6389" xr:uid="{00000000-0005-0000-0000-000006190000}"/>
    <cellStyle name="Normal 73 2 2 8 3" xfId="21487"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3" xr:uid="{00000000-0005-0000-0000-000072730000}"/>
    <cellStyle name="Normal 73 2 3 2 2 2 3" xfId="9419" xr:uid="{00000000-0005-0000-0000-0000DC240000}"/>
    <cellStyle name="Normal 73 2 3 2 2 2 3 3" xfId="24516" xr:uid="{00000000-0005-0000-0000-0000D95F0000}"/>
    <cellStyle name="Normal 73 2 3 2 2 2 5" xfId="19503" xr:uid="{00000000-0005-0000-0000-0000444C0000}"/>
    <cellStyle name="Normal 73 2 3 2 2 3" xfId="6058" xr:uid="{00000000-0005-0000-0000-0000BB170000}"/>
    <cellStyle name="Normal 73 2 3 2 2 3 2" xfId="16110" xr:uid="{00000000-0005-0000-0000-0000FF3E0000}"/>
    <cellStyle name="Normal 73 2 3 2 2 3 2 3" xfId="31204" xr:uid="{00000000-0005-0000-0000-0000F9790000}"/>
    <cellStyle name="Normal 73 2 3 2 2 3 3" xfId="11090" xr:uid="{00000000-0005-0000-0000-0000632B0000}"/>
    <cellStyle name="Normal 73 2 3 2 2 3 3 3" xfId="26187" xr:uid="{00000000-0005-0000-0000-000060660000}"/>
    <cellStyle name="Normal 73 2 3 2 2 3 5" xfId="21174" xr:uid="{00000000-0005-0000-0000-0000CB520000}"/>
    <cellStyle name="Normal 73 2 3 2 2 4" xfId="12768" xr:uid="{00000000-0005-0000-0000-0000F1310000}"/>
    <cellStyle name="Normal 73 2 3 2 2 4 3" xfId="27862" xr:uid="{00000000-0005-0000-0000-0000EB6C0000}"/>
    <cellStyle name="Normal 73 2 3 2 2 5" xfId="7747" xr:uid="{00000000-0005-0000-0000-0000541E0000}"/>
    <cellStyle name="Normal 73 2 3 2 2 5 3" xfId="22845" xr:uid="{00000000-0005-0000-0000-000052590000}"/>
    <cellStyle name="Normal 73 2 3 2 2 7" xfId="17832" xr:uid="{00000000-0005-0000-0000-0000BD450000}"/>
    <cellStyle name="Normal 73 2 3 2 3" xfId="3529" xr:uid="{00000000-0005-0000-0000-0000DA0D0000}"/>
    <cellStyle name="Normal 73 2 3 2 3 2" xfId="13603" xr:uid="{00000000-0005-0000-0000-000034350000}"/>
    <cellStyle name="Normal 73 2 3 2 3 2 3" xfId="28697" xr:uid="{00000000-0005-0000-0000-00002E700000}"/>
    <cellStyle name="Normal 73 2 3 2 3 3" xfId="8583" xr:uid="{00000000-0005-0000-0000-000098210000}"/>
    <cellStyle name="Normal 73 2 3 2 3 3 3" xfId="23680" xr:uid="{00000000-0005-0000-0000-0000955C0000}"/>
    <cellStyle name="Normal 73 2 3 2 3 5" xfId="18667" xr:uid="{00000000-0005-0000-0000-000000490000}"/>
    <cellStyle name="Normal 73 2 3 2 4" xfId="5222" xr:uid="{00000000-0005-0000-0000-000077140000}"/>
    <cellStyle name="Normal 73 2 3 2 4 2" xfId="15274" xr:uid="{00000000-0005-0000-0000-0000BB3B0000}"/>
    <cellStyle name="Normal 73 2 3 2 4 2 3" xfId="30368" xr:uid="{00000000-0005-0000-0000-0000B5760000}"/>
    <cellStyle name="Normal 73 2 3 2 4 3" xfId="10254" xr:uid="{00000000-0005-0000-0000-00001F280000}"/>
    <cellStyle name="Normal 73 2 3 2 4 3 3" xfId="25351" xr:uid="{00000000-0005-0000-0000-00001C630000}"/>
    <cellStyle name="Normal 73 2 3 2 4 5" xfId="20338" xr:uid="{00000000-0005-0000-0000-0000874F0000}"/>
    <cellStyle name="Normal 73 2 3 2 5" xfId="11932" xr:uid="{00000000-0005-0000-0000-0000AD2E0000}"/>
    <cellStyle name="Normal 73 2 3 2 5 3" xfId="27026" xr:uid="{00000000-0005-0000-0000-0000A7690000}"/>
    <cellStyle name="Normal 73 2 3 2 6" xfId="6911" xr:uid="{00000000-0005-0000-0000-0000101B0000}"/>
    <cellStyle name="Normal 73 2 3 2 6 3" xfId="22009" xr:uid="{00000000-0005-0000-0000-00000E560000}"/>
    <cellStyle name="Normal 73 2 3 2 8" xfId="16996"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5" xr:uid="{00000000-0005-0000-0000-0000D0710000}"/>
    <cellStyle name="Normal 73 2 3 3 2 3" xfId="9001" xr:uid="{00000000-0005-0000-0000-00003A230000}"/>
    <cellStyle name="Normal 73 2 3 3 2 3 3" xfId="24098" xr:uid="{00000000-0005-0000-0000-0000375E0000}"/>
    <cellStyle name="Normal 73 2 3 3 2 5" xfId="19085" xr:uid="{00000000-0005-0000-0000-0000A24A0000}"/>
    <cellStyle name="Normal 73 2 3 3 3" xfId="5640" xr:uid="{00000000-0005-0000-0000-000019160000}"/>
    <cellStyle name="Normal 73 2 3 3 3 2" xfId="15692" xr:uid="{00000000-0005-0000-0000-00005D3D0000}"/>
    <cellStyle name="Normal 73 2 3 3 3 2 3" xfId="30786" xr:uid="{00000000-0005-0000-0000-000057780000}"/>
    <cellStyle name="Normal 73 2 3 3 3 3" xfId="10672" xr:uid="{00000000-0005-0000-0000-0000C1290000}"/>
    <cellStyle name="Normal 73 2 3 3 3 3 3" xfId="25769" xr:uid="{00000000-0005-0000-0000-0000BE640000}"/>
    <cellStyle name="Normal 73 2 3 3 3 5" xfId="20756" xr:uid="{00000000-0005-0000-0000-000029510000}"/>
    <cellStyle name="Normal 73 2 3 3 4" xfId="12350" xr:uid="{00000000-0005-0000-0000-00004F300000}"/>
    <cellStyle name="Normal 73 2 3 3 4 3" xfId="27444" xr:uid="{00000000-0005-0000-0000-0000496B0000}"/>
    <cellStyle name="Normal 73 2 3 3 5" xfId="7329" xr:uid="{00000000-0005-0000-0000-0000B21C0000}"/>
    <cellStyle name="Normal 73 2 3 3 5 3" xfId="22427" xr:uid="{00000000-0005-0000-0000-0000B0570000}"/>
    <cellStyle name="Normal 73 2 3 3 7" xfId="17414" xr:uid="{00000000-0005-0000-0000-00001B440000}"/>
    <cellStyle name="Normal 73 2 3 4" xfId="3111" xr:uid="{00000000-0005-0000-0000-0000380C0000}"/>
    <cellStyle name="Normal 73 2 3 4 2" xfId="13185" xr:uid="{00000000-0005-0000-0000-000092330000}"/>
    <cellStyle name="Normal 73 2 3 4 2 3" xfId="28279" xr:uid="{00000000-0005-0000-0000-00008C6E0000}"/>
    <cellStyle name="Normal 73 2 3 4 3" xfId="8165" xr:uid="{00000000-0005-0000-0000-0000F61F0000}"/>
    <cellStyle name="Normal 73 2 3 4 3 3" xfId="23262" xr:uid="{00000000-0005-0000-0000-0000F35A0000}"/>
    <cellStyle name="Normal 73 2 3 4 5" xfId="18249" xr:uid="{00000000-0005-0000-0000-00005E470000}"/>
    <cellStyle name="Normal 73 2 3 5" xfId="4804" xr:uid="{00000000-0005-0000-0000-0000D5120000}"/>
    <cellStyle name="Normal 73 2 3 5 2" xfId="14856" xr:uid="{00000000-0005-0000-0000-0000193A0000}"/>
    <cellStyle name="Normal 73 2 3 5 2 3" xfId="29950" xr:uid="{00000000-0005-0000-0000-000013750000}"/>
    <cellStyle name="Normal 73 2 3 5 3" xfId="9836" xr:uid="{00000000-0005-0000-0000-00007D260000}"/>
    <cellStyle name="Normal 73 2 3 5 3 3" xfId="24933" xr:uid="{00000000-0005-0000-0000-00007A610000}"/>
    <cellStyle name="Normal 73 2 3 5 5" xfId="19920" xr:uid="{00000000-0005-0000-0000-0000E54D0000}"/>
    <cellStyle name="Normal 73 2 3 6" xfId="11514" xr:uid="{00000000-0005-0000-0000-00000B2D0000}"/>
    <cellStyle name="Normal 73 2 3 6 3" xfId="26608" xr:uid="{00000000-0005-0000-0000-000005680000}"/>
    <cellStyle name="Normal 73 2 3 7" xfId="6493" xr:uid="{00000000-0005-0000-0000-00006E190000}"/>
    <cellStyle name="Normal 73 2 3 7 3" xfId="21591" xr:uid="{00000000-0005-0000-0000-00006C540000}"/>
    <cellStyle name="Normal 73 2 3 9" xfId="16578"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5" xr:uid="{00000000-0005-0000-0000-0000A2720000}"/>
    <cellStyle name="Normal 73 2 4 2 2 3" xfId="9211" xr:uid="{00000000-0005-0000-0000-00000C240000}"/>
    <cellStyle name="Normal 73 2 4 2 2 3 3" xfId="24308" xr:uid="{00000000-0005-0000-0000-0000095F0000}"/>
    <cellStyle name="Normal 73 2 4 2 2 5" xfId="19295" xr:uid="{00000000-0005-0000-0000-0000744B0000}"/>
    <cellStyle name="Normal 73 2 4 2 3" xfId="5850" xr:uid="{00000000-0005-0000-0000-0000EB160000}"/>
    <cellStyle name="Normal 73 2 4 2 3 2" xfId="15902" xr:uid="{00000000-0005-0000-0000-00002F3E0000}"/>
    <cellStyle name="Normal 73 2 4 2 3 2 3" xfId="30996" xr:uid="{00000000-0005-0000-0000-000029790000}"/>
    <cellStyle name="Normal 73 2 4 2 3 3" xfId="10882" xr:uid="{00000000-0005-0000-0000-0000932A0000}"/>
    <cellStyle name="Normal 73 2 4 2 3 3 3" xfId="25979" xr:uid="{00000000-0005-0000-0000-000090650000}"/>
    <cellStyle name="Normal 73 2 4 2 3 5" xfId="20966" xr:uid="{00000000-0005-0000-0000-0000FB510000}"/>
    <cellStyle name="Normal 73 2 4 2 4" xfId="12560" xr:uid="{00000000-0005-0000-0000-000021310000}"/>
    <cellStyle name="Normal 73 2 4 2 4 3" xfId="27654" xr:uid="{00000000-0005-0000-0000-00001B6C0000}"/>
    <cellStyle name="Normal 73 2 4 2 5" xfId="7539" xr:uid="{00000000-0005-0000-0000-0000841D0000}"/>
    <cellStyle name="Normal 73 2 4 2 5 3" xfId="22637" xr:uid="{00000000-0005-0000-0000-000082580000}"/>
    <cellStyle name="Normal 73 2 4 2 7" xfId="17624" xr:uid="{00000000-0005-0000-0000-0000ED440000}"/>
    <cellStyle name="Normal 73 2 4 3" xfId="3321" xr:uid="{00000000-0005-0000-0000-00000A0D0000}"/>
    <cellStyle name="Normal 73 2 4 3 2" xfId="13395" xr:uid="{00000000-0005-0000-0000-000064340000}"/>
    <cellStyle name="Normal 73 2 4 3 2 3" xfId="28489" xr:uid="{00000000-0005-0000-0000-00005E6F0000}"/>
    <cellStyle name="Normal 73 2 4 3 3" xfId="8375" xr:uid="{00000000-0005-0000-0000-0000C8200000}"/>
    <cellStyle name="Normal 73 2 4 3 3 3" xfId="23472" xr:uid="{00000000-0005-0000-0000-0000C55B0000}"/>
    <cellStyle name="Normal 73 2 4 3 5" xfId="18459" xr:uid="{00000000-0005-0000-0000-000030480000}"/>
    <cellStyle name="Normal 73 2 4 4" xfId="5014" xr:uid="{00000000-0005-0000-0000-0000A7130000}"/>
    <cellStyle name="Normal 73 2 4 4 2" xfId="15066" xr:uid="{00000000-0005-0000-0000-0000EB3A0000}"/>
    <cellStyle name="Normal 73 2 4 4 2 3" xfId="30160" xr:uid="{00000000-0005-0000-0000-0000E5750000}"/>
    <cellStyle name="Normal 73 2 4 4 3" xfId="10046" xr:uid="{00000000-0005-0000-0000-00004F270000}"/>
    <cellStyle name="Normal 73 2 4 4 3 3" xfId="25143" xr:uid="{00000000-0005-0000-0000-00004C620000}"/>
    <cellStyle name="Normal 73 2 4 4 5" xfId="20130" xr:uid="{00000000-0005-0000-0000-0000B74E0000}"/>
    <cellStyle name="Normal 73 2 4 5" xfId="11724" xr:uid="{00000000-0005-0000-0000-0000DD2D0000}"/>
    <cellStyle name="Normal 73 2 4 5 3" xfId="26818" xr:uid="{00000000-0005-0000-0000-0000D7680000}"/>
    <cellStyle name="Normal 73 2 4 6" xfId="6703" xr:uid="{00000000-0005-0000-0000-0000401A0000}"/>
    <cellStyle name="Normal 73 2 4 6 3" xfId="21801" xr:uid="{00000000-0005-0000-0000-00003E550000}"/>
    <cellStyle name="Normal 73 2 4 8" xfId="16788"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7" xr:uid="{00000000-0005-0000-0000-000000710000}"/>
    <cellStyle name="Normal 73 2 5 2 3" xfId="8793" xr:uid="{00000000-0005-0000-0000-00006A220000}"/>
    <cellStyle name="Normal 73 2 5 2 3 3" xfId="23890" xr:uid="{00000000-0005-0000-0000-0000675D0000}"/>
    <cellStyle name="Normal 73 2 5 2 5" xfId="18877" xr:uid="{00000000-0005-0000-0000-0000D2490000}"/>
    <cellStyle name="Normal 73 2 5 3" xfId="5432" xr:uid="{00000000-0005-0000-0000-000049150000}"/>
    <cellStyle name="Normal 73 2 5 3 2" xfId="15484" xr:uid="{00000000-0005-0000-0000-00008D3C0000}"/>
    <cellStyle name="Normal 73 2 5 3 2 3" xfId="30578" xr:uid="{00000000-0005-0000-0000-000087770000}"/>
    <cellStyle name="Normal 73 2 5 3 3" xfId="10464" xr:uid="{00000000-0005-0000-0000-0000F1280000}"/>
    <cellStyle name="Normal 73 2 5 3 3 3" xfId="25561" xr:uid="{00000000-0005-0000-0000-0000EE630000}"/>
    <cellStyle name="Normal 73 2 5 3 5" xfId="20548" xr:uid="{00000000-0005-0000-0000-000059500000}"/>
    <cellStyle name="Normal 73 2 5 4" xfId="12142" xr:uid="{00000000-0005-0000-0000-00007F2F0000}"/>
    <cellStyle name="Normal 73 2 5 4 3" xfId="27236" xr:uid="{00000000-0005-0000-0000-0000796A0000}"/>
    <cellStyle name="Normal 73 2 5 5" xfId="7121" xr:uid="{00000000-0005-0000-0000-0000E21B0000}"/>
    <cellStyle name="Normal 73 2 5 5 3" xfId="22219" xr:uid="{00000000-0005-0000-0000-0000E0560000}"/>
    <cellStyle name="Normal 73 2 5 7" xfId="17206" xr:uid="{00000000-0005-0000-0000-00004B430000}"/>
    <cellStyle name="Normal 73 2 6" xfId="2903" xr:uid="{00000000-0005-0000-0000-0000680B0000}"/>
    <cellStyle name="Normal 73 2 6 2" xfId="12977" xr:uid="{00000000-0005-0000-0000-0000C2320000}"/>
    <cellStyle name="Normal 73 2 6 2 3" xfId="28071" xr:uid="{00000000-0005-0000-0000-0000BC6D0000}"/>
    <cellStyle name="Normal 73 2 6 3" xfId="7957" xr:uid="{00000000-0005-0000-0000-0000261F0000}"/>
    <cellStyle name="Normal 73 2 6 3 3" xfId="23054" xr:uid="{00000000-0005-0000-0000-0000235A0000}"/>
    <cellStyle name="Normal 73 2 6 5" xfId="18041" xr:uid="{00000000-0005-0000-0000-00008E460000}"/>
    <cellStyle name="Normal 73 2 7" xfId="4596" xr:uid="{00000000-0005-0000-0000-000005120000}"/>
    <cellStyle name="Normal 73 2 7 2" xfId="14648" xr:uid="{00000000-0005-0000-0000-000049390000}"/>
    <cellStyle name="Normal 73 2 7 2 3" xfId="29742" xr:uid="{00000000-0005-0000-0000-000043740000}"/>
    <cellStyle name="Normal 73 2 7 3" xfId="9628" xr:uid="{00000000-0005-0000-0000-0000AD250000}"/>
    <cellStyle name="Normal 73 2 7 3 3" xfId="24725" xr:uid="{00000000-0005-0000-0000-0000AA600000}"/>
    <cellStyle name="Normal 73 2 7 5" xfId="19712" xr:uid="{00000000-0005-0000-0000-0000154D0000}"/>
    <cellStyle name="Normal 73 2 8" xfId="11306" xr:uid="{00000000-0005-0000-0000-00003B2C0000}"/>
    <cellStyle name="Normal 73 2 8 3" xfId="26400" xr:uid="{00000000-0005-0000-0000-000035670000}"/>
    <cellStyle name="Normal 73 2 9" xfId="6285" xr:uid="{00000000-0005-0000-0000-00009E180000}"/>
    <cellStyle name="Normal 73 2 9 3" xfId="21383" xr:uid="{00000000-0005-0000-0000-00009C530000}"/>
    <cellStyle name="Normal 73 3" xfId="1250" xr:uid="{00000000-0005-0000-0000-0000F2040000}"/>
    <cellStyle name="Normal 73 3 10" xfId="16422"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5" xr:uid="{00000000-0005-0000-0000-0000A6730000}"/>
    <cellStyle name="Normal 73 3 2 2 2 2 3" xfId="9471" xr:uid="{00000000-0005-0000-0000-000010250000}"/>
    <cellStyle name="Normal 73 3 2 2 2 2 3 3" xfId="24568" xr:uid="{00000000-0005-0000-0000-00000D600000}"/>
    <cellStyle name="Normal 73 3 2 2 2 2 5" xfId="19555" xr:uid="{00000000-0005-0000-0000-0000784C0000}"/>
    <cellStyle name="Normal 73 3 2 2 2 3" xfId="6110" xr:uid="{00000000-0005-0000-0000-0000EF170000}"/>
    <cellStyle name="Normal 73 3 2 2 2 3 2" xfId="16162" xr:uid="{00000000-0005-0000-0000-0000333F0000}"/>
    <cellStyle name="Normal 73 3 2 2 2 3 2 3" xfId="31256" xr:uid="{00000000-0005-0000-0000-00002D7A0000}"/>
    <cellStyle name="Normal 73 3 2 2 2 3 3" xfId="11142" xr:uid="{00000000-0005-0000-0000-0000972B0000}"/>
    <cellStyle name="Normal 73 3 2 2 2 3 3 3" xfId="26239" xr:uid="{00000000-0005-0000-0000-000094660000}"/>
    <cellStyle name="Normal 73 3 2 2 2 3 5" xfId="21226" xr:uid="{00000000-0005-0000-0000-0000FF520000}"/>
    <cellStyle name="Normal 73 3 2 2 2 4" xfId="12820" xr:uid="{00000000-0005-0000-0000-000025320000}"/>
    <cellStyle name="Normal 73 3 2 2 2 4 3" xfId="27914" xr:uid="{00000000-0005-0000-0000-00001F6D0000}"/>
    <cellStyle name="Normal 73 3 2 2 2 5" xfId="7799" xr:uid="{00000000-0005-0000-0000-0000881E0000}"/>
    <cellStyle name="Normal 73 3 2 2 2 5 3" xfId="22897" xr:uid="{00000000-0005-0000-0000-000086590000}"/>
    <cellStyle name="Normal 73 3 2 2 2 7" xfId="17884" xr:uid="{00000000-0005-0000-0000-0000F1450000}"/>
    <cellStyle name="Normal 73 3 2 2 3" xfId="3581" xr:uid="{00000000-0005-0000-0000-00000E0E0000}"/>
    <cellStyle name="Normal 73 3 2 2 3 2" xfId="13655" xr:uid="{00000000-0005-0000-0000-000068350000}"/>
    <cellStyle name="Normal 73 3 2 2 3 2 3" xfId="28749" xr:uid="{00000000-0005-0000-0000-000062700000}"/>
    <cellStyle name="Normal 73 3 2 2 3 3" xfId="8635" xr:uid="{00000000-0005-0000-0000-0000CC210000}"/>
    <cellStyle name="Normal 73 3 2 2 3 3 3" xfId="23732" xr:uid="{00000000-0005-0000-0000-0000C95C0000}"/>
    <cellStyle name="Normal 73 3 2 2 3 5" xfId="18719" xr:uid="{00000000-0005-0000-0000-000034490000}"/>
    <cellStyle name="Normal 73 3 2 2 4" xfId="5274" xr:uid="{00000000-0005-0000-0000-0000AB140000}"/>
    <cellStyle name="Normal 73 3 2 2 4 2" xfId="15326" xr:uid="{00000000-0005-0000-0000-0000EF3B0000}"/>
    <cellStyle name="Normal 73 3 2 2 4 2 3" xfId="30420" xr:uid="{00000000-0005-0000-0000-0000E9760000}"/>
    <cellStyle name="Normal 73 3 2 2 4 3" xfId="10306" xr:uid="{00000000-0005-0000-0000-000053280000}"/>
    <cellStyle name="Normal 73 3 2 2 4 3 3" xfId="25403" xr:uid="{00000000-0005-0000-0000-000050630000}"/>
    <cellStyle name="Normal 73 3 2 2 4 5" xfId="20390" xr:uid="{00000000-0005-0000-0000-0000BB4F0000}"/>
    <cellStyle name="Normal 73 3 2 2 5" xfId="11984" xr:uid="{00000000-0005-0000-0000-0000E12E0000}"/>
    <cellStyle name="Normal 73 3 2 2 5 3" xfId="27078" xr:uid="{00000000-0005-0000-0000-0000DB690000}"/>
    <cellStyle name="Normal 73 3 2 2 6" xfId="6963" xr:uid="{00000000-0005-0000-0000-0000441B0000}"/>
    <cellStyle name="Normal 73 3 2 2 6 3" xfId="22061" xr:uid="{00000000-0005-0000-0000-000042560000}"/>
    <cellStyle name="Normal 73 3 2 2 8" xfId="17048"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7" xr:uid="{00000000-0005-0000-0000-000004720000}"/>
    <cellStyle name="Normal 73 3 2 3 2 3" xfId="9053" xr:uid="{00000000-0005-0000-0000-00006E230000}"/>
    <cellStyle name="Normal 73 3 2 3 2 3 3" xfId="24150" xr:uid="{00000000-0005-0000-0000-00006B5E0000}"/>
    <cellStyle name="Normal 73 3 2 3 2 5" xfId="19137" xr:uid="{00000000-0005-0000-0000-0000D64A0000}"/>
    <cellStyle name="Normal 73 3 2 3 3" xfId="5692" xr:uid="{00000000-0005-0000-0000-00004D160000}"/>
    <cellStyle name="Normal 73 3 2 3 3 2" xfId="15744" xr:uid="{00000000-0005-0000-0000-0000913D0000}"/>
    <cellStyle name="Normal 73 3 2 3 3 2 3" xfId="30838" xr:uid="{00000000-0005-0000-0000-00008B780000}"/>
    <cellStyle name="Normal 73 3 2 3 3 3" xfId="10724" xr:uid="{00000000-0005-0000-0000-0000F5290000}"/>
    <cellStyle name="Normal 73 3 2 3 3 3 3" xfId="25821" xr:uid="{00000000-0005-0000-0000-0000F2640000}"/>
    <cellStyle name="Normal 73 3 2 3 3 5" xfId="20808" xr:uid="{00000000-0005-0000-0000-00005D510000}"/>
    <cellStyle name="Normal 73 3 2 3 4" xfId="12402" xr:uid="{00000000-0005-0000-0000-000083300000}"/>
    <cellStyle name="Normal 73 3 2 3 4 3" xfId="27496" xr:uid="{00000000-0005-0000-0000-00007D6B0000}"/>
    <cellStyle name="Normal 73 3 2 3 5" xfId="7381" xr:uid="{00000000-0005-0000-0000-0000E61C0000}"/>
    <cellStyle name="Normal 73 3 2 3 5 3" xfId="22479" xr:uid="{00000000-0005-0000-0000-0000E4570000}"/>
    <cellStyle name="Normal 73 3 2 3 7" xfId="17466" xr:uid="{00000000-0005-0000-0000-00004F440000}"/>
    <cellStyle name="Normal 73 3 2 4" xfId="3163" xr:uid="{00000000-0005-0000-0000-00006C0C0000}"/>
    <cellStyle name="Normal 73 3 2 4 2" xfId="13237" xr:uid="{00000000-0005-0000-0000-0000C6330000}"/>
    <cellStyle name="Normal 73 3 2 4 2 3" xfId="28331" xr:uid="{00000000-0005-0000-0000-0000C06E0000}"/>
    <cellStyle name="Normal 73 3 2 4 3" xfId="8217" xr:uid="{00000000-0005-0000-0000-00002A200000}"/>
    <cellStyle name="Normal 73 3 2 4 3 3" xfId="23314" xr:uid="{00000000-0005-0000-0000-0000275B0000}"/>
    <cellStyle name="Normal 73 3 2 4 5" xfId="18301" xr:uid="{00000000-0005-0000-0000-000092470000}"/>
    <cellStyle name="Normal 73 3 2 5" xfId="4856" xr:uid="{00000000-0005-0000-0000-000009130000}"/>
    <cellStyle name="Normal 73 3 2 5 2" xfId="14908" xr:uid="{00000000-0005-0000-0000-00004D3A0000}"/>
    <cellStyle name="Normal 73 3 2 5 2 3" xfId="30002" xr:uid="{00000000-0005-0000-0000-000047750000}"/>
    <cellStyle name="Normal 73 3 2 5 3" xfId="9888" xr:uid="{00000000-0005-0000-0000-0000B1260000}"/>
    <cellStyle name="Normal 73 3 2 5 3 3" xfId="24985" xr:uid="{00000000-0005-0000-0000-0000AE610000}"/>
    <cellStyle name="Normal 73 3 2 5 5" xfId="19972" xr:uid="{00000000-0005-0000-0000-0000194E0000}"/>
    <cellStyle name="Normal 73 3 2 6" xfId="11566" xr:uid="{00000000-0005-0000-0000-00003F2D0000}"/>
    <cellStyle name="Normal 73 3 2 6 3" xfId="26660" xr:uid="{00000000-0005-0000-0000-000039680000}"/>
    <cellStyle name="Normal 73 3 2 7" xfId="6545" xr:uid="{00000000-0005-0000-0000-0000A2190000}"/>
    <cellStyle name="Normal 73 3 2 7 3" xfId="21643" xr:uid="{00000000-0005-0000-0000-0000A0540000}"/>
    <cellStyle name="Normal 73 3 2 9" xfId="16630"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7" xr:uid="{00000000-0005-0000-0000-0000D6720000}"/>
    <cellStyle name="Normal 73 3 3 2 2 3" xfId="9263" xr:uid="{00000000-0005-0000-0000-000040240000}"/>
    <cellStyle name="Normal 73 3 3 2 2 3 3" xfId="24360" xr:uid="{00000000-0005-0000-0000-00003D5F0000}"/>
    <cellStyle name="Normal 73 3 3 2 2 5" xfId="19347" xr:uid="{00000000-0005-0000-0000-0000A84B0000}"/>
    <cellStyle name="Normal 73 3 3 2 3" xfId="5902" xr:uid="{00000000-0005-0000-0000-00001F170000}"/>
    <cellStyle name="Normal 73 3 3 2 3 2" xfId="15954" xr:uid="{00000000-0005-0000-0000-0000633E0000}"/>
    <cellStyle name="Normal 73 3 3 2 3 2 3" xfId="31048" xr:uid="{00000000-0005-0000-0000-00005D790000}"/>
    <cellStyle name="Normal 73 3 3 2 3 3" xfId="10934" xr:uid="{00000000-0005-0000-0000-0000C72A0000}"/>
    <cellStyle name="Normal 73 3 3 2 3 3 3" xfId="26031" xr:uid="{00000000-0005-0000-0000-0000C4650000}"/>
    <cellStyle name="Normal 73 3 3 2 3 5" xfId="21018" xr:uid="{00000000-0005-0000-0000-00002F520000}"/>
    <cellStyle name="Normal 73 3 3 2 4" xfId="12612" xr:uid="{00000000-0005-0000-0000-000055310000}"/>
    <cellStyle name="Normal 73 3 3 2 4 3" xfId="27706" xr:uid="{00000000-0005-0000-0000-00004F6C0000}"/>
    <cellStyle name="Normal 73 3 3 2 5" xfId="7591" xr:uid="{00000000-0005-0000-0000-0000B81D0000}"/>
    <cellStyle name="Normal 73 3 3 2 5 3" xfId="22689" xr:uid="{00000000-0005-0000-0000-0000B6580000}"/>
    <cellStyle name="Normal 73 3 3 2 7" xfId="17676" xr:uid="{00000000-0005-0000-0000-000021450000}"/>
    <cellStyle name="Normal 73 3 3 3" xfId="3373" xr:uid="{00000000-0005-0000-0000-00003E0D0000}"/>
    <cellStyle name="Normal 73 3 3 3 2" xfId="13447" xr:uid="{00000000-0005-0000-0000-000098340000}"/>
    <cellStyle name="Normal 73 3 3 3 2 3" xfId="28541" xr:uid="{00000000-0005-0000-0000-0000926F0000}"/>
    <cellStyle name="Normal 73 3 3 3 3" xfId="8427" xr:uid="{00000000-0005-0000-0000-0000FC200000}"/>
    <cellStyle name="Normal 73 3 3 3 3 3" xfId="23524" xr:uid="{00000000-0005-0000-0000-0000F95B0000}"/>
    <cellStyle name="Normal 73 3 3 3 5" xfId="18511" xr:uid="{00000000-0005-0000-0000-000064480000}"/>
    <cellStyle name="Normal 73 3 3 4" xfId="5066" xr:uid="{00000000-0005-0000-0000-0000DB130000}"/>
    <cellStyle name="Normal 73 3 3 4 2" xfId="15118" xr:uid="{00000000-0005-0000-0000-00001F3B0000}"/>
    <cellStyle name="Normal 73 3 3 4 2 3" xfId="30212" xr:uid="{00000000-0005-0000-0000-000019760000}"/>
    <cellStyle name="Normal 73 3 3 4 3" xfId="10098" xr:uid="{00000000-0005-0000-0000-000083270000}"/>
    <cellStyle name="Normal 73 3 3 4 3 3" xfId="25195" xr:uid="{00000000-0005-0000-0000-000080620000}"/>
    <cellStyle name="Normal 73 3 3 4 5" xfId="20182" xr:uid="{00000000-0005-0000-0000-0000EB4E0000}"/>
    <cellStyle name="Normal 73 3 3 5" xfId="11776" xr:uid="{00000000-0005-0000-0000-0000112E0000}"/>
    <cellStyle name="Normal 73 3 3 5 3" xfId="26870" xr:uid="{00000000-0005-0000-0000-00000B690000}"/>
    <cellStyle name="Normal 73 3 3 6" xfId="6755" xr:uid="{00000000-0005-0000-0000-0000741A0000}"/>
    <cellStyle name="Normal 73 3 3 6 3" xfId="21853" xr:uid="{00000000-0005-0000-0000-000072550000}"/>
    <cellStyle name="Normal 73 3 3 8" xfId="16840"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59" xr:uid="{00000000-0005-0000-0000-000034710000}"/>
    <cellStyle name="Normal 73 3 4 2 3" xfId="8845" xr:uid="{00000000-0005-0000-0000-00009E220000}"/>
    <cellStyle name="Normal 73 3 4 2 3 3" xfId="23942" xr:uid="{00000000-0005-0000-0000-00009B5D0000}"/>
    <cellStyle name="Normal 73 3 4 2 5" xfId="18929" xr:uid="{00000000-0005-0000-0000-0000064A0000}"/>
    <cellStyle name="Normal 73 3 4 3" xfId="5484" xr:uid="{00000000-0005-0000-0000-00007D150000}"/>
    <cellStyle name="Normal 73 3 4 3 2" xfId="15536" xr:uid="{00000000-0005-0000-0000-0000C13C0000}"/>
    <cellStyle name="Normal 73 3 4 3 2 3" xfId="30630" xr:uid="{00000000-0005-0000-0000-0000BB770000}"/>
    <cellStyle name="Normal 73 3 4 3 3" xfId="10516" xr:uid="{00000000-0005-0000-0000-000025290000}"/>
    <cellStyle name="Normal 73 3 4 3 3 3" xfId="25613" xr:uid="{00000000-0005-0000-0000-000022640000}"/>
    <cellStyle name="Normal 73 3 4 3 5" xfId="20600" xr:uid="{00000000-0005-0000-0000-00008D500000}"/>
    <cellStyle name="Normal 73 3 4 4" xfId="12194" xr:uid="{00000000-0005-0000-0000-0000B32F0000}"/>
    <cellStyle name="Normal 73 3 4 4 3" xfId="27288" xr:uid="{00000000-0005-0000-0000-0000AD6A0000}"/>
    <cellStyle name="Normal 73 3 4 5" xfId="7173" xr:uid="{00000000-0005-0000-0000-0000161C0000}"/>
    <cellStyle name="Normal 73 3 4 5 3" xfId="22271" xr:uid="{00000000-0005-0000-0000-000014570000}"/>
    <cellStyle name="Normal 73 3 4 7" xfId="17258" xr:uid="{00000000-0005-0000-0000-00007F430000}"/>
    <cellStyle name="Normal 73 3 5" xfId="2955" xr:uid="{00000000-0005-0000-0000-00009C0B0000}"/>
    <cellStyle name="Normal 73 3 5 2" xfId="13029" xr:uid="{00000000-0005-0000-0000-0000F6320000}"/>
    <cellStyle name="Normal 73 3 5 2 3" xfId="28123" xr:uid="{00000000-0005-0000-0000-0000F06D0000}"/>
    <cellStyle name="Normal 73 3 5 3" xfId="8009" xr:uid="{00000000-0005-0000-0000-00005A1F0000}"/>
    <cellStyle name="Normal 73 3 5 3 3" xfId="23106" xr:uid="{00000000-0005-0000-0000-0000575A0000}"/>
    <cellStyle name="Normal 73 3 5 5" xfId="18093" xr:uid="{00000000-0005-0000-0000-0000C2460000}"/>
    <cellStyle name="Normal 73 3 6" xfId="4648" xr:uid="{00000000-0005-0000-0000-000039120000}"/>
    <cellStyle name="Normal 73 3 6 2" xfId="14700" xr:uid="{00000000-0005-0000-0000-00007D390000}"/>
    <cellStyle name="Normal 73 3 6 2 3" xfId="29794" xr:uid="{00000000-0005-0000-0000-000077740000}"/>
    <cellStyle name="Normal 73 3 6 3" xfId="9680" xr:uid="{00000000-0005-0000-0000-0000E1250000}"/>
    <cellStyle name="Normal 73 3 6 3 3" xfId="24777" xr:uid="{00000000-0005-0000-0000-0000DE600000}"/>
    <cellStyle name="Normal 73 3 6 5" xfId="19764" xr:uid="{00000000-0005-0000-0000-0000494D0000}"/>
    <cellStyle name="Normal 73 3 7" xfId="11358" xr:uid="{00000000-0005-0000-0000-00006F2C0000}"/>
    <cellStyle name="Normal 73 3 7 3" xfId="26452" xr:uid="{00000000-0005-0000-0000-000069670000}"/>
    <cellStyle name="Normal 73 3 8" xfId="6337" xr:uid="{00000000-0005-0000-0000-0000D2180000}"/>
    <cellStyle name="Normal 73 3 8 3" xfId="21435"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1" xr:uid="{00000000-0005-0000-0000-00003E730000}"/>
    <cellStyle name="Normal 73 4 2 2 2 3" xfId="9367" xr:uid="{00000000-0005-0000-0000-0000A8240000}"/>
    <cellStyle name="Normal 73 4 2 2 2 3 3" xfId="24464" xr:uid="{00000000-0005-0000-0000-0000A55F0000}"/>
    <cellStyle name="Normal 73 4 2 2 2 5" xfId="19451" xr:uid="{00000000-0005-0000-0000-0000104C0000}"/>
    <cellStyle name="Normal 73 4 2 2 3" xfId="6006" xr:uid="{00000000-0005-0000-0000-000087170000}"/>
    <cellStyle name="Normal 73 4 2 2 3 2" xfId="16058" xr:uid="{00000000-0005-0000-0000-0000CB3E0000}"/>
    <cellStyle name="Normal 73 4 2 2 3 2 3" xfId="31152" xr:uid="{00000000-0005-0000-0000-0000C5790000}"/>
    <cellStyle name="Normal 73 4 2 2 3 3" xfId="11038" xr:uid="{00000000-0005-0000-0000-00002F2B0000}"/>
    <cellStyle name="Normal 73 4 2 2 3 3 3" xfId="26135" xr:uid="{00000000-0005-0000-0000-00002C660000}"/>
    <cellStyle name="Normal 73 4 2 2 3 5" xfId="21122" xr:uid="{00000000-0005-0000-0000-000097520000}"/>
    <cellStyle name="Normal 73 4 2 2 4" xfId="12716" xr:uid="{00000000-0005-0000-0000-0000BD310000}"/>
    <cellStyle name="Normal 73 4 2 2 4 3" xfId="27810" xr:uid="{00000000-0005-0000-0000-0000B76C0000}"/>
    <cellStyle name="Normal 73 4 2 2 5" xfId="7695" xr:uid="{00000000-0005-0000-0000-0000201E0000}"/>
    <cellStyle name="Normal 73 4 2 2 5 3" xfId="22793" xr:uid="{00000000-0005-0000-0000-00001E590000}"/>
    <cellStyle name="Normal 73 4 2 2 7" xfId="17780" xr:uid="{00000000-0005-0000-0000-000089450000}"/>
    <cellStyle name="Normal 73 4 2 3" xfId="3477" xr:uid="{00000000-0005-0000-0000-0000A60D0000}"/>
    <cellStyle name="Normal 73 4 2 3 2" xfId="13551" xr:uid="{00000000-0005-0000-0000-000000350000}"/>
    <cellStyle name="Normal 73 4 2 3 2 3" xfId="28645" xr:uid="{00000000-0005-0000-0000-0000FA6F0000}"/>
    <cellStyle name="Normal 73 4 2 3 3" xfId="8531" xr:uid="{00000000-0005-0000-0000-000064210000}"/>
    <cellStyle name="Normal 73 4 2 3 3 3" xfId="23628" xr:uid="{00000000-0005-0000-0000-0000615C0000}"/>
    <cellStyle name="Normal 73 4 2 3 5" xfId="18615" xr:uid="{00000000-0005-0000-0000-0000CC480000}"/>
    <cellStyle name="Normal 73 4 2 4" xfId="5170" xr:uid="{00000000-0005-0000-0000-000043140000}"/>
    <cellStyle name="Normal 73 4 2 4 2" xfId="15222" xr:uid="{00000000-0005-0000-0000-0000873B0000}"/>
    <cellStyle name="Normal 73 4 2 4 2 3" xfId="30316" xr:uid="{00000000-0005-0000-0000-000081760000}"/>
    <cellStyle name="Normal 73 4 2 4 3" xfId="10202" xr:uid="{00000000-0005-0000-0000-0000EB270000}"/>
    <cellStyle name="Normal 73 4 2 4 3 3" xfId="25299" xr:uid="{00000000-0005-0000-0000-0000E8620000}"/>
    <cellStyle name="Normal 73 4 2 4 5" xfId="20286" xr:uid="{00000000-0005-0000-0000-0000534F0000}"/>
    <cellStyle name="Normal 73 4 2 5" xfId="11880" xr:uid="{00000000-0005-0000-0000-0000792E0000}"/>
    <cellStyle name="Normal 73 4 2 5 3" xfId="26974" xr:uid="{00000000-0005-0000-0000-000073690000}"/>
    <cellStyle name="Normal 73 4 2 6" xfId="6859" xr:uid="{00000000-0005-0000-0000-0000DC1A0000}"/>
    <cellStyle name="Normal 73 4 2 6 3" xfId="21957" xr:uid="{00000000-0005-0000-0000-0000DA550000}"/>
    <cellStyle name="Normal 73 4 2 8" xfId="16944"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3" xr:uid="{00000000-0005-0000-0000-00009C710000}"/>
    <cellStyle name="Normal 73 4 3 2 3" xfId="8949" xr:uid="{00000000-0005-0000-0000-000006230000}"/>
    <cellStyle name="Normal 73 4 3 2 3 3" xfId="24046" xr:uid="{00000000-0005-0000-0000-0000035E0000}"/>
    <cellStyle name="Normal 73 4 3 2 5" xfId="19033" xr:uid="{00000000-0005-0000-0000-00006E4A0000}"/>
    <cellStyle name="Normal 73 4 3 3" xfId="5588" xr:uid="{00000000-0005-0000-0000-0000E5150000}"/>
    <cellStyle name="Normal 73 4 3 3 2" xfId="15640" xr:uid="{00000000-0005-0000-0000-0000293D0000}"/>
    <cellStyle name="Normal 73 4 3 3 2 3" xfId="30734" xr:uid="{00000000-0005-0000-0000-000023780000}"/>
    <cellStyle name="Normal 73 4 3 3 3" xfId="10620" xr:uid="{00000000-0005-0000-0000-00008D290000}"/>
    <cellStyle name="Normal 73 4 3 3 3 3" xfId="25717" xr:uid="{00000000-0005-0000-0000-00008A640000}"/>
    <cellStyle name="Normal 73 4 3 3 5" xfId="20704" xr:uid="{00000000-0005-0000-0000-0000F5500000}"/>
    <cellStyle name="Normal 73 4 3 4" xfId="12298" xr:uid="{00000000-0005-0000-0000-00001B300000}"/>
    <cellStyle name="Normal 73 4 3 4 3" xfId="27392" xr:uid="{00000000-0005-0000-0000-0000156B0000}"/>
    <cellStyle name="Normal 73 4 3 5" xfId="7277" xr:uid="{00000000-0005-0000-0000-00007E1C0000}"/>
    <cellStyle name="Normal 73 4 3 5 3" xfId="22375" xr:uid="{00000000-0005-0000-0000-00007C570000}"/>
    <cellStyle name="Normal 73 4 3 7" xfId="17362" xr:uid="{00000000-0005-0000-0000-0000E7430000}"/>
    <cellStyle name="Normal 73 4 4" xfId="3059" xr:uid="{00000000-0005-0000-0000-0000040C0000}"/>
    <cellStyle name="Normal 73 4 4 2" xfId="13133" xr:uid="{00000000-0005-0000-0000-00005E330000}"/>
    <cellStyle name="Normal 73 4 4 2 3" xfId="28227" xr:uid="{00000000-0005-0000-0000-0000586E0000}"/>
    <cellStyle name="Normal 73 4 4 3" xfId="8113" xr:uid="{00000000-0005-0000-0000-0000C21F0000}"/>
    <cellStyle name="Normal 73 4 4 3 3" xfId="23210" xr:uid="{00000000-0005-0000-0000-0000BF5A0000}"/>
    <cellStyle name="Normal 73 4 4 5" xfId="18197" xr:uid="{00000000-0005-0000-0000-00002A470000}"/>
    <cellStyle name="Normal 73 4 5" xfId="4752" xr:uid="{00000000-0005-0000-0000-0000A1120000}"/>
    <cellStyle name="Normal 73 4 5 2" xfId="14804" xr:uid="{00000000-0005-0000-0000-0000E5390000}"/>
    <cellStyle name="Normal 73 4 5 2 3" xfId="29898" xr:uid="{00000000-0005-0000-0000-0000DF740000}"/>
    <cellStyle name="Normal 73 4 5 3" xfId="9784" xr:uid="{00000000-0005-0000-0000-000049260000}"/>
    <cellStyle name="Normal 73 4 5 3 3" xfId="24881" xr:uid="{00000000-0005-0000-0000-000046610000}"/>
    <cellStyle name="Normal 73 4 5 5" xfId="19868" xr:uid="{00000000-0005-0000-0000-0000B14D0000}"/>
    <cellStyle name="Normal 73 4 6" xfId="11462" xr:uid="{00000000-0005-0000-0000-0000D72C0000}"/>
    <cellStyle name="Normal 73 4 6 3" xfId="26556" xr:uid="{00000000-0005-0000-0000-0000D1670000}"/>
    <cellStyle name="Normal 73 4 7" xfId="6441" xr:uid="{00000000-0005-0000-0000-00003A190000}"/>
    <cellStyle name="Normal 73 4 7 3" xfId="21539" xr:uid="{00000000-0005-0000-0000-000038540000}"/>
    <cellStyle name="Normal 73 4 9" xfId="16526"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3" xr:uid="{00000000-0005-0000-0000-00006E720000}"/>
    <cellStyle name="Normal 73 5 2 2 3" xfId="9159" xr:uid="{00000000-0005-0000-0000-0000D8230000}"/>
    <cellStyle name="Normal 73 5 2 2 3 3" xfId="24256" xr:uid="{00000000-0005-0000-0000-0000D55E0000}"/>
    <cellStyle name="Normal 73 5 2 2 5" xfId="19243" xr:uid="{00000000-0005-0000-0000-0000404B0000}"/>
    <cellStyle name="Normal 73 5 2 3" xfId="5798" xr:uid="{00000000-0005-0000-0000-0000B7160000}"/>
    <cellStyle name="Normal 73 5 2 3 2" xfId="15850" xr:uid="{00000000-0005-0000-0000-0000FB3D0000}"/>
    <cellStyle name="Normal 73 5 2 3 2 3" xfId="30944" xr:uid="{00000000-0005-0000-0000-0000F5780000}"/>
    <cellStyle name="Normal 73 5 2 3 3" xfId="10830" xr:uid="{00000000-0005-0000-0000-00005F2A0000}"/>
    <cellStyle name="Normal 73 5 2 3 3 3" xfId="25927" xr:uid="{00000000-0005-0000-0000-00005C650000}"/>
    <cellStyle name="Normal 73 5 2 3 5" xfId="20914" xr:uid="{00000000-0005-0000-0000-0000C7510000}"/>
    <cellStyle name="Normal 73 5 2 4" xfId="12508" xr:uid="{00000000-0005-0000-0000-0000ED300000}"/>
    <cellStyle name="Normal 73 5 2 4 3" xfId="27602" xr:uid="{00000000-0005-0000-0000-0000E76B0000}"/>
    <cellStyle name="Normal 73 5 2 5" xfId="7487" xr:uid="{00000000-0005-0000-0000-0000501D0000}"/>
    <cellStyle name="Normal 73 5 2 5 3" xfId="22585" xr:uid="{00000000-0005-0000-0000-00004E580000}"/>
    <cellStyle name="Normal 73 5 2 7" xfId="17572" xr:uid="{00000000-0005-0000-0000-0000B9440000}"/>
    <cellStyle name="Normal 73 5 3" xfId="3269" xr:uid="{00000000-0005-0000-0000-0000D60C0000}"/>
    <cellStyle name="Normal 73 5 3 2" xfId="13343" xr:uid="{00000000-0005-0000-0000-000030340000}"/>
    <cellStyle name="Normal 73 5 3 2 3" xfId="28437" xr:uid="{00000000-0005-0000-0000-00002A6F0000}"/>
    <cellStyle name="Normal 73 5 3 3" xfId="8323" xr:uid="{00000000-0005-0000-0000-000094200000}"/>
    <cellStyle name="Normal 73 5 3 3 3" xfId="23420" xr:uid="{00000000-0005-0000-0000-0000915B0000}"/>
    <cellStyle name="Normal 73 5 3 5" xfId="18407" xr:uid="{00000000-0005-0000-0000-0000FC470000}"/>
    <cellStyle name="Normal 73 5 4" xfId="4962" xr:uid="{00000000-0005-0000-0000-000073130000}"/>
    <cellStyle name="Normal 73 5 4 2" xfId="15014" xr:uid="{00000000-0005-0000-0000-0000B73A0000}"/>
    <cellStyle name="Normal 73 5 4 2 3" xfId="30108" xr:uid="{00000000-0005-0000-0000-0000B1750000}"/>
    <cellStyle name="Normal 73 5 4 3" xfId="9994" xr:uid="{00000000-0005-0000-0000-00001B270000}"/>
    <cellStyle name="Normal 73 5 4 3 3" xfId="25091" xr:uid="{00000000-0005-0000-0000-000018620000}"/>
    <cellStyle name="Normal 73 5 4 5" xfId="20078" xr:uid="{00000000-0005-0000-0000-0000834E0000}"/>
    <cellStyle name="Normal 73 5 5" xfId="11672" xr:uid="{00000000-0005-0000-0000-0000A92D0000}"/>
    <cellStyle name="Normal 73 5 5 3" xfId="26766" xr:uid="{00000000-0005-0000-0000-0000A3680000}"/>
    <cellStyle name="Normal 73 5 6" xfId="6651" xr:uid="{00000000-0005-0000-0000-00000C1A0000}"/>
    <cellStyle name="Normal 73 5 6 3" xfId="21749" xr:uid="{00000000-0005-0000-0000-00000A550000}"/>
    <cellStyle name="Normal 73 5 8" xfId="16736"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5" xr:uid="{00000000-0005-0000-0000-0000CC700000}"/>
    <cellStyle name="Normal 73 6 2 3" xfId="8741" xr:uid="{00000000-0005-0000-0000-000036220000}"/>
    <cellStyle name="Normal 73 6 2 3 3" xfId="23838" xr:uid="{00000000-0005-0000-0000-0000335D0000}"/>
    <cellStyle name="Normal 73 6 2 5" xfId="18825" xr:uid="{00000000-0005-0000-0000-00009E490000}"/>
    <cellStyle name="Normal 73 6 3" xfId="5380" xr:uid="{00000000-0005-0000-0000-000015150000}"/>
    <cellStyle name="Normal 73 6 3 2" xfId="15432" xr:uid="{00000000-0005-0000-0000-0000593C0000}"/>
    <cellStyle name="Normal 73 6 3 2 3" xfId="30526" xr:uid="{00000000-0005-0000-0000-000053770000}"/>
    <cellStyle name="Normal 73 6 3 3" xfId="10412" xr:uid="{00000000-0005-0000-0000-0000BD280000}"/>
    <cellStyle name="Normal 73 6 3 3 3" xfId="25509" xr:uid="{00000000-0005-0000-0000-0000BA630000}"/>
    <cellStyle name="Normal 73 6 3 5" xfId="20496" xr:uid="{00000000-0005-0000-0000-000025500000}"/>
    <cellStyle name="Normal 73 6 4" xfId="12090" xr:uid="{00000000-0005-0000-0000-00004B2F0000}"/>
    <cellStyle name="Normal 73 6 4 3" xfId="27184" xr:uid="{00000000-0005-0000-0000-0000456A0000}"/>
    <cellStyle name="Normal 73 6 5" xfId="7069" xr:uid="{00000000-0005-0000-0000-0000AE1B0000}"/>
    <cellStyle name="Normal 73 6 5 3" xfId="22167" xr:uid="{00000000-0005-0000-0000-0000AC560000}"/>
    <cellStyle name="Normal 73 6 7" xfId="17154" xr:uid="{00000000-0005-0000-0000-000017430000}"/>
    <cellStyle name="Normal 73 7" xfId="2848" xr:uid="{00000000-0005-0000-0000-0000310B0000}"/>
    <cellStyle name="Normal 73 7 2" xfId="12925" xr:uid="{00000000-0005-0000-0000-00008E320000}"/>
    <cellStyle name="Normal 73 7 2 3" xfId="28019" xr:uid="{00000000-0005-0000-0000-0000886D0000}"/>
    <cellStyle name="Normal 73 7 3" xfId="7905" xr:uid="{00000000-0005-0000-0000-0000F21E0000}"/>
    <cellStyle name="Normal 73 7 3 3" xfId="23002" xr:uid="{00000000-0005-0000-0000-0000EF590000}"/>
    <cellStyle name="Normal 73 7 5" xfId="17989" xr:uid="{00000000-0005-0000-0000-00005A460000}"/>
    <cellStyle name="Normal 73 8" xfId="4542" xr:uid="{00000000-0005-0000-0000-0000CF110000}"/>
    <cellStyle name="Normal 73 8 2" xfId="14596" xr:uid="{00000000-0005-0000-0000-000015390000}"/>
    <cellStyle name="Normal 73 8 2 3" xfId="29690" xr:uid="{00000000-0005-0000-0000-00000F740000}"/>
    <cellStyle name="Normal 73 8 3" xfId="9576" xr:uid="{00000000-0005-0000-0000-000079250000}"/>
    <cellStyle name="Normal 73 8 3 3" xfId="24673" xr:uid="{00000000-0005-0000-0000-000076600000}"/>
    <cellStyle name="Normal 73 8 5" xfId="19660" xr:uid="{00000000-0005-0000-0000-0000E14C0000}"/>
    <cellStyle name="Normal 73 9" xfId="11252" xr:uid="{00000000-0005-0000-0000-0000052C0000}"/>
    <cellStyle name="Normal 73 9 3" xfId="26348" xr:uid="{00000000-0005-0000-0000-000001670000}"/>
    <cellStyle name="Normal 74" xfId="900" xr:uid="{00000000-0005-0000-0000-000093030000}"/>
    <cellStyle name="Normal 74 10" xfId="6232" xr:uid="{00000000-0005-0000-0000-000069180000}"/>
    <cellStyle name="Normal 74 10 3" xfId="21332" xr:uid="{00000000-0005-0000-0000-000069530000}"/>
    <cellStyle name="Normal 74 12" xfId="16317" xr:uid="{00000000-0005-0000-0000-0000D23F0000}"/>
    <cellStyle name="Normal 74 2" xfId="1197" xr:uid="{00000000-0005-0000-0000-0000BD040000}"/>
    <cellStyle name="Normal 74 2 11" xfId="16371" xr:uid="{00000000-0005-0000-0000-000008400000}"/>
    <cellStyle name="Normal 74 2 2" xfId="1305" xr:uid="{00000000-0005-0000-0000-000029050000}"/>
    <cellStyle name="Normal 74 2 2 10" xfId="16475"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8" xr:uid="{00000000-0005-0000-0000-0000DB730000}"/>
    <cellStyle name="Normal 74 2 2 2 2 2 2 3" xfId="9524" xr:uid="{00000000-0005-0000-0000-000045250000}"/>
    <cellStyle name="Normal 74 2 2 2 2 2 2 3 3" xfId="24621" xr:uid="{00000000-0005-0000-0000-000042600000}"/>
    <cellStyle name="Normal 74 2 2 2 2 2 2 5" xfId="19608"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2" xr:uid="{00000000-0005-0000-0000-0000C9660000}"/>
    <cellStyle name="Normal 74 2 2 2 2 2 3 5" xfId="21279" xr:uid="{00000000-0005-0000-0000-000034530000}"/>
    <cellStyle name="Normal 74 2 2 2 2 2 4" xfId="12873" xr:uid="{00000000-0005-0000-0000-00005A320000}"/>
    <cellStyle name="Normal 74 2 2 2 2 2 4 3" xfId="27967" xr:uid="{00000000-0005-0000-0000-0000546D0000}"/>
    <cellStyle name="Normal 74 2 2 2 2 2 5" xfId="7852" xr:uid="{00000000-0005-0000-0000-0000BD1E0000}"/>
    <cellStyle name="Normal 74 2 2 2 2 2 5 3" xfId="22950" xr:uid="{00000000-0005-0000-0000-0000BB590000}"/>
    <cellStyle name="Normal 74 2 2 2 2 2 7" xfId="17937" xr:uid="{00000000-0005-0000-0000-000026460000}"/>
    <cellStyle name="Normal 74 2 2 2 2 3" xfId="3634" xr:uid="{00000000-0005-0000-0000-0000430E0000}"/>
    <cellStyle name="Normal 74 2 2 2 2 3 2" xfId="13708" xr:uid="{00000000-0005-0000-0000-00009D350000}"/>
    <cellStyle name="Normal 74 2 2 2 2 3 2 3" xfId="28802" xr:uid="{00000000-0005-0000-0000-000097700000}"/>
    <cellStyle name="Normal 74 2 2 2 2 3 3" xfId="8688" xr:uid="{00000000-0005-0000-0000-000001220000}"/>
    <cellStyle name="Normal 74 2 2 2 2 3 3 3" xfId="23785" xr:uid="{00000000-0005-0000-0000-0000FE5C0000}"/>
    <cellStyle name="Normal 74 2 2 2 2 3 5" xfId="18772" xr:uid="{00000000-0005-0000-0000-000069490000}"/>
    <cellStyle name="Normal 74 2 2 2 2 4" xfId="5327" xr:uid="{00000000-0005-0000-0000-0000E0140000}"/>
    <cellStyle name="Normal 74 2 2 2 2 4 2" xfId="15379" xr:uid="{00000000-0005-0000-0000-0000243C0000}"/>
    <cellStyle name="Normal 74 2 2 2 2 4 2 3" xfId="30473" xr:uid="{00000000-0005-0000-0000-00001E770000}"/>
    <cellStyle name="Normal 74 2 2 2 2 4 3" xfId="10359" xr:uid="{00000000-0005-0000-0000-000088280000}"/>
    <cellStyle name="Normal 74 2 2 2 2 4 3 3" xfId="25456" xr:uid="{00000000-0005-0000-0000-000085630000}"/>
    <cellStyle name="Normal 74 2 2 2 2 4 5" xfId="20443" xr:uid="{00000000-0005-0000-0000-0000F04F0000}"/>
    <cellStyle name="Normal 74 2 2 2 2 5" xfId="12037" xr:uid="{00000000-0005-0000-0000-0000162F0000}"/>
    <cellStyle name="Normal 74 2 2 2 2 5 3" xfId="27131" xr:uid="{00000000-0005-0000-0000-0000106A0000}"/>
    <cellStyle name="Normal 74 2 2 2 2 6" xfId="7016" xr:uid="{00000000-0005-0000-0000-0000791B0000}"/>
    <cellStyle name="Normal 74 2 2 2 2 6 3" xfId="22114" xr:uid="{00000000-0005-0000-0000-000077560000}"/>
    <cellStyle name="Normal 74 2 2 2 2 8" xfId="17101"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0" xr:uid="{00000000-0005-0000-0000-000039720000}"/>
    <cellStyle name="Normal 74 2 2 2 3 2 3" xfId="9106" xr:uid="{00000000-0005-0000-0000-0000A3230000}"/>
    <cellStyle name="Normal 74 2 2 2 3 2 3 3" xfId="24203" xr:uid="{00000000-0005-0000-0000-0000A05E0000}"/>
    <cellStyle name="Normal 74 2 2 2 3 2 5" xfId="19190" xr:uid="{00000000-0005-0000-0000-00000B4B0000}"/>
    <cellStyle name="Normal 74 2 2 2 3 3" xfId="5745" xr:uid="{00000000-0005-0000-0000-000082160000}"/>
    <cellStyle name="Normal 74 2 2 2 3 3 2" xfId="15797" xr:uid="{00000000-0005-0000-0000-0000C63D0000}"/>
    <cellStyle name="Normal 74 2 2 2 3 3 2 3" xfId="30891" xr:uid="{00000000-0005-0000-0000-0000C0780000}"/>
    <cellStyle name="Normal 74 2 2 2 3 3 3" xfId="10777" xr:uid="{00000000-0005-0000-0000-00002A2A0000}"/>
    <cellStyle name="Normal 74 2 2 2 3 3 3 3" xfId="25874" xr:uid="{00000000-0005-0000-0000-000027650000}"/>
    <cellStyle name="Normal 74 2 2 2 3 3 5" xfId="20861" xr:uid="{00000000-0005-0000-0000-000092510000}"/>
    <cellStyle name="Normal 74 2 2 2 3 4" xfId="12455" xr:uid="{00000000-0005-0000-0000-0000B8300000}"/>
    <cellStyle name="Normal 74 2 2 2 3 4 3" xfId="27549" xr:uid="{00000000-0005-0000-0000-0000B26B0000}"/>
    <cellStyle name="Normal 74 2 2 2 3 5" xfId="7434" xr:uid="{00000000-0005-0000-0000-00001B1D0000}"/>
    <cellStyle name="Normal 74 2 2 2 3 5 3" xfId="22532" xr:uid="{00000000-0005-0000-0000-000019580000}"/>
    <cellStyle name="Normal 74 2 2 2 3 7" xfId="17519" xr:uid="{00000000-0005-0000-0000-000084440000}"/>
    <cellStyle name="Normal 74 2 2 2 4" xfId="3216" xr:uid="{00000000-0005-0000-0000-0000A10C0000}"/>
    <cellStyle name="Normal 74 2 2 2 4 2" xfId="13290" xr:uid="{00000000-0005-0000-0000-0000FB330000}"/>
    <cellStyle name="Normal 74 2 2 2 4 2 3" xfId="28384" xr:uid="{00000000-0005-0000-0000-0000F56E0000}"/>
    <cellStyle name="Normal 74 2 2 2 4 3" xfId="8270" xr:uid="{00000000-0005-0000-0000-00005F200000}"/>
    <cellStyle name="Normal 74 2 2 2 4 3 3" xfId="23367" xr:uid="{00000000-0005-0000-0000-00005C5B0000}"/>
    <cellStyle name="Normal 74 2 2 2 4 5" xfId="18354" xr:uid="{00000000-0005-0000-0000-0000C7470000}"/>
    <cellStyle name="Normal 74 2 2 2 5" xfId="4909" xr:uid="{00000000-0005-0000-0000-00003E130000}"/>
    <cellStyle name="Normal 74 2 2 2 5 2" xfId="14961" xr:uid="{00000000-0005-0000-0000-0000823A0000}"/>
    <cellStyle name="Normal 74 2 2 2 5 2 3" xfId="30055" xr:uid="{00000000-0005-0000-0000-00007C750000}"/>
    <cellStyle name="Normal 74 2 2 2 5 3" xfId="9941" xr:uid="{00000000-0005-0000-0000-0000E6260000}"/>
    <cellStyle name="Normal 74 2 2 2 5 3 3" xfId="25038" xr:uid="{00000000-0005-0000-0000-0000E3610000}"/>
    <cellStyle name="Normal 74 2 2 2 5 5" xfId="20025" xr:uid="{00000000-0005-0000-0000-00004E4E0000}"/>
    <cellStyle name="Normal 74 2 2 2 6" xfId="11619" xr:uid="{00000000-0005-0000-0000-0000742D0000}"/>
    <cellStyle name="Normal 74 2 2 2 6 3" xfId="26713" xr:uid="{00000000-0005-0000-0000-00006E680000}"/>
    <cellStyle name="Normal 74 2 2 2 7" xfId="6598" xr:uid="{00000000-0005-0000-0000-0000D7190000}"/>
    <cellStyle name="Normal 74 2 2 2 7 3" xfId="21696" xr:uid="{00000000-0005-0000-0000-0000D5540000}"/>
    <cellStyle name="Normal 74 2 2 2 9" xfId="16683"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0" xr:uid="{00000000-0005-0000-0000-00000B730000}"/>
    <cellStyle name="Normal 74 2 2 3 2 2 3" xfId="9316" xr:uid="{00000000-0005-0000-0000-000075240000}"/>
    <cellStyle name="Normal 74 2 2 3 2 2 3 3" xfId="24413" xr:uid="{00000000-0005-0000-0000-0000725F0000}"/>
    <cellStyle name="Normal 74 2 2 3 2 2 5" xfId="19400" xr:uid="{00000000-0005-0000-0000-0000DD4B0000}"/>
    <cellStyle name="Normal 74 2 2 3 2 3" xfId="5955" xr:uid="{00000000-0005-0000-0000-000054170000}"/>
    <cellStyle name="Normal 74 2 2 3 2 3 2" xfId="16007" xr:uid="{00000000-0005-0000-0000-0000983E0000}"/>
    <cellStyle name="Normal 74 2 2 3 2 3 2 3" xfId="31101" xr:uid="{00000000-0005-0000-0000-000092790000}"/>
    <cellStyle name="Normal 74 2 2 3 2 3 3" xfId="10987" xr:uid="{00000000-0005-0000-0000-0000FC2A0000}"/>
    <cellStyle name="Normal 74 2 2 3 2 3 3 3" xfId="26084" xr:uid="{00000000-0005-0000-0000-0000F9650000}"/>
    <cellStyle name="Normal 74 2 2 3 2 3 5" xfId="21071" xr:uid="{00000000-0005-0000-0000-000064520000}"/>
    <cellStyle name="Normal 74 2 2 3 2 4" xfId="12665" xr:uid="{00000000-0005-0000-0000-00008A310000}"/>
    <cellStyle name="Normal 74 2 2 3 2 4 3" xfId="27759" xr:uid="{00000000-0005-0000-0000-0000846C0000}"/>
    <cellStyle name="Normal 74 2 2 3 2 5" xfId="7644" xr:uid="{00000000-0005-0000-0000-0000ED1D0000}"/>
    <cellStyle name="Normal 74 2 2 3 2 5 3" xfId="22742" xr:uid="{00000000-0005-0000-0000-0000EB580000}"/>
    <cellStyle name="Normal 74 2 2 3 2 7" xfId="17729" xr:uid="{00000000-0005-0000-0000-000056450000}"/>
    <cellStyle name="Normal 74 2 2 3 3" xfId="3426" xr:uid="{00000000-0005-0000-0000-0000730D0000}"/>
    <cellStyle name="Normal 74 2 2 3 3 2" xfId="13500" xr:uid="{00000000-0005-0000-0000-0000CD340000}"/>
    <cellStyle name="Normal 74 2 2 3 3 2 3" xfId="28594" xr:uid="{00000000-0005-0000-0000-0000C76F0000}"/>
    <cellStyle name="Normal 74 2 2 3 3 3" xfId="8480" xr:uid="{00000000-0005-0000-0000-000031210000}"/>
    <cellStyle name="Normal 74 2 2 3 3 3 3" xfId="23577" xr:uid="{00000000-0005-0000-0000-00002E5C0000}"/>
    <cellStyle name="Normal 74 2 2 3 3 5" xfId="18564" xr:uid="{00000000-0005-0000-0000-000099480000}"/>
    <cellStyle name="Normal 74 2 2 3 4" xfId="5119" xr:uid="{00000000-0005-0000-0000-000010140000}"/>
    <cellStyle name="Normal 74 2 2 3 4 2" xfId="15171" xr:uid="{00000000-0005-0000-0000-0000543B0000}"/>
    <cellStyle name="Normal 74 2 2 3 4 2 3" xfId="30265" xr:uid="{00000000-0005-0000-0000-00004E760000}"/>
    <cellStyle name="Normal 74 2 2 3 4 3" xfId="10151" xr:uid="{00000000-0005-0000-0000-0000B8270000}"/>
    <cellStyle name="Normal 74 2 2 3 4 3 3" xfId="25248" xr:uid="{00000000-0005-0000-0000-0000B5620000}"/>
    <cellStyle name="Normal 74 2 2 3 4 5" xfId="20235" xr:uid="{00000000-0005-0000-0000-0000204F0000}"/>
    <cellStyle name="Normal 74 2 2 3 5" xfId="11829" xr:uid="{00000000-0005-0000-0000-0000462E0000}"/>
    <cellStyle name="Normal 74 2 2 3 5 3" xfId="26923" xr:uid="{00000000-0005-0000-0000-000040690000}"/>
    <cellStyle name="Normal 74 2 2 3 6" xfId="6808" xr:uid="{00000000-0005-0000-0000-0000A91A0000}"/>
    <cellStyle name="Normal 74 2 2 3 6 3" xfId="21906" xr:uid="{00000000-0005-0000-0000-0000A7550000}"/>
    <cellStyle name="Normal 74 2 2 3 8" xfId="16893"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2" xr:uid="{00000000-0005-0000-0000-000069710000}"/>
    <cellStyle name="Normal 74 2 2 4 2 3" xfId="8898" xr:uid="{00000000-0005-0000-0000-0000D3220000}"/>
    <cellStyle name="Normal 74 2 2 4 2 3 3" xfId="23995" xr:uid="{00000000-0005-0000-0000-0000D05D0000}"/>
    <cellStyle name="Normal 74 2 2 4 2 5" xfId="18982" xr:uid="{00000000-0005-0000-0000-00003B4A0000}"/>
    <cellStyle name="Normal 74 2 2 4 3" xfId="5537" xr:uid="{00000000-0005-0000-0000-0000B2150000}"/>
    <cellStyle name="Normal 74 2 2 4 3 2" xfId="15589" xr:uid="{00000000-0005-0000-0000-0000F63C0000}"/>
    <cellStyle name="Normal 74 2 2 4 3 2 3" xfId="30683" xr:uid="{00000000-0005-0000-0000-0000F0770000}"/>
    <cellStyle name="Normal 74 2 2 4 3 3" xfId="10569" xr:uid="{00000000-0005-0000-0000-00005A290000}"/>
    <cellStyle name="Normal 74 2 2 4 3 3 3" xfId="25666" xr:uid="{00000000-0005-0000-0000-000057640000}"/>
    <cellStyle name="Normal 74 2 2 4 3 5" xfId="20653" xr:uid="{00000000-0005-0000-0000-0000C2500000}"/>
    <cellStyle name="Normal 74 2 2 4 4" xfId="12247" xr:uid="{00000000-0005-0000-0000-0000E82F0000}"/>
    <cellStyle name="Normal 74 2 2 4 4 3" xfId="27341" xr:uid="{00000000-0005-0000-0000-0000E26A0000}"/>
    <cellStyle name="Normal 74 2 2 4 5" xfId="7226" xr:uid="{00000000-0005-0000-0000-00004B1C0000}"/>
    <cellStyle name="Normal 74 2 2 4 5 3" xfId="22324" xr:uid="{00000000-0005-0000-0000-000049570000}"/>
    <cellStyle name="Normal 74 2 2 4 7" xfId="17311" xr:uid="{00000000-0005-0000-0000-0000B4430000}"/>
    <cellStyle name="Normal 74 2 2 5" xfId="3008" xr:uid="{00000000-0005-0000-0000-0000D10B0000}"/>
    <cellStyle name="Normal 74 2 2 5 2" xfId="13082" xr:uid="{00000000-0005-0000-0000-00002B330000}"/>
    <cellStyle name="Normal 74 2 2 5 2 3" xfId="28176" xr:uid="{00000000-0005-0000-0000-0000256E0000}"/>
    <cellStyle name="Normal 74 2 2 5 3" xfId="8062" xr:uid="{00000000-0005-0000-0000-00008F1F0000}"/>
    <cellStyle name="Normal 74 2 2 5 3 3" xfId="23159" xr:uid="{00000000-0005-0000-0000-00008C5A0000}"/>
    <cellStyle name="Normal 74 2 2 5 5" xfId="18146" xr:uid="{00000000-0005-0000-0000-0000F7460000}"/>
    <cellStyle name="Normal 74 2 2 6" xfId="4701" xr:uid="{00000000-0005-0000-0000-00006E120000}"/>
    <cellStyle name="Normal 74 2 2 6 2" xfId="14753" xr:uid="{00000000-0005-0000-0000-0000B2390000}"/>
    <cellStyle name="Normal 74 2 2 6 2 3" xfId="29847" xr:uid="{00000000-0005-0000-0000-0000AC740000}"/>
    <cellStyle name="Normal 74 2 2 6 3" xfId="9733" xr:uid="{00000000-0005-0000-0000-000016260000}"/>
    <cellStyle name="Normal 74 2 2 6 3 3" xfId="24830" xr:uid="{00000000-0005-0000-0000-000013610000}"/>
    <cellStyle name="Normal 74 2 2 6 5" xfId="19817" xr:uid="{00000000-0005-0000-0000-00007E4D0000}"/>
    <cellStyle name="Normal 74 2 2 7" xfId="11411" xr:uid="{00000000-0005-0000-0000-0000A42C0000}"/>
    <cellStyle name="Normal 74 2 2 7 3" xfId="26505" xr:uid="{00000000-0005-0000-0000-00009E670000}"/>
    <cellStyle name="Normal 74 2 2 8" xfId="6390" xr:uid="{00000000-0005-0000-0000-000007190000}"/>
    <cellStyle name="Normal 74 2 2 8 3" xfId="21488"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4" xr:uid="{00000000-0005-0000-0000-000073730000}"/>
    <cellStyle name="Normal 74 2 3 2 2 2 3" xfId="9420" xr:uid="{00000000-0005-0000-0000-0000DD240000}"/>
    <cellStyle name="Normal 74 2 3 2 2 2 3 3" xfId="24517" xr:uid="{00000000-0005-0000-0000-0000DA5F0000}"/>
    <cellStyle name="Normal 74 2 3 2 2 2 5" xfId="19504" xr:uid="{00000000-0005-0000-0000-0000454C0000}"/>
    <cellStyle name="Normal 74 2 3 2 2 3" xfId="6059" xr:uid="{00000000-0005-0000-0000-0000BC170000}"/>
    <cellStyle name="Normal 74 2 3 2 2 3 2" xfId="16111" xr:uid="{00000000-0005-0000-0000-0000003F0000}"/>
    <cellStyle name="Normal 74 2 3 2 2 3 2 3" xfId="31205" xr:uid="{00000000-0005-0000-0000-0000FA790000}"/>
    <cellStyle name="Normal 74 2 3 2 2 3 3" xfId="11091" xr:uid="{00000000-0005-0000-0000-0000642B0000}"/>
    <cellStyle name="Normal 74 2 3 2 2 3 3 3" xfId="26188" xr:uid="{00000000-0005-0000-0000-000061660000}"/>
    <cellStyle name="Normal 74 2 3 2 2 3 5" xfId="21175" xr:uid="{00000000-0005-0000-0000-0000CC520000}"/>
    <cellStyle name="Normal 74 2 3 2 2 4" xfId="12769" xr:uid="{00000000-0005-0000-0000-0000F2310000}"/>
    <cellStyle name="Normal 74 2 3 2 2 4 3" xfId="27863" xr:uid="{00000000-0005-0000-0000-0000EC6C0000}"/>
    <cellStyle name="Normal 74 2 3 2 2 5" xfId="7748" xr:uid="{00000000-0005-0000-0000-0000551E0000}"/>
    <cellStyle name="Normal 74 2 3 2 2 5 3" xfId="22846" xr:uid="{00000000-0005-0000-0000-000053590000}"/>
    <cellStyle name="Normal 74 2 3 2 2 7" xfId="17833" xr:uid="{00000000-0005-0000-0000-0000BE450000}"/>
    <cellStyle name="Normal 74 2 3 2 3" xfId="3530" xr:uid="{00000000-0005-0000-0000-0000DB0D0000}"/>
    <cellStyle name="Normal 74 2 3 2 3 2" xfId="13604" xr:uid="{00000000-0005-0000-0000-000035350000}"/>
    <cellStyle name="Normal 74 2 3 2 3 2 3" xfId="28698" xr:uid="{00000000-0005-0000-0000-00002F700000}"/>
    <cellStyle name="Normal 74 2 3 2 3 3" xfId="8584" xr:uid="{00000000-0005-0000-0000-000099210000}"/>
    <cellStyle name="Normal 74 2 3 2 3 3 3" xfId="23681" xr:uid="{00000000-0005-0000-0000-0000965C0000}"/>
    <cellStyle name="Normal 74 2 3 2 3 5" xfId="18668" xr:uid="{00000000-0005-0000-0000-000001490000}"/>
    <cellStyle name="Normal 74 2 3 2 4" xfId="5223" xr:uid="{00000000-0005-0000-0000-000078140000}"/>
    <cellStyle name="Normal 74 2 3 2 4 2" xfId="15275" xr:uid="{00000000-0005-0000-0000-0000BC3B0000}"/>
    <cellStyle name="Normal 74 2 3 2 4 2 3" xfId="30369" xr:uid="{00000000-0005-0000-0000-0000B6760000}"/>
    <cellStyle name="Normal 74 2 3 2 4 3" xfId="10255" xr:uid="{00000000-0005-0000-0000-000020280000}"/>
    <cellStyle name="Normal 74 2 3 2 4 3 3" xfId="25352" xr:uid="{00000000-0005-0000-0000-00001D630000}"/>
    <cellStyle name="Normal 74 2 3 2 4 5" xfId="20339" xr:uid="{00000000-0005-0000-0000-0000884F0000}"/>
    <cellStyle name="Normal 74 2 3 2 5" xfId="11933" xr:uid="{00000000-0005-0000-0000-0000AE2E0000}"/>
    <cellStyle name="Normal 74 2 3 2 5 3" xfId="27027" xr:uid="{00000000-0005-0000-0000-0000A8690000}"/>
    <cellStyle name="Normal 74 2 3 2 6" xfId="6912" xr:uid="{00000000-0005-0000-0000-0000111B0000}"/>
    <cellStyle name="Normal 74 2 3 2 6 3" xfId="22010" xr:uid="{00000000-0005-0000-0000-00000F560000}"/>
    <cellStyle name="Normal 74 2 3 2 8" xfId="16997"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6" xr:uid="{00000000-0005-0000-0000-0000D1710000}"/>
    <cellStyle name="Normal 74 2 3 3 2 3" xfId="9002" xr:uid="{00000000-0005-0000-0000-00003B230000}"/>
    <cellStyle name="Normal 74 2 3 3 2 3 3" xfId="24099" xr:uid="{00000000-0005-0000-0000-0000385E0000}"/>
    <cellStyle name="Normal 74 2 3 3 2 5" xfId="19086" xr:uid="{00000000-0005-0000-0000-0000A34A0000}"/>
    <cellStyle name="Normal 74 2 3 3 3" xfId="5641" xr:uid="{00000000-0005-0000-0000-00001A160000}"/>
    <cellStyle name="Normal 74 2 3 3 3 2" xfId="15693" xr:uid="{00000000-0005-0000-0000-00005E3D0000}"/>
    <cellStyle name="Normal 74 2 3 3 3 2 3" xfId="30787" xr:uid="{00000000-0005-0000-0000-000058780000}"/>
    <cellStyle name="Normal 74 2 3 3 3 3" xfId="10673" xr:uid="{00000000-0005-0000-0000-0000C2290000}"/>
    <cellStyle name="Normal 74 2 3 3 3 3 3" xfId="25770" xr:uid="{00000000-0005-0000-0000-0000BF640000}"/>
    <cellStyle name="Normal 74 2 3 3 3 5" xfId="20757" xr:uid="{00000000-0005-0000-0000-00002A510000}"/>
    <cellStyle name="Normal 74 2 3 3 4" xfId="12351" xr:uid="{00000000-0005-0000-0000-000050300000}"/>
    <cellStyle name="Normal 74 2 3 3 4 3" xfId="27445" xr:uid="{00000000-0005-0000-0000-00004A6B0000}"/>
    <cellStyle name="Normal 74 2 3 3 5" xfId="7330" xr:uid="{00000000-0005-0000-0000-0000B31C0000}"/>
    <cellStyle name="Normal 74 2 3 3 5 3" xfId="22428" xr:uid="{00000000-0005-0000-0000-0000B1570000}"/>
    <cellStyle name="Normal 74 2 3 3 7" xfId="17415" xr:uid="{00000000-0005-0000-0000-00001C440000}"/>
    <cellStyle name="Normal 74 2 3 4" xfId="3112" xr:uid="{00000000-0005-0000-0000-0000390C0000}"/>
    <cellStyle name="Normal 74 2 3 4 2" xfId="13186" xr:uid="{00000000-0005-0000-0000-000093330000}"/>
    <cellStyle name="Normal 74 2 3 4 2 3" xfId="28280" xr:uid="{00000000-0005-0000-0000-00008D6E0000}"/>
    <cellStyle name="Normal 74 2 3 4 3" xfId="8166" xr:uid="{00000000-0005-0000-0000-0000F71F0000}"/>
    <cellStyle name="Normal 74 2 3 4 3 3" xfId="23263" xr:uid="{00000000-0005-0000-0000-0000F45A0000}"/>
    <cellStyle name="Normal 74 2 3 4 5" xfId="18250" xr:uid="{00000000-0005-0000-0000-00005F470000}"/>
    <cellStyle name="Normal 74 2 3 5" xfId="4805" xr:uid="{00000000-0005-0000-0000-0000D6120000}"/>
    <cellStyle name="Normal 74 2 3 5 2" xfId="14857" xr:uid="{00000000-0005-0000-0000-00001A3A0000}"/>
    <cellStyle name="Normal 74 2 3 5 2 3" xfId="29951" xr:uid="{00000000-0005-0000-0000-000014750000}"/>
    <cellStyle name="Normal 74 2 3 5 3" xfId="9837" xr:uid="{00000000-0005-0000-0000-00007E260000}"/>
    <cellStyle name="Normal 74 2 3 5 3 3" xfId="24934" xr:uid="{00000000-0005-0000-0000-00007B610000}"/>
    <cellStyle name="Normal 74 2 3 5 5" xfId="19921" xr:uid="{00000000-0005-0000-0000-0000E64D0000}"/>
    <cellStyle name="Normal 74 2 3 6" xfId="11515" xr:uid="{00000000-0005-0000-0000-00000C2D0000}"/>
    <cellStyle name="Normal 74 2 3 6 3" xfId="26609" xr:uid="{00000000-0005-0000-0000-000006680000}"/>
    <cellStyle name="Normal 74 2 3 7" xfId="6494" xr:uid="{00000000-0005-0000-0000-00006F190000}"/>
    <cellStyle name="Normal 74 2 3 7 3" xfId="21592" xr:uid="{00000000-0005-0000-0000-00006D540000}"/>
    <cellStyle name="Normal 74 2 3 9" xfId="16579"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6" xr:uid="{00000000-0005-0000-0000-0000A3720000}"/>
    <cellStyle name="Normal 74 2 4 2 2 3" xfId="9212" xr:uid="{00000000-0005-0000-0000-00000D240000}"/>
    <cellStyle name="Normal 74 2 4 2 2 3 3" xfId="24309" xr:uid="{00000000-0005-0000-0000-00000A5F0000}"/>
    <cellStyle name="Normal 74 2 4 2 2 5" xfId="19296" xr:uid="{00000000-0005-0000-0000-0000754B0000}"/>
    <cellStyle name="Normal 74 2 4 2 3" xfId="5851" xr:uid="{00000000-0005-0000-0000-0000EC160000}"/>
    <cellStyle name="Normal 74 2 4 2 3 2" xfId="15903" xr:uid="{00000000-0005-0000-0000-0000303E0000}"/>
    <cellStyle name="Normal 74 2 4 2 3 2 3" xfId="30997" xr:uid="{00000000-0005-0000-0000-00002A790000}"/>
    <cellStyle name="Normal 74 2 4 2 3 3" xfId="10883" xr:uid="{00000000-0005-0000-0000-0000942A0000}"/>
    <cellStyle name="Normal 74 2 4 2 3 3 3" xfId="25980" xr:uid="{00000000-0005-0000-0000-000091650000}"/>
    <cellStyle name="Normal 74 2 4 2 3 5" xfId="20967" xr:uid="{00000000-0005-0000-0000-0000FC510000}"/>
    <cellStyle name="Normal 74 2 4 2 4" xfId="12561" xr:uid="{00000000-0005-0000-0000-000022310000}"/>
    <cellStyle name="Normal 74 2 4 2 4 3" xfId="27655" xr:uid="{00000000-0005-0000-0000-00001C6C0000}"/>
    <cellStyle name="Normal 74 2 4 2 5" xfId="7540" xr:uid="{00000000-0005-0000-0000-0000851D0000}"/>
    <cellStyle name="Normal 74 2 4 2 5 3" xfId="22638" xr:uid="{00000000-0005-0000-0000-000083580000}"/>
    <cellStyle name="Normal 74 2 4 2 7" xfId="17625" xr:uid="{00000000-0005-0000-0000-0000EE440000}"/>
    <cellStyle name="Normal 74 2 4 3" xfId="3322" xr:uid="{00000000-0005-0000-0000-00000B0D0000}"/>
    <cellStyle name="Normal 74 2 4 3 2" xfId="13396" xr:uid="{00000000-0005-0000-0000-000065340000}"/>
    <cellStyle name="Normal 74 2 4 3 2 3" xfId="28490" xr:uid="{00000000-0005-0000-0000-00005F6F0000}"/>
    <cellStyle name="Normal 74 2 4 3 3" xfId="8376" xr:uid="{00000000-0005-0000-0000-0000C9200000}"/>
    <cellStyle name="Normal 74 2 4 3 3 3" xfId="23473" xr:uid="{00000000-0005-0000-0000-0000C65B0000}"/>
    <cellStyle name="Normal 74 2 4 3 5" xfId="18460" xr:uid="{00000000-0005-0000-0000-000031480000}"/>
    <cellStyle name="Normal 74 2 4 4" xfId="5015" xr:uid="{00000000-0005-0000-0000-0000A8130000}"/>
    <cellStyle name="Normal 74 2 4 4 2" xfId="15067" xr:uid="{00000000-0005-0000-0000-0000EC3A0000}"/>
    <cellStyle name="Normal 74 2 4 4 2 3" xfId="30161" xr:uid="{00000000-0005-0000-0000-0000E6750000}"/>
    <cellStyle name="Normal 74 2 4 4 3" xfId="10047" xr:uid="{00000000-0005-0000-0000-000050270000}"/>
    <cellStyle name="Normal 74 2 4 4 3 3" xfId="25144" xr:uid="{00000000-0005-0000-0000-00004D620000}"/>
    <cellStyle name="Normal 74 2 4 4 5" xfId="20131" xr:uid="{00000000-0005-0000-0000-0000B84E0000}"/>
    <cellStyle name="Normal 74 2 4 5" xfId="11725" xr:uid="{00000000-0005-0000-0000-0000DE2D0000}"/>
    <cellStyle name="Normal 74 2 4 5 3" xfId="26819" xr:uid="{00000000-0005-0000-0000-0000D8680000}"/>
    <cellStyle name="Normal 74 2 4 6" xfId="6704" xr:uid="{00000000-0005-0000-0000-0000411A0000}"/>
    <cellStyle name="Normal 74 2 4 6 3" xfId="21802" xr:uid="{00000000-0005-0000-0000-00003F550000}"/>
    <cellStyle name="Normal 74 2 4 8" xfId="16789"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8" xr:uid="{00000000-0005-0000-0000-000001710000}"/>
    <cellStyle name="Normal 74 2 5 2 3" xfId="8794" xr:uid="{00000000-0005-0000-0000-00006B220000}"/>
    <cellStyle name="Normal 74 2 5 2 3 3" xfId="23891" xr:uid="{00000000-0005-0000-0000-0000685D0000}"/>
    <cellStyle name="Normal 74 2 5 2 5" xfId="18878" xr:uid="{00000000-0005-0000-0000-0000D3490000}"/>
    <cellStyle name="Normal 74 2 5 3" xfId="5433" xr:uid="{00000000-0005-0000-0000-00004A150000}"/>
    <cellStyle name="Normal 74 2 5 3 2" xfId="15485" xr:uid="{00000000-0005-0000-0000-00008E3C0000}"/>
    <cellStyle name="Normal 74 2 5 3 2 3" xfId="30579" xr:uid="{00000000-0005-0000-0000-000088770000}"/>
    <cellStyle name="Normal 74 2 5 3 3" xfId="10465" xr:uid="{00000000-0005-0000-0000-0000F2280000}"/>
    <cellStyle name="Normal 74 2 5 3 3 3" xfId="25562" xr:uid="{00000000-0005-0000-0000-0000EF630000}"/>
    <cellStyle name="Normal 74 2 5 3 5" xfId="20549" xr:uid="{00000000-0005-0000-0000-00005A500000}"/>
    <cellStyle name="Normal 74 2 5 4" xfId="12143" xr:uid="{00000000-0005-0000-0000-0000802F0000}"/>
    <cellStyle name="Normal 74 2 5 4 3" xfId="27237" xr:uid="{00000000-0005-0000-0000-00007A6A0000}"/>
    <cellStyle name="Normal 74 2 5 5" xfId="7122" xr:uid="{00000000-0005-0000-0000-0000E31B0000}"/>
    <cellStyle name="Normal 74 2 5 5 3" xfId="22220" xr:uid="{00000000-0005-0000-0000-0000E1560000}"/>
    <cellStyle name="Normal 74 2 5 7" xfId="17207" xr:uid="{00000000-0005-0000-0000-00004C430000}"/>
    <cellStyle name="Normal 74 2 6" xfId="2904" xr:uid="{00000000-0005-0000-0000-0000690B0000}"/>
    <cellStyle name="Normal 74 2 6 2" xfId="12978" xr:uid="{00000000-0005-0000-0000-0000C3320000}"/>
    <cellStyle name="Normal 74 2 6 2 3" xfId="28072" xr:uid="{00000000-0005-0000-0000-0000BD6D0000}"/>
    <cellStyle name="Normal 74 2 6 3" xfId="7958" xr:uid="{00000000-0005-0000-0000-0000271F0000}"/>
    <cellStyle name="Normal 74 2 6 3 3" xfId="23055" xr:uid="{00000000-0005-0000-0000-0000245A0000}"/>
    <cellStyle name="Normal 74 2 6 5" xfId="18042" xr:uid="{00000000-0005-0000-0000-00008F460000}"/>
    <cellStyle name="Normal 74 2 7" xfId="4597" xr:uid="{00000000-0005-0000-0000-000006120000}"/>
    <cellStyle name="Normal 74 2 7 2" xfId="14649" xr:uid="{00000000-0005-0000-0000-00004A390000}"/>
    <cellStyle name="Normal 74 2 7 2 3" xfId="29743" xr:uid="{00000000-0005-0000-0000-000044740000}"/>
    <cellStyle name="Normal 74 2 7 3" xfId="9629" xr:uid="{00000000-0005-0000-0000-0000AE250000}"/>
    <cellStyle name="Normal 74 2 7 3 3" xfId="24726" xr:uid="{00000000-0005-0000-0000-0000AB600000}"/>
    <cellStyle name="Normal 74 2 7 5" xfId="19713" xr:uid="{00000000-0005-0000-0000-0000164D0000}"/>
    <cellStyle name="Normal 74 2 8" xfId="11307" xr:uid="{00000000-0005-0000-0000-00003C2C0000}"/>
    <cellStyle name="Normal 74 2 8 3" xfId="26401" xr:uid="{00000000-0005-0000-0000-000036670000}"/>
    <cellStyle name="Normal 74 2 9" xfId="6286" xr:uid="{00000000-0005-0000-0000-00009F180000}"/>
    <cellStyle name="Normal 74 2 9 3" xfId="21384" xr:uid="{00000000-0005-0000-0000-00009D530000}"/>
    <cellStyle name="Normal 74 3" xfId="1251" xr:uid="{00000000-0005-0000-0000-0000F3040000}"/>
    <cellStyle name="Normal 74 3 10" xfId="16423"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6" xr:uid="{00000000-0005-0000-0000-0000A7730000}"/>
    <cellStyle name="Normal 74 3 2 2 2 2 3" xfId="9472" xr:uid="{00000000-0005-0000-0000-000011250000}"/>
    <cellStyle name="Normal 74 3 2 2 2 2 3 3" xfId="24569" xr:uid="{00000000-0005-0000-0000-00000E600000}"/>
    <cellStyle name="Normal 74 3 2 2 2 2 5" xfId="19556" xr:uid="{00000000-0005-0000-0000-0000794C0000}"/>
    <cellStyle name="Normal 74 3 2 2 2 3" xfId="6111" xr:uid="{00000000-0005-0000-0000-0000F0170000}"/>
    <cellStyle name="Normal 74 3 2 2 2 3 2" xfId="16163" xr:uid="{00000000-0005-0000-0000-0000343F0000}"/>
    <cellStyle name="Normal 74 3 2 2 2 3 2 3" xfId="31257" xr:uid="{00000000-0005-0000-0000-00002E7A0000}"/>
    <cellStyle name="Normal 74 3 2 2 2 3 3" xfId="11143" xr:uid="{00000000-0005-0000-0000-0000982B0000}"/>
    <cellStyle name="Normal 74 3 2 2 2 3 3 3" xfId="26240" xr:uid="{00000000-0005-0000-0000-000095660000}"/>
    <cellStyle name="Normal 74 3 2 2 2 3 5" xfId="21227" xr:uid="{00000000-0005-0000-0000-000000530000}"/>
    <cellStyle name="Normal 74 3 2 2 2 4" xfId="12821" xr:uid="{00000000-0005-0000-0000-000026320000}"/>
    <cellStyle name="Normal 74 3 2 2 2 4 3" xfId="27915" xr:uid="{00000000-0005-0000-0000-0000206D0000}"/>
    <cellStyle name="Normal 74 3 2 2 2 5" xfId="7800" xr:uid="{00000000-0005-0000-0000-0000891E0000}"/>
    <cellStyle name="Normal 74 3 2 2 2 5 3" xfId="22898" xr:uid="{00000000-0005-0000-0000-000087590000}"/>
    <cellStyle name="Normal 74 3 2 2 2 7" xfId="17885" xr:uid="{00000000-0005-0000-0000-0000F2450000}"/>
    <cellStyle name="Normal 74 3 2 2 3" xfId="3582" xr:uid="{00000000-0005-0000-0000-00000F0E0000}"/>
    <cellStyle name="Normal 74 3 2 2 3 2" xfId="13656" xr:uid="{00000000-0005-0000-0000-000069350000}"/>
    <cellStyle name="Normal 74 3 2 2 3 2 3" xfId="28750" xr:uid="{00000000-0005-0000-0000-000063700000}"/>
    <cellStyle name="Normal 74 3 2 2 3 3" xfId="8636" xr:uid="{00000000-0005-0000-0000-0000CD210000}"/>
    <cellStyle name="Normal 74 3 2 2 3 3 3" xfId="23733" xr:uid="{00000000-0005-0000-0000-0000CA5C0000}"/>
    <cellStyle name="Normal 74 3 2 2 3 5" xfId="18720" xr:uid="{00000000-0005-0000-0000-000035490000}"/>
    <cellStyle name="Normal 74 3 2 2 4" xfId="5275" xr:uid="{00000000-0005-0000-0000-0000AC140000}"/>
    <cellStyle name="Normal 74 3 2 2 4 2" xfId="15327" xr:uid="{00000000-0005-0000-0000-0000F03B0000}"/>
    <cellStyle name="Normal 74 3 2 2 4 2 3" xfId="30421" xr:uid="{00000000-0005-0000-0000-0000EA760000}"/>
    <cellStyle name="Normal 74 3 2 2 4 3" xfId="10307" xr:uid="{00000000-0005-0000-0000-000054280000}"/>
    <cellStyle name="Normal 74 3 2 2 4 3 3" xfId="25404" xr:uid="{00000000-0005-0000-0000-000051630000}"/>
    <cellStyle name="Normal 74 3 2 2 4 5" xfId="20391" xr:uid="{00000000-0005-0000-0000-0000BC4F0000}"/>
    <cellStyle name="Normal 74 3 2 2 5" xfId="11985" xr:uid="{00000000-0005-0000-0000-0000E22E0000}"/>
    <cellStyle name="Normal 74 3 2 2 5 3" xfId="27079" xr:uid="{00000000-0005-0000-0000-0000DC690000}"/>
    <cellStyle name="Normal 74 3 2 2 6" xfId="6964" xr:uid="{00000000-0005-0000-0000-0000451B0000}"/>
    <cellStyle name="Normal 74 3 2 2 6 3" xfId="22062" xr:uid="{00000000-0005-0000-0000-000043560000}"/>
    <cellStyle name="Normal 74 3 2 2 8" xfId="17049"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8" xr:uid="{00000000-0005-0000-0000-000005720000}"/>
    <cellStyle name="Normal 74 3 2 3 2 3" xfId="9054" xr:uid="{00000000-0005-0000-0000-00006F230000}"/>
    <cellStyle name="Normal 74 3 2 3 2 3 3" xfId="24151" xr:uid="{00000000-0005-0000-0000-00006C5E0000}"/>
    <cellStyle name="Normal 74 3 2 3 2 5" xfId="19138" xr:uid="{00000000-0005-0000-0000-0000D74A0000}"/>
    <cellStyle name="Normal 74 3 2 3 3" xfId="5693" xr:uid="{00000000-0005-0000-0000-00004E160000}"/>
    <cellStyle name="Normal 74 3 2 3 3 2" xfId="15745" xr:uid="{00000000-0005-0000-0000-0000923D0000}"/>
    <cellStyle name="Normal 74 3 2 3 3 2 3" xfId="30839" xr:uid="{00000000-0005-0000-0000-00008C780000}"/>
    <cellStyle name="Normal 74 3 2 3 3 3" xfId="10725" xr:uid="{00000000-0005-0000-0000-0000F6290000}"/>
    <cellStyle name="Normal 74 3 2 3 3 3 3" xfId="25822" xr:uid="{00000000-0005-0000-0000-0000F3640000}"/>
    <cellStyle name="Normal 74 3 2 3 3 5" xfId="20809" xr:uid="{00000000-0005-0000-0000-00005E510000}"/>
    <cellStyle name="Normal 74 3 2 3 4" xfId="12403" xr:uid="{00000000-0005-0000-0000-000084300000}"/>
    <cellStyle name="Normal 74 3 2 3 4 3" xfId="27497" xr:uid="{00000000-0005-0000-0000-00007E6B0000}"/>
    <cellStyle name="Normal 74 3 2 3 5" xfId="7382" xr:uid="{00000000-0005-0000-0000-0000E71C0000}"/>
    <cellStyle name="Normal 74 3 2 3 5 3" xfId="22480" xr:uid="{00000000-0005-0000-0000-0000E5570000}"/>
    <cellStyle name="Normal 74 3 2 3 7" xfId="17467" xr:uid="{00000000-0005-0000-0000-000050440000}"/>
    <cellStyle name="Normal 74 3 2 4" xfId="3164" xr:uid="{00000000-0005-0000-0000-00006D0C0000}"/>
    <cellStyle name="Normal 74 3 2 4 2" xfId="13238" xr:uid="{00000000-0005-0000-0000-0000C7330000}"/>
    <cellStyle name="Normal 74 3 2 4 2 3" xfId="28332" xr:uid="{00000000-0005-0000-0000-0000C16E0000}"/>
    <cellStyle name="Normal 74 3 2 4 3" xfId="8218" xr:uid="{00000000-0005-0000-0000-00002B200000}"/>
    <cellStyle name="Normal 74 3 2 4 3 3" xfId="23315" xr:uid="{00000000-0005-0000-0000-0000285B0000}"/>
    <cellStyle name="Normal 74 3 2 4 5" xfId="18302" xr:uid="{00000000-0005-0000-0000-000093470000}"/>
    <cellStyle name="Normal 74 3 2 5" xfId="4857" xr:uid="{00000000-0005-0000-0000-00000A130000}"/>
    <cellStyle name="Normal 74 3 2 5 2" xfId="14909" xr:uid="{00000000-0005-0000-0000-00004E3A0000}"/>
    <cellStyle name="Normal 74 3 2 5 2 3" xfId="30003" xr:uid="{00000000-0005-0000-0000-000048750000}"/>
    <cellStyle name="Normal 74 3 2 5 3" xfId="9889" xr:uid="{00000000-0005-0000-0000-0000B2260000}"/>
    <cellStyle name="Normal 74 3 2 5 3 3" xfId="24986" xr:uid="{00000000-0005-0000-0000-0000AF610000}"/>
    <cellStyle name="Normal 74 3 2 5 5" xfId="19973" xr:uid="{00000000-0005-0000-0000-00001A4E0000}"/>
    <cellStyle name="Normal 74 3 2 6" xfId="11567" xr:uid="{00000000-0005-0000-0000-0000402D0000}"/>
    <cellStyle name="Normal 74 3 2 6 3" xfId="26661" xr:uid="{00000000-0005-0000-0000-00003A680000}"/>
    <cellStyle name="Normal 74 3 2 7" xfId="6546" xr:uid="{00000000-0005-0000-0000-0000A3190000}"/>
    <cellStyle name="Normal 74 3 2 7 3" xfId="21644" xr:uid="{00000000-0005-0000-0000-0000A1540000}"/>
    <cellStyle name="Normal 74 3 2 9" xfId="16631"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8" xr:uid="{00000000-0005-0000-0000-0000D7720000}"/>
    <cellStyle name="Normal 74 3 3 2 2 3" xfId="9264" xr:uid="{00000000-0005-0000-0000-000041240000}"/>
    <cellStyle name="Normal 74 3 3 2 2 3 3" xfId="24361" xr:uid="{00000000-0005-0000-0000-00003E5F0000}"/>
    <cellStyle name="Normal 74 3 3 2 2 5" xfId="19348" xr:uid="{00000000-0005-0000-0000-0000A94B0000}"/>
    <cellStyle name="Normal 74 3 3 2 3" xfId="5903" xr:uid="{00000000-0005-0000-0000-000020170000}"/>
    <cellStyle name="Normal 74 3 3 2 3 2" xfId="15955" xr:uid="{00000000-0005-0000-0000-0000643E0000}"/>
    <cellStyle name="Normal 74 3 3 2 3 2 3" xfId="31049" xr:uid="{00000000-0005-0000-0000-00005E790000}"/>
    <cellStyle name="Normal 74 3 3 2 3 3" xfId="10935" xr:uid="{00000000-0005-0000-0000-0000C82A0000}"/>
    <cellStyle name="Normal 74 3 3 2 3 3 3" xfId="26032" xr:uid="{00000000-0005-0000-0000-0000C5650000}"/>
    <cellStyle name="Normal 74 3 3 2 3 5" xfId="21019" xr:uid="{00000000-0005-0000-0000-000030520000}"/>
    <cellStyle name="Normal 74 3 3 2 4" xfId="12613" xr:uid="{00000000-0005-0000-0000-000056310000}"/>
    <cellStyle name="Normal 74 3 3 2 4 3" xfId="27707" xr:uid="{00000000-0005-0000-0000-0000506C0000}"/>
    <cellStyle name="Normal 74 3 3 2 5" xfId="7592" xr:uid="{00000000-0005-0000-0000-0000B91D0000}"/>
    <cellStyle name="Normal 74 3 3 2 5 3" xfId="22690" xr:uid="{00000000-0005-0000-0000-0000B7580000}"/>
    <cellStyle name="Normal 74 3 3 2 7" xfId="17677" xr:uid="{00000000-0005-0000-0000-000022450000}"/>
    <cellStyle name="Normal 74 3 3 3" xfId="3374" xr:uid="{00000000-0005-0000-0000-00003F0D0000}"/>
    <cellStyle name="Normal 74 3 3 3 2" xfId="13448" xr:uid="{00000000-0005-0000-0000-000099340000}"/>
    <cellStyle name="Normal 74 3 3 3 2 3" xfId="28542" xr:uid="{00000000-0005-0000-0000-0000936F0000}"/>
    <cellStyle name="Normal 74 3 3 3 3" xfId="8428" xr:uid="{00000000-0005-0000-0000-0000FD200000}"/>
    <cellStyle name="Normal 74 3 3 3 3 3" xfId="23525" xr:uid="{00000000-0005-0000-0000-0000FA5B0000}"/>
    <cellStyle name="Normal 74 3 3 3 5" xfId="18512" xr:uid="{00000000-0005-0000-0000-000065480000}"/>
    <cellStyle name="Normal 74 3 3 4" xfId="5067" xr:uid="{00000000-0005-0000-0000-0000DC130000}"/>
    <cellStyle name="Normal 74 3 3 4 2" xfId="15119" xr:uid="{00000000-0005-0000-0000-0000203B0000}"/>
    <cellStyle name="Normal 74 3 3 4 2 3" xfId="30213" xr:uid="{00000000-0005-0000-0000-00001A760000}"/>
    <cellStyle name="Normal 74 3 3 4 3" xfId="10099" xr:uid="{00000000-0005-0000-0000-000084270000}"/>
    <cellStyle name="Normal 74 3 3 4 3 3" xfId="25196" xr:uid="{00000000-0005-0000-0000-000081620000}"/>
    <cellStyle name="Normal 74 3 3 4 5" xfId="20183" xr:uid="{00000000-0005-0000-0000-0000EC4E0000}"/>
    <cellStyle name="Normal 74 3 3 5" xfId="11777" xr:uid="{00000000-0005-0000-0000-0000122E0000}"/>
    <cellStyle name="Normal 74 3 3 5 3" xfId="26871" xr:uid="{00000000-0005-0000-0000-00000C690000}"/>
    <cellStyle name="Normal 74 3 3 6" xfId="6756" xr:uid="{00000000-0005-0000-0000-0000751A0000}"/>
    <cellStyle name="Normal 74 3 3 6 3" xfId="21854" xr:uid="{00000000-0005-0000-0000-000073550000}"/>
    <cellStyle name="Normal 74 3 3 8" xfId="16841"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0" xr:uid="{00000000-0005-0000-0000-000035710000}"/>
    <cellStyle name="Normal 74 3 4 2 3" xfId="8846" xr:uid="{00000000-0005-0000-0000-00009F220000}"/>
    <cellStyle name="Normal 74 3 4 2 3 3" xfId="23943" xr:uid="{00000000-0005-0000-0000-00009C5D0000}"/>
    <cellStyle name="Normal 74 3 4 2 5" xfId="18930" xr:uid="{00000000-0005-0000-0000-0000074A0000}"/>
    <cellStyle name="Normal 74 3 4 3" xfId="5485" xr:uid="{00000000-0005-0000-0000-00007E150000}"/>
    <cellStyle name="Normal 74 3 4 3 2" xfId="15537" xr:uid="{00000000-0005-0000-0000-0000C23C0000}"/>
    <cellStyle name="Normal 74 3 4 3 2 3" xfId="30631" xr:uid="{00000000-0005-0000-0000-0000BC770000}"/>
    <cellStyle name="Normal 74 3 4 3 3" xfId="10517" xr:uid="{00000000-0005-0000-0000-000026290000}"/>
    <cellStyle name="Normal 74 3 4 3 3 3" xfId="25614" xr:uid="{00000000-0005-0000-0000-000023640000}"/>
    <cellStyle name="Normal 74 3 4 3 5" xfId="20601" xr:uid="{00000000-0005-0000-0000-00008E500000}"/>
    <cellStyle name="Normal 74 3 4 4" xfId="12195" xr:uid="{00000000-0005-0000-0000-0000B42F0000}"/>
    <cellStyle name="Normal 74 3 4 4 3" xfId="27289" xr:uid="{00000000-0005-0000-0000-0000AE6A0000}"/>
    <cellStyle name="Normal 74 3 4 5" xfId="7174" xr:uid="{00000000-0005-0000-0000-0000171C0000}"/>
    <cellStyle name="Normal 74 3 4 5 3" xfId="22272" xr:uid="{00000000-0005-0000-0000-000015570000}"/>
    <cellStyle name="Normal 74 3 4 7" xfId="17259" xr:uid="{00000000-0005-0000-0000-000080430000}"/>
    <cellStyle name="Normal 74 3 5" xfId="2956" xr:uid="{00000000-0005-0000-0000-00009D0B0000}"/>
    <cellStyle name="Normal 74 3 5 2" xfId="13030" xr:uid="{00000000-0005-0000-0000-0000F7320000}"/>
    <cellStyle name="Normal 74 3 5 2 3" xfId="28124" xr:uid="{00000000-0005-0000-0000-0000F16D0000}"/>
    <cellStyle name="Normal 74 3 5 3" xfId="8010" xr:uid="{00000000-0005-0000-0000-00005B1F0000}"/>
    <cellStyle name="Normal 74 3 5 3 3" xfId="23107" xr:uid="{00000000-0005-0000-0000-0000585A0000}"/>
    <cellStyle name="Normal 74 3 5 5" xfId="18094" xr:uid="{00000000-0005-0000-0000-0000C3460000}"/>
    <cellStyle name="Normal 74 3 6" xfId="4649" xr:uid="{00000000-0005-0000-0000-00003A120000}"/>
    <cellStyle name="Normal 74 3 6 2" xfId="14701" xr:uid="{00000000-0005-0000-0000-00007E390000}"/>
    <cellStyle name="Normal 74 3 6 2 3" xfId="29795" xr:uid="{00000000-0005-0000-0000-000078740000}"/>
    <cellStyle name="Normal 74 3 6 3" xfId="9681" xr:uid="{00000000-0005-0000-0000-0000E2250000}"/>
    <cellStyle name="Normal 74 3 6 3 3" xfId="24778" xr:uid="{00000000-0005-0000-0000-0000DF600000}"/>
    <cellStyle name="Normal 74 3 6 5" xfId="19765" xr:uid="{00000000-0005-0000-0000-00004A4D0000}"/>
    <cellStyle name="Normal 74 3 7" xfId="11359" xr:uid="{00000000-0005-0000-0000-0000702C0000}"/>
    <cellStyle name="Normal 74 3 7 3" xfId="26453" xr:uid="{00000000-0005-0000-0000-00006A670000}"/>
    <cellStyle name="Normal 74 3 8" xfId="6338" xr:uid="{00000000-0005-0000-0000-0000D3180000}"/>
    <cellStyle name="Normal 74 3 8 3" xfId="21436"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2" xr:uid="{00000000-0005-0000-0000-00003F730000}"/>
    <cellStyle name="Normal 74 4 2 2 2 3" xfId="9368" xr:uid="{00000000-0005-0000-0000-0000A9240000}"/>
    <cellStyle name="Normal 74 4 2 2 2 3 3" xfId="24465" xr:uid="{00000000-0005-0000-0000-0000A65F0000}"/>
    <cellStyle name="Normal 74 4 2 2 2 5" xfId="19452" xr:uid="{00000000-0005-0000-0000-0000114C0000}"/>
    <cellStyle name="Normal 74 4 2 2 3" xfId="6007" xr:uid="{00000000-0005-0000-0000-000088170000}"/>
    <cellStyle name="Normal 74 4 2 2 3 2" xfId="16059" xr:uid="{00000000-0005-0000-0000-0000CC3E0000}"/>
    <cellStyle name="Normal 74 4 2 2 3 2 3" xfId="31153" xr:uid="{00000000-0005-0000-0000-0000C6790000}"/>
    <cellStyle name="Normal 74 4 2 2 3 3" xfId="11039" xr:uid="{00000000-0005-0000-0000-0000302B0000}"/>
    <cellStyle name="Normal 74 4 2 2 3 3 3" xfId="26136" xr:uid="{00000000-0005-0000-0000-00002D660000}"/>
    <cellStyle name="Normal 74 4 2 2 3 5" xfId="21123" xr:uid="{00000000-0005-0000-0000-000098520000}"/>
    <cellStyle name="Normal 74 4 2 2 4" xfId="12717" xr:uid="{00000000-0005-0000-0000-0000BE310000}"/>
    <cellStyle name="Normal 74 4 2 2 4 3" xfId="27811" xr:uid="{00000000-0005-0000-0000-0000B86C0000}"/>
    <cellStyle name="Normal 74 4 2 2 5" xfId="7696" xr:uid="{00000000-0005-0000-0000-0000211E0000}"/>
    <cellStyle name="Normal 74 4 2 2 5 3" xfId="22794" xr:uid="{00000000-0005-0000-0000-00001F590000}"/>
    <cellStyle name="Normal 74 4 2 2 7" xfId="17781" xr:uid="{00000000-0005-0000-0000-00008A450000}"/>
    <cellStyle name="Normal 74 4 2 3" xfId="3478" xr:uid="{00000000-0005-0000-0000-0000A70D0000}"/>
    <cellStyle name="Normal 74 4 2 3 2" xfId="13552" xr:uid="{00000000-0005-0000-0000-000001350000}"/>
    <cellStyle name="Normal 74 4 2 3 2 3" xfId="28646" xr:uid="{00000000-0005-0000-0000-0000FB6F0000}"/>
    <cellStyle name="Normal 74 4 2 3 3" xfId="8532" xr:uid="{00000000-0005-0000-0000-000065210000}"/>
    <cellStyle name="Normal 74 4 2 3 3 3" xfId="23629" xr:uid="{00000000-0005-0000-0000-0000625C0000}"/>
    <cellStyle name="Normal 74 4 2 3 5" xfId="18616" xr:uid="{00000000-0005-0000-0000-0000CD480000}"/>
    <cellStyle name="Normal 74 4 2 4" xfId="5171" xr:uid="{00000000-0005-0000-0000-000044140000}"/>
    <cellStyle name="Normal 74 4 2 4 2" xfId="15223" xr:uid="{00000000-0005-0000-0000-0000883B0000}"/>
    <cellStyle name="Normal 74 4 2 4 2 3" xfId="30317" xr:uid="{00000000-0005-0000-0000-000082760000}"/>
    <cellStyle name="Normal 74 4 2 4 3" xfId="10203" xr:uid="{00000000-0005-0000-0000-0000EC270000}"/>
    <cellStyle name="Normal 74 4 2 4 3 3" xfId="25300" xr:uid="{00000000-0005-0000-0000-0000E9620000}"/>
    <cellStyle name="Normal 74 4 2 4 5" xfId="20287" xr:uid="{00000000-0005-0000-0000-0000544F0000}"/>
    <cellStyle name="Normal 74 4 2 5" xfId="11881" xr:uid="{00000000-0005-0000-0000-00007A2E0000}"/>
    <cellStyle name="Normal 74 4 2 5 3" xfId="26975" xr:uid="{00000000-0005-0000-0000-000074690000}"/>
    <cellStyle name="Normal 74 4 2 6" xfId="6860" xr:uid="{00000000-0005-0000-0000-0000DD1A0000}"/>
    <cellStyle name="Normal 74 4 2 6 3" xfId="21958" xr:uid="{00000000-0005-0000-0000-0000DB550000}"/>
    <cellStyle name="Normal 74 4 2 8" xfId="16945"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4" xr:uid="{00000000-0005-0000-0000-00009D710000}"/>
    <cellStyle name="Normal 74 4 3 2 3" xfId="8950" xr:uid="{00000000-0005-0000-0000-000007230000}"/>
    <cellStyle name="Normal 74 4 3 2 3 3" xfId="24047" xr:uid="{00000000-0005-0000-0000-0000045E0000}"/>
    <cellStyle name="Normal 74 4 3 2 5" xfId="19034" xr:uid="{00000000-0005-0000-0000-00006F4A0000}"/>
    <cellStyle name="Normal 74 4 3 3" xfId="5589" xr:uid="{00000000-0005-0000-0000-0000E6150000}"/>
    <cellStyle name="Normal 74 4 3 3 2" xfId="15641" xr:uid="{00000000-0005-0000-0000-00002A3D0000}"/>
    <cellStyle name="Normal 74 4 3 3 2 3" xfId="30735" xr:uid="{00000000-0005-0000-0000-000024780000}"/>
    <cellStyle name="Normal 74 4 3 3 3" xfId="10621" xr:uid="{00000000-0005-0000-0000-00008E290000}"/>
    <cellStyle name="Normal 74 4 3 3 3 3" xfId="25718" xr:uid="{00000000-0005-0000-0000-00008B640000}"/>
    <cellStyle name="Normal 74 4 3 3 5" xfId="20705" xr:uid="{00000000-0005-0000-0000-0000F6500000}"/>
    <cellStyle name="Normal 74 4 3 4" xfId="12299" xr:uid="{00000000-0005-0000-0000-00001C300000}"/>
    <cellStyle name="Normal 74 4 3 4 3" xfId="27393" xr:uid="{00000000-0005-0000-0000-0000166B0000}"/>
    <cellStyle name="Normal 74 4 3 5" xfId="7278" xr:uid="{00000000-0005-0000-0000-00007F1C0000}"/>
    <cellStyle name="Normal 74 4 3 5 3" xfId="22376" xr:uid="{00000000-0005-0000-0000-00007D570000}"/>
    <cellStyle name="Normal 74 4 3 7" xfId="17363" xr:uid="{00000000-0005-0000-0000-0000E8430000}"/>
    <cellStyle name="Normal 74 4 4" xfId="3060" xr:uid="{00000000-0005-0000-0000-0000050C0000}"/>
    <cellStyle name="Normal 74 4 4 2" xfId="13134" xr:uid="{00000000-0005-0000-0000-00005F330000}"/>
    <cellStyle name="Normal 74 4 4 2 3" xfId="28228" xr:uid="{00000000-0005-0000-0000-0000596E0000}"/>
    <cellStyle name="Normal 74 4 4 3" xfId="8114" xr:uid="{00000000-0005-0000-0000-0000C31F0000}"/>
    <cellStyle name="Normal 74 4 4 3 3" xfId="23211" xr:uid="{00000000-0005-0000-0000-0000C05A0000}"/>
    <cellStyle name="Normal 74 4 4 5" xfId="18198" xr:uid="{00000000-0005-0000-0000-00002B470000}"/>
    <cellStyle name="Normal 74 4 5" xfId="4753" xr:uid="{00000000-0005-0000-0000-0000A2120000}"/>
    <cellStyle name="Normal 74 4 5 2" xfId="14805" xr:uid="{00000000-0005-0000-0000-0000E6390000}"/>
    <cellStyle name="Normal 74 4 5 2 3" xfId="29899" xr:uid="{00000000-0005-0000-0000-0000E0740000}"/>
    <cellStyle name="Normal 74 4 5 3" xfId="9785" xr:uid="{00000000-0005-0000-0000-00004A260000}"/>
    <cellStyle name="Normal 74 4 5 3 3" xfId="24882" xr:uid="{00000000-0005-0000-0000-000047610000}"/>
    <cellStyle name="Normal 74 4 5 5" xfId="19869" xr:uid="{00000000-0005-0000-0000-0000B24D0000}"/>
    <cellStyle name="Normal 74 4 6" xfId="11463" xr:uid="{00000000-0005-0000-0000-0000D82C0000}"/>
    <cellStyle name="Normal 74 4 6 3" xfId="26557" xr:uid="{00000000-0005-0000-0000-0000D2670000}"/>
    <cellStyle name="Normal 74 4 7" xfId="6442" xr:uid="{00000000-0005-0000-0000-00003B190000}"/>
    <cellStyle name="Normal 74 4 7 3" xfId="21540" xr:uid="{00000000-0005-0000-0000-000039540000}"/>
    <cellStyle name="Normal 74 4 9" xfId="16527"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4" xr:uid="{00000000-0005-0000-0000-00006F720000}"/>
    <cellStyle name="Normal 74 5 2 2 3" xfId="9160" xr:uid="{00000000-0005-0000-0000-0000D9230000}"/>
    <cellStyle name="Normal 74 5 2 2 3 3" xfId="24257" xr:uid="{00000000-0005-0000-0000-0000D65E0000}"/>
    <cellStyle name="Normal 74 5 2 2 5" xfId="19244" xr:uid="{00000000-0005-0000-0000-0000414B0000}"/>
    <cellStyle name="Normal 74 5 2 3" xfId="5799" xr:uid="{00000000-0005-0000-0000-0000B8160000}"/>
    <cellStyle name="Normal 74 5 2 3 2" xfId="15851" xr:uid="{00000000-0005-0000-0000-0000FC3D0000}"/>
    <cellStyle name="Normal 74 5 2 3 2 3" xfId="30945" xr:uid="{00000000-0005-0000-0000-0000F6780000}"/>
    <cellStyle name="Normal 74 5 2 3 3" xfId="10831" xr:uid="{00000000-0005-0000-0000-0000602A0000}"/>
    <cellStyle name="Normal 74 5 2 3 3 3" xfId="25928" xr:uid="{00000000-0005-0000-0000-00005D650000}"/>
    <cellStyle name="Normal 74 5 2 3 5" xfId="20915" xr:uid="{00000000-0005-0000-0000-0000C8510000}"/>
    <cellStyle name="Normal 74 5 2 4" xfId="12509" xr:uid="{00000000-0005-0000-0000-0000EE300000}"/>
    <cellStyle name="Normal 74 5 2 4 3" xfId="27603" xr:uid="{00000000-0005-0000-0000-0000E86B0000}"/>
    <cellStyle name="Normal 74 5 2 5" xfId="7488" xr:uid="{00000000-0005-0000-0000-0000511D0000}"/>
    <cellStyle name="Normal 74 5 2 5 3" xfId="22586" xr:uid="{00000000-0005-0000-0000-00004F580000}"/>
    <cellStyle name="Normal 74 5 2 7" xfId="17573" xr:uid="{00000000-0005-0000-0000-0000BA440000}"/>
    <cellStyle name="Normal 74 5 3" xfId="3270" xr:uid="{00000000-0005-0000-0000-0000D70C0000}"/>
    <cellStyle name="Normal 74 5 3 2" xfId="13344" xr:uid="{00000000-0005-0000-0000-000031340000}"/>
    <cellStyle name="Normal 74 5 3 2 3" xfId="28438" xr:uid="{00000000-0005-0000-0000-00002B6F0000}"/>
    <cellStyle name="Normal 74 5 3 3" xfId="8324" xr:uid="{00000000-0005-0000-0000-000095200000}"/>
    <cellStyle name="Normal 74 5 3 3 3" xfId="23421" xr:uid="{00000000-0005-0000-0000-0000925B0000}"/>
    <cellStyle name="Normal 74 5 3 5" xfId="18408" xr:uid="{00000000-0005-0000-0000-0000FD470000}"/>
    <cellStyle name="Normal 74 5 4" xfId="4963" xr:uid="{00000000-0005-0000-0000-000074130000}"/>
    <cellStyle name="Normal 74 5 4 2" xfId="15015" xr:uid="{00000000-0005-0000-0000-0000B83A0000}"/>
    <cellStyle name="Normal 74 5 4 2 3" xfId="30109" xr:uid="{00000000-0005-0000-0000-0000B2750000}"/>
    <cellStyle name="Normal 74 5 4 3" xfId="9995" xr:uid="{00000000-0005-0000-0000-00001C270000}"/>
    <cellStyle name="Normal 74 5 4 3 3" xfId="25092" xr:uid="{00000000-0005-0000-0000-000019620000}"/>
    <cellStyle name="Normal 74 5 4 5" xfId="20079" xr:uid="{00000000-0005-0000-0000-0000844E0000}"/>
    <cellStyle name="Normal 74 5 5" xfId="11673" xr:uid="{00000000-0005-0000-0000-0000AA2D0000}"/>
    <cellStyle name="Normal 74 5 5 3" xfId="26767" xr:uid="{00000000-0005-0000-0000-0000A4680000}"/>
    <cellStyle name="Normal 74 5 6" xfId="6652" xr:uid="{00000000-0005-0000-0000-00000D1A0000}"/>
    <cellStyle name="Normal 74 5 6 3" xfId="21750" xr:uid="{00000000-0005-0000-0000-00000B550000}"/>
    <cellStyle name="Normal 74 5 8" xfId="16737"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6" xr:uid="{00000000-0005-0000-0000-0000CD700000}"/>
    <cellStyle name="Normal 74 6 2 3" xfId="8742" xr:uid="{00000000-0005-0000-0000-000037220000}"/>
    <cellStyle name="Normal 74 6 2 3 3" xfId="23839" xr:uid="{00000000-0005-0000-0000-0000345D0000}"/>
    <cellStyle name="Normal 74 6 2 5" xfId="18826" xr:uid="{00000000-0005-0000-0000-00009F490000}"/>
    <cellStyle name="Normal 74 6 3" xfId="5381" xr:uid="{00000000-0005-0000-0000-000016150000}"/>
    <cellStyle name="Normal 74 6 3 2" xfId="15433" xr:uid="{00000000-0005-0000-0000-00005A3C0000}"/>
    <cellStyle name="Normal 74 6 3 2 3" xfId="30527" xr:uid="{00000000-0005-0000-0000-000054770000}"/>
    <cellStyle name="Normal 74 6 3 3" xfId="10413" xr:uid="{00000000-0005-0000-0000-0000BE280000}"/>
    <cellStyle name="Normal 74 6 3 3 3" xfId="25510" xr:uid="{00000000-0005-0000-0000-0000BB630000}"/>
    <cellStyle name="Normal 74 6 3 5" xfId="20497" xr:uid="{00000000-0005-0000-0000-000026500000}"/>
    <cellStyle name="Normal 74 6 4" xfId="12091" xr:uid="{00000000-0005-0000-0000-00004C2F0000}"/>
    <cellStyle name="Normal 74 6 4 3" xfId="27185" xr:uid="{00000000-0005-0000-0000-0000466A0000}"/>
    <cellStyle name="Normal 74 6 5" xfId="7070" xr:uid="{00000000-0005-0000-0000-0000AF1B0000}"/>
    <cellStyle name="Normal 74 6 5 3" xfId="22168" xr:uid="{00000000-0005-0000-0000-0000AD560000}"/>
    <cellStyle name="Normal 74 6 7" xfId="17155" xr:uid="{00000000-0005-0000-0000-000018430000}"/>
    <cellStyle name="Normal 74 7" xfId="2849" xr:uid="{00000000-0005-0000-0000-0000320B0000}"/>
    <cellStyle name="Normal 74 7 2" xfId="12926" xr:uid="{00000000-0005-0000-0000-00008F320000}"/>
    <cellStyle name="Normal 74 7 2 3" xfId="28020" xr:uid="{00000000-0005-0000-0000-0000896D0000}"/>
    <cellStyle name="Normal 74 7 3" xfId="7906" xr:uid="{00000000-0005-0000-0000-0000F31E0000}"/>
    <cellStyle name="Normal 74 7 3 3" xfId="23003" xr:uid="{00000000-0005-0000-0000-0000F0590000}"/>
    <cellStyle name="Normal 74 7 5" xfId="17990" xr:uid="{00000000-0005-0000-0000-00005B460000}"/>
    <cellStyle name="Normal 74 8" xfId="4543" xr:uid="{00000000-0005-0000-0000-0000D0110000}"/>
    <cellStyle name="Normal 74 8 2" xfId="14597" xr:uid="{00000000-0005-0000-0000-000016390000}"/>
    <cellStyle name="Normal 74 8 2 3" xfId="29691" xr:uid="{00000000-0005-0000-0000-000010740000}"/>
    <cellStyle name="Normal 74 8 3" xfId="9577" xr:uid="{00000000-0005-0000-0000-00007A250000}"/>
    <cellStyle name="Normal 74 8 3 3" xfId="24674" xr:uid="{00000000-0005-0000-0000-000077600000}"/>
    <cellStyle name="Normal 74 8 5" xfId="19661" xr:uid="{00000000-0005-0000-0000-0000E24C0000}"/>
    <cellStyle name="Normal 74 9" xfId="11253" xr:uid="{00000000-0005-0000-0000-0000062C0000}"/>
    <cellStyle name="Normal 74 9 3" xfId="26349"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3" xr:uid="{00000000-0005-0000-0000-00006A530000}"/>
    <cellStyle name="Normal 76 12" xfId="16318" xr:uid="{00000000-0005-0000-0000-0000D33F0000}"/>
    <cellStyle name="Normal 76 2" xfId="1198" xr:uid="{00000000-0005-0000-0000-0000BE040000}"/>
    <cellStyle name="Normal 76 2 11" xfId="16372" xr:uid="{00000000-0005-0000-0000-000009400000}"/>
    <cellStyle name="Normal 76 2 2" xfId="1306" xr:uid="{00000000-0005-0000-0000-00002A050000}"/>
    <cellStyle name="Normal 76 2 2 10" xfId="16476"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39" xr:uid="{00000000-0005-0000-0000-0000DC730000}"/>
    <cellStyle name="Normal 76 2 2 2 2 2 2 3" xfId="9525" xr:uid="{00000000-0005-0000-0000-000046250000}"/>
    <cellStyle name="Normal 76 2 2 2 2 2 2 3 3" xfId="24622" xr:uid="{00000000-0005-0000-0000-000043600000}"/>
    <cellStyle name="Normal 76 2 2 2 2 2 2 5" xfId="19609"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3" xr:uid="{00000000-0005-0000-0000-0000CA660000}"/>
    <cellStyle name="Normal 76 2 2 2 2 2 3 5" xfId="21280" xr:uid="{00000000-0005-0000-0000-000035530000}"/>
    <cellStyle name="Normal 76 2 2 2 2 2 4" xfId="12874" xr:uid="{00000000-0005-0000-0000-00005B320000}"/>
    <cellStyle name="Normal 76 2 2 2 2 2 4 3" xfId="27968" xr:uid="{00000000-0005-0000-0000-0000556D0000}"/>
    <cellStyle name="Normal 76 2 2 2 2 2 5" xfId="7853" xr:uid="{00000000-0005-0000-0000-0000BE1E0000}"/>
    <cellStyle name="Normal 76 2 2 2 2 2 5 3" xfId="22951" xr:uid="{00000000-0005-0000-0000-0000BC590000}"/>
    <cellStyle name="Normal 76 2 2 2 2 2 7" xfId="17938" xr:uid="{00000000-0005-0000-0000-000027460000}"/>
    <cellStyle name="Normal 76 2 2 2 2 3" xfId="3635" xr:uid="{00000000-0005-0000-0000-0000440E0000}"/>
    <cellStyle name="Normal 76 2 2 2 2 3 2" xfId="13709" xr:uid="{00000000-0005-0000-0000-00009E350000}"/>
    <cellStyle name="Normal 76 2 2 2 2 3 2 3" xfId="28803" xr:uid="{00000000-0005-0000-0000-000098700000}"/>
    <cellStyle name="Normal 76 2 2 2 2 3 3" xfId="8689" xr:uid="{00000000-0005-0000-0000-000002220000}"/>
    <cellStyle name="Normal 76 2 2 2 2 3 3 3" xfId="23786" xr:uid="{00000000-0005-0000-0000-0000FF5C0000}"/>
    <cellStyle name="Normal 76 2 2 2 2 3 5" xfId="18773" xr:uid="{00000000-0005-0000-0000-00006A490000}"/>
    <cellStyle name="Normal 76 2 2 2 2 4" xfId="5328" xr:uid="{00000000-0005-0000-0000-0000E1140000}"/>
    <cellStyle name="Normal 76 2 2 2 2 4 2" xfId="15380" xr:uid="{00000000-0005-0000-0000-0000253C0000}"/>
    <cellStyle name="Normal 76 2 2 2 2 4 2 3" xfId="30474" xr:uid="{00000000-0005-0000-0000-00001F770000}"/>
    <cellStyle name="Normal 76 2 2 2 2 4 3" xfId="10360" xr:uid="{00000000-0005-0000-0000-000089280000}"/>
    <cellStyle name="Normal 76 2 2 2 2 4 3 3" xfId="25457" xr:uid="{00000000-0005-0000-0000-000086630000}"/>
    <cellStyle name="Normal 76 2 2 2 2 4 5" xfId="20444" xr:uid="{00000000-0005-0000-0000-0000F14F0000}"/>
    <cellStyle name="Normal 76 2 2 2 2 5" xfId="12038" xr:uid="{00000000-0005-0000-0000-0000172F0000}"/>
    <cellStyle name="Normal 76 2 2 2 2 5 3" xfId="27132" xr:uid="{00000000-0005-0000-0000-0000116A0000}"/>
    <cellStyle name="Normal 76 2 2 2 2 6" xfId="7017" xr:uid="{00000000-0005-0000-0000-00007A1B0000}"/>
    <cellStyle name="Normal 76 2 2 2 2 6 3" xfId="22115" xr:uid="{00000000-0005-0000-0000-000078560000}"/>
    <cellStyle name="Normal 76 2 2 2 2 8" xfId="17102"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1" xr:uid="{00000000-0005-0000-0000-00003A720000}"/>
    <cellStyle name="Normal 76 2 2 2 3 2 3" xfId="9107" xr:uid="{00000000-0005-0000-0000-0000A4230000}"/>
    <cellStyle name="Normal 76 2 2 2 3 2 3 3" xfId="24204" xr:uid="{00000000-0005-0000-0000-0000A15E0000}"/>
    <cellStyle name="Normal 76 2 2 2 3 2 5" xfId="19191" xr:uid="{00000000-0005-0000-0000-00000C4B0000}"/>
    <cellStyle name="Normal 76 2 2 2 3 3" xfId="5746" xr:uid="{00000000-0005-0000-0000-000083160000}"/>
    <cellStyle name="Normal 76 2 2 2 3 3 2" xfId="15798" xr:uid="{00000000-0005-0000-0000-0000C73D0000}"/>
    <cellStyle name="Normal 76 2 2 2 3 3 2 3" xfId="30892" xr:uid="{00000000-0005-0000-0000-0000C1780000}"/>
    <cellStyle name="Normal 76 2 2 2 3 3 3" xfId="10778" xr:uid="{00000000-0005-0000-0000-00002B2A0000}"/>
    <cellStyle name="Normal 76 2 2 2 3 3 3 3" xfId="25875" xr:uid="{00000000-0005-0000-0000-000028650000}"/>
    <cellStyle name="Normal 76 2 2 2 3 3 5" xfId="20862" xr:uid="{00000000-0005-0000-0000-000093510000}"/>
    <cellStyle name="Normal 76 2 2 2 3 4" xfId="12456" xr:uid="{00000000-0005-0000-0000-0000B9300000}"/>
    <cellStyle name="Normal 76 2 2 2 3 4 3" xfId="27550" xr:uid="{00000000-0005-0000-0000-0000B36B0000}"/>
    <cellStyle name="Normal 76 2 2 2 3 5" xfId="7435" xr:uid="{00000000-0005-0000-0000-00001C1D0000}"/>
    <cellStyle name="Normal 76 2 2 2 3 5 3" xfId="22533" xr:uid="{00000000-0005-0000-0000-00001A580000}"/>
    <cellStyle name="Normal 76 2 2 2 3 7" xfId="17520" xr:uid="{00000000-0005-0000-0000-000085440000}"/>
    <cellStyle name="Normal 76 2 2 2 4" xfId="3217" xr:uid="{00000000-0005-0000-0000-0000A20C0000}"/>
    <cellStyle name="Normal 76 2 2 2 4 2" xfId="13291" xr:uid="{00000000-0005-0000-0000-0000FC330000}"/>
    <cellStyle name="Normal 76 2 2 2 4 2 3" xfId="28385" xr:uid="{00000000-0005-0000-0000-0000F66E0000}"/>
    <cellStyle name="Normal 76 2 2 2 4 3" xfId="8271" xr:uid="{00000000-0005-0000-0000-000060200000}"/>
    <cellStyle name="Normal 76 2 2 2 4 3 3" xfId="23368" xr:uid="{00000000-0005-0000-0000-00005D5B0000}"/>
    <cellStyle name="Normal 76 2 2 2 4 5" xfId="18355" xr:uid="{00000000-0005-0000-0000-0000C8470000}"/>
    <cellStyle name="Normal 76 2 2 2 5" xfId="4910" xr:uid="{00000000-0005-0000-0000-00003F130000}"/>
    <cellStyle name="Normal 76 2 2 2 5 2" xfId="14962" xr:uid="{00000000-0005-0000-0000-0000833A0000}"/>
    <cellStyle name="Normal 76 2 2 2 5 2 3" xfId="30056" xr:uid="{00000000-0005-0000-0000-00007D750000}"/>
    <cellStyle name="Normal 76 2 2 2 5 3" xfId="9942" xr:uid="{00000000-0005-0000-0000-0000E7260000}"/>
    <cellStyle name="Normal 76 2 2 2 5 3 3" xfId="25039" xr:uid="{00000000-0005-0000-0000-0000E4610000}"/>
    <cellStyle name="Normal 76 2 2 2 5 5" xfId="20026" xr:uid="{00000000-0005-0000-0000-00004F4E0000}"/>
    <cellStyle name="Normal 76 2 2 2 6" xfId="11620" xr:uid="{00000000-0005-0000-0000-0000752D0000}"/>
    <cellStyle name="Normal 76 2 2 2 6 3" xfId="26714" xr:uid="{00000000-0005-0000-0000-00006F680000}"/>
    <cellStyle name="Normal 76 2 2 2 7" xfId="6599" xr:uid="{00000000-0005-0000-0000-0000D8190000}"/>
    <cellStyle name="Normal 76 2 2 2 7 3" xfId="21697" xr:uid="{00000000-0005-0000-0000-0000D6540000}"/>
    <cellStyle name="Normal 76 2 2 2 9" xfId="16684"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1" xr:uid="{00000000-0005-0000-0000-00000C730000}"/>
    <cellStyle name="Normal 76 2 2 3 2 2 3" xfId="9317" xr:uid="{00000000-0005-0000-0000-000076240000}"/>
    <cellStyle name="Normal 76 2 2 3 2 2 3 3" xfId="24414" xr:uid="{00000000-0005-0000-0000-0000735F0000}"/>
    <cellStyle name="Normal 76 2 2 3 2 2 5" xfId="19401" xr:uid="{00000000-0005-0000-0000-0000DE4B0000}"/>
    <cellStyle name="Normal 76 2 2 3 2 3" xfId="5956" xr:uid="{00000000-0005-0000-0000-000055170000}"/>
    <cellStyle name="Normal 76 2 2 3 2 3 2" xfId="16008" xr:uid="{00000000-0005-0000-0000-0000993E0000}"/>
    <cellStyle name="Normal 76 2 2 3 2 3 2 3" xfId="31102" xr:uid="{00000000-0005-0000-0000-000093790000}"/>
    <cellStyle name="Normal 76 2 2 3 2 3 3" xfId="10988" xr:uid="{00000000-0005-0000-0000-0000FD2A0000}"/>
    <cellStyle name="Normal 76 2 2 3 2 3 3 3" xfId="26085" xr:uid="{00000000-0005-0000-0000-0000FA650000}"/>
    <cellStyle name="Normal 76 2 2 3 2 3 5" xfId="21072" xr:uid="{00000000-0005-0000-0000-000065520000}"/>
    <cellStyle name="Normal 76 2 2 3 2 4" xfId="12666" xr:uid="{00000000-0005-0000-0000-00008B310000}"/>
    <cellStyle name="Normal 76 2 2 3 2 4 3" xfId="27760" xr:uid="{00000000-0005-0000-0000-0000856C0000}"/>
    <cellStyle name="Normal 76 2 2 3 2 5" xfId="7645" xr:uid="{00000000-0005-0000-0000-0000EE1D0000}"/>
    <cellStyle name="Normal 76 2 2 3 2 5 3" xfId="22743" xr:uid="{00000000-0005-0000-0000-0000EC580000}"/>
    <cellStyle name="Normal 76 2 2 3 2 7" xfId="17730" xr:uid="{00000000-0005-0000-0000-000057450000}"/>
    <cellStyle name="Normal 76 2 2 3 3" xfId="3427" xr:uid="{00000000-0005-0000-0000-0000740D0000}"/>
    <cellStyle name="Normal 76 2 2 3 3 2" xfId="13501" xr:uid="{00000000-0005-0000-0000-0000CE340000}"/>
    <cellStyle name="Normal 76 2 2 3 3 2 3" xfId="28595" xr:uid="{00000000-0005-0000-0000-0000C86F0000}"/>
    <cellStyle name="Normal 76 2 2 3 3 3" xfId="8481" xr:uid="{00000000-0005-0000-0000-000032210000}"/>
    <cellStyle name="Normal 76 2 2 3 3 3 3" xfId="23578" xr:uid="{00000000-0005-0000-0000-00002F5C0000}"/>
    <cellStyle name="Normal 76 2 2 3 3 5" xfId="18565" xr:uid="{00000000-0005-0000-0000-00009A480000}"/>
    <cellStyle name="Normal 76 2 2 3 4" xfId="5120" xr:uid="{00000000-0005-0000-0000-000011140000}"/>
    <cellStyle name="Normal 76 2 2 3 4 2" xfId="15172" xr:uid="{00000000-0005-0000-0000-0000553B0000}"/>
    <cellStyle name="Normal 76 2 2 3 4 2 3" xfId="30266" xr:uid="{00000000-0005-0000-0000-00004F760000}"/>
    <cellStyle name="Normal 76 2 2 3 4 3" xfId="10152" xr:uid="{00000000-0005-0000-0000-0000B9270000}"/>
    <cellStyle name="Normal 76 2 2 3 4 3 3" xfId="25249" xr:uid="{00000000-0005-0000-0000-0000B6620000}"/>
    <cellStyle name="Normal 76 2 2 3 4 5" xfId="20236" xr:uid="{00000000-0005-0000-0000-0000214F0000}"/>
    <cellStyle name="Normal 76 2 2 3 5" xfId="11830" xr:uid="{00000000-0005-0000-0000-0000472E0000}"/>
    <cellStyle name="Normal 76 2 2 3 5 3" xfId="26924" xr:uid="{00000000-0005-0000-0000-000041690000}"/>
    <cellStyle name="Normal 76 2 2 3 6" xfId="6809" xr:uid="{00000000-0005-0000-0000-0000AA1A0000}"/>
    <cellStyle name="Normal 76 2 2 3 6 3" xfId="21907" xr:uid="{00000000-0005-0000-0000-0000A8550000}"/>
    <cellStyle name="Normal 76 2 2 3 8" xfId="16894"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3" xr:uid="{00000000-0005-0000-0000-00006A710000}"/>
    <cellStyle name="Normal 76 2 2 4 2 3" xfId="8899" xr:uid="{00000000-0005-0000-0000-0000D4220000}"/>
    <cellStyle name="Normal 76 2 2 4 2 3 3" xfId="23996" xr:uid="{00000000-0005-0000-0000-0000D15D0000}"/>
    <cellStyle name="Normal 76 2 2 4 2 5" xfId="18983" xr:uid="{00000000-0005-0000-0000-00003C4A0000}"/>
    <cellStyle name="Normal 76 2 2 4 3" xfId="5538" xr:uid="{00000000-0005-0000-0000-0000B3150000}"/>
    <cellStyle name="Normal 76 2 2 4 3 2" xfId="15590" xr:uid="{00000000-0005-0000-0000-0000F73C0000}"/>
    <cellStyle name="Normal 76 2 2 4 3 2 3" xfId="30684" xr:uid="{00000000-0005-0000-0000-0000F1770000}"/>
    <cellStyle name="Normal 76 2 2 4 3 3" xfId="10570" xr:uid="{00000000-0005-0000-0000-00005B290000}"/>
    <cellStyle name="Normal 76 2 2 4 3 3 3" xfId="25667" xr:uid="{00000000-0005-0000-0000-000058640000}"/>
    <cellStyle name="Normal 76 2 2 4 3 5" xfId="20654" xr:uid="{00000000-0005-0000-0000-0000C3500000}"/>
    <cellStyle name="Normal 76 2 2 4 4" xfId="12248" xr:uid="{00000000-0005-0000-0000-0000E92F0000}"/>
    <cellStyle name="Normal 76 2 2 4 4 3" xfId="27342" xr:uid="{00000000-0005-0000-0000-0000E36A0000}"/>
    <cellStyle name="Normal 76 2 2 4 5" xfId="7227" xr:uid="{00000000-0005-0000-0000-00004C1C0000}"/>
    <cellStyle name="Normal 76 2 2 4 5 3" xfId="22325" xr:uid="{00000000-0005-0000-0000-00004A570000}"/>
    <cellStyle name="Normal 76 2 2 4 7" xfId="17312" xr:uid="{00000000-0005-0000-0000-0000B5430000}"/>
    <cellStyle name="Normal 76 2 2 5" xfId="3009" xr:uid="{00000000-0005-0000-0000-0000D20B0000}"/>
    <cellStyle name="Normal 76 2 2 5 2" xfId="13083" xr:uid="{00000000-0005-0000-0000-00002C330000}"/>
    <cellStyle name="Normal 76 2 2 5 2 3" xfId="28177" xr:uid="{00000000-0005-0000-0000-0000266E0000}"/>
    <cellStyle name="Normal 76 2 2 5 3" xfId="8063" xr:uid="{00000000-0005-0000-0000-0000901F0000}"/>
    <cellStyle name="Normal 76 2 2 5 3 3" xfId="23160" xr:uid="{00000000-0005-0000-0000-00008D5A0000}"/>
    <cellStyle name="Normal 76 2 2 5 5" xfId="18147" xr:uid="{00000000-0005-0000-0000-0000F8460000}"/>
    <cellStyle name="Normal 76 2 2 6" xfId="4702" xr:uid="{00000000-0005-0000-0000-00006F120000}"/>
    <cellStyle name="Normal 76 2 2 6 2" xfId="14754" xr:uid="{00000000-0005-0000-0000-0000B3390000}"/>
    <cellStyle name="Normal 76 2 2 6 2 3" xfId="29848" xr:uid="{00000000-0005-0000-0000-0000AD740000}"/>
    <cellStyle name="Normal 76 2 2 6 3" xfId="9734" xr:uid="{00000000-0005-0000-0000-000017260000}"/>
    <cellStyle name="Normal 76 2 2 6 3 3" xfId="24831" xr:uid="{00000000-0005-0000-0000-000014610000}"/>
    <cellStyle name="Normal 76 2 2 6 5" xfId="19818" xr:uid="{00000000-0005-0000-0000-00007F4D0000}"/>
    <cellStyle name="Normal 76 2 2 7" xfId="11412" xr:uid="{00000000-0005-0000-0000-0000A52C0000}"/>
    <cellStyle name="Normal 76 2 2 7 3" xfId="26506" xr:uid="{00000000-0005-0000-0000-00009F670000}"/>
    <cellStyle name="Normal 76 2 2 8" xfId="6391" xr:uid="{00000000-0005-0000-0000-000008190000}"/>
    <cellStyle name="Normal 76 2 2 8 3" xfId="21489"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5" xr:uid="{00000000-0005-0000-0000-000074730000}"/>
    <cellStyle name="Normal 76 2 3 2 2 2 3" xfId="9421" xr:uid="{00000000-0005-0000-0000-0000DE240000}"/>
    <cellStyle name="Normal 76 2 3 2 2 2 3 3" xfId="24518" xr:uid="{00000000-0005-0000-0000-0000DB5F0000}"/>
    <cellStyle name="Normal 76 2 3 2 2 2 5" xfId="19505" xr:uid="{00000000-0005-0000-0000-0000464C0000}"/>
    <cellStyle name="Normal 76 2 3 2 2 3" xfId="6060" xr:uid="{00000000-0005-0000-0000-0000BD170000}"/>
    <cellStyle name="Normal 76 2 3 2 2 3 2" xfId="16112" xr:uid="{00000000-0005-0000-0000-0000013F0000}"/>
    <cellStyle name="Normal 76 2 3 2 2 3 2 3" xfId="31206" xr:uid="{00000000-0005-0000-0000-0000FB790000}"/>
    <cellStyle name="Normal 76 2 3 2 2 3 3" xfId="11092" xr:uid="{00000000-0005-0000-0000-0000652B0000}"/>
    <cellStyle name="Normal 76 2 3 2 2 3 3 3" xfId="26189" xr:uid="{00000000-0005-0000-0000-000062660000}"/>
    <cellStyle name="Normal 76 2 3 2 2 3 5" xfId="21176" xr:uid="{00000000-0005-0000-0000-0000CD520000}"/>
    <cellStyle name="Normal 76 2 3 2 2 4" xfId="12770" xr:uid="{00000000-0005-0000-0000-0000F3310000}"/>
    <cellStyle name="Normal 76 2 3 2 2 4 3" xfId="27864" xr:uid="{00000000-0005-0000-0000-0000ED6C0000}"/>
    <cellStyle name="Normal 76 2 3 2 2 5" xfId="7749" xr:uid="{00000000-0005-0000-0000-0000561E0000}"/>
    <cellStyle name="Normal 76 2 3 2 2 5 3" xfId="22847" xr:uid="{00000000-0005-0000-0000-000054590000}"/>
    <cellStyle name="Normal 76 2 3 2 2 7" xfId="17834" xr:uid="{00000000-0005-0000-0000-0000BF450000}"/>
    <cellStyle name="Normal 76 2 3 2 3" xfId="3531" xr:uid="{00000000-0005-0000-0000-0000DC0D0000}"/>
    <cellStyle name="Normal 76 2 3 2 3 2" xfId="13605" xr:uid="{00000000-0005-0000-0000-000036350000}"/>
    <cellStyle name="Normal 76 2 3 2 3 2 3" xfId="28699" xr:uid="{00000000-0005-0000-0000-000030700000}"/>
    <cellStyle name="Normal 76 2 3 2 3 3" xfId="8585" xr:uid="{00000000-0005-0000-0000-00009A210000}"/>
    <cellStyle name="Normal 76 2 3 2 3 3 3" xfId="23682" xr:uid="{00000000-0005-0000-0000-0000975C0000}"/>
    <cellStyle name="Normal 76 2 3 2 3 5" xfId="18669" xr:uid="{00000000-0005-0000-0000-000002490000}"/>
    <cellStyle name="Normal 76 2 3 2 4" xfId="5224" xr:uid="{00000000-0005-0000-0000-000079140000}"/>
    <cellStyle name="Normal 76 2 3 2 4 2" xfId="15276" xr:uid="{00000000-0005-0000-0000-0000BD3B0000}"/>
    <cellStyle name="Normal 76 2 3 2 4 2 3" xfId="30370" xr:uid="{00000000-0005-0000-0000-0000B7760000}"/>
    <cellStyle name="Normal 76 2 3 2 4 3" xfId="10256" xr:uid="{00000000-0005-0000-0000-000021280000}"/>
    <cellStyle name="Normal 76 2 3 2 4 3 3" xfId="25353" xr:uid="{00000000-0005-0000-0000-00001E630000}"/>
    <cellStyle name="Normal 76 2 3 2 4 5" xfId="20340" xr:uid="{00000000-0005-0000-0000-0000894F0000}"/>
    <cellStyle name="Normal 76 2 3 2 5" xfId="11934" xr:uid="{00000000-0005-0000-0000-0000AF2E0000}"/>
    <cellStyle name="Normal 76 2 3 2 5 3" xfId="27028" xr:uid="{00000000-0005-0000-0000-0000A9690000}"/>
    <cellStyle name="Normal 76 2 3 2 6" xfId="6913" xr:uid="{00000000-0005-0000-0000-0000121B0000}"/>
    <cellStyle name="Normal 76 2 3 2 6 3" xfId="22011" xr:uid="{00000000-0005-0000-0000-000010560000}"/>
    <cellStyle name="Normal 76 2 3 2 8" xfId="16998"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7" xr:uid="{00000000-0005-0000-0000-0000D2710000}"/>
    <cellStyle name="Normal 76 2 3 3 2 3" xfId="9003" xr:uid="{00000000-0005-0000-0000-00003C230000}"/>
    <cellStyle name="Normal 76 2 3 3 2 3 3" xfId="24100" xr:uid="{00000000-0005-0000-0000-0000395E0000}"/>
    <cellStyle name="Normal 76 2 3 3 2 5" xfId="19087" xr:uid="{00000000-0005-0000-0000-0000A44A0000}"/>
    <cellStyle name="Normal 76 2 3 3 3" xfId="5642" xr:uid="{00000000-0005-0000-0000-00001B160000}"/>
    <cellStyle name="Normal 76 2 3 3 3 2" xfId="15694" xr:uid="{00000000-0005-0000-0000-00005F3D0000}"/>
    <cellStyle name="Normal 76 2 3 3 3 2 3" xfId="30788" xr:uid="{00000000-0005-0000-0000-000059780000}"/>
    <cellStyle name="Normal 76 2 3 3 3 3" xfId="10674" xr:uid="{00000000-0005-0000-0000-0000C3290000}"/>
    <cellStyle name="Normal 76 2 3 3 3 3 3" xfId="25771" xr:uid="{00000000-0005-0000-0000-0000C0640000}"/>
    <cellStyle name="Normal 76 2 3 3 3 5" xfId="20758" xr:uid="{00000000-0005-0000-0000-00002B510000}"/>
    <cellStyle name="Normal 76 2 3 3 4" xfId="12352" xr:uid="{00000000-0005-0000-0000-000051300000}"/>
    <cellStyle name="Normal 76 2 3 3 4 3" xfId="27446" xr:uid="{00000000-0005-0000-0000-00004B6B0000}"/>
    <cellStyle name="Normal 76 2 3 3 5" xfId="7331" xr:uid="{00000000-0005-0000-0000-0000B41C0000}"/>
    <cellStyle name="Normal 76 2 3 3 5 3" xfId="22429" xr:uid="{00000000-0005-0000-0000-0000B2570000}"/>
    <cellStyle name="Normal 76 2 3 3 7" xfId="17416" xr:uid="{00000000-0005-0000-0000-00001D440000}"/>
    <cellStyle name="Normal 76 2 3 4" xfId="3113" xr:uid="{00000000-0005-0000-0000-00003A0C0000}"/>
    <cellStyle name="Normal 76 2 3 4 2" xfId="13187" xr:uid="{00000000-0005-0000-0000-000094330000}"/>
    <cellStyle name="Normal 76 2 3 4 2 3" xfId="28281" xr:uid="{00000000-0005-0000-0000-00008E6E0000}"/>
    <cellStyle name="Normal 76 2 3 4 3" xfId="8167" xr:uid="{00000000-0005-0000-0000-0000F81F0000}"/>
    <cellStyle name="Normal 76 2 3 4 3 3" xfId="23264" xr:uid="{00000000-0005-0000-0000-0000F55A0000}"/>
    <cellStyle name="Normal 76 2 3 4 5" xfId="18251" xr:uid="{00000000-0005-0000-0000-000060470000}"/>
    <cellStyle name="Normal 76 2 3 5" xfId="4806" xr:uid="{00000000-0005-0000-0000-0000D7120000}"/>
    <cellStyle name="Normal 76 2 3 5 2" xfId="14858" xr:uid="{00000000-0005-0000-0000-00001B3A0000}"/>
    <cellStyle name="Normal 76 2 3 5 2 3" xfId="29952" xr:uid="{00000000-0005-0000-0000-000015750000}"/>
    <cellStyle name="Normal 76 2 3 5 3" xfId="9838" xr:uid="{00000000-0005-0000-0000-00007F260000}"/>
    <cellStyle name="Normal 76 2 3 5 3 3" xfId="24935" xr:uid="{00000000-0005-0000-0000-00007C610000}"/>
    <cellStyle name="Normal 76 2 3 5 5" xfId="19922" xr:uid="{00000000-0005-0000-0000-0000E74D0000}"/>
    <cellStyle name="Normal 76 2 3 6" xfId="11516" xr:uid="{00000000-0005-0000-0000-00000D2D0000}"/>
    <cellStyle name="Normal 76 2 3 6 3" xfId="26610" xr:uid="{00000000-0005-0000-0000-000007680000}"/>
    <cellStyle name="Normal 76 2 3 7" xfId="6495" xr:uid="{00000000-0005-0000-0000-000070190000}"/>
    <cellStyle name="Normal 76 2 3 7 3" xfId="21593" xr:uid="{00000000-0005-0000-0000-00006E540000}"/>
    <cellStyle name="Normal 76 2 3 9" xfId="16580"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7" xr:uid="{00000000-0005-0000-0000-0000A4720000}"/>
    <cellStyle name="Normal 76 2 4 2 2 3" xfId="9213" xr:uid="{00000000-0005-0000-0000-00000E240000}"/>
    <cellStyle name="Normal 76 2 4 2 2 3 3" xfId="24310" xr:uid="{00000000-0005-0000-0000-00000B5F0000}"/>
    <cellStyle name="Normal 76 2 4 2 2 5" xfId="19297" xr:uid="{00000000-0005-0000-0000-0000764B0000}"/>
    <cellStyle name="Normal 76 2 4 2 3" xfId="5852" xr:uid="{00000000-0005-0000-0000-0000ED160000}"/>
    <cellStyle name="Normal 76 2 4 2 3 2" xfId="15904" xr:uid="{00000000-0005-0000-0000-0000313E0000}"/>
    <cellStyle name="Normal 76 2 4 2 3 2 3" xfId="30998" xr:uid="{00000000-0005-0000-0000-00002B790000}"/>
    <cellStyle name="Normal 76 2 4 2 3 3" xfId="10884" xr:uid="{00000000-0005-0000-0000-0000952A0000}"/>
    <cellStyle name="Normal 76 2 4 2 3 3 3" xfId="25981" xr:uid="{00000000-0005-0000-0000-000092650000}"/>
    <cellStyle name="Normal 76 2 4 2 3 5" xfId="20968" xr:uid="{00000000-0005-0000-0000-0000FD510000}"/>
    <cellStyle name="Normal 76 2 4 2 4" xfId="12562" xr:uid="{00000000-0005-0000-0000-000023310000}"/>
    <cellStyle name="Normal 76 2 4 2 4 3" xfId="27656" xr:uid="{00000000-0005-0000-0000-00001D6C0000}"/>
    <cellStyle name="Normal 76 2 4 2 5" xfId="7541" xr:uid="{00000000-0005-0000-0000-0000861D0000}"/>
    <cellStyle name="Normal 76 2 4 2 5 3" xfId="22639" xr:uid="{00000000-0005-0000-0000-000084580000}"/>
    <cellStyle name="Normal 76 2 4 2 7" xfId="17626" xr:uid="{00000000-0005-0000-0000-0000EF440000}"/>
    <cellStyle name="Normal 76 2 4 3" xfId="3323" xr:uid="{00000000-0005-0000-0000-00000C0D0000}"/>
    <cellStyle name="Normal 76 2 4 3 2" xfId="13397" xr:uid="{00000000-0005-0000-0000-000066340000}"/>
    <cellStyle name="Normal 76 2 4 3 2 3" xfId="28491" xr:uid="{00000000-0005-0000-0000-0000606F0000}"/>
    <cellStyle name="Normal 76 2 4 3 3" xfId="8377" xr:uid="{00000000-0005-0000-0000-0000CA200000}"/>
    <cellStyle name="Normal 76 2 4 3 3 3" xfId="23474" xr:uid="{00000000-0005-0000-0000-0000C75B0000}"/>
    <cellStyle name="Normal 76 2 4 3 5" xfId="18461" xr:uid="{00000000-0005-0000-0000-000032480000}"/>
    <cellStyle name="Normal 76 2 4 4" xfId="5016" xr:uid="{00000000-0005-0000-0000-0000A9130000}"/>
    <cellStyle name="Normal 76 2 4 4 2" xfId="15068" xr:uid="{00000000-0005-0000-0000-0000ED3A0000}"/>
    <cellStyle name="Normal 76 2 4 4 2 3" xfId="30162" xr:uid="{00000000-0005-0000-0000-0000E7750000}"/>
    <cellStyle name="Normal 76 2 4 4 3" xfId="10048" xr:uid="{00000000-0005-0000-0000-000051270000}"/>
    <cellStyle name="Normal 76 2 4 4 3 3" xfId="25145" xr:uid="{00000000-0005-0000-0000-00004E620000}"/>
    <cellStyle name="Normal 76 2 4 4 5" xfId="20132" xr:uid="{00000000-0005-0000-0000-0000B94E0000}"/>
    <cellStyle name="Normal 76 2 4 5" xfId="11726" xr:uid="{00000000-0005-0000-0000-0000DF2D0000}"/>
    <cellStyle name="Normal 76 2 4 5 3" xfId="26820" xr:uid="{00000000-0005-0000-0000-0000D9680000}"/>
    <cellStyle name="Normal 76 2 4 6" xfId="6705" xr:uid="{00000000-0005-0000-0000-0000421A0000}"/>
    <cellStyle name="Normal 76 2 4 6 3" xfId="21803" xr:uid="{00000000-0005-0000-0000-000040550000}"/>
    <cellStyle name="Normal 76 2 4 8" xfId="16790"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09" xr:uid="{00000000-0005-0000-0000-000002710000}"/>
    <cellStyle name="Normal 76 2 5 2 3" xfId="8795" xr:uid="{00000000-0005-0000-0000-00006C220000}"/>
    <cellStyle name="Normal 76 2 5 2 3 3" xfId="23892" xr:uid="{00000000-0005-0000-0000-0000695D0000}"/>
    <cellStyle name="Normal 76 2 5 2 5" xfId="18879" xr:uid="{00000000-0005-0000-0000-0000D4490000}"/>
    <cellStyle name="Normal 76 2 5 3" xfId="5434" xr:uid="{00000000-0005-0000-0000-00004B150000}"/>
    <cellStyle name="Normal 76 2 5 3 2" xfId="15486" xr:uid="{00000000-0005-0000-0000-00008F3C0000}"/>
    <cellStyle name="Normal 76 2 5 3 2 3" xfId="30580" xr:uid="{00000000-0005-0000-0000-000089770000}"/>
    <cellStyle name="Normal 76 2 5 3 3" xfId="10466" xr:uid="{00000000-0005-0000-0000-0000F3280000}"/>
    <cellStyle name="Normal 76 2 5 3 3 3" xfId="25563" xr:uid="{00000000-0005-0000-0000-0000F0630000}"/>
    <cellStyle name="Normal 76 2 5 3 5" xfId="20550" xr:uid="{00000000-0005-0000-0000-00005B500000}"/>
    <cellStyle name="Normal 76 2 5 4" xfId="12144" xr:uid="{00000000-0005-0000-0000-0000812F0000}"/>
    <cellStyle name="Normal 76 2 5 4 3" xfId="27238" xr:uid="{00000000-0005-0000-0000-00007B6A0000}"/>
    <cellStyle name="Normal 76 2 5 5" xfId="7123" xr:uid="{00000000-0005-0000-0000-0000E41B0000}"/>
    <cellStyle name="Normal 76 2 5 5 3" xfId="22221" xr:uid="{00000000-0005-0000-0000-0000E2560000}"/>
    <cellStyle name="Normal 76 2 5 7" xfId="17208" xr:uid="{00000000-0005-0000-0000-00004D430000}"/>
    <cellStyle name="Normal 76 2 6" xfId="2905" xr:uid="{00000000-0005-0000-0000-00006A0B0000}"/>
    <cellStyle name="Normal 76 2 6 2" xfId="12979" xr:uid="{00000000-0005-0000-0000-0000C4320000}"/>
    <cellStyle name="Normal 76 2 6 2 3" xfId="28073" xr:uid="{00000000-0005-0000-0000-0000BE6D0000}"/>
    <cellStyle name="Normal 76 2 6 3" xfId="7959" xr:uid="{00000000-0005-0000-0000-0000281F0000}"/>
    <cellStyle name="Normal 76 2 6 3 3" xfId="23056" xr:uid="{00000000-0005-0000-0000-0000255A0000}"/>
    <cellStyle name="Normal 76 2 6 5" xfId="18043" xr:uid="{00000000-0005-0000-0000-000090460000}"/>
    <cellStyle name="Normal 76 2 7" xfId="4598" xr:uid="{00000000-0005-0000-0000-000007120000}"/>
    <cellStyle name="Normal 76 2 7 2" xfId="14650" xr:uid="{00000000-0005-0000-0000-00004B390000}"/>
    <cellStyle name="Normal 76 2 7 2 3" xfId="29744" xr:uid="{00000000-0005-0000-0000-000045740000}"/>
    <cellStyle name="Normal 76 2 7 3" xfId="9630" xr:uid="{00000000-0005-0000-0000-0000AF250000}"/>
    <cellStyle name="Normal 76 2 7 3 3" xfId="24727" xr:uid="{00000000-0005-0000-0000-0000AC600000}"/>
    <cellStyle name="Normal 76 2 7 5" xfId="19714" xr:uid="{00000000-0005-0000-0000-0000174D0000}"/>
    <cellStyle name="Normal 76 2 8" xfId="11308" xr:uid="{00000000-0005-0000-0000-00003D2C0000}"/>
    <cellStyle name="Normal 76 2 8 3" xfId="26402" xr:uid="{00000000-0005-0000-0000-000037670000}"/>
    <cellStyle name="Normal 76 2 9" xfId="6287" xr:uid="{00000000-0005-0000-0000-0000A0180000}"/>
    <cellStyle name="Normal 76 2 9 3" xfId="21385" xr:uid="{00000000-0005-0000-0000-00009E530000}"/>
    <cellStyle name="Normal 76 3" xfId="1252" xr:uid="{00000000-0005-0000-0000-0000F4040000}"/>
    <cellStyle name="Normal 76 3 10" xfId="16424"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7" xr:uid="{00000000-0005-0000-0000-0000A8730000}"/>
    <cellStyle name="Normal 76 3 2 2 2 2 3" xfId="9473" xr:uid="{00000000-0005-0000-0000-000012250000}"/>
    <cellStyle name="Normal 76 3 2 2 2 2 3 3" xfId="24570" xr:uid="{00000000-0005-0000-0000-00000F600000}"/>
    <cellStyle name="Normal 76 3 2 2 2 2 5" xfId="19557" xr:uid="{00000000-0005-0000-0000-00007A4C0000}"/>
    <cellStyle name="Normal 76 3 2 2 2 3" xfId="6112" xr:uid="{00000000-0005-0000-0000-0000F1170000}"/>
    <cellStyle name="Normal 76 3 2 2 2 3 2" xfId="16164" xr:uid="{00000000-0005-0000-0000-0000353F0000}"/>
    <cellStyle name="Normal 76 3 2 2 2 3 2 3" xfId="31258" xr:uid="{00000000-0005-0000-0000-00002F7A0000}"/>
    <cellStyle name="Normal 76 3 2 2 2 3 3" xfId="11144" xr:uid="{00000000-0005-0000-0000-0000992B0000}"/>
    <cellStyle name="Normal 76 3 2 2 2 3 3 3" xfId="26241" xr:uid="{00000000-0005-0000-0000-000096660000}"/>
    <cellStyle name="Normal 76 3 2 2 2 3 5" xfId="21228" xr:uid="{00000000-0005-0000-0000-000001530000}"/>
    <cellStyle name="Normal 76 3 2 2 2 4" xfId="12822" xr:uid="{00000000-0005-0000-0000-000027320000}"/>
    <cellStyle name="Normal 76 3 2 2 2 4 3" xfId="27916" xr:uid="{00000000-0005-0000-0000-0000216D0000}"/>
    <cellStyle name="Normal 76 3 2 2 2 5" xfId="7801" xr:uid="{00000000-0005-0000-0000-00008A1E0000}"/>
    <cellStyle name="Normal 76 3 2 2 2 5 3" xfId="22899" xr:uid="{00000000-0005-0000-0000-000088590000}"/>
    <cellStyle name="Normal 76 3 2 2 2 7" xfId="17886" xr:uid="{00000000-0005-0000-0000-0000F3450000}"/>
    <cellStyle name="Normal 76 3 2 2 3" xfId="3583" xr:uid="{00000000-0005-0000-0000-0000100E0000}"/>
    <cellStyle name="Normal 76 3 2 2 3 2" xfId="13657" xr:uid="{00000000-0005-0000-0000-00006A350000}"/>
    <cellStyle name="Normal 76 3 2 2 3 2 3" xfId="28751" xr:uid="{00000000-0005-0000-0000-000064700000}"/>
    <cellStyle name="Normal 76 3 2 2 3 3" xfId="8637" xr:uid="{00000000-0005-0000-0000-0000CE210000}"/>
    <cellStyle name="Normal 76 3 2 2 3 3 3" xfId="23734" xr:uid="{00000000-0005-0000-0000-0000CB5C0000}"/>
    <cellStyle name="Normal 76 3 2 2 3 5" xfId="18721" xr:uid="{00000000-0005-0000-0000-000036490000}"/>
    <cellStyle name="Normal 76 3 2 2 4" xfId="5276" xr:uid="{00000000-0005-0000-0000-0000AD140000}"/>
    <cellStyle name="Normal 76 3 2 2 4 2" xfId="15328" xr:uid="{00000000-0005-0000-0000-0000F13B0000}"/>
    <cellStyle name="Normal 76 3 2 2 4 2 3" xfId="30422" xr:uid="{00000000-0005-0000-0000-0000EB760000}"/>
    <cellStyle name="Normal 76 3 2 2 4 3" xfId="10308" xr:uid="{00000000-0005-0000-0000-000055280000}"/>
    <cellStyle name="Normal 76 3 2 2 4 3 3" xfId="25405" xr:uid="{00000000-0005-0000-0000-000052630000}"/>
    <cellStyle name="Normal 76 3 2 2 4 5" xfId="20392" xr:uid="{00000000-0005-0000-0000-0000BD4F0000}"/>
    <cellStyle name="Normal 76 3 2 2 5" xfId="11986" xr:uid="{00000000-0005-0000-0000-0000E32E0000}"/>
    <cellStyle name="Normal 76 3 2 2 5 3" xfId="27080" xr:uid="{00000000-0005-0000-0000-0000DD690000}"/>
    <cellStyle name="Normal 76 3 2 2 6" xfId="6965" xr:uid="{00000000-0005-0000-0000-0000461B0000}"/>
    <cellStyle name="Normal 76 3 2 2 6 3" xfId="22063" xr:uid="{00000000-0005-0000-0000-000044560000}"/>
    <cellStyle name="Normal 76 3 2 2 8" xfId="17050"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69" xr:uid="{00000000-0005-0000-0000-000006720000}"/>
    <cellStyle name="Normal 76 3 2 3 2 3" xfId="9055" xr:uid="{00000000-0005-0000-0000-000070230000}"/>
    <cellStyle name="Normal 76 3 2 3 2 3 3" xfId="24152" xr:uid="{00000000-0005-0000-0000-00006D5E0000}"/>
    <cellStyle name="Normal 76 3 2 3 2 5" xfId="19139" xr:uid="{00000000-0005-0000-0000-0000D84A0000}"/>
    <cellStyle name="Normal 76 3 2 3 3" xfId="5694" xr:uid="{00000000-0005-0000-0000-00004F160000}"/>
    <cellStyle name="Normal 76 3 2 3 3 2" xfId="15746" xr:uid="{00000000-0005-0000-0000-0000933D0000}"/>
    <cellStyle name="Normal 76 3 2 3 3 2 3" xfId="30840" xr:uid="{00000000-0005-0000-0000-00008D780000}"/>
    <cellStyle name="Normal 76 3 2 3 3 3" xfId="10726" xr:uid="{00000000-0005-0000-0000-0000F7290000}"/>
    <cellStyle name="Normal 76 3 2 3 3 3 3" xfId="25823" xr:uid="{00000000-0005-0000-0000-0000F4640000}"/>
    <cellStyle name="Normal 76 3 2 3 3 5" xfId="20810" xr:uid="{00000000-0005-0000-0000-00005F510000}"/>
    <cellStyle name="Normal 76 3 2 3 4" xfId="12404" xr:uid="{00000000-0005-0000-0000-000085300000}"/>
    <cellStyle name="Normal 76 3 2 3 4 3" xfId="27498" xr:uid="{00000000-0005-0000-0000-00007F6B0000}"/>
    <cellStyle name="Normal 76 3 2 3 5" xfId="7383" xr:uid="{00000000-0005-0000-0000-0000E81C0000}"/>
    <cellStyle name="Normal 76 3 2 3 5 3" xfId="22481" xr:uid="{00000000-0005-0000-0000-0000E6570000}"/>
    <cellStyle name="Normal 76 3 2 3 7" xfId="17468" xr:uid="{00000000-0005-0000-0000-000051440000}"/>
    <cellStyle name="Normal 76 3 2 4" xfId="3165" xr:uid="{00000000-0005-0000-0000-00006E0C0000}"/>
    <cellStyle name="Normal 76 3 2 4 2" xfId="13239" xr:uid="{00000000-0005-0000-0000-0000C8330000}"/>
    <cellStyle name="Normal 76 3 2 4 2 3" xfId="28333" xr:uid="{00000000-0005-0000-0000-0000C26E0000}"/>
    <cellStyle name="Normal 76 3 2 4 3" xfId="8219" xr:uid="{00000000-0005-0000-0000-00002C200000}"/>
    <cellStyle name="Normal 76 3 2 4 3 3" xfId="23316" xr:uid="{00000000-0005-0000-0000-0000295B0000}"/>
    <cellStyle name="Normal 76 3 2 4 5" xfId="18303" xr:uid="{00000000-0005-0000-0000-000094470000}"/>
    <cellStyle name="Normal 76 3 2 5" xfId="4858" xr:uid="{00000000-0005-0000-0000-00000B130000}"/>
    <cellStyle name="Normal 76 3 2 5 2" xfId="14910" xr:uid="{00000000-0005-0000-0000-00004F3A0000}"/>
    <cellStyle name="Normal 76 3 2 5 2 3" xfId="30004" xr:uid="{00000000-0005-0000-0000-000049750000}"/>
    <cellStyle name="Normal 76 3 2 5 3" xfId="9890" xr:uid="{00000000-0005-0000-0000-0000B3260000}"/>
    <cellStyle name="Normal 76 3 2 5 3 3" xfId="24987" xr:uid="{00000000-0005-0000-0000-0000B0610000}"/>
    <cellStyle name="Normal 76 3 2 5 5" xfId="19974" xr:uid="{00000000-0005-0000-0000-00001B4E0000}"/>
    <cellStyle name="Normal 76 3 2 6" xfId="11568" xr:uid="{00000000-0005-0000-0000-0000412D0000}"/>
    <cellStyle name="Normal 76 3 2 6 3" xfId="26662" xr:uid="{00000000-0005-0000-0000-00003B680000}"/>
    <cellStyle name="Normal 76 3 2 7" xfId="6547" xr:uid="{00000000-0005-0000-0000-0000A4190000}"/>
    <cellStyle name="Normal 76 3 2 7 3" xfId="21645" xr:uid="{00000000-0005-0000-0000-0000A2540000}"/>
    <cellStyle name="Normal 76 3 2 9" xfId="16632"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79" xr:uid="{00000000-0005-0000-0000-0000D8720000}"/>
    <cellStyle name="Normal 76 3 3 2 2 3" xfId="9265" xr:uid="{00000000-0005-0000-0000-000042240000}"/>
    <cellStyle name="Normal 76 3 3 2 2 3 3" xfId="24362" xr:uid="{00000000-0005-0000-0000-00003F5F0000}"/>
    <cellStyle name="Normal 76 3 3 2 2 5" xfId="19349" xr:uid="{00000000-0005-0000-0000-0000AA4B0000}"/>
    <cellStyle name="Normal 76 3 3 2 3" xfId="5904" xr:uid="{00000000-0005-0000-0000-000021170000}"/>
    <cellStyle name="Normal 76 3 3 2 3 2" xfId="15956" xr:uid="{00000000-0005-0000-0000-0000653E0000}"/>
    <cellStyle name="Normal 76 3 3 2 3 2 3" xfId="31050" xr:uid="{00000000-0005-0000-0000-00005F790000}"/>
    <cellStyle name="Normal 76 3 3 2 3 3" xfId="10936" xr:uid="{00000000-0005-0000-0000-0000C92A0000}"/>
    <cellStyle name="Normal 76 3 3 2 3 3 3" xfId="26033" xr:uid="{00000000-0005-0000-0000-0000C6650000}"/>
    <cellStyle name="Normal 76 3 3 2 3 5" xfId="21020" xr:uid="{00000000-0005-0000-0000-000031520000}"/>
    <cellStyle name="Normal 76 3 3 2 4" xfId="12614" xr:uid="{00000000-0005-0000-0000-000057310000}"/>
    <cellStyle name="Normal 76 3 3 2 4 3" xfId="27708" xr:uid="{00000000-0005-0000-0000-0000516C0000}"/>
    <cellStyle name="Normal 76 3 3 2 5" xfId="7593" xr:uid="{00000000-0005-0000-0000-0000BA1D0000}"/>
    <cellStyle name="Normal 76 3 3 2 5 3" xfId="22691" xr:uid="{00000000-0005-0000-0000-0000B8580000}"/>
    <cellStyle name="Normal 76 3 3 2 7" xfId="17678" xr:uid="{00000000-0005-0000-0000-000023450000}"/>
    <cellStyle name="Normal 76 3 3 3" xfId="3375" xr:uid="{00000000-0005-0000-0000-0000400D0000}"/>
    <cellStyle name="Normal 76 3 3 3 2" xfId="13449" xr:uid="{00000000-0005-0000-0000-00009A340000}"/>
    <cellStyle name="Normal 76 3 3 3 2 3" xfId="28543" xr:uid="{00000000-0005-0000-0000-0000946F0000}"/>
    <cellStyle name="Normal 76 3 3 3 3" xfId="8429" xr:uid="{00000000-0005-0000-0000-0000FE200000}"/>
    <cellStyle name="Normal 76 3 3 3 3 3" xfId="23526" xr:uid="{00000000-0005-0000-0000-0000FB5B0000}"/>
    <cellStyle name="Normal 76 3 3 3 5" xfId="18513" xr:uid="{00000000-0005-0000-0000-000066480000}"/>
    <cellStyle name="Normal 76 3 3 4" xfId="5068" xr:uid="{00000000-0005-0000-0000-0000DD130000}"/>
    <cellStyle name="Normal 76 3 3 4 2" xfId="15120" xr:uid="{00000000-0005-0000-0000-0000213B0000}"/>
    <cellStyle name="Normal 76 3 3 4 2 3" xfId="30214" xr:uid="{00000000-0005-0000-0000-00001B760000}"/>
    <cellStyle name="Normal 76 3 3 4 3" xfId="10100" xr:uid="{00000000-0005-0000-0000-000085270000}"/>
    <cellStyle name="Normal 76 3 3 4 3 3" xfId="25197" xr:uid="{00000000-0005-0000-0000-000082620000}"/>
    <cellStyle name="Normal 76 3 3 4 5" xfId="20184" xr:uid="{00000000-0005-0000-0000-0000ED4E0000}"/>
    <cellStyle name="Normal 76 3 3 5" xfId="11778" xr:uid="{00000000-0005-0000-0000-0000132E0000}"/>
    <cellStyle name="Normal 76 3 3 5 3" xfId="26872" xr:uid="{00000000-0005-0000-0000-00000D690000}"/>
    <cellStyle name="Normal 76 3 3 6" xfId="6757" xr:uid="{00000000-0005-0000-0000-0000761A0000}"/>
    <cellStyle name="Normal 76 3 3 6 3" xfId="21855" xr:uid="{00000000-0005-0000-0000-000074550000}"/>
    <cellStyle name="Normal 76 3 3 8" xfId="16842"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1" xr:uid="{00000000-0005-0000-0000-000036710000}"/>
    <cellStyle name="Normal 76 3 4 2 3" xfId="8847" xr:uid="{00000000-0005-0000-0000-0000A0220000}"/>
    <cellStyle name="Normal 76 3 4 2 3 3" xfId="23944" xr:uid="{00000000-0005-0000-0000-00009D5D0000}"/>
    <cellStyle name="Normal 76 3 4 2 5" xfId="18931" xr:uid="{00000000-0005-0000-0000-0000084A0000}"/>
    <cellStyle name="Normal 76 3 4 3" xfId="5486" xr:uid="{00000000-0005-0000-0000-00007F150000}"/>
    <cellStyle name="Normal 76 3 4 3 2" xfId="15538" xr:uid="{00000000-0005-0000-0000-0000C33C0000}"/>
    <cellStyle name="Normal 76 3 4 3 2 3" xfId="30632" xr:uid="{00000000-0005-0000-0000-0000BD770000}"/>
    <cellStyle name="Normal 76 3 4 3 3" xfId="10518" xr:uid="{00000000-0005-0000-0000-000027290000}"/>
    <cellStyle name="Normal 76 3 4 3 3 3" xfId="25615" xr:uid="{00000000-0005-0000-0000-000024640000}"/>
    <cellStyle name="Normal 76 3 4 3 5" xfId="20602" xr:uid="{00000000-0005-0000-0000-00008F500000}"/>
    <cellStyle name="Normal 76 3 4 4" xfId="12196" xr:uid="{00000000-0005-0000-0000-0000B52F0000}"/>
    <cellStyle name="Normal 76 3 4 4 3" xfId="27290" xr:uid="{00000000-0005-0000-0000-0000AF6A0000}"/>
    <cellStyle name="Normal 76 3 4 5" xfId="7175" xr:uid="{00000000-0005-0000-0000-0000181C0000}"/>
    <cellStyle name="Normal 76 3 4 5 3" xfId="22273" xr:uid="{00000000-0005-0000-0000-000016570000}"/>
    <cellStyle name="Normal 76 3 4 7" xfId="17260" xr:uid="{00000000-0005-0000-0000-000081430000}"/>
    <cellStyle name="Normal 76 3 5" xfId="2957" xr:uid="{00000000-0005-0000-0000-00009E0B0000}"/>
    <cellStyle name="Normal 76 3 5 2" xfId="13031" xr:uid="{00000000-0005-0000-0000-0000F8320000}"/>
    <cellStyle name="Normal 76 3 5 2 3" xfId="28125" xr:uid="{00000000-0005-0000-0000-0000F26D0000}"/>
    <cellStyle name="Normal 76 3 5 3" xfId="8011" xr:uid="{00000000-0005-0000-0000-00005C1F0000}"/>
    <cellStyle name="Normal 76 3 5 3 3" xfId="23108" xr:uid="{00000000-0005-0000-0000-0000595A0000}"/>
    <cellStyle name="Normal 76 3 5 5" xfId="18095" xr:uid="{00000000-0005-0000-0000-0000C4460000}"/>
    <cellStyle name="Normal 76 3 6" xfId="4650" xr:uid="{00000000-0005-0000-0000-00003B120000}"/>
    <cellStyle name="Normal 76 3 6 2" xfId="14702" xr:uid="{00000000-0005-0000-0000-00007F390000}"/>
    <cellStyle name="Normal 76 3 6 2 3" xfId="29796" xr:uid="{00000000-0005-0000-0000-000079740000}"/>
    <cellStyle name="Normal 76 3 6 3" xfId="9682" xr:uid="{00000000-0005-0000-0000-0000E3250000}"/>
    <cellStyle name="Normal 76 3 6 3 3" xfId="24779" xr:uid="{00000000-0005-0000-0000-0000E0600000}"/>
    <cellStyle name="Normal 76 3 6 5" xfId="19766" xr:uid="{00000000-0005-0000-0000-00004B4D0000}"/>
    <cellStyle name="Normal 76 3 7" xfId="11360" xr:uid="{00000000-0005-0000-0000-0000712C0000}"/>
    <cellStyle name="Normal 76 3 7 3" xfId="26454" xr:uid="{00000000-0005-0000-0000-00006B670000}"/>
    <cellStyle name="Normal 76 3 8" xfId="6339" xr:uid="{00000000-0005-0000-0000-0000D4180000}"/>
    <cellStyle name="Normal 76 3 8 3" xfId="21437"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3" xr:uid="{00000000-0005-0000-0000-000040730000}"/>
    <cellStyle name="Normal 76 4 2 2 2 3" xfId="9369" xr:uid="{00000000-0005-0000-0000-0000AA240000}"/>
    <cellStyle name="Normal 76 4 2 2 2 3 3" xfId="24466" xr:uid="{00000000-0005-0000-0000-0000A75F0000}"/>
    <cellStyle name="Normal 76 4 2 2 2 5" xfId="19453" xr:uid="{00000000-0005-0000-0000-0000124C0000}"/>
    <cellStyle name="Normal 76 4 2 2 3" xfId="6008" xr:uid="{00000000-0005-0000-0000-000089170000}"/>
    <cellStyle name="Normal 76 4 2 2 3 2" xfId="16060" xr:uid="{00000000-0005-0000-0000-0000CD3E0000}"/>
    <cellStyle name="Normal 76 4 2 2 3 2 3" xfId="31154" xr:uid="{00000000-0005-0000-0000-0000C7790000}"/>
    <cellStyle name="Normal 76 4 2 2 3 3" xfId="11040" xr:uid="{00000000-0005-0000-0000-0000312B0000}"/>
    <cellStyle name="Normal 76 4 2 2 3 3 3" xfId="26137" xr:uid="{00000000-0005-0000-0000-00002E660000}"/>
    <cellStyle name="Normal 76 4 2 2 3 5" xfId="21124" xr:uid="{00000000-0005-0000-0000-000099520000}"/>
    <cellStyle name="Normal 76 4 2 2 4" xfId="12718" xr:uid="{00000000-0005-0000-0000-0000BF310000}"/>
    <cellStyle name="Normal 76 4 2 2 4 3" xfId="27812" xr:uid="{00000000-0005-0000-0000-0000B96C0000}"/>
    <cellStyle name="Normal 76 4 2 2 5" xfId="7697" xr:uid="{00000000-0005-0000-0000-0000221E0000}"/>
    <cellStyle name="Normal 76 4 2 2 5 3" xfId="22795" xr:uid="{00000000-0005-0000-0000-000020590000}"/>
    <cellStyle name="Normal 76 4 2 2 7" xfId="17782" xr:uid="{00000000-0005-0000-0000-00008B450000}"/>
    <cellStyle name="Normal 76 4 2 3" xfId="3479" xr:uid="{00000000-0005-0000-0000-0000A80D0000}"/>
    <cellStyle name="Normal 76 4 2 3 2" xfId="13553" xr:uid="{00000000-0005-0000-0000-000002350000}"/>
    <cellStyle name="Normal 76 4 2 3 2 3" xfId="28647" xr:uid="{00000000-0005-0000-0000-0000FC6F0000}"/>
    <cellStyle name="Normal 76 4 2 3 3" xfId="8533" xr:uid="{00000000-0005-0000-0000-000066210000}"/>
    <cellStyle name="Normal 76 4 2 3 3 3" xfId="23630" xr:uid="{00000000-0005-0000-0000-0000635C0000}"/>
    <cellStyle name="Normal 76 4 2 3 5" xfId="18617" xr:uid="{00000000-0005-0000-0000-0000CE480000}"/>
    <cellStyle name="Normal 76 4 2 4" xfId="5172" xr:uid="{00000000-0005-0000-0000-000045140000}"/>
    <cellStyle name="Normal 76 4 2 4 2" xfId="15224" xr:uid="{00000000-0005-0000-0000-0000893B0000}"/>
    <cellStyle name="Normal 76 4 2 4 2 3" xfId="30318" xr:uid="{00000000-0005-0000-0000-000083760000}"/>
    <cellStyle name="Normal 76 4 2 4 3" xfId="10204" xr:uid="{00000000-0005-0000-0000-0000ED270000}"/>
    <cellStyle name="Normal 76 4 2 4 3 3" xfId="25301" xr:uid="{00000000-0005-0000-0000-0000EA620000}"/>
    <cellStyle name="Normal 76 4 2 4 5" xfId="20288" xr:uid="{00000000-0005-0000-0000-0000554F0000}"/>
    <cellStyle name="Normal 76 4 2 5" xfId="11882" xr:uid="{00000000-0005-0000-0000-00007B2E0000}"/>
    <cellStyle name="Normal 76 4 2 5 3" xfId="26976" xr:uid="{00000000-0005-0000-0000-000075690000}"/>
    <cellStyle name="Normal 76 4 2 6" xfId="6861" xr:uid="{00000000-0005-0000-0000-0000DE1A0000}"/>
    <cellStyle name="Normal 76 4 2 6 3" xfId="21959" xr:uid="{00000000-0005-0000-0000-0000DC550000}"/>
    <cellStyle name="Normal 76 4 2 8" xfId="16946"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5" xr:uid="{00000000-0005-0000-0000-00009E710000}"/>
    <cellStyle name="Normal 76 4 3 2 3" xfId="8951" xr:uid="{00000000-0005-0000-0000-000008230000}"/>
    <cellStyle name="Normal 76 4 3 2 3 3" xfId="24048" xr:uid="{00000000-0005-0000-0000-0000055E0000}"/>
    <cellStyle name="Normal 76 4 3 2 5" xfId="19035" xr:uid="{00000000-0005-0000-0000-0000704A0000}"/>
    <cellStyle name="Normal 76 4 3 3" xfId="5590" xr:uid="{00000000-0005-0000-0000-0000E7150000}"/>
    <cellStyle name="Normal 76 4 3 3 2" xfId="15642" xr:uid="{00000000-0005-0000-0000-00002B3D0000}"/>
    <cellStyle name="Normal 76 4 3 3 2 3" xfId="30736" xr:uid="{00000000-0005-0000-0000-000025780000}"/>
    <cellStyle name="Normal 76 4 3 3 3" xfId="10622" xr:uid="{00000000-0005-0000-0000-00008F290000}"/>
    <cellStyle name="Normal 76 4 3 3 3 3" xfId="25719" xr:uid="{00000000-0005-0000-0000-00008C640000}"/>
    <cellStyle name="Normal 76 4 3 3 5" xfId="20706" xr:uid="{00000000-0005-0000-0000-0000F7500000}"/>
    <cellStyle name="Normal 76 4 3 4" xfId="12300" xr:uid="{00000000-0005-0000-0000-00001D300000}"/>
    <cellStyle name="Normal 76 4 3 4 3" xfId="27394" xr:uid="{00000000-0005-0000-0000-0000176B0000}"/>
    <cellStyle name="Normal 76 4 3 5" xfId="7279" xr:uid="{00000000-0005-0000-0000-0000801C0000}"/>
    <cellStyle name="Normal 76 4 3 5 3" xfId="22377" xr:uid="{00000000-0005-0000-0000-00007E570000}"/>
    <cellStyle name="Normal 76 4 3 7" xfId="17364" xr:uid="{00000000-0005-0000-0000-0000E9430000}"/>
    <cellStyle name="Normal 76 4 4" xfId="3061" xr:uid="{00000000-0005-0000-0000-0000060C0000}"/>
    <cellStyle name="Normal 76 4 4 2" xfId="13135" xr:uid="{00000000-0005-0000-0000-000060330000}"/>
    <cellStyle name="Normal 76 4 4 2 3" xfId="28229" xr:uid="{00000000-0005-0000-0000-00005A6E0000}"/>
    <cellStyle name="Normal 76 4 4 3" xfId="8115" xr:uid="{00000000-0005-0000-0000-0000C41F0000}"/>
    <cellStyle name="Normal 76 4 4 3 3" xfId="23212" xr:uid="{00000000-0005-0000-0000-0000C15A0000}"/>
    <cellStyle name="Normal 76 4 4 5" xfId="18199" xr:uid="{00000000-0005-0000-0000-00002C470000}"/>
    <cellStyle name="Normal 76 4 5" xfId="4754" xr:uid="{00000000-0005-0000-0000-0000A3120000}"/>
    <cellStyle name="Normal 76 4 5 2" xfId="14806" xr:uid="{00000000-0005-0000-0000-0000E7390000}"/>
    <cellStyle name="Normal 76 4 5 2 3" xfId="29900" xr:uid="{00000000-0005-0000-0000-0000E1740000}"/>
    <cellStyle name="Normal 76 4 5 3" xfId="9786" xr:uid="{00000000-0005-0000-0000-00004B260000}"/>
    <cellStyle name="Normal 76 4 5 3 3" xfId="24883" xr:uid="{00000000-0005-0000-0000-000048610000}"/>
    <cellStyle name="Normal 76 4 5 5" xfId="19870" xr:uid="{00000000-0005-0000-0000-0000B34D0000}"/>
    <cellStyle name="Normal 76 4 6" xfId="11464" xr:uid="{00000000-0005-0000-0000-0000D92C0000}"/>
    <cellStyle name="Normal 76 4 6 3" xfId="26558" xr:uid="{00000000-0005-0000-0000-0000D3670000}"/>
    <cellStyle name="Normal 76 4 7" xfId="6443" xr:uid="{00000000-0005-0000-0000-00003C190000}"/>
    <cellStyle name="Normal 76 4 7 3" xfId="21541" xr:uid="{00000000-0005-0000-0000-00003A540000}"/>
    <cellStyle name="Normal 76 4 9" xfId="16528"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5" xr:uid="{00000000-0005-0000-0000-000070720000}"/>
    <cellStyle name="Normal 76 5 2 2 3" xfId="9161" xr:uid="{00000000-0005-0000-0000-0000DA230000}"/>
    <cellStyle name="Normal 76 5 2 2 3 3" xfId="24258" xr:uid="{00000000-0005-0000-0000-0000D75E0000}"/>
    <cellStyle name="Normal 76 5 2 2 5" xfId="19245" xr:uid="{00000000-0005-0000-0000-0000424B0000}"/>
    <cellStyle name="Normal 76 5 2 3" xfId="5800" xr:uid="{00000000-0005-0000-0000-0000B9160000}"/>
    <cellStyle name="Normal 76 5 2 3 2" xfId="15852" xr:uid="{00000000-0005-0000-0000-0000FD3D0000}"/>
    <cellStyle name="Normal 76 5 2 3 2 3" xfId="30946" xr:uid="{00000000-0005-0000-0000-0000F7780000}"/>
    <cellStyle name="Normal 76 5 2 3 3" xfId="10832" xr:uid="{00000000-0005-0000-0000-0000612A0000}"/>
    <cellStyle name="Normal 76 5 2 3 3 3" xfId="25929" xr:uid="{00000000-0005-0000-0000-00005E650000}"/>
    <cellStyle name="Normal 76 5 2 3 5" xfId="20916" xr:uid="{00000000-0005-0000-0000-0000C9510000}"/>
    <cellStyle name="Normal 76 5 2 4" xfId="12510" xr:uid="{00000000-0005-0000-0000-0000EF300000}"/>
    <cellStyle name="Normal 76 5 2 4 3" xfId="27604" xr:uid="{00000000-0005-0000-0000-0000E96B0000}"/>
    <cellStyle name="Normal 76 5 2 5" xfId="7489" xr:uid="{00000000-0005-0000-0000-0000521D0000}"/>
    <cellStyle name="Normal 76 5 2 5 3" xfId="22587" xr:uid="{00000000-0005-0000-0000-000050580000}"/>
    <cellStyle name="Normal 76 5 2 7" xfId="17574" xr:uid="{00000000-0005-0000-0000-0000BB440000}"/>
    <cellStyle name="Normal 76 5 3" xfId="3271" xr:uid="{00000000-0005-0000-0000-0000D80C0000}"/>
    <cellStyle name="Normal 76 5 3 2" xfId="13345" xr:uid="{00000000-0005-0000-0000-000032340000}"/>
    <cellStyle name="Normal 76 5 3 2 3" xfId="28439" xr:uid="{00000000-0005-0000-0000-00002C6F0000}"/>
    <cellStyle name="Normal 76 5 3 3" xfId="8325" xr:uid="{00000000-0005-0000-0000-000096200000}"/>
    <cellStyle name="Normal 76 5 3 3 3" xfId="23422" xr:uid="{00000000-0005-0000-0000-0000935B0000}"/>
    <cellStyle name="Normal 76 5 3 5" xfId="18409" xr:uid="{00000000-0005-0000-0000-0000FE470000}"/>
    <cellStyle name="Normal 76 5 4" xfId="4964" xr:uid="{00000000-0005-0000-0000-000075130000}"/>
    <cellStyle name="Normal 76 5 4 2" xfId="15016" xr:uid="{00000000-0005-0000-0000-0000B93A0000}"/>
    <cellStyle name="Normal 76 5 4 2 3" xfId="30110" xr:uid="{00000000-0005-0000-0000-0000B3750000}"/>
    <cellStyle name="Normal 76 5 4 3" xfId="9996" xr:uid="{00000000-0005-0000-0000-00001D270000}"/>
    <cellStyle name="Normal 76 5 4 3 3" xfId="25093" xr:uid="{00000000-0005-0000-0000-00001A620000}"/>
    <cellStyle name="Normal 76 5 4 5" xfId="20080" xr:uid="{00000000-0005-0000-0000-0000854E0000}"/>
    <cellStyle name="Normal 76 5 5" xfId="11674" xr:uid="{00000000-0005-0000-0000-0000AB2D0000}"/>
    <cellStyle name="Normal 76 5 5 3" xfId="26768" xr:uid="{00000000-0005-0000-0000-0000A5680000}"/>
    <cellStyle name="Normal 76 5 6" xfId="6653" xr:uid="{00000000-0005-0000-0000-00000E1A0000}"/>
    <cellStyle name="Normal 76 5 6 3" xfId="21751" xr:uid="{00000000-0005-0000-0000-00000C550000}"/>
    <cellStyle name="Normal 76 5 8" xfId="16738"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7" xr:uid="{00000000-0005-0000-0000-0000CE700000}"/>
    <cellStyle name="Normal 76 6 2 3" xfId="8743" xr:uid="{00000000-0005-0000-0000-000038220000}"/>
    <cellStyle name="Normal 76 6 2 3 3" xfId="23840" xr:uid="{00000000-0005-0000-0000-0000355D0000}"/>
    <cellStyle name="Normal 76 6 2 5" xfId="18827" xr:uid="{00000000-0005-0000-0000-0000A0490000}"/>
    <cellStyle name="Normal 76 6 3" xfId="5382" xr:uid="{00000000-0005-0000-0000-000017150000}"/>
    <cellStyle name="Normal 76 6 3 2" xfId="15434" xr:uid="{00000000-0005-0000-0000-00005B3C0000}"/>
    <cellStyle name="Normal 76 6 3 2 3" xfId="30528" xr:uid="{00000000-0005-0000-0000-000055770000}"/>
    <cellStyle name="Normal 76 6 3 3" xfId="10414" xr:uid="{00000000-0005-0000-0000-0000BF280000}"/>
    <cellStyle name="Normal 76 6 3 3 3" xfId="25511" xr:uid="{00000000-0005-0000-0000-0000BC630000}"/>
    <cellStyle name="Normal 76 6 3 5" xfId="20498" xr:uid="{00000000-0005-0000-0000-000027500000}"/>
    <cellStyle name="Normal 76 6 4" xfId="12092" xr:uid="{00000000-0005-0000-0000-00004D2F0000}"/>
    <cellStyle name="Normal 76 6 4 3" xfId="27186" xr:uid="{00000000-0005-0000-0000-0000476A0000}"/>
    <cellStyle name="Normal 76 6 5" xfId="7071" xr:uid="{00000000-0005-0000-0000-0000B01B0000}"/>
    <cellStyle name="Normal 76 6 5 3" xfId="22169" xr:uid="{00000000-0005-0000-0000-0000AE560000}"/>
    <cellStyle name="Normal 76 6 7" xfId="17156" xr:uid="{00000000-0005-0000-0000-000019430000}"/>
    <cellStyle name="Normal 76 7" xfId="2850" xr:uid="{00000000-0005-0000-0000-0000330B0000}"/>
    <cellStyle name="Normal 76 7 2" xfId="12927" xr:uid="{00000000-0005-0000-0000-000090320000}"/>
    <cellStyle name="Normal 76 7 2 3" xfId="28021" xr:uid="{00000000-0005-0000-0000-00008A6D0000}"/>
    <cellStyle name="Normal 76 7 3" xfId="7907" xr:uid="{00000000-0005-0000-0000-0000F41E0000}"/>
    <cellStyle name="Normal 76 7 3 3" xfId="23004" xr:uid="{00000000-0005-0000-0000-0000F1590000}"/>
    <cellStyle name="Normal 76 7 5" xfId="17991" xr:uid="{00000000-0005-0000-0000-00005C460000}"/>
    <cellStyle name="Normal 76 8" xfId="4544" xr:uid="{00000000-0005-0000-0000-0000D1110000}"/>
    <cellStyle name="Normal 76 8 2" xfId="14598" xr:uid="{00000000-0005-0000-0000-000017390000}"/>
    <cellStyle name="Normal 76 8 2 3" xfId="29692" xr:uid="{00000000-0005-0000-0000-000011740000}"/>
    <cellStyle name="Normal 76 8 3" xfId="9578" xr:uid="{00000000-0005-0000-0000-00007B250000}"/>
    <cellStyle name="Normal 76 8 3 3" xfId="24675" xr:uid="{00000000-0005-0000-0000-000078600000}"/>
    <cellStyle name="Normal 76 8 5" xfId="19662" xr:uid="{00000000-0005-0000-0000-0000E34C0000}"/>
    <cellStyle name="Normal 76 9" xfId="11254" xr:uid="{00000000-0005-0000-0000-0000072C0000}"/>
    <cellStyle name="Normal 76 9 3" xfId="26350" xr:uid="{00000000-0005-0000-0000-000003670000}"/>
    <cellStyle name="Normal 77" xfId="558" xr:uid="{00000000-0005-0000-0000-00003B020000}"/>
    <cellStyle name="Normal 78" xfId="360" xr:uid="{00000000-0005-0000-0000-000073010000}"/>
    <cellStyle name="Normal 78 10" xfId="6182" xr:uid="{00000000-0005-0000-0000-000037180000}"/>
    <cellStyle name="Normal 78 10 3" xfId="21284" xr:uid="{00000000-0005-0000-0000-000039530000}"/>
    <cellStyle name="Normal 78 12" xfId="16269" xr:uid="{00000000-0005-0000-0000-0000A23F0000}"/>
    <cellStyle name="Normal 78 2" xfId="1148" xr:uid="{00000000-0005-0000-0000-00008C040000}"/>
    <cellStyle name="Normal 78 2 11" xfId="16323" xr:uid="{00000000-0005-0000-0000-0000D83F0000}"/>
    <cellStyle name="Normal 78 2 2" xfId="1257" xr:uid="{00000000-0005-0000-0000-0000F9040000}"/>
    <cellStyle name="Normal 78 2 2 10" xfId="16427"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0" xr:uid="{00000000-0005-0000-0000-0000AB730000}"/>
    <cellStyle name="Normal 78 2 2 2 2 2 2 3" xfId="9476" xr:uid="{00000000-0005-0000-0000-000015250000}"/>
    <cellStyle name="Normal 78 2 2 2 2 2 2 3 3" xfId="24573" xr:uid="{00000000-0005-0000-0000-000012600000}"/>
    <cellStyle name="Normal 78 2 2 2 2 2 2 5" xfId="19560" xr:uid="{00000000-0005-0000-0000-00007D4C0000}"/>
    <cellStyle name="Normal 78 2 2 2 2 2 3" xfId="6115" xr:uid="{00000000-0005-0000-0000-0000F4170000}"/>
    <cellStyle name="Normal 78 2 2 2 2 2 3 2" xfId="16167" xr:uid="{00000000-0005-0000-0000-0000383F0000}"/>
    <cellStyle name="Normal 78 2 2 2 2 2 3 2 3" xfId="31261" xr:uid="{00000000-0005-0000-0000-0000327A0000}"/>
    <cellStyle name="Normal 78 2 2 2 2 2 3 3" xfId="11147" xr:uid="{00000000-0005-0000-0000-00009C2B0000}"/>
    <cellStyle name="Normal 78 2 2 2 2 2 3 3 3" xfId="26244" xr:uid="{00000000-0005-0000-0000-000099660000}"/>
    <cellStyle name="Normal 78 2 2 2 2 2 3 5" xfId="21231" xr:uid="{00000000-0005-0000-0000-000004530000}"/>
    <cellStyle name="Normal 78 2 2 2 2 2 4" xfId="12825" xr:uid="{00000000-0005-0000-0000-00002A320000}"/>
    <cellStyle name="Normal 78 2 2 2 2 2 4 3" xfId="27919" xr:uid="{00000000-0005-0000-0000-0000246D0000}"/>
    <cellStyle name="Normal 78 2 2 2 2 2 5" xfId="7804" xr:uid="{00000000-0005-0000-0000-00008D1E0000}"/>
    <cellStyle name="Normal 78 2 2 2 2 2 5 3" xfId="22902" xr:uid="{00000000-0005-0000-0000-00008B590000}"/>
    <cellStyle name="Normal 78 2 2 2 2 2 7" xfId="17889" xr:uid="{00000000-0005-0000-0000-0000F6450000}"/>
    <cellStyle name="Normal 78 2 2 2 2 3" xfId="3586" xr:uid="{00000000-0005-0000-0000-0000130E0000}"/>
    <cellStyle name="Normal 78 2 2 2 2 3 2" xfId="13660" xr:uid="{00000000-0005-0000-0000-00006D350000}"/>
    <cellStyle name="Normal 78 2 2 2 2 3 2 3" xfId="28754" xr:uid="{00000000-0005-0000-0000-000067700000}"/>
    <cellStyle name="Normal 78 2 2 2 2 3 3" xfId="8640" xr:uid="{00000000-0005-0000-0000-0000D1210000}"/>
    <cellStyle name="Normal 78 2 2 2 2 3 3 3" xfId="23737" xr:uid="{00000000-0005-0000-0000-0000CE5C0000}"/>
    <cellStyle name="Normal 78 2 2 2 2 3 5" xfId="18724" xr:uid="{00000000-0005-0000-0000-000039490000}"/>
    <cellStyle name="Normal 78 2 2 2 2 4" xfId="5279" xr:uid="{00000000-0005-0000-0000-0000B0140000}"/>
    <cellStyle name="Normal 78 2 2 2 2 4 2" xfId="15331" xr:uid="{00000000-0005-0000-0000-0000F43B0000}"/>
    <cellStyle name="Normal 78 2 2 2 2 4 2 3" xfId="30425" xr:uid="{00000000-0005-0000-0000-0000EE760000}"/>
    <cellStyle name="Normal 78 2 2 2 2 4 3" xfId="10311" xr:uid="{00000000-0005-0000-0000-000058280000}"/>
    <cellStyle name="Normal 78 2 2 2 2 4 3 3" xfId="25408" xr:uid="{00000000-0005-0000-0000-000055630000}"/>
    <cellStyle name="Normal 78 2 2 2 2 4 5" xfId="20395" xr:uid="{00000000-0005-0000-0000-0000C04F0000}"/>
    <cellStyle name="Normal 78 2 2 2 2 5" xfId="11989" xr:uid="{00000000-0005-0000-0000-0000E62E0000}"/>
    <cellStyle name="Normal 78 2 2 2 2 5 3" xfId="27083" xr:uid="{00000000-0005-0000-0000-0000E0690000}"/>
    <cellStyle name="Normal 78 2 2 2 2 6" xfId="6968" xr:uid="{00000000-0005-0000-0000-0000491B0000}"/>
    <cellStyle name="Normal 78 2 2 2 2 6 3" xfId="22066" xr:uid="{00000000-0005-0000-0000-000047560000}"/>
    <cellStyle name="Normal 78 2 2 2 2 8" xfId="17053"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2" xr:uid="{00000000-0005-0000-0000-000009720000}"/>
    <cellStyle name="Normal 78 2 2 2 3 2 3" xfId="9058" xr:uid="{00000000-0005-0000-0000-000073230000}"/>
    <cellStyle name="Normal 78 2 2 2 3 2 3 3" xfId="24155" xr:uid="{00000000-0005-0000-0000-0000705E0000}"/>
    <cellStyle name="Normal 78 2 2 2 3 2 5" xfId="19142" xr:uid="{00000000-0005-0000-0000-0000DB4A0000}"/>
    <cellStyle name="Normal 78 2 2 2 3 3" xfId="5697" xr:uid="{00000000-0005-0000-0000-000052160000}"/>
    <cellStyle name="Normal 78 2 2 2 3 3 2" xfId="15749" xr:uid="{00000000-0005-0000-0000-0000963D0000}"/>
    <cellStyle name="Normal 78 2 2 2 3 3 2 3" xfId="30843" xr:uid="{00000000-0005-0000-0000-000090780000}"/>
    <cellStyle name="Normal 78 2 2 2 3 3 3" xfId="10729" xr:uid="{00000000-0005-0000-0000-0000FA290000}"/>
    <cellStyle name="Normal 78 2 2 2 3 3 3 3" xfId="25826" xr:uid="{00000000-0005-0000-0000-0000F7640000}"/>
    <cellStyle name="Normal 78 2 2 2 3 3 5" xfId="20813" xr:uid="{00000000-0005-0000-0000-000062510000}"/>
    <cellStyle name="Normal 78 2 2 2 3 4" xfId="12407" xr:uid="{00000000-0005-0000-0000-000088300000}"/>
    <cellStyle name="Normal 78 2 2 2 3 4 3" xfId="27501" xr:uid="{00000000-0005-0000-0000-0000826B0000}"/>
    <cellStyle name="Normal 78 2 2 2 3 5" xfId="7386" xr:uid="{00000000-0005-0000-0000-0000EB1C0000}"/>
    <cellStyle name="Normal 78 2 2 2 3 5 3" xfId="22484" xr:uid="{00000000-0005-0000-0000-0000E9570000}"/>
    <cellStyle name="Normal 78 2 2 2 3 7" xfId="17471" xr:uid="{00000000-0005-0000-0000-000054440000}"/>
    <cellStyle name="Normal 78 2 2 2 4" xfId="3168" xr:uid="{00000000-0005-0000-0000-0000710C0000}"/>
    <cellStyle name="Normal 78 2 2 2 4 2" xfId="13242" xr:uid="{00000000-0005-0000-0000-0000CB330000}"/>
    <cellStyle name="Normal 78 2 2 2 4 2 3" xfId="28336" xr:uid="{00000000-0005-0000-0000-0000C56E0000}"/>
    <cellStyle name="Normal 78 2 2 2 4 3" xfId="8222" xr:uid="{00000000-0005-0000-0000-00002F200000}"/>
    <cellStyle name="Normal 78 2 2 2 4 3 3" xfId="23319" xr:uid="{00000000-0005-0000-0000-00002C5B0000}"/>
    <cellStyle name="Normal 78 2 2 2 4 5" xfId="18306" xr:uid="{00000000-0005-0000-0000-000097470000}"/>
    <cellStyle name="Normal 78 2 2 2 5" xfId="4861" xr:uid="{00000000-0005-0000-0000-00000E130000}"/>
    <cellStyle name="Normal 78 2 2 2 5 2" xfId="14913" xr:uid="{00000000-0005-0000-0000-0000523A0000}"/>
    <cellStyle name="Normal 78 2 2 2 5 2 3" xfId="30007" xr:uid="{00000000-0005-0000-0000-00004C750000}"/>
    <cellStyle name="Normal 78 2 2 2 5 3" xfId="9893" xr:uid="{00000000-0005-0000-0000-0000B6260000}"/>
    <cellStyle name="Normal 78 2 2 2 5 3 3" xfId="24990" xr:uid="{00000000-0005-0000-0000-0000B3610000}"/>
    <cellStyle name="Normal 78 2 2 2 5 5" xfId="19977" xr:uid="{00000000-0005-0000-0000-00001E4E0000}"/>
    <cellStyle name="Normal 78 2 2 2 6" xfId="11571" xr:uid="{00000000-0005-0000-0000-0000442D0000}"/>
    <cellStyle name="Normal 78 2 2 2 6 3" xfId="26665" xr:uid="{00000000-0005-0000-0000-00003E680000}"/>
    <cellStyle name="Normal 78 2 2 2 7" xfId="6550" xr:uid="{00000000-0005-0000-0000-0000A7190000}"/>
    <cellStyle name="Normal 78 2 2 2 7 3" xfId="21648" xr:uid="{00000000-0005-0000-0000-0000A5540000}"/>
    <cellStyle name="Normal 78 2 2 2 9" xfId="16635"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2" xr:uid="{00000000-0005-0000-0000-0000DB720000}"/>
    <cellStyle name="Normal 78 2 2 3 2 2 3" xfId="9268" xr:uid="{00000000-0005-0000-0000-000045240000}"/>
    <cellStyle name="Normal 78 2 2 3 2 2 3 3" xfId="24365" xr:uid="{00000000-0005-0000-0000-0000425F0000}"/>
    <cellStyle name="Normal 78 2 2 3 2 2 5" xfId="19352" xr:uid="{00000000-0005-0000-0000-0000AD4B0000}"/>
    <cellStyle name="Normal 78 2 2 3 2 3" xfId="5907" xr:uid="{00000000-0005-0000-0000-000024170000}"/>
    <cellStyle name="Normal 78 2 2 3 2 3 2" xfId="15959" xr:uid="{00000000-0005-0000-0000-0000683E0000}"/>
    <cellStyle name="Normal 78 2 2 3 2 3 2 3" xfId="31053" xr:uid="{00000000-0005-0000-0000-000062790000}"/>
    <cellStyle name="Normal 78 2 2 3 2 3 3" xfId="10939" xr:uid="{00000000-0005-0000-0000-0000CC2A0000}"/>
    <cellStyle name="Normal 78 2 2 3 2 3 3 3" xfId="26036" xr:uid="{00000000-0005-0000-0000-0000C9650000}"/>
    <cellStyle name="Normal 78 2 2 3 2 3 5" xfId="21023" xr:uid="{00000000-0005-0000-0000-000034520000}"/>
    <cellStyle name="Normal 78 2 2 3 2 4" xfId="12617" xr:uid="{00000000-0005-0000-0000-00005A310000}"/>
    <cellStyle name="Normal 78 2 2 3 2 4 3" xfId="27711" xr:uid="{00000000-0005-0000-0000-0000546C0000}"/>
    <cellStyle name="Normal 78 2 2 3 2 5" xfId="7596" xr:uid="{00000000-0005-0000-0000-0000BD1D0000}"/>
    <cellStyle name="Normal 78 2 2 3 2 5 3" xfId="22694" xr:uid="{00000000-0005-0000-0000-0000BB580000}"/>
    <cellStyle name="Normal 78 2 2 3 2 7" xfId="17681" xr:uid="{00000000-0005-0000-0000-000026450000}"/>
    <cellStyle name="Normal 78 2 2 3 3" xfId="3378" xr:uid="{00000000-0005-0000-0000-0000430D0000}"/>
    <cellStyle name="Normal 78 2 2 3 3 2" xfId="13452" xr:uid="{00000000-0005-0000-0000-00009D340000}"/>
    <cellStyle name="Normal 78 2 2 3 3 2 3" xfId="28546" xr:uid="{00000000-0005-0000-0000-0000976F0000}"/>
    <cellStyle name="Normal 78 2 2 3 3 3" xfId="8432" xr:uid="{00000000-0005-0000-0000-000001210000}"/>
    <cellStyle name="Normal 78 2 2 3 3 3 3" xfId="23529" xr:uid="{00000000-0005-0000-0000-0000FE5B0000}"/>
    <cellStyle name="Normal 78 2 2 3 3 5" xfId="18516" xr:uid="{00000000-0005-0000-0000-000069480000}"/>
    <cellStyle name="Normal 78 2 2 3 4" xfId="5071" xr:uid="{00000000-0005-0000-0000-0000E0130000}"/>
    <cellStyle name="Normal 78 2 2 3 4 2" xfId="15123" xr:uid="{00000000-0005-0000-0000-0000243B0000}"/>
    <cellStyle name="Normal 78 2 2 3 4 2 3" xfId="30217" xr:uid="{00000000-0005-0000-0000-00001E760000}"/>
    <cellStyle name="Normal 78 2 2 3 4 3" xfId="10103" xr:uid="{00000000-0005-0000-0000-000088270000}"/>
    <cellStyle name="Normal 78 2 2 3 4 3 3" xfId="25200" xr:uid="{00000000-0005-0000-0000-000085620000}"/>
    <cellStyle name="Normal 78 2 2 3 4 5" xfId="20187" xr:uid="{00000000-0005-0000-0000-0000F04E0000}"/>
    <cellStyle name="Normal 78 2 2 3 5" xfId="11781" xr:uid="{00000000-0005-0000-0000-0000162E0000}"/>
    <cellStyle name="Normal 78 2 2 3 5 3" xfId="26875" xr:uid="{00000000-0005-0000-0000-000010690000}"/>
    <cellStyle name="Normal 78 2 2 3 6" xfId="6760" xr:uid="{00000000-0005-0000-0000-0000791A0000}"/>
    <cellStyle name="Normal 78 2 2 3 6 3" xfId="21858" xr:uid="{00000000-0005-0000-0000-000077550000}"/>
    <cellStyle name="Normal 78 2 2 3 8" xfId="16845"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4" xr:uid="{00000000-0005-0000-0000-000039710000}"/>
    <cellStyle name="Normal 78 2 2 4 2 3" xfId="8850" xr:uid="{00000000-0005-0000-0000-0000A3220000}"/>
    <cellStyle name="Normal 78 2 2 4 2 3 3" xfId="23947" xr:uid="{00000000-0005-0000-0000-0000A05D0000}"/>
    <cellStyle name="Normal 78 2 2 4 2 5" xfId="18934" xr:uid="{00000000-0005-0000-0000-00000B4A0000}"/>
    <cellStyle name="Normal 78 2 2 4 3" xfId="5489" xr:uid="{00000000-0005-0000-0000-000082150000}"/>
    <cellStyle name="Normal 78 2 2 4 3 2" xfId="15541" xr:uid="{00000000-0005-0000-0000-0000C63C0000}"/>
    <cellStyle name="Normal 78 2 2 4 3 2 3" xfId="30635" xr:uid="{00000000-0005-0000-0000-0000C0770000}"/>
    <cellStyle name="Normal 78 2 2 4 3 3" xfId="10521" xr:uid="{00000000-0005-0000-0000-00002A290000}"/>
    <cellStyle name="Normal 78 2 2 4 3 3 3" xfId="25618" xr:uid="{00000000-0005-0000-0000-000027640000}"/>
    <cellStyle name="Normal 78 2 2 4 3 5" xfId="20605" xr:uid="{00000000-0005-0000-0000-000092500000}"/>
    <cellStyle name="Normal 78 2 2 4 4" xfId="12199" xr:uid="{00000000-0005-0000-0000-0000B82F0000}"/>
    <cellStyle name="Normal 78 2 2 4 4 3" xfId="27293" xr:uid="{00000000-0005-0000-0000-0000B26A0000}"/>
    <cellStyle name="Normal 78 2 2 4 5" xfId="7178" xr:uid="{00000000-0005-0000-0000-00001B1C0000}"/>
    <cellStyle name="Normal 78 2 2 4 5 3" xfId="22276" xr:uid="{00000000-0005-0000-0000-000019570000}"/>
    <cellStyle name="Normal 78 2 2 4 7" xfId="17263" xr:uid="{00000000-0005-0000-0000-000084430000}"/>
    <cellStyle name="Normal 78 2 2 5" xfId="2960" xr:uid="{00000000-0005-0000-0000-0000A10B0000}"/>
    <cellStyle name="Normal 78 2 2 5 2" xfId="13034" xr:uid="{00000000-0005-0000-0000-0000FB320000}"/>
    <cellStyle name="Normal 78 2 2 5 2 3" xfId="28128" xr:uid="{00000000-0005-0000-0000-0000F56D0000}"/>
    <cellStyle name="Normal 78 2 2 5 3" xfId="8014" xr:uid="{00000000-0005-0000-0000-00005F1F0000}"/>
    <cellStyle name="Normal 78 2 2 5 3 3" xfId="23111" xr:uid="{00000000-0005-0000-0000-00005C5A0000}"/>
    <cellStyle name="Normal 78 2 2 5 5" xfId="18098" xr:uid="{00000000-0005-0000-0000-0000C7460000}"/>
    <cellStyle name="Normal 78 2 2 6" xfId="4653" xr:uid="{00000000-0005-0000-0000-00003E120000}"/>
    <cellStyle name="Normal 78 2 2 6 2" xfId="14705" xr:uid="{00000000-0005-0000-0000-000082390000}"/>
    <cellStyle name="Normal 78 2 2 6 2 3" xfId="29799" xr:uid="{00000000-0005-0000-0000-00007C740000}"/>
    <cellStyle name="Normal 78 2 2 6 3" xfId="9685" xr:uid="{00000000-0005-0000-0000-0000E6250000}"/>
    <cellStyle name="Normal 78 2 2 6 3 3" xfId="24782" xr:uid="{00000000-0005-0000-0000-0000E3600000}"/>
    <cellStyle name="Normal 78 2 2 6 5" xfId="19769" xr:uid="{00000000-0005-0000-0000-00004E4D0000}"/>
    <cellStyle name="Normal 78 2 2 7" xfId="11363" xr:uid="{00000000-0005-0000-0000-0000742C0000}"/>
    <cellStyle name="Normal 78 2 2 7 3" xfId="26457" xr:uid="{00000000-0005-0000-0000-00006E670000}"/>
    <cellStyle name="Normal 78 2 2 8" xfId="6342" xr:uid="{00000000-0005-0000-0000-0000D7180000}"/>
    <cellStyle name="Normal 78 2 2 8 3" xfId="21440"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6" xr:uid="{00000000-0005-0000-0000-000043730000}"/>
    <cellStyle name="Normal 78 2 3 2 2 2 3" xfId="9372" xr:uid="{00000000-0005-0000-0000-0000AD240000}"/>
    <cellStyle name="Normal 78 2 3 2 2 2 3 3" xfId="24469" xr:uid="{00000000-0005-0000-0000-0000AA5F0000}"/>
    <cellStyle name="Normal 78 2 3 2 2 2 5" xfId="19456" xr:uid="{00000000-0005-0000-0000-0000154C0000}"/>
    <cellStyle name="Normal 78 2 3 2 2 3" xfId="6011" xr:uid="{00000000-0005-0000-0000-00008C170000}"/>
    <cellStyle name="Normal 78 2 3 2 2 3 2" xfId="16063" xr:uid="{00000000-0005-0000-0000-0000D03E0000}"/>
    <cellStyle name="Normal 78 2 3 2 2 3 2 3" xfId="31157" xr:uid="{00000000-0005-0000-0000-0000CA790000}"/>
    <cellStyle name="Normal 78 2 3 2 2 3 3" xfId="11043" xr:uid="{00000000-0005-0000-0000-0000342B0000}"/>
    <cellStyle name="Normal 78 2 3 2 2 3 3 3" xfId="26140" xr:uid="{00000000-0005-0000-0000-000031660000}"/>
    <cellStyle name="Normal 78 2 3 2 2 3 5" xfId="21127" xr:uid="{00000000-0005-0000-0000-00009C520000}"/>
    <cellStyle name="Normal 78 2 3 2 2 4" xfId="12721" xr:uid="{00000000-0005-0000-0000-0000C2310000}"/>
    <cellStyle name="Normal 78 2 3 2 2 4 3" xfId="27815" xr:uid="{00000000-0005-0000-0000-0000BC6C0000}"/>
    <cellStyle name="Normal 78 2 3 2 2 5" xfId="7700" xr:uid="{00000000-0005-0000-0000-0000251E0000}"/>
    <cellStyle name="Normal 78 2 3 2 2 5 3" xfId="22798" xr:uid="{00000000-0005-0000-0000-000023590000}"/>
    <cellStyle name="Normal 78 2 3 2 2 7" xfId="17785" xr:uid="{00000000-0005-0000-0000-00008E450000}"/>
    <cellStyle name="Normal 78 2 3 2 3" xfId="3482" xr:uid="{00000000-0005-0000-0000-0000AB0D0000}"/>
    <cellStyle name="Normal 78 2 3 2 3 2" xfId="13556" xr:uid="{00000000-0005-0000-0000-000005350000}"/>
    <cellStyle name="Normal 78 2 3 2 3 2 3" xfId="28650" xr:uid="{00000000-0005-0000-0000-0000FF6F0000}"/>
    <cellStyle name="Normal 78 2 3 2 3 3" xfId="8536" xr:uid="{00000000-0005-0000-0000-000069210000}"/>
    <cellStyle name="Normal 78 2 3 2 3 3 3" xfId="23633" xr:uid="{00000000-0005-0000-0000-0000665C0000}"/>
    <cellStyle name="Normal 78 2 3 2 3 5" xfId="18620" xr:uid="{00000000-0005-0000-0000-0000D1480000}"/>
    <cellStyle name="Normal 78 2 3 2 4" xfId="5175" xr:uid="{00000000-0005-0000-0000-000048140000}"/>
    <cellStyle name="Normal 78 2 3 2 4 2" xfId="15227" xr:uid="{00000000-0005-0000-0000-00008C3B0000}"/>
    <cellStyle name="Normal 78 2 3 2 4 2 3" xfId="30321" xr:uid="{00000000-0005-0000-0000-000086760000}"/>
    <cellStyle name="Normal 78 2 3 2 4 3" xfId="10207" xr:uid="{00000000-0005-0000-0000-0000F0270000}"/>
    <cellStyle name="Normal 78 2 3 2 4 3 3" xfId="25304" xr:uid="{00000000-0005-0000-0000-0000ED620000}"/>
    <cellStyle name="Normal 78 2 3 2 4 5" xfId="20291" xr:uid="{00000000-0005-0000-0000-0000584F0000}"/>
    <cellStyle name="Normal 78 2 3 2 5" xfId="11885" xr:uid="{00000000-0005-0000-0000-00007E2E0000}"/>
    <cellStyle name="Normal 78 2 3 2 5 3" xfId="26979" xr:uid="{00000000-0005-0000-0000-000078690000}"/>
    <cellStyle name="Normal 78 2 3 2 6" xfId="6864" xr:uid="{00000000-0005-0000-0000-0000E11A0000}"/>
    <cellStyle name="Normal 78 2 3 2 6 3" xfId="21962" xr:uid="{00000000-0005-0000-0000-0000DF550000}"/>
    <cellStyle name="Normal 78 2 3 2 8" xfId="16949"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8" xr:uid="{00000000-0005-0000-0000-0000A1710000}"/>
    <cellStyle name="Normal 78 2 3 3 2 3" xfId="8954" xr:uid="{00000000-0005-0000-0000-00000B230000}"/>
    <cellStyle name="Normal 78 2 3 3 2 3 3" xfId="24051" xr:uid="{00000000-0005-0000-0000-0000085E0000}"/>
    <cellStyle name="Normal 78 2 3 3 2 5" xfId="19038" xr:uid="{00000000-0005-0000-0000-0000734A0000}"/>
    <cellStyle name="Normal 78 2 3 3 3" xfId="5593" xr:uid="{00000000-0005-0000-0000-0000EA150000}"/>
    <cellStyle name="Normal 78 2 3 3 3 2" xfId="15645" xr:uid="{00000000-0005-0000-0000-00002E3D0000}"/>
    <cellStyle name="Normal 78 2 3 3 3 2 3" xfId="30739" xr:uid="{00000000-0005-0000-0000-000028780000}"/>
    <cellStyle name="Normal 78 2 3 3 3 3" xfId="10625" xr:uid="{00000000-0005-0000-0000-000092290000}"/>
    <cellStyle name="Normal 78 2 3 3 3 3 3" xfId="25722" xr:uid="{00000000-0005-0000-0000-00008F640000}"/>
    <cellStyle name="Normal 78 2 3 3 3 5" xfId="20709" xr:uid="{00000000-0005-0000-0000-0000FA500000}"/>
    <cellStyle name="Normal 78 2 3 3 4" xfId="12303" xr:uid="{00000000-0005-0000-0000-000020300000}"/>
    <cellStyle name="Normal 78 2 3 3 4 3" xfId="27397" xr:uid="{00000000-0005-0000-0000-00001A6B0000}"/>
    <cellStyle name="Normal 78 2 3 3 5" xfId="7282" xr:uid="{00000000-0005-0000-0000-0000831C0000}"/>
    <cellStyle name="Normal 78 2 3 3 5 3" xfId="22380" xr:uid="{00000000-0005-0000-0000-000081570000}"/>
    <cellStyle name="Normal 78 2 3 3 7" xfId="17367" xr:uid="{00000000-0005-0000-0000-0000EC430000}"/>
    <cellStyle name="Normal 78 2 3 4" xfId="3064" xr:uid="{00000000-0005-0000-0000-0000090C0000}"/>
    <cellStyle name="Normal 78 2 3 4 2" xfId="13138" xr:uid="{00000000-0005-0000-0000-000063330000}"/>
    <cellStyle name="Normal 78 2 3 4 2 3" xfId="28232" xr:uid="{00000000-0005-0000-0000-00005D6E0000}"/>
    <cellStyle name="Normal 78 2 3 4 3" xfId="8118" xr:uid="{00000000-0005-0000-0000-0000C71F0000}"/>
    <cellStyle name="Normal 78 2 3 4 3 3" xfId="23215" xr:uid="{00000000-0005-0000-0000-0000C45A0000}"/>
    <cellStyle name="Normal 78 2 3 4 5" xfId="18202" xr:uid="{00000000-0005-0000-0000-00002F470000}"/>
    <cellStyle name="Normal 78 2 3 5" xfId="4757" xr:uid="{00000000-0005-0000-0000-0000A6120000}"/>
    <cellStyle name="Normal 78 2 3 5 2" xfId="14809" xr:uid="{00000000-0005-0000-0000-0000EA390000}"/>
    <cellStyle name="Normal 78 2 3 5 2 3" xfId="29903" xr:uid="{00000000-0005-0000-0000-0000E4740000}"/>
    <cellStyle name="Normal 78 2 3 5 3" xfId="9789" xr:uid="{00000000-0005-0000-0000-00004E260000}"/>
    <cellStyle name="Normal 78 2 3 5 3 3" xfId="24886" xr:uid="{00000000-0005-0000-0000-00004B610000}"/>
    <cellStyle name="Normal 78 2 3 5 5" xfId="19873" xr:uid="{00000000-0005-0000-0000-0000B64D0000}"/>
    <cellStyle name="Normal 78 2 3 6" xfId="11467" xr:uid="{00000000-0005-0000-0000-0000DC2C0000}"/>
    <cellStyle name="Normal 78 2 3 6 3" xfId="26561" xr:uid="{00000000-0005-0000-0000-0000D6670000}"/>
    <cellStyle name="Normal 78 2 3 7" xfId="6446" xr:uid="{00000000-0005-0000-0000-00003F190000}"/>
    <cellStyle name="Normal 78 2 3 7 3" xfId="21544" xr:uid="{00000000-0005-0000-0000-00003D540000}"/>
    <cellStyle name="Normal 78 2 3 9" xfId="16531"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8" xr:uid="{00000000-0005-0000-0000-000073720000}"/>
    <cellStyle name="Normal 78 2 4 2 2 3" xfId="9164" xr:uid="{00000000-0005-0000-0000-0000DD230000}"/>
    <cellStyle name="Normal 78 2 4 2 2 3 3" xfId="24261" xr:uid="{00000000-0005-0000-0000-0000DA5E0000}"/>
    <cellStyle name="Normal 78 2 4 2 2 5" xfId="19248" xr:uid="{00000000-0005-0000-0000-0000454B0000}"/>
    <cellStyle name="Normal 78 2 4 2 3" xfId="5803" xr:uid="{00000000-0005-0000-0000-0000BC160000}"/>
    <cellStyle name="Normal 78 2 4 2 3 2" xfId="15855" xr:uid="{00000000-0005-0000-0000-0000003E0000}"/>
    <cellStyle name="Normal 78 2 4 2 3 2 3" xfId="30949" xr:uid="{00000000-0005-0000-0000-0000FA780000}"/>
    <cellStyle name="Normal 78 2 4 2 3 3" xfId="10835" xr:uid="{00000000-0005-0000-0000-0000642A0000}"/>
    <cellStyle name="Normal 78 2 4 2 3 3 3" xfId="25932" xr:uid="{00000000-0005-0000-0000-000061650000}"/>
    <cellStyle name="Normal 78 2 4 2 3 5" xfId="20919" xr:uid="{00000000-0005-0000-0000-0000CC510000}"/>
    <cellStyle name="Normal 78 2 4 2 4" xfId="12513" xr:uid="{00000000-0005-0000-0000-0000F2300000}"/>
    <cellStyle name="Normal 78 2 4 2 4 3" xfId="27607" xr:uid="{00000000-0005-0000-0000-0000EC6B0000}"/>
    <cellStyle name="Normal 78 2 4 2 5" xfId="7492" xr:uid="{00000000-0005-0000-0000-0000551D0000}"/>
    <cellStyle name="Normal 78 2 4 2 5 3" xfId="22590" xr:uid="{00000000-0005-0000-0000-000053580000}"/>
    <cellStyle name="Normal 78 2 4 2 7" xfId="17577" xr:uid="{00000000-0005-0000-0000-0000BE440000}"/>
    <cellStyle name="Normal 78 2 4 3" xfId="3274" xr:uid="{00000000-0005-0000-0000-0000DB0C0000}"/>
    <cellStyle name="Normal 78 2 4 3 2" xfId="13348" xr:uid="{00000000-0005-0000-0000-000035340000}"/>
    <cellStyle name="Normal 78 2 4 3 2 3" xfId="28442" xr:uid="{00000000-0005-0000-0000-00002F6F0000}"/>
    <cellStyle name="Normal 78 2 4 3 3" xfId="8328" xr:uid="{00000000-0005-0000-0000-000099200000}"/>
    <cellStyle name="Normal 78 2 4 3 3 3" xfId="23425" xr:uid="{00000000-0005-0000-0000-0000965B0000}"/>
    <cellStyle name="Normal 78 2 4 3 5" xfId="18412" xr:uid="{00000000-0005-0000-0000-000001480000}"/>
    <cellStyle name="Normal 78 2 4 4" xfId="4967" xr:uid="{00000000-0005-0000-0000-000078130000}"/>
    <cellStyle name="Normal 78 2 4 4 2" xfId="15019" xr:uid="{00000000-0005-0000-0000-0000BC3A0000}"/>
    <cellStyle name="Normal 78 2 4 4 2 3" xfId="30113" xr:uid="{00000000-0005-0000-0000-0000B6750000}"/>
    <cellStyle name="Normal 78 2 4 4 3" xfId="9999" xr:uid="{00000000-0005-0000-0000-000020270000}"/>
    <cellStyle name="Normal 78 2 4 4 3 3" xfId="25096" xr:uid="{00000000-0005-0000-0000-00001D620000}"/>
    <cellStyle name="Normal 78 2 4 4 5" xfId="20083" xr:uid="{00000000-0005-0000-0000-0000884E0000}"/>
    <cellStyle name="Normal 78 2 4 5" xfId="11677" xr:uid="{00000000-0005-0000-0000-0000AE2D0000}"/>
    <cellStyle name="Normal 78 2 4 5 3" xfId="26771" xr:uid="{00000000-0005-0000-0000-0000A8680000}"/>
    <cellStyle name="Normal 78 2 4 6" xfId="6656" xr:uid="{00000000-0005-0000-0000-0000111A0000}"/>
    <cellStyle name="Normal 78 2 4 6 3" xfId="21754" xr:uid="{00000000-0005-0000-0000-00000F550000}"/>
    <cellStyle name="Normal 78 2 4 8" xfId="16741"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0" xr:uid="{00000000-0005-0000-0000-0000D1700000}"/>
    <cellStyle name="Normal 78 2 5 2 3" xfId="8746" xr:uid="{00000000-0005-0000-0000-00003B220000}"/>
    <cellStyle name="Normal 78 2 5 2 3 3" xfId="23843" xr:uid="{00000000-0005-0000-0000-0000385D0000}"/>
    <cellStyle name="Normal 78 2 5 2 5" xfId="18830" xr:uid="{00000000-0005-0000-0000-0000A3490000}"/>
    <cellStyle name="Normal 78 2 5 3" xfId="5385" xr:uid="{00000000-0005-0000-0000-00001A150000}"/>
    <cellStyle name="Normal 78 2 5 3 2" xfId="15437" xr:uid="{00000000-0005-0000-0000-00005E3C0000}"/>
    <cellStyle name="Normal 78 2 5 3 2 3" xfId="30531" xr:uid="{00000000-0005-0000-0000-000058770000}"/>
    <cellStyle name="Normal 78 2 5 3 3" xfId="10417" xr:uid="{00000000-0005-0000-0000-0000C2280000}"/>
    <cellStyle name="Normal 78 2 5 3 3 3" xfId="25514" xr:uid="{00000000-0005-0000-0000-0000BF630000}"/>
    <cellStyle name="Normal 78 2 5 3 5" xfId="20501" xr:uid="{00000000-0005-0000-0000-00002A500000}"/>
    <cellStyle name="Normal 78 2 5 4" xfId="12095" xr:uid="{00000000-0005-0000-0000-0000502F0000}"/>
    <cellStyle name="Normal 78 2 5 4 3" xfId="27189" xr:uid="{00000000-0005-0000-0000-00004A6A0000}"/>
    <cellStyle name="Normal 78 2 5 5" xfId="7074" xr:uid="{00000000-0005-0000-0000-0000B31B0000}"/>
    <cellStyle name="Normal 78 2 5 5 3" xfId="22172" xr:uid="{00000000-0005-0000-0000-0000B1560000}"/>
    <cellStyle name="Normal 78 2 5 7" xfId="17159" xr:uid="{00000000-0005-0000-0000-00001C430000}"/>
    <cellStyle name="Normal 78 2 6" xfId="2856" xr:uid="{00000000-0005-0000-0000-0000390B0000}"/>
    <cellStyle name="Normal 78 2 6 2" xfId="12930" xr:uid="{00000000-0005-0000-0000-000093320000}"/>
    <cellStyle name="Normal 78 2 6 2 3" xfId="28024" xr:uid="{00000000-0005-0000-0000-00008D6D0000}"/>
    <cellStyle name="Normal 78 2 6 3" xfId="7910" xr:uid="{00000000-0005-0000-0000-0000F71E0000}"/>
    <cellStyle name="Normal 78 2 6 3 3" xfId="23007" xr:uid="{00000000-0005-0000-0000-0000F4590000}"/>
    <cellStyle name="Normal 78 2 6 5" xfId="17994" xr:uid="{00000000-0005-0000-0000-00005F460000}"/>
    <cellStyle name="Normal 78 2 7" xfId="4549" xr:uid="{00000000-0005-0000-0000-0000D6110000}"/>
    <cellStyle name="Normal 78 2 7 2" xfId="14601" xr:uid="{00000000-0005-0000-0000-00001A390000}"/>
    <cellStyle name="Normal 78 2 7 2 3" xfId="29695" xr:uid="{00000000-0005-0000-0000-000014740000}"/>
    <cellStyle name="Normal 78 2 7 3" xfId="9581" xr:uid="{00000000-0005-0000-0000-00007E250000}"/>
    <cellStyle name="Normal 78 2 7 3 3" xfId="24678" xr:uid="{00000000-0005-0000-0000-00007B600000}"/>
    <cellStyle name="Normal 78 2 7 5" xfId="19665" xr:uid="{00000000-0005-0000-0000-0000E64C0000}"/>
    <cellStyle name="Normal 78 2 8" xfId="11259" xr:uid="{00000000-0005-0000-0000-00000C2C0000}"/>
    <cellStyle name="Normal 78 2 8 3" xfId="26353" xr:uid="{00000000-0005-0000-0000-000006670000}"/>
    <cellStyle name="Normal 78 2 9" xfId="6238" xr:uid="{00000000-0005-0000-0000-00006F180000}"/>
    <cellStyle name="Normal 78 2 9 3" xfId="21336" xr:uid="{00000000-0005-0000-0000-00006D530000}"/>
    <cellStyle name="Normal 78 3" xfId="1203" xr:uid="{00000000-0005-0000-0000-0000C3040000}"/>
    <cellStyle name="Normal 78 3 10" xfId="16375"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8" xr:uid="{00000000-0005-0000-0000-000077730000}"/>
    <cellStyle name="Normal 78 3 2 2 2 2 3" xfId="9424" xr:uid="{00000000-0005-0000-0000-0000E1240000}"/>
    <cellStyle name="Normal 78 3 2 2 2 2 3 3" xfId="24521" xr:uid="{00000000-0005-0000-0000-0000DE5F0000}"/>
    <cellStyle name="Normal 78 3 2 2 2 2 5" xfId="19508" xr:uid="{00000000-0005-0000-0000-0000494C0000}"/>
    <cellStyle name="Normal 78 3 2 2 2 3" xfId="6063" xr:uid="{00000000-0005-0000-0000-0000C0170000}"/>
    <cellStyle name="Normal 78 3 2 2 2 3 2" xfId="16115" xr:uid="{00000000-0005-0000-0000-0000043F0000}"/>
    <cellStyle name="Normal 78 3 2 2 2 3 2 3" xfId="31209" xr:uid="{00000000-0005-0000-0000-0000FE790000}"/>
    <cellStyle name="Normal 78 3 2 2 2 3 3" xfId="11095" xr:uid="{00000000-0005-0000-0000-0000682B0000}"/>
    <cellStyle name="Normal 78 3 2 2 2 3 3 3" xfId="26192" xr:uid="{00000000-0005-0000-0000-000065660000}"/>
    <cellStyle name="Normal 78 3 2 2 2 3 5" xfId="21179" xr:uid="{00000000-0005-0000-0000-0000D0520000}"/>
    <cellStyle name="Normal 78 3 2 2 2 4" xfId="12773" xr:uid="{00000000-0005-0000-0000-0000F6310000}"/>
    <cellStyle name="Normal 78 3 2 2 2 4 3" xfId="27867" xr:uid="{00000000-0005-0000-0000-0000F06C0000}"/>
    <cellStyle name="Normal 78 3 2 2 2 5" xfId="7752" xr:uid="{00000000-0005-0000-0000-0000591E0000}"/>
    <cellStyle name="Normal 78 3 2 2 2 5 3" xfId="22850" xr:uid="{00000000-0005-0000-0000-000057590000}"/>
    <cellStyle name="Normal 78 3 2 2 2 7" xfId="17837" xr:uid="{00000000-0005-0000-0000-0000C2450000}"/>
    <cellStyle name="Normal 78 3 2 2 3" xfId="3534" xr:uid="{00000000-0005-0000-0000-0000DF0D0000}"/>
    <cellStyle name="Normal 78 3 2 2 3 2" xfId="13608" xr:uid="{00000000-0005-0000-0000-000039350000}"/>
    <cellStyle name="Normal 78 3 2 2 3 2 3" xfId="28702" xr:uid="{00000000-0005-0000-0000-000033700000}"/>
    <cellStyle name="Normal 78 3 2 2 3 3" xfId="8588" xr:uid="{00000000-0005-0000-0000-00009D210000}"/>
    <cellStyle name="Normal 78 3 2 2 3 3 3" xfId="23685" xr:uid="{00000000-0005-0000-0000-00009A5C0000}"/>
    <cellStyle name="Normal 78 3 2 2 3 5" xfId="18672" xr:uid="{00000000-0005-0000-0000-000005490000}"/>
    <cellStyle name="Normal 78 3 2 2 4" xfId="5227" xr:uid="{00000000-0005-0000-0000-00007C140000}"/>
    <cellStyle name="Normal 78 3 2 2 4 2" xfId="15279" xr:uid="{00000000-0005-0000-0000-0000C03B0000}"/>
    <cellStyle name="Normal 78 3 2 2 4 2 3" xfId="30373" xr:uid="{00000000-0005-0000-0000-0000BA760000}"/>
    <cellStyle name="Normal 78 3 2 2 4 3" xfId="10259" xr:uid="{00000000-0005-0000-0000-000024280000}"/>
    <cellStyle name="Normal 78 3 2 2 4 3 3" xfId="25356" xr:uid="{00000000-0005-0000-0000-000021630000}"/>
    <cellStyle name="Normal 78 3 2 2 4 5" xfId="20343" xr:uid="{00000000-0005-0000-0000-00008C4F0000}"/>
    <cellStyle name="Normal 78 3 2 2 5" xfId="11937" xr:uid="{00000000-0005-0000-0000-0000B22E0000}"/>
    <cellStyle name="Normal 78 3 2 2 5 3" xfId="27031" xr:uid="{00000000-0005-0000-0000-0000AC690000}"/>
    <cellStyle name="Normal 78 3 2 2 6" xfId="6916" xr:uid="{00000000-0005-0000-0000-0000151B0000}"/>
    <cellStyle name="Normal 78 3 2 2 6 3" xfId="22014" xr:uid="{00000000-0005-0000-0000-000013560000}"/>
    <cellStyle name="Normal 78 3 2 2 8" xfId="17001"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0" xr:uid="{00000000-0005-0000-0000-0000D5710000}"/>
    <cellStyle name="Normal 78 3 2 3 2 3" xfId="9006" xr:uid="{00000000-0005-0000-0000-00003F230000}"/>
    <cellStyle name="Normal 78 3 2 3 2 3 3" xfId="24103" xr:uid="{00000000-0005-0000-0000-00003C5E0000}"/>
    <cellStyle name="Normal 78 3 2 3 2 5" xfId="19090" xr:uid="{00000000-0005-0000-0000-0000A74A0000}"/>
    <cellStyle name="Normal 78 3 2 3 3" xfId="5645" xr:uid="{00000000-0005-0000-0000-00001E160000}"/>
    <cellStyle name="Normal 78 3 2 3 3 2" xfId="15697" xr:uid="{00000000-0005-0000-0000-0000623D0000}"/>
    <cellStyle name="Normal 78 3 2 3 3 2 3" xfId="30791" xr:uid="{00000000-0005-0000-0000-00005C780000}"/>
    <cellStyle name="Normal 78 3 2 3 3 3" xfId="10677" xr:uid="{00000000-0005-0000-0000-0000C6290000}"/>
    <cellStyle name="Normal 78 3 2 3 3 3 3" xfId="25774" xr:uid="{00000000-0005-0000-0000-0000C3640000}"/>
    <cellStyle name="Normal 78 3 2 3 3 5" xfId="20761" xr:uid="{00000000-0005-0000-0000-00002E510000}"/>
    <cellStyle name="Normal 78 3 2 3 4" xfId="12355" xr:uid="{00000000-0005-0000-0000-000054300000}"/>
    <cellStyle name="Normal 78 3 2 3 4 3" xfId="27449" xr:uid="{00000000-0005-0000-0000-00004E6B0000}"/>
    <cellStyle name="Normal 78 3 2 3 5" xfId="7334" xr:uid="{00000000-0005-0000-0000-0000B71C0000}"/>
    <cellStyle name="Normal 78 3 2 3 5 3" xfId="22432" xr:uid="{00000000-0005-0000-0000-0000B5570000}"/>
    <cellStyle name="Normal 78 3 2 3 7" xfId="17419" xr:uid="{00000000-0005-0000-0000-000020440000}"/>
    <cellStyle name="Normal 78 3 2 4" xfId="3116" xr:uid="{00000000-0005-0000-0000-00003D0C0000}"/>
    <cellStyle name="Normal 78 3 2 4 2" xfId="13190" xr:uid="{00000000-0005-0000-0000-000097330000}"/>
    <cellStyle name="Normal 78 3 2 4 2 3" xfId="28284" xr:uid="{00000000-0005-0000-0000-0000916E0000}"/>
    <cellStyle name="Normal 78 3 2 4 3" xfId="8170" xr:uid="{00000000-0005-0000-0000-0000FB1F0000}"/>
    <cellStyle name="Normal 78 3 2 4 3 3" xfId="23267" xr:uid="{00000000-0005-0000-0000-0000F85A0000}"/>
    <cellStyle name="Normal 78 3 2 4 5" xfId="18254" xr:uid="{00000000-0005-0000-0000-000063470000}"/>
    <cellStyle name="Normal 78 3 2 5" xfId="4809" xr:uid="{00000000-0005-0000-0000-0000DA120000}"/>
    <cellStyle name="Normal 78 3 2 5 2" xfId="14861" xr:uid="{00000000-0005-0000-0000-00001E3A0000}"/>
    <cellStyle name="Normal 78 3 2 5 2 3" xfId="29955" xr:uid="{00000000-0005-0000-0000-000018750000}"/>
    <cellStyle name="Normal 78 3 2 5 3" xfId="9841" xr:uid="{00000000-0005-0000-0000-000082260000}"/>
    <cellStyle name="Normal 78 3 2 5 3 3" xfId="24938" xr:uid="{00000000-0005-0000-0000-00007F610000}"/>
    <cellStyle name="Normal 78 3 2 5 5" xfId="19925" xr:uid="{00000000-0005-0000-0000-0000EA4D0000}"/>
    <cellStyle name="Normal 78 3 2 6" xfId="11519" xr:uid="{00000000-0005-0000-0000-0000102D0000}"/>
    <cellStyle name="Normal 78 3 2 6 3" xfId="26613" xr:uid="{00000000-0005-0000-0000-00000A680000}"/>
    <cellStyle name="Normal 78 3 2 7" xfId="6498" xr:uid="{00000000-0005-0000-0000-000073190000}"/>
    <cellStyle name="Normal 78 3 2 7 3" xfId="21596" xr:uid="{00000000-0005-0000-0000-000071540000}"/>
    <cellStyle name="Normal 78 3 2 9" xfId="16583"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0" xr:uid="{00000000-0005-0000-0000-0000A7720000}"/>
    <cellStyle name="Normal 78 3 3 2 2 3" xfId="9216" xr:uid="{00000000-0005-0000-0000-000011240000}"/>
    <cellStyle name="Normal 78 3 3 2 2 3 3" xfId="24313" xr:uid="{00000000-0005-0000-0000-00000E5F0000}"/>
    <cellStyle name="Normal 78 3 3 2 2 5" xfId="19300" xr:uid="{00000000-0005-0000-0000-0000794B0000}"/>
    <cellStyle name="Normal 78 3 3 2 3" xfId="5855" xr:uid="{00000000-0005-0000-0000-0000F0160000}"/>
    <cellStyle name="Normal 78 3 3 2 3 2" xfId="15907" xr:uid="{00000000-0005-0000-0000-0000343E0000}"/>
    <cellStyle name="Normal 78 3 3 2 3 2 3" xfId="31001" xr:uid="{00000000-0005-0000-0000-00002E790000}"/>
    <cellStyle name="Normal 78 3 3 2 3 3" xfId="10887" xr:uid="{00000000-0005-0000-0000-0000982A0000}"/>
    <cellStyle name="Normal 78 3 3 2 3 3 3" xfId="25984" xr:uid="{00000000-0005-0000-0000-000095650000}"/>
    <cellStyle name="Normal 78 3 3 2 3 5" xfId="20971" xr:uid="{00000000-0005-0000-0000-000000520000}"/>
    <cellStyle name="Normal 78 3 3 2 4" xfId="12565" xr:uid="{00000000-0005-0000-0000-000026310000}"/>
    <cellStyle name="Normal 78 3 3 2 4 3" xfId="27659" xr:uid="{00000000-0005-0000-0000-0000206C0000}"/>
    <cellStyle name="Normal 78 3 3 2 5" xfId="7544" xr:uid="{00000000-0005-0000-0000-0000891D0000}"/>
    <cellStyle name="Normal 78 3 3 2 5 3" xfId="22642" xr:uid="{00000000-0005-0000-0000-000087580000}"/>
    <cellStyle name="Normal 78 3 3 2 7" xfId="17629" xr:uid="{00000000-0005-0000-0000-0000F2440000}"/>
    <cellStyle name="Normal 78 3 3 3" xfId="3326" xr:uid="{00000000-0005-0000-0000-00000F0D0000}"/>
    <cellStyle name="Normal 78 3 3 3 2" xfId="13400" xr:uid="{00000000-0005-0000-0000-000069340000}"/>
    <cellStyle name="Normal 78 3 3 3 2 3" xfId="28494" xr:uid="{00000000-0005-0000-0000-0000636F0000}"/>
    <cellStyle name="Normal 78 3 3 3 3" xfId="8380" xr:uid="{00000000-0005-0000-0000-0000CD200000}"/>
    <cellStyle name="Normal 78 3 3 3 3 3" xfId="23477" xr:uid="{00000000-0005-0000-0000-0000CA5B0000}"/>
    <cellStyle name="Normal 78 3 3 3 5" xfId="18464" xr:uid="{00000000-0005-0000-0000-000035480000}"/>
    <cellStyle name="Normal 78 3 3 4" xfId="5019" xr:uid="{00000000-0005-0000-0000-0000AC130000}"/>
    <cellStyle name="Normal 78 3 3 4 2" xfId="15071" xr:uid="{00000000-0005-0000-0000-0000F03A0000}"/>
    <cellStyle name="Normal 78 3 3 4 2 3" xfId="30165" xr:uid="{00000000-0005-0000-0000-0000EA750000}"/>
    <cellStyle name="Normal 78 3 3 4 3" xfId="10051" xr:uid="{00000000-0005-0000-0000-000054270000}"/>
    <cellStyle name="Normal 78 3 3 4 3 3" xfId="25148" xr:uid="{00000000-0005-0000-0000-000051620000}"/>
    <cellStyle name="Normal 78 3 3 4 5" xfId="20135" xr:uid="{00000000-0005-0000-0000-0000BC4E0000}"/>
    <cellStyle name="Normal 78 3 3 5" xfId="11729" xr:uid="{00000000-0005-0000-0000-0000E22D0000}"/>
    <cellStyle name="Normal 78 3 3 5 3" xfId="26823" xr:uid="{00000000-0005-0000-0000-0000DC680000}"/>
    <cellStyle name="Normal 78 3 3 6" xfId="6708" xr:uid="{00000000-0005-0000-0000-0000451A0000}"/>
    <cellStyle name="Normal 78 3 3 6 3" xfId="21806" xr:uid="{00000000-0005-0000-0000-000043550000}"/>
    <cellStyle name="Normal 78 3 3 8" xfId="16793"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2" xr:uid="{00000000-0005-0000-0000-000005710000}"/>
    <cellStyle name="Normal 78 3 4 2 3" xfId="8798" xr:uid="{00000000-0005-0000-0000-00006F220000}"/>
    <cellStyle name="Normal 78 3 4 2 3 3" xfId="23895" xr:uid="{00000000-0005-0000-0000-00006C5D0000}"/>
    <cellStyle name="Normal 78 3 4 2 5" xfId="18882" xr:uid="{00000000-0005-0000-0000-0000D7490000}"/>
    <cellStyle name="Normal 78 3 4 3" xfId="5437" xr:uid="{00000000-0005-0000-0000-00004E150000}"/>
    <cellStyle name="Normal 78 3 4 3 2" xfId="15489" xr:uid="{00000000-0005-0000-0000-0000923C0000}"/>
    <cellStyle name="Normal 78 3 4 3 2 3" xfId="30583" xr:uid="{00000000-0005-0000-0000-00008C770000}"/>
    <cellStyle name="Normal 78 3 4 3 3" xfId="10469" xr:uid="{00000000-0005-0000-0000-0000F6280000}"/>
    <cellStyle name="Normal 78 3 4 3 3 3" xfId="25566" xr:uid="{00000000-0005-0000-0000-0000F3630000}"/>
    <cellStyle name="Normal 78 3 4 3 5" xfId="20553" xr:uid="{00000000-0005-0000-0000-00005E500000}"/>
    <cellStyle name="Normal 78 3 4 4" xfId="12147" xr:uid="{00000000-0005-0000-0000-0000842F0000}"/>
    <cellStyle name="Normal 78 3 4 4 3" xfId="27241" xr:uid="{00000000-0005-0000-0000-00007E6A0000}"/>
    <cellStyle name="Normal 78 3 4 5" xfId="7126" xr:uid="{00000000-0005-0000-0000-0000E71B0000}"/>
    <cellStyle name="Normal 78 3 4 5 3" xfId="22224" xr:uid="{00000000-0005-0000-0000-0000E5560000}"/>
    <cellStyle name="Normal 78 3 4 7" xfId="17211" xr:uid="{00000000-0005-0000-0000-000050430000}"/>
    <cellStyle name="Normal 78 3 5" xfId="2908" xr:uid="{00000000-0005-0000-0000-00006D0B0000}"/>
    <cellStyle name="Normal 78 3 5 2" xfId="12982" xr:uid="{00000000-0005-0000-0000-0000C7320000}"/>
    <cellStyle name="Normal 78 3 5 2 3" xfId="28076" xr:uid="{00000000-0005-0000-0000-0000C16D0000}"/>
    <cellStyle name="Normal 78 3 5 3" xfId="7962" xr:uid="{00000000-0005-0000-0000-00002B1F0000}"/>
    <cellStyle name="Normal 78 3 5 3 3" xfId="23059" xr:uid="{00000000-0005-0000-0000-0000285A0000}"/>
    <cellStyle name="Normal 78 3 5 5" xfId="18046" xr:uid="{00000000-0005-0000-0000-000093460000}"/>
    <cellStyle name="Normal 78 3 6" xfId="4601" xr:uid="{00000000-0005-0000-0000-00000A120000}"/>
    <cellStyle name="Normal 78 3 6 2" xfId="14653" xr:uid="{00000000-0005-0000-0000-00004E390000}"/>
    <cellStyle name="Normal 78 3 6 2 3" xfId="29747" xr:uid="{00000000-0005-0000-0000-000048740000}"/>
    <cellStyle name="Normal 78 3 6 3" xfId="9633" xr:uid="{00000000-0005-0000-0000-0000B2250000}"/>
    <cellStyle name="Normal 78 3 6 3 3" xfId="24730" xr:uid="{00000000-0005-0000-0000-0000AF600000}"/>
    <cellStyle name="Normal 78 3 6 5" xfId="19717" xr:uid="{00000000-0005-0000-0000-00001A4D0000}"/>
    <cellStyle name="Normal 78 3 7" xfId="11311" xr:uid="{00000000-0005-0000-0000-0000402C0000}"/>
    <cellStyle name="Normal 78 3 7 3" xfId="26405" xr:uid="{00000000-0005-0000-0000-00003A670000}"/>
    <cellStyle name="Normal 78 3 8" xfId="6290" xr:uid="{00000000-0005-0000-0000-0000A3180000}"/>
    <cellStyle name="Normal 78 3 8 3" xfId="21388"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4" xr:uid="{00000000-0005-0000-0000-00000F730000}"/>
    <cellStyle name="Normal 78 4 2 2 2 3" xfId="9320" xr:uid="{00000000-0005-0000-0000-000079240000}"/>
    <cellStyle name="Normal 78 4 2 2 2 3 3" xfId="24417" xr:uid="{00000000-0005-0000-0000-0000765F0000}"/>
    <cellStyle name="Normal 78 4 2 2 2 5" xfId="19404" xr:uid="{00000000-0005-0000-0000-0000E14B0000}"/>
    <cellStyle name="Normal 78 4 2 2 3" xfId="5959" xr:uid="{00000000-0005-0000-0000-000058170000}"/>
    <cellStyle name="Normal 78 4 2 2 3 2" xfId="16011" xr:uid="{00000000-0005-0000-0000-00009C3E0000}"/>
    <cellStyle name="Normal 78 4 2 2 3 2 3" xfId="31105" xr:uid="{00000000-0005-0000-0000-000096790000}"/>
    <cellStyle name="Normal 78 4 2 2 3 3" xfId="10991" xr:uid="{00000000-0005-0000-0000-0000002B0000}"/>
    <cellStyle name="Normal 78 4 2 2 3 3 3" xfId="26088" xr:uid="{00000000-0005-0000-0000-0000FD650000}"/>
    <cellStyle name="Normal 78 4 2 2 3 5" xfId="21075" xr:uid="{00000000-0005-0000-0000-000068520000}"/>
    <cellStyle name="Normal 78 4 2 2 4" xfId="12669" xr:uid="{00000000-0005-0000-0000-00008E310000}"/>
    <cellStyle name="Normal 78 4 2 2 4 3" xfId="27763" xr:uid="{00000000-0005-0000-0000-0000886C0000}"/>
    <cellStyle name="Normal 78 4 2 2 5" xfId="7648" xr:uid="{00000000-0005-0000-0000-0000F11D0000}"/>
    <cellStyle name="Normal 78 4 2 2 5 3" xfId="22746" xr:uid="{00000000-0005-0000-0000-0000EF580000}"/>
    <cellStyle name="Normal 78 4 2 2 7" xfId="17733" xr:uid="{00000000-0005-0000-0000-00005A450000}"/>
    <cellStyle name="Normal 78 4 2 3" xfId="3430" xr:uid="{00000000-0005-0000-0000-0000770D0000}"/>
    <cellStyle name="Normal 78 4 2 3 2" xfId="13504" xr:uid="{00000000-0005-0000-0000-0000D1340000}"/>
    <cellStyle name="Normal 78 4 2 3 2 3" xfId="28598" xr:uid="{00000000-0005-0000-0000-0000CB6F0000}"/>
    <cellStyle name="Normal 78 4 2 3 3" xfId="8484" xr:uid="{00000000-0005-0000-0000-000035210000}"/>
    <cellStyle name="Normal 78 4 2 3 3 3" xfId="23581" xr:uid="{00000000-0005-0000-0000-0000325C0000}"/>
    <cellStyle name="Normal 78 4 2 3 5" xfId="18568" xr:uid="{00000000-0005-0000-0000-00009D480000}"/>
    <cellStyle name="Normal 78 4 2 4" xfId="5123" xr:uid="{00000000-0005-0000-0000-000014140000}"/>
    <cellStyle name="Normal 78 4 2 4 2" xfId="15175" xr:uid="{00000000-0005-0000-0000-0000583B0000}"/>
    <cellStyle name="Normal 78 4 2 4 2 3" xfId="30269" xr:uid="{00000000-0005-0000-0000-000052760000}"/>
    <cellStyle name="Normal 78 4 2 4 3" xfId="10155" xr:uid="{00000000-0005-0000-0000-0000BC270000}"/>
    <cellStyle name="Normal 78 4 2 4 3 3" xfId="25252" xr:uid="{00000000-0005-0000-0000-0000B9620000}"/>
    <cellStyle name="Normal 78 4 2 4 5" xfId="20239" xr:uid="{00000000-0005-0000-0000-0000244F0000}"/>
    <cellStyle name="Normal 78 4 2 5" xfId="11833" xr:uid="{00000000-0005-0000-0000-00004A2E0000}"/>
    <cellStyle name="Normal 78 4 2 5 3" xfId="26927" xr:uid="{00000000-0005-0000-0000-000044690000}"/>
    <cellStyle name="Normal 78 4 2 6" xfId="6812" xr:uid="{00000000-0005-0000-0000-0000AD1A0000}"/>
    <cellStyle name="Normal 78 4 2 6 3" xfId="21910" xr:uid="{00000000-0005-0000-0000-0000AB550000}"/>
    <cellStyle name="Normal 78 4 2 8" xfId="16897"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6" xr:uid="{00000000-0005-0000-0000-00006D710000}"/>
    <cellStyle name="Normal 78 4 3 2 3" xfId="8902" xr:uid="{00000000-0005-0000-0000-0000D7220000}"/>
    <cellStyle name="Normal 78 4 3 2 3 3" xfId="23999" xr:uid="{00000000-0005-0000-0000-0000D45D0000}"/>
    <cellStyle name="Normal 78 4 3 2 5" xfId="18986" xr:uid="{00000000-0005-0000-0000-00003F4A0000}"/>
    <cellStyle name="Normal 78 4 3 3" xfId="5541" xr:uid="{00000000-0005-0000-0000-0000B6150000}"/>
    <cellStyle name="Normal 78 4 3 3 2" xfId="15593" xr:uid="{00000000-0005-0000-0000-0000FA3C0000}"/>
    <cellStyle name="Normal 78 4 3 3 2 3" xfId="30687" xr:uid="{00000000-0005-0000-0000-0000F4770000}"/>
    <cellStyle name="Normal 78 4 3 3 3" xfId="10573" xr:uid="{00000000-0005-0000-0000-00005E290000}"/>
    <cellStyle name="Normal 78 4 3 3 3 3" xfId="25670" xr:uid="{00000000-0005-0000-0000-00005B640000}"/>
    <cellStyle name="Normal 78 4 3 3 5" xfId="20657" xr:uid="{00000000-0005-0000-0000-0000C6500000}"/>
    <cellStyle name="Normal 78 4 3 4" xfId="12251" xr:uid="{00000000-0005-0000-0000-0000EC2F0000}"/>
    <cellStyle name="Normal 78 4 3 4 3" xfId="27345" xr:uid="{00000000-0005-0000-0000-0000E66A0000}"/>
    <cellStyle name="Normal 78 4 3 5" xfId="7230" xr:uid="{00000000-0005-0000-0000-00004F1C0000}"/>
    <cellStyle name="Normal 78 4 3 5 3" xfId="22328" xr:uid="{00000000-0005-0000-0000-00004D570000}"/>
    <cellStyle name="Normal 78 4 3 7" xfId="17315" xr:uid="{00000000-0005-0000-0000-0000B8430000}"/>
    <cellStyle name="Normal 78 4 4" xfId="3012" xr:uid="{00000000-0005-0000-0000-0000D50B0000}"/>
    <cellStyle name="Normal 78 4 4 2" xfId="13086" xr:uid="{00000000-0005-0000-0000-00002F330000}"/>
    <cellStyle name="Normal 78 4 4 2 3" xfId="28180" xr:uid="{00000000-0005-0000-0000-0000296E0000}"/>
    <cellStyle name="Normal 78 4 4 3" xfId="8066" xr:uid="{00000000-0005-0000-0000-0000931F0000}"/>
    <cellStyle name="Normal 78 4 4 3 3" xfId="23163" xr:uid="{00000000-0005-0000-0000-0000905A0000}"/>
    <cellStyle name="Normal 78 4 4 5" xfId="18150" xr:uid="{00000000-0005-0000-0000-0000FB460000}"/>
    <cellStyle name="Normal 78 4 5" xfId="4705" xr:uid="{00000000-0005-0000-0000-000072120000}"/>
    <cellStyle name="Normal 78 4 5 2" xfId="14757" xr:uid="{00000000-0005-0000-0000-0000B6390000}"/>
    <cellStyle name="Normal 78 4 5 2 3" xfId="29851" xr:uid="{00000000-0005-0000-0000-0000B0740000}"/>
    <cellStyle name="Normal 78 4 5 3" xfId="9737" xr:uid="{00000000-0005-0000-0000-00001A260000}"/>
    <cellStyle name="Normal 78 4 5 3 3" xfId="24834" xr:uid="{00000000-0005-0000-0000-000017610000}"/>
    <cellStyle name="Normal 78 4 5 5" xfId="19821" xr:uid="{00000000-0005-0000-0000-0000824D0000}"/>
    <cellStyle name="Normal 78 4 6" xfId="11415" xr:uid="{00000000-0005-0000-0000-0000A82C0000}"/>
    <cellStyle name="Normal 78 4 6 3" xfId="26509" xr:uid="{00000000-0005-0000-0000-0000A2670000}"/>
    <cellStyle name="Normal 78 4 7" xfId="6394" xr:uid="{00000000-0005-0000-0000-00000B190000}"/>
    <cellStyle name="Normal 78 4 7 3" xfId="21492" xr:uid="{00000000-0005-0000-0000-000009540000}"/>
    <cellStyle name="Normal 78 4 9" xfId="16479"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5" xr:uid="{00000000-0005-0000-0000-00003E720000}"/>
    <cellStyle name="Normal 78 5 2 2 3" xfId="9111" xr:uid="{00000000-0005-0000-0000-0000A8230000}"/>
    <cellStyle name="Normal 78 5 2 2 3 3" xfId="24208" xr:uid="{00000000-0005-0000-0000-0000A55E0000}"/>
    <cellStyle name="Normal 78 5 2 2 5" xfId="19195" xr:uid="{00000000-0005-0000-0000-0000104B0000}"/>
    <cellStyle name="Normal 78 5 2 3" xfId="5750" xr:uid="{00000000-0005-0000-0000-000087160000}"/>
    <cellStyle name="Normal 78 5 2 3 2" xfId="15802" xr:uid="{00000000-0005-0000-0000-0000CB3D0000}"/>
    <cellStyle name="Normal 78 5 2 3 2 3" xfId="30896" xr:uid="{00000000-0005-0000-0000-0000C5780000}"/>
    <cellStyle name="Normal 78 5 2 3 3" xfId="10782" xr:uid="{00000000-0005-0000-0000-00002F2A0000}"/>
    <cellStyle name="Normal 78 5 2 3 3 3" xfId="25879" xr:uid="{00000000-0005-0000-0000-00002C650000}"/>
    <cellStyle name="Normal 78 5 2 3 5" xfId="20866" xr:uid="{00000000-0005-0000-0000-000097510000}"/>
    <cellStyle name="Normal 78 5 2 4" xfId="12460" xr:uid="{00000000-0005-0000-0000-0000BD300000}"/>
    <cellStyle name="Normal 78 5 2 4 3" xfId="27554" xr:uid="{00000000-0005-0000-0000-0000B76B0000}"/>
    <cellStyle name="Normal 78 5 2 5" xfId="7439" xr:uid="{00000000-0005-0000-0000-0000201D0000}"/>
    <cellStyle name="Normal 78 5 2 5 3" xfId="22537" xr:uid="{00000000-0005-0000-0000-00001E580000}"/>
    <cellStyle name="Normal 78 5 2 7" xfId="17524" xr:uid="{00000000-0005-0000-0000-000089440000}"/>
    <cellStyle name="Normal 78 5 3" xfId="3221" xr:uid="{00000000-0005-0000-0000-0000A60C0000}"/>
    <cellStyle name="Normal 78 5 3 2" xfId="13295" xr:uid="{00000000-0005-0000-0000-000000340000}"/>
    <cellStyle name="Normal 78 5 3 2 3" xfId="28389" xr:uid="{00000000-0005-0000-0000-0000FA6E0000}"/>
    <cellStyle name="Normal 78 5 3 3" xfId="8275" xr:uid="{00000000-0005-0000-0000-000064200000}"/>
    <cellStyle name="Normal 78 5 3 3 3" xfId="23372" xr:uid="{00000000-0005-0000-0000-0000615B0000}"/>
    <cellStyle name="Normal 78 5 3 5" xfId="18359" xr:uid="{00000000-0005-0000-0000-0000CC470000}"/>
    <cellStyle name="Normal 78 5 4" xfId="4914" xr:uid="{00000000-0005-0000-0000-000043130000}"/>
    <cellStyle name="Normal 78 5 4 2" xfId="14966" xr:uid="{00000000-0005-0000-0000-0000873A0000}"/>
    <cellStyle name="Normal 78 5 4 2 3" xfId="30060" xr:uid="{00000000-0005-0000-0000-000081750000}"/>
    <cellStyle name="Normal 78 5 4 3" xfId="9946" xr:uid="{00000000-0005-0000-0000-0000EB260000}"/>
    <cellStyle name="Normal 78 5 4 3 3" xfId="25043" xr:uid="{00000000-0005-0000-0000-0000E8610000}"/>
    <cellStyle name="Normal 78 5 4 5" xfId="20030" xr:uid="{00000000-0005-0000-0000-0000534E0000}"/>
    <cellStyle name="Normal 78 5 5" xfId="11624" xr:uid="{00000000-0005-0000-0000-0000792D0000}"/>
    <cellStyle name="Normal 78 5 5 3" xfId="26718" xr:uid="{00000000-0005-0000-0000-000073680000}"/>
    <cellStyle name="Normal 78 5 6" xfId="6603" xr:uid="{00000000-0005-0000-0000-0000DC190000}"/>
    <cellStyle name="Normal 78 5 6 3" xfId="21701" xr:uid="{00000000-0005-0000-0000-0000DA540000}"/>
    <cellStyle name="Normal 78 5 8" xfId="16688"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7" xr:uid="{00000000-0005-0000-0000-00009C700000}"/>
    <cellStyle name="Normal 78 6 2 3" xfId="8693" xr:uid="{00000000-0005-0000-0000-000006220000}"/>
    <cellStyle name="Normal 78 6 2 3 3" xfId="23790" xr:uid="{00000000-0005-0000-0000-0000035D0000}"/>
    <cellStyle name="Normal 78 6 2 5" xfId="18777" xr:uid="{00000000-0005-0000-0000-00006E490000}"/>
    <cellStyle name="Normal 78 6 3" xfId="5332" xr:uid="{00000000-0005-0000-0000-0000E5140000}"/>
    <cellStyle name="Normal 78 6 3 2" xfId="15384" xr:uid="{00000000-0005-0000-0000-0000293C0000}"/>
    <cellStyle name="Normal 78 6 3 2 3" xfId="30478" xr:uid="{00000000-0005-0000-0000-000023770000}"/>
    <cellStyle name="Normal 78 6 3 3" xfId="10364" xr:uid="{00000000-0005-0000-0000-00008D280000}"/>
    <cellStyle name="Normal 78 6 3 3 3" xfId="25461" xr:uid="{00000000-0005-0000-0000-00008A630000}"/>
    <cellStyle name="Normal 78 6 3 5" xfId="20448" xr:uid="{00000000-0005-0000-0000-0000F54F0000}"/>
    <cellStyle name="Normal 78 6 4" xfId="12042" xr:uid="{00000000-0005-0000-0000-00001B2F0000}"/>
    <cellStyle name="Normal 78 6 4 3" xfId="27136" xr:uid="{00000000-0005-0000-0000-0000156A0000}"/>
    <cellStyle name="Normal 78 6 5" xfId="7021" xr:uid="{00000000-0005-0000-0000-00007E1B0000}"/>
    <cellStyle name="Normal 78 6 5 3" xfId="22119" xr:uid="{00000000-0005-0000-0000-00007C560000}"/>
    <cellStyle name="Normal 78 6 7" xfId="17106" xr:uid="{00000000-0005-0000-0000-0000E7420000}"/>
    <cellStyle name="Normal 78 7" xfId="2795" xr:uid="{00000000-0005-0000-0000-0000FC0A0000}"/>
    <cellStyle name="Normal 78 7 2" xfId="12878" xr:uid="{00000000-0005-0000-0000-00005F320000}"/>
    <cellStyle name="Normal 78 7 2 3" xfId="27972" xr:uid="{00000000-0005-0000-0000-0000596D0000}"/>
    <cellStyle name="Normal 78 7 3" xfId="7857" xr:uid="{00000000-0005-0000-0000-0000C21E0000}"/>
    <cellStyle name="Normal 78 7 3 3" xfId="22955" xr:uid="{00000000-0005-0000-0000-0000C0590000}"/>
    <cellStyle name="Normal 78 7 5" xfId="17942" xr:uid="{00000000-0005-0000-0000-00002B460000}"/>
    <cellStyle name="Normal 78 8" xfId="4493" xr:uid="{00000000-0005-0000-0000-00009E110000}"/>
    <cellStyle name="Normal 78 8 2" xfId="14549" xr:uid="{00000000-0005-0000-0000-0000E6380000}"/>
    <cellStyle name="Normal 78 8 2 3" xfId="29643" xr:uid="{00000000-0005-0000-0000-0000E0730000}"/>
    <cellStyle name="Normal 78 8 3" xfId="9529" xr:uid="{00000000-0005-0000-0000-00004A250000}"/>
    <cellStyle name="Normal 78 8 3 3" xfId="24626" xr:uid="{00000000-0005-0000-0000-000047600000}"/>
    <cellStyle name="Normal 78 8 5" xfId="19613" xr:uid="{00000000-0005-0000-0000-0000B24C0000}"/>
    <cellStyle name="Normal 78 9" xfId="11204" xr:uid="{00000000-0005-0000-0000-0000D52B0000}"/>
    <cellStyle name="Normal 78 9 3" xfId="26300" xr:uid="{00000000-0005-0000-0000-0000D1660000}"/>
    <cellStyle name="Normal 79" xfId="423" xr:uid="{00000000-0005-0000-0000-0000B2010000}"/>
    <cellStyle name="Normal 79 10" xfId="6186" xr:uid="{00000000-0005-0000-0000-00003B180000}"/>
    <cellStyle name="Normal 79 10 3" xfId="21287" xr:uid="{00000000-0005-0000-0000-00003C530000}"/>
    <cellStyle name="Normal 79 12" xfId="16272" xr:uid="{00000000-0005-0000-0000-0000A53F0000}"/>
    <cellStyle name="Normal 79 2" xfId="1151" xr:uid="{00000000-0005-0000-0000-00008F040000}"/>
    <cellStyle name="Normal 79 2 11" xfId="16326" xr:uid="{00000000-0005-0000-0000-0000DB3F0000}"/>
    <cellStyle name="Normal 79 2 2" xfId="1260" xr:uid="{00000000-0005-0000-0000-0000FC040000}"/>
    <cellStyle name="Normal 79 2 2 10" xfId="16430"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3" xr:uid="{00000000-0005-0000-0000-0000AE730000}"/>
    <cellStyle name="Normal 79 2 2 2 2 2 2 3" xfId="9479" xr:uid="{00000000-0005-0000-0000-000018250000}"/>
    <cellStyle name="Normal 79 2 2 2 2 2 2 3 3" xfId="24576" xr:uid="{00000000-0005-0000-0000-000015600000}"/>
    <cellStyle name="Normal 79 2 2 2 2 2 2 5" xfId="19563" xr:uid="{00000000-0005-0000-0000-0000804C0000}"/>
    <cellStyle name="Normal 79 2 2 2 2 2 3" xfId="6118" xr:uid="{00000000-0005-0000-0000-0000F7170000}"/>
    <cellStyle name="Normal 79 2 2 2 2 2 3 2" xfId="16170" xr:uid="{00000000-0005-0000-0000-00003B3F0000}"/>
    <cellStyle name="Normal 79 2 2 2 2 2 3 2 3" xfId="31264" xr:uid="{00000000-0005-0000-0000-0000357A0000}"/>
    <cellStyle name="Normal 79 2 2 2 2 2 3 3" xfId="11150" xr:uid="{00000000-0005-0000-0000-00009F2B0000}"/>
    <cellStyle name="Normal 79 2 2 2 2 2 3 3 3" xfId="26247" xr:uid="{00000000-0005-0000-0000-00009C660000}"/>
    <cellStyle name="Normal 79 2 2 2 2 2 3 5" xfId="21234" xr:uid="{00000000-0005-0000-0000-000007530000}"/>
    <cellStyle name="Normal 79 2 2 2 2 2 4" xfId="12828" xr:uid="{00000000-0005-0000-0000-00002D320000}"/>
    <cellStyle name="Normal 79 2 2 2 2 2 4 3" xfId="27922" xr:uid="{00000000-0005-0000-0000-0000276D0000}"/>
    <cellStyle name="Normal 79 2 2 2 2 2 5" xfId="7807" xr:uid="{00000000-0005-0000-0000-0000901E0000}"/>
    <cellStyle name="Normal 79 2 2 2 2 2 5 3" xfId="22905" xr:uid="{00000000-0005-0000-0000-00008E590000}"/>
    <cellStyle name="Normal 79 2 2 2 2 2 7" xfId="17892" xr:uid="{00000000-0005-0000-0000-0000F9450000}"/>
    <cellStyle name="Normal 79 2 2 2 2 3" xfId="3589" xr:uid="{00000000-0005-0000-0000-0000160E0000}"/>
    <cellStyle name="Normal 79 2 2 2 2 3 2" xfId="13663" xr:uid="{00000000-0005-0000-0000-000070350000}"/>
    <cellStyle name="Normal 79 2 2 2 2 3 2 3" xfId="28757" xr:uid="{00000000-0005-0000-0000-00006A700000}"/>
    <cellStyle name="Normal 79 2 2 2 2 3 3" xfId="8643" xr:uid="{00000000-0005-0000-0000-0000D4210000}"/>
    <cellStyle name="Normal 79 2 2 2 2 3 3 3" xfId="23740" xr:uid="{00000000-0005-0000-0000-0000D15C0000}"/>
    <cellStyle name="Normal 79 2 2 2 2 3 5" xfId="18727" xr:uid="{00000000-0005-0000-0000-00003C490000}"/>
    <cellStyle name="Normal 79 2 2 2 2 4" xfId="5282" xr:uid="{00000000-0005-0000-0000-0000B3140000}"/>
    <cellStyle name="Normal 79 2 2 2 2 4 2" xfId="15334" xr:uid="{00000000-0005-0000-0000-0000F73B0000}"/>
    <cellStyle name="Normal 79 2 2 2 2 4 2 3" xfId="30428" xr:uid="{00000000-0005-0000-0000-0000F1760000}"/>
    <cellStyle name="Normal 79 2 2 2 2 4 3" xfId="10314" xr:uid="{00000000-0005-0000-0000-00005B280000}"/>
    <cellStyle name="Normal 79 2 2 2 2 4 3 3" xfId="25411" xr:uid="{00000000-0005-0000-0000-000058630000}"/>
    <cellStyle name="Normal 79 2 2 2 2 4 5" xfId="20398" xr:uid="{00000000-0005-0000-0000-0000C34F0000}"/>
    <cellStyle name="Normal 79 2 2 2 2 5" xfId="11992" xr:uid="{00000000-0005-0000-0000-0000E92E0000}"/>
    <cellStyle name="Normal 79 2 2 2 2 5 3" xfId="27086" xr:uid="{00000000-0005-0000-0000-0000E3690000}"/>
    <cellStyle name="Normal 79 2 2 2 2 6" xfId="6971" xr:uid="{00000000-0005-0000-0000-00004C1B0000}"/>
    <cellStyle name="Normal 79 2 2 2 2 6 3" xfId="22069" xr:uid="{00000000-0005-0000-0000-00004A560000}"/>
    <cellStyle name="Normal 79 2 2 2 2 8" xfId="17056"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5" xr:uid="{00000000-0005-0000-0000-00000C720000}"/>
    <cellStyle name="Normal 79 2 2 2 3 2 3" xfId="9061" xr:uid="{00000000-0005-0000-0000-000076230000}"/>
    <cellStyle name="Normal 79 2 2 2 3 2 3 3" xfId="24158" xr:uid="{00000000-0005-0000-0000-0000735E0000}"/>
    <cellStyle name="Normal 79 2 2 2 3 2 5" xfId="19145" xr:uid="{00000000-0005-0000-0000-0000DE4A0000}"/>
    <cellStyle name="Normal 79 2 2 2 3 3" xfId="5700" xr:uid="{00000000-0005-0000-0000-000055160000}"/>
    <cellStyle name="Normal 79 2 2 2 3 3 2" xfId="15752" xr:uid="{00000000-0005-0000-0000-0000993D0000}"/>
    <cellStyle name="Normal 79 2 2 2 3 3 2 3" xfId="30846" xr:uid="{00000000-0005-0000-0000-000093780000}"/>
    <cellStyle name="Normal 79 2 2 2 3 3 3" xfId="10732" xr:uid="{00000000-0005-0000-0000-0000FD290000}"/>
    <cellStyle name="Normal 79 2 2 2 3 3 3 3" xfId="25829" xr:uid="{00000000-0005-0000-0000-0000FA640000}"/>
    <cellStyle name="Normal 79 2 2 2 3 3 5" xfId="20816" xr:uid="{00000000-0005-0000-0000-000065510000}"/>
    <cellStyle name="Normal 79 2 2 2 3 4" xfId="12410" xr:uid="{00000000-0005-0000-0000-00008B300000}"/>
    <cellStyle name="Normal 79 2 2 2 3 4 3" xfId="27504" xr:uid="{00000000-0005-0000-0000-0000856B0000}"/>
    <cellStyle name="Normal 79 2 2 2 3 5" xfId="7389" xr:uid="{00000000-0005-0000-0000-0000EE1C0000}"/>
    <cellStyle name="Normal 79 2 2 2 3 5 3" xfId="22487" xr:uid="{00000000-0005-0000-0000-0000EC570000}"/>
    <cellStyle name="Normal 79 2 2 2 3 7" xfId="17474" xr:uid="{00000000-0005-0000-0000-000057440000}"/>
    <cellStyle name="Normal 79 2 2 2 4" xfId="3171" xr:uid="{00000000-0005-0000-0000-0000740C0000}"/>
    <cellStyle name="Normal 79 2 2 2 4 2" xfId="13245" xr:uid="{00000000-0005-0000-0000-0000CE330000}"/>
    <cellStyle name="Normal 79 2 2 2 4 2 3" xfId="28339" xr:uid="{00000000-0005-0000-0000-0000C86E0000}"/>
    <cellStyle name="Normal 79 2 2 2 4 3" xfId="8225" xr:uid="{00000000-0005-0000-0000-000032200000}"/>
    <cellStyle name="Normal 79 2 2 2 4 3 3" xfId="23322" xr:uid="{00000000-0005-0000-0000-00002F5B0000}"/>
    <cellStyle name="Normal 79 2 2 2 4 5" xfId="18309" xr:uid="{00000000-0005-0000-0000-00009A470000}"/>
    <cellStyle name="Normal 79 2 2 2 5" xfId="4864" xr:uid="{00000000-0005-0000-0000-000011130000}"/>
    <cellStyle name="Normal 79 2 2 2 5 2" xfId="14916" xr:uid="{00000000-0005-0000-0000-0000553A0000}"/>
    <cellStyle name="Normal 79 2 2 2 5 2 3" xfId="30010" xr:uid="{00000000-0005-0000-0000-00004F750000}"/>
    <cellStyle name="Normal 79 2 2 2 5 3" xfId="9896" xr:uid="{00000000-0005-0000-0000-0000B9260000}"/>
    <cellStyle name="Normal 79 2 2 2 5 3 3" xfId="24993" xr:uid="{00000000-0005-0000-0000-0000B6610000}"/>
    <cellStyle name="Normal 79 2 2 2 5 5" xfId="19980" xr:uid="{00000000-0005-0000-0000-0000214E0000}"/>
    <cellStyle name="Normal 79 2 2 2 6" xfId="11574" xr:uid="{00000000-0005-0000-0000-0000472D0000}"/>
    <cellStyle name="Normal 79 2 2 2 6 3" xfId="26668" xr:uid="{00000000-0005-0000-0000-000041680000}"/>
    <cellStyle name="Normal 79 2 2 2 7" xfId="6553" xr:uid="{00000000-0005-0000-0000-0000AA190000}"/>
    <cellStyle name="Normal 79 2 2 2 7 3" xfId="21651" xr:uid="{00000000-0005-0000-0000-0000A8540000}"/>
    <cellStyle name="Normal 79 2 2 2 9" xfId="16638"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5" xr:uid="{00000000-0005-0000-0000-0000DE720000}"/>
    <cellStyle name="Normal 79 2 2 3 2 2 3" xfId="9271" xr:uid="{00000000-0005-0000-0000-000048240000}"/>
    <cellStyle name="Normal 79 2 2 3 2 2 3 3" xfId="24368" xr:uid="{00000000-0005-0000-0000-0000455F0000}"/>
    <cellStyle name="Normal 79 2 2 3 2 2 5" xfId="19355" xr:uid="{00000000-0005-0000-0000-0000B04B0000}"/>
    <cellStyle name="Normal 79 2 2 3 2 3" xfId="5910" xr:uid="{00000000-0005-0000-0000-000027170000}"/>
    <cellStyle name="Normal 79 2 2 3 2 3 2" xfId="15962" xr:uid="{00000000-0005-0000-0000-00006B3E0000}"/>
    <cellStyle name="Normal 79 2 2 3 2 3 2 3" xfId="31056" xr:uid="{00000000-0005-0000-0000-000065790000}"/>
    <cellStyle name="Normal 79 2 2 3 2 3 3" xfId="10942" xr:uid="{00000000-0005-0000-0000-0000CF2A0000}"/>
    <cellStyle name="Normal 79 2 2 3 2 3 3 3" xfId="26039" xr:uid="{00000000-0005-0000-0000-0000CC650000}"/>
    <cellStyle name="Normal 79 2 2 3 2 3 5" xfId="21026" xr:uid="{00000000-0005-0000-0000-000037520000}"/>
    <cellStyle name="Normal 79 2 2 3 2 4" xfId="12620" xr:uid="{00000000-0005-0000-0000-00005D310000}"/>
    <cellStyle name="Normal 79 2 2 3 2 4 3" xfId="27714" xr:uid="{00000000-0005-0000-0000-0000576C0000}"/>
    <cellStyle name="Normal 79 2 2 3 2 5" xfId="7599" xr:uid="{00000000-0005-0000-0000-0000C01D0000}"/>
    <cellStyle name="Normal 79 2 2 3 2 5 3" xfId="22697" xr:uid="{00000000-0005-0000-0000-0000BE580000}"/>
    <cellStyle name="Normal 79 2 2 3 2 7" xfId="17684" xr:uid="{00000000-0005-0000-0000-000029450000}"/>
    <cellStyle name="Normal 79 2 2 3 3" xfId="3381" xr:uid="{00000000-0005-0000-0000-0000460D0000}"/>
    <cellStyle name="Normal 79 2 2 3 3 2" xfId="13455" xr:uid="{00000000-0005-0000-0000-0000A0340000}"/>
    <cellStyle name="Normal 79 2 2 3 3 2 3" xfId="28549" xr:uid="{00000000-0005-0000-0000-00009A6F0000}"/>
    <cellStyle name="Normal 79 2 2 3 3 3" xfId="8435" xr:uid="{00000000-0005-0000-0000-000004210000}"/>
    <cellStyle name="Normal 79 2 2 3 3 3 3" xfId="23532" xr:uid="{00000000-0005-0000-0000-0000015C0000}"/>
    <cellStyle name="Normal 79 2 2 3 3 5" xfId="18519" xr:uid="{00000000-0005-0000-0000-00006C480000}"/>
    <cellStyle name="Normal 79 2 2 3 4" xfId="5074" xr:uid="{00000000-0005-0000-0000-0000E3130000}"/>
    <cellStyle name="Normal 79 2 2 3 4 2" xfId="15126" xr:uid="{00000000-0005-0000-0000-0000273B0000}"/>
    <cellStyle name="Normal 79 2 2 3 4 2 3" xfId="30220" xr:uid="{00000000-0005-0000-0000-000021760000}"/>
    <cellStyle name="Normal 79 2 2 3 4 3" xfId="10106" xr:uid="{00000000-0005-0000-0000-00008B270000}"/>
    <cellStyle name="Normal 79 2 2 3 4 3 3" xfId="25203" xr:uid="{00000000-0005-0000-0000-000088620000}"/>
    <cellStyle name="Normal 79 2 2 3 4 5" xfId="20190" xr:uid="{00000000-0005-0000-0000-0000F34E0000}"/>
    <cellStyle name="Normal 79 2 2 3 5" xfId="11784" xr:uid="{00000000-0005-0000-0000-0000192E0000}"/>
    <cellStyle name="Normal 79 2 2 3 5 3" xfId="26878" xr:uid="{00000000-0005-0000-0000-000013690000}"/>
    <cellStyle name="Normal 79 2 2 3 6" xfId="6763" xr:uid="{00000000-0005-0000-0000-00007C1A0000}"/>
    <cellStyle name="Normal 79 2 2 3 6 3" xfId="21861" xr:uid="{00000000-0005-0000-0000-00007A550000}"/>
    <cellStyle name="Normal 79 2 2 3 8" xfId="16848"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7" xr:uid="{00000000-0005-0000-0000-00003C710000}"/>
    <cellStyle name="Normal 79 2 2 4 2 3" xfId="8853" xr:uid="{00000000-0005-0000-0000-0000A6220000}"/>
    <cellStyle name="Normal 79 2 2 4 2 3 3" xfId="23950" xr:uid="{00000000-0005-0000-0000-0000A35D0000}"/>
    <cellStyle name="Normal 79 2 2 4 2 5" xfId="18937" xr:uid="{00000000-0005-0000-0000-00000E4A0000}"/>
    <cellStyle name="Normal 79 2 2 4 3" xfId="5492" xr:uid="{00000000-0005-0000-0000-000085150000}"/>
    <cellStyle name="Normal 79 2 2 4 3 2" xfId="15544" xr:uid="{00000000-0005-0000-0000-0000C93C0000}"/>
    <cellStyle name="Normal 79 2 2 4 3 2 3" xfId="30638" xr:uid="{00000000-0005-0000-0000-0000C3770000}"/>
    <cellStyle name="Normal 79 2 2 4 3 3" xfId="10524" xr:uid="{00000000-0005-0000-0000-00002D290000}"/>
    <cellStyle name="Normal 79 2 2 4 3 3 3" xfId="25621" xr:uid="{00000000-0005-0000-0000-00002A640000}"/>
    <cellStyle name="Normal 79 2 2 4 3 5" xfId="20608" xr:uid="{00000000-0005-0000-0000-000095500000}"/>
    <cellStyle name="Normal 79 2 2 4 4" xfId="12202" xr:uid="{00000000-0005-0000-0000-0000BB2F0000}"/>
    <cellStyle name="Normal 79 2 2 4 4 3" xfId="27296" xr:uid="{00000000-0005-0000-0000-0000B56A0000}"/>
    <cellStyle name="Normal 79 2 2 4 5" xfId="7181" xr:uid="{00000000-0005-0000-0000-00001E1C0000}"/>
    <cellStyle name="Normal 79 2 2 4 5 3" xfId="22279" xr:uid="{00000000-0005-0000-0000-00001C570000}"/>
    <cellStyle name="Normal 79 2 2 4 7" xfId="17266" xr:uid="{00000000-0005-0000-0000-000087430000}"/>
    <cellStyle name="Normal 79 2 2 5" xfId="2963" xr:uid="{00000000-0005-0000-0000-0000A40B0000}"/>
    <cellStyle name="Normal 79 2 2 5 2" xfId="13037" xr:uid="{00000000-0005-0000-0000-0000FE320000}"/>
    <cellStyle name="Normal 79 2 2 5 2 3" xfId="28131" xr:uid="{00000000-0005-0000-0000-0000F86D0000}"/>
    <cellStyle name="Normal 79 2 2 5 3" xfId="8017" xr:uid="{00000000-0005-0000-0000-0000621F0000}"/>
    <cellStyle name="Normal 79 2 2 5 3 3" xfId="23114" xr:uid="{00000000-0005-0000-0000-00005F5A0000}"/>
    <cellStyle name="Normal 79 2 2 5 5" xfId="18101" xr:uid="{00000000-0005-0000-0000-0000CA460000}"/>
    <cellStyle name="Normal 79 2 2 6" xfId="4656" xr:uid="{00000000-0005-0000-0000-000041120000}"/>
    <cellStyle name="Normal 79 2 2 6 2" xfId="14708" xr:uid="{00000000-0005-0000-0000-000085390000}"/>
    <cellStyle name="Normal 79 2 2 6 2 3" xfId="29802" xr:uid="{00000000-0005-0000-0000-00007F740000}"/>
    <cellStyle name="Normal 79 2 2 6 3" xfId="9688" xr:uid="{00000000-0005-0000-0000-0000E9250000}"/>
    <cellStyle name="Normal 79 2 2 6 3 3" xfId="24785" xr:uid="{00000000-0005-0000-0000-0000E6600000}"/>
    <cellStyle name="Normal 79 2 2 6 5" xfId="19772" xr:uid="{00000000-0005-0000-0000-0000514D0000}"/>
    <cellStyle name="Normal 79 2 2 7" xfId="11366" xr:uid="{00000000-0005-0000-0000-0000772C0000}"/>
    <cellStyle name="Normal 79 2 2 7 3" xfId="26460" xr:uid="{00000000-0005-0000-0000-000071670000}"/>
    <cellStyle name="Normal 79 2 2 8" xfId="6345" xr:uid="{00000000-0005-0000-0000-0000DA180000}"/>
    <cellStyle name="Normal 79 2 2 8 3" xfId="21443"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89" xr:uid="{00000000-0005-0000-0000-000046730000}"/>
    <cellStyle name="Normal 79 2 3 2 2 2 3" xfId="9375" xr:uid="{00000000-0005-0000-0000-0000B0240000}"/>
    <cellStyle name="Normal 79 2 3 2 2 2 3 3" xfId="24472" xr:uid="{00000000-0005-0000-0000-0000AD5F0000}"/>
    <cellStyle name="Normal 79 2 3 2 2 2 5" xfId="19459" xr:uid="{00000000-0005-0000-0000-0000184C0000}"/>
    <cellStyle name="Normal 79 2 3 2 2 3" xfId="6014" xr:uid="{00000000-0005-0000-0000-00008F170000}"/>
    <cellStyle name="Normal 79 2 3 2 2 3 2" xfId="16066" xr:uid="{00000000-0005-0000-0000-0000D33E0000}"/>
    <cellStyle name="Normal 79 2 3 2 2 3 2 3" xfId="31160" xr:uid="{00000000-0005-0000-0000-0000CD790000}"/>
    <cellStyle name="Normal 79 2 3 2 2 3 3" xfId="11046" xr:uid="{00000000-0005-0000-0000-0000372B0000}"/>
    <cellStyle name="Normal 79 2 3 2 2 3 3 3" xfId="26143" xr:uid="{00000000-0005-0000-0000-000034660000}"/>
    <cellStyle name="Normal 79 2 3 2 2 3 5" xfId="21130" xr:uid="{00000000-0005-0000-0000-00009F520000}"/>
    <cellStyle name="Normal 79 2 3 2 2 4" xfId="12724" xr:uid="{00000000-0005-0000-0000-0000C5310000}"/>
    <cellStyle name="Normal 79 2 3 2 2 4 3" xfId="27818" xr:uid="{00000000-0005-0000-0000-0000BF6C0000}"/>
    <cellStyle name="Normal 79 2 3 2 2 5" xfId="7703" xr:uid="{00000000-0005-0000-0000-0000281E0000}"/>
    <cellStyle name="Normal 79 2 3 2 2 5 3" xfId="22801" xr:uid="{00000000-0005-0000-0000-000026590000}"/>
    <cellStyle name="Normal 79 2 3 2 2 7" xfId="17788" xr:uid="{00000000-0005-0000-0000-000091450000}"/>
    <cellStyle name="Normal 79 2 3 2 3" xfId="3485" xr:uid="{00000000-0005-0000-0000-0000AE0D0000}"/>
    <cellStyle name="Normal 79 2 3 2 3 2" xfId="13559" xr:uid="{00000000-0005-0000-0000-000008350000}"/>
    <cellStyle name="Normal 79 2 3 2 3 2 3" xfId="28653" xr:uid="{00000000-0005-0000-0000-000002700000}"/>
    <cellStyle name="Normal 79 2 3 2 3 3" xfId="8539" xr:uid="{00000000-0005-0000-0000-00006C210000}"/>
    <cellStyle name="Normal 79 2 3 2 3 3 3" xfId="23636" xr:uid="{00000000-0005-0000-0000-0000695C0000}"/>
    <cellStyle name="Normal 79 2 3 2 3 5" xfId="18623" xr:uid="{00000000-0005-0000-0000-0000D4480000}"/>
    <cellStyle name="Normal 79 2 3 2 4" xfId="5178" xr:uid="{00000000-0005-0000-0000-00004B140000}"/>
    <cellStyle name="Normal 79 2 3 2 4 2" xfId="15230" xr:uid="{00000000-0005-0000-0000-00008F3B0000}"/>
    <cellStyle name="Normal 79 2 3 2 4 2 3" xfId="30324" xr:uid="{00000000-0005-0000-0000-000089760000}"/>
    <cellStyle name="Normal 79 2 3 2 4 3" xfId="10210" xr:uid="{00000000-0005-0000-0000-0000F3270000}"/>
    <cellStyle name="Normal 79 2 3 2 4 3 3" xfId="25307" xr:uid="{00000000-0005-0000-0000-0000F0620000}"/>
    <cellStyle name="Normal 79 2 3 2 4 5" xfId="20294" xr:uid="{00000000-0005-0000-0000-00005B4F0000}"/>
    <cellStyle name="Normal 79 2 3 2 5" xfId="11888" xr:uid="{00000000-0005-0000-0000-0000812E0000}"/>
    <cellStyle name="Normal 79 2 3 2 5 3" xfId="26982" xr:uid="{00000000-0005-0000-0000-00007B690000}"/>
    <cellStyle name="Normal 79 2 3 2 6" xfId="6867" xr:uid="{00000000-0005-0000-0000-0000E41A0000}"/>
    <cellStyle name="Normal 79 2 3 2 6 3" xfId="21965" xr:uid="{00000000-0005-0000-0000-0000E2550000}"/>
    <cellStyle name="Normal 79 2 3 2 8" xfId="16952"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1" xr:uid="{00000000-0005-0000-0000-0000A4710000}"/>
    <cellStyle name="Normal 79 2 3 3 2 3" xfId="8957" xr:uid="{00000000-0005-0000-0000-00000E230000}"/>
    <cellStyle name="Normal 79 2 3 3 2 3 3" xfId="24054" xr:uid="{00000000-0005-0000-0000-00000B5E0000}"/>
    <cellStyle name="Normal 79 2 3 3 2 5" xfId="19041" xr:uid="{00000000-0005-0000-0000-0000764A0000}"/>
    <cellStyle name="Normal 79 2 3 3 3" xfId="5596" xr:uid="{00000000-0005-0000-0000-0000ED150000}"/>
    <cellStyle name="Normal 79 2 3 3 3 2" xfId="15648" xr:uid="{00000000-0005-0000-0000-0000313D0000}"/>
    <cellStyle name="Normal 79 2 3 3 3 2 3" xfId="30742" xr:uid="{00000000-0005-0000-0000-00002B780000}"/>
    <cellStyle name="Normal 79 2 3 3 3 3" xfId="10628" xr:uid="{00000000-0005-0000-0000-000095290000}"/>
    <cellStyle name="Normal 79 2 3 3 3 3 3" xfId="25725" xr:uid="{00000000-0005-0000-0000-000092640000}"/>
    <cellStyle name="Normal 79 2 3 3 3 5" xfId="20712" xr:uid="{00000000-0005-0000-0000-0000FD500000}"/>
    <cellStyle name="Normal 79 2 3 3 4" xfId="12306" xr:uid="{00000000-0005-0000-0000-000023300000}"/>
    <cellStyle name="Normal 79 2 3 3 4 3" xfId="27400" xr:uid="{00000000-0005-0000-0000-00001D6B0000}"/>
    <cellStyle name="Normal 79 2 3 3 5" xfId="7285" xr:uid="{00000000-0005-0000-0000-0000861C0000}"/>
    <cellStyle name="Normal 79 2 3 3 5 3" xfId="22383" xr:uid="{00000000-0005-0000-0000-000084570000}"/>
    <cellStyle name="Normal 79 2 3 3 7" xfId="17370" xr:uid="{00000000-0005-0000-0000-0000EF430000}"/>
    <cellStyle name="Normal 79 2 3 4" xfId="3067" xr:uid="{00000000-0005-0000-0000-00000C0C0000}"/>
    <cellStyle name="Normal 79 2 3 4 2" xfId="13141" xr:uid="{00000000-0005-0000-0000-000066330000}"/>
    <cellStyle name="Normal 79 2 3 4 2 3" xfId="28235" xr:uid="{00000000-0005-0000-0000-0000606E0000}"/>
    <cellStyle name="Normal 79 2 3 4 3" xfId="8121" xr:uid="{00000000-0005-0000-0000-0000CA1F0000}"/>
    <cellStyle name="Normal 79 2 3 4 3 3" xfId="23218" xr:uid="{00000000-0005-0000-0000-0000C75A0000}"/>
    <cellStyle name="Normal 79 2 3 4 5" xfId="18205" xr:uid="{00000000-0005-0000-0000-000032470000}"/>
    <cellStyle name="Normal 79 2 3 5" xfId="4760" xr:uid="{00000000-0005-0000-0000-0000A9120000}"/>
    <cellStyle name="Normal 79 2 3 5 2" xfId="14812" xr:uid="{00000000-0005-0000-0000-0000ED390000}"/>
    <cellStyle name="Normal 79 2 3 5 2 3" xfId="29906" xr:uid="{00000000-0005-0000-0000-0000E7740000}"/>
    <cellStyle name="Normal 79 2 3 5 3" xfId="9792" xr:uid="{00000000-0005-0000-0000-000051260000}"/>
    <cellStyle name="Normal 79 2 3 5 3 3" xfId="24889" xr:uid="{00000000-0005-0000-0000-00004E610000}"/>
    <cellStyle name="Normal 79 2 3 5 5" xfId="19876" xr:uid="{00000000-0005-0000-0000-0000B94D0000}"/>
    <cellStyle name="Normal 79 2 3 6" xfId="11470" xr:uid="{00000000-0005-0000-0000-0000DF2C0000}"/>
    <cellStyle name="Normal 79 2 3 6 3" xfId="26564" xr:uid="{00000000-0005-0000-0000-0000D9670000}"/>
    <cellStyle name="Normal 79 2 3 7" xfId="6449" xr:uid="{00000000-0005-0000-0000-000042190000}"/>
    <cellStyle name="Normal 79 2 3 7 3" xfId="21547" xr:uid="{00000000-0005-0000-0000-000040540000}"/>
    <cellStyle name="Normal 79 2 3 9" xfId="16534"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1" xr:uid="{00000000-0005-0000-0000-000076720000}"/>
    <cellStyle name="Normal 79 2 4 2 2 3" xfId="9167" xr:uid="{00000000-0005-0000-0000-0000E0230000}"/>
    <cellStyle name="Normal 79 2 4 2 2 3 3" xfId="24264" xr:uid="{00000000-0005-0000-0000-0000DD5E0000}"/>
    <cellStyle name="Normal 79 2 4 2 2 5" xfId="19251" xr:uid="{00000000-0005-0000-0000-0000484B0000}"/>
    <cellStyle name="Normal 79 2 4 2 3" xfId="5806" xr:uid="{00000000-0005-0000-0000-0000BF160000}"/>
    <cellStyle name="Normal 79 2 4 2 3 2" xfId="15858" xr:uid="{00000000-0005-0000-0000-0000033E0000}"/>
    <cellStyle name="Normal 79 2 4 2 3 2 3" xfId="30952" xr:uid="{00000000-0005-0000-0000-0000FD780000}"/>
    <cellStyle name="Normal 79 2 4 2 3 3" xfId="10838" xr:uid="{00000000-0005-0000-0000-0000672A0000}"/>
    <cellStyle name="Normal 79 2 4 2 3 3 3" xfId="25935" xr:uid="{00000000-0005-0000-0000-000064650000}"/>
    <cellStyle name="Normal 79 2 4 2 3 5" xfId="20922" xr:uid="{00000000-0005-0000-0000-0000CF510000}"/>
    <cellStyle name="Normal 79 2 4 2 4" xfId="12516" xr:uid="{00000000-0005-0000-0000-0000F5300000}"/>
    <cellStyle name="Normal 79 2 4 2 4 3" xfId="27610" xr:uid="{00000000-0005-0000-0000-0000EF6B0000}"/>
    <cellStyle name="Normal 79 2 4 2 5" xfId="7495" xr:uid="{00000000-0005-0000-0000-0000581D0000}"/>
    <cellStyle name="Normal 79 2 4 2 5 3" xfId="22593" xr:uid="{00000000-0005-0000-0000-000056580000}"/>
    <cellStyle name="Normal 79 2 4 2 7" xfId="17580" xr:uid="{00000000-0005-0000-0000-0000C1440000}"/>
    <cellStyle name="Normal 79 2 4 3" xfId="3277" xr:uid="{00000000-0005-0000-0000-0000DE0C0000}"/>
    <cellStyle name="Normal 79 2 4 3 2" xfId="13351" xr:uid="{00000000-0005-0000-0000-000038340000}"/>
    <cellStyle name="Normal 79 2 4 3 2 3" xfId="28445" xr:uid="{00000000-0005-0000-0000-0000326F0000}"/>
    <cellStyle name="Normal 79 2 4 3 3" xfId="8331" xr:uid="{00000000-0005-0000-0000-00009C200000}"/>
    <cellStyle name="Normal 79 2 4 3 3 3" xfId="23428" xr:uid="{00000000-0005-0000-0000-0000995B0000}"/>
    <cellStyle name="Normal 79 2 4 3 5" xfId="18415" xr:uid="{00000000-0005-0000-0000-000004480000}"/>
    <cellStyle name="Normal 79 2 4 4" xfId="4970" xr:uid="{00000000-0005-0000-0000-00007B130000}"/>
    <cellStyle name="Normal 79 2 4 4 2" xfId="15022" xr:uid="{00000000-0005-0000-0000-0000BF3A0000}"/>
    <cellStyle name="Normal 79 2 4 4 2 3" xfId="30116" xr:uid="{00000000-0005-0000-0000-0000B9750000}"/>
    <cellStyle name="Normal 79 2 4 4 3" xfId="10002" xr:uid="{00000000-0005-0000-0000-000023270000}"/>
    <cellStyle name="Normal 79 2 4 4 3 3" xfId="25099" xr:uid="{00000000-0005-0000-0000-000020620000}"/>
    <cellStyle name="Normal 79 2 4 4 5" xfId="20086" xr:uid="{00000000-0005-0000-0000-00008B4E0000}"/>
    <cellStyle name="Normal 79 2 4 5" xfId="11680" xr:uid="{00000000-0005-0000-0000-0000B12D0000}"/>
    <cellStyle name="Normal 79 2 4 5 3" xfId="26774" xr:uid="{00000000-0005-0000-0000-0000AB680000}"/>
    <cellStyle name="Normal 79 2 4 6" xfId="6659" xr:uid="{00000000-0005-0000-0000-0000141A0000}"/>
    <cellStyle name="Normal 79 2 4 6 3" xfId="21757" xr:uid="{00000000-0005-0000-0000-000012550000}"/>
    <cellStyle name="Normal 79 2 4 8" xfId="16744"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3" xr:uid="{00000000-0005-0000-0000-0000D4700000}"/>
    <cellStyle name="Normal 79 2 5 2 3" xfId="8749" xr:uid="{00000000-0005-0000-0000-00003E220000}"/>
    <cellStyle name="Normal 79 2 5 2 3 3" xfId="23846" xr:uid="{00000000-0005-0000-0000-00003B5D0000}"/>
    <cellStyle name="Normal 79 2 5 2 5" xfId="18833" xr:uid="{00000000-0005-0000-0000-0000A6490000}"/>
    <cellStyle name="Normal 79 2 5 3" xfId="5388" xr:uid="{00000000-0005-0000-0000-00001D150000}"/>
    <cellStyle name="Normal 79 2 5 3 2" xfId="15440" xr:uid="{00000000-0005-0000-0000-0000613C0000}"/>
    <cellStyle name="Normal 79 2 5 3 2 3" xfId="30534" xr:uid="{00000000-0005-0000-0000-00005B770000}"/>
    <cellStyle name="Normal 79 2 5 3 3" xfId="10420" xr:uid="{00000000-0005-0000-0000-0000C5280000}"/>
    <cellStyle name="Normal 79 2 5 3 3 3" xfId="25517" xr:uid="{00000000-0005-0000-0000-0000C2630000}"/>
    <cellStyle name="Normal 79 2 5 3 5" xfId="20504" xr:uid="{00000000-0005-0000-0000-00002D500000}"/>
    <cellStyle name="Normal 79 2 5 4" xfId="12098" xr:uid="{00000000-0005-0000-0000-0000532F0000}"/>
    <cellStyle name="Normal 79 2 5 4 3" xfId="27192" xr:uid="{00000000-0005-0000-0000-00004D6A0000}"/>
    <cellStyle name="Normal 79 2 5 5" xfId="7077" xr:uid="{00000000-0005-0000-0000-0000B61B0000}"/>
    <cellStyle name="Normal 79 2 5 5 3" xfId="22175" xr:uid="{00000000-0005-0000-0000-0000B4560000}"/>
    <cellStyle name="Normal 79 2 5 7" xfId="17162" xr:uid="{00000000-0005-0000-0000-00001F430000}"/>
    <cellStyle name="Normal 79 2 6" xfId="2859" xr:uid="{00000000-0005-0000-0000-00003C0B0000}"/>
    <cellStyle name="Normal 79 2 6 2" xfId="12933" xr:uid="{00000000-0005-0000-0000-000096320000}"/>
    <cellStyle name="Normal 79 2 6 2 3" xfId="28027" xr:uid="{00000000-0005-0000-0000-0000906D0000}"/>
    <cellStyle name="Normal 79 2 6 3" xfId="7913" xr:uid="{00000000-0005-0000-0000-0000FA1E0000}"/>
    <cellStyle name="Normal 79 2 6 3 3" xfId="23010" xr:uid="{00000000-0005-0000-0000-0000F7590000}"/>
    <cellStyle name="Normal 79 2 6 5" xfId="17997" xr:uid="{00000000-0005-0000-0000-000062460000}"/>
    <cellStyle name="Normal 79 2 7" xfId="4552" xr:uid="{00000000-0005-0000-0000-0000D9110000}"/>
    <cellStyle name="Normal 79 2 7 2" xfId="14604" xr:uid="{00000000-0005-0000-0000-00001D390000}"/>
    <cellStyle name="Normal 79 2 7 2 3" xfId="29698" xr:uid="{00000000-0005-0000-0000-000017740000}"/>
    <cellStyle name="Normal 79 2 7 3" xfId="9584" xr:uid="{00000000-0005-0000-0000-000081250000}"/>
    <cellStyle name="Normal 79 2 7 3 3" xfId="24681" xr:uid="{00000000-0005-0000-0000-00007E600000}"/>
    <cellStyle name="Normal 79 2 7 5" xfId="19668" xr:uid="{00000000-0005-0000-0000-0000E94C0000}"/>
    <cellStyle name="Normal 79 2 8" xfId="11262" xr:uid="{00000000-0005-0000-0000-00000F2C0000}"/>
    <cellStyle name="Normal 79 2 8 3" xfId="26356" xr:uid="{00000000-0005-0000-0000-000009670000}"/>
    <cellStyle name="Normal 79 2 9" xfId="6241" xr:uid="{00000000-0005-0000-0000-000072180000}"/>
    <cellStyle name="Normal 79 2 9 3" xfId="21339" xr:uid="{00000000-0005-0000-0000-000070530000}"/>
    <cellStyle name="Normal 79 3" xfId="1206" xr:uid="{00000000-0005-0000-0000-0000C6040000}"/>
    <cellStyle name="Normal 79 3 10" xfId="16378"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1" xr:uid="{00000000-0005-0000-0000-00007A730000}"/>
    <cellStyle name="Normal 79 3 2 2 2 2 3" xfId="9427" xr:uid="{00000000-0005-0000-0000-0000E4240000}"/>
    <cellStyle name="Normal 79 3 2 2 2 2 3 3" xfId="24524" xr:uid="{00000000-0005-0000-0000-0000E15F0000}"/>
    <cellStyle name="Normal 79 3 2 2 2 2 5" xfId="19511" xr:uid="{00000000-0005-0000-0000-00004C4C0000}"/>
    <cellStyle name="Normal 79 3 2 2 2 3" xfId="6066" xr:uid="{00000000-0005-0000-0000-0000C3170000}"/>
    <cellStyle name="Normal 79 3 2 2 2 3 2" xfId="16118" xr:uid="{00000000-0005-0000-0000-0000073F0000}"/>
    <cellStyle name="Normal 79 3 2 2 2 3 2 3" xfId="31212" xr:uid="{00000000-0005-0000-0000-0000017A0000}"/>
    <cellStyle name="Normal 79 3 2 2 2 3 3" xfId="11098" xr:uid="{00000000-0005-0000-0000-00006B2B0000}"/>
    <cellStyle name="Normal 79 3 2 2 2 3 3 3" xfId="26195" xr:uid="{00000000-0005-0000-0000-000068660000}"/>
    <cellStyle name="Normal 79 3 2 2 2 3 5" xfId="21182" xr:uid="{00000000-0005-0000-0000-0000D3520000}"/>
    <cellStyle name="Normal 79 3 2 2 2 4" xfId="12776" xr:uid="{00000000-0005-0000-0000-0000F9310000}"/>
    <cellStyle name="Normal 79 3 2 2 2 4 3" xfId="27870" xr:uid="{00000000-0005-0000-0000-0000F36C0000}"/>
    <cellStyle name="Normal 79 3 2 2 2 5" xfId="7755" xr:uid="{00000000-0005-0000-0000-00005C1E0000}"/>
    <cellStyle name="Normal 79 3 2 2 2 5 3" xfId="22853" xr:uid="{00000000-0005-0000-0000-00005A590000}"/>
    <cellStyle name="Normal 79 3 2 2 2 7" xfId="17840" xr:uid="{00000000-0005-0000-0000-0000C5450000}"/>
    <cellStyle name="Normal 79 3 2 2 3" xfId="3537" xr:uid="{00000000-0005-0000-0000-0000E20D0000}"/>
    <cellStyle name="Normal 79 3 2 2 3 2" xfId="13611" xr:uid="{00000000-0005-0000-0000-00003C350000}"/>
    <cellStyle name="Normal 79 3 2 2 3 2 3" xfId="28705" xr:uid="{00000000-0005-0000-0000-000036700000}"/>
    <cellStyle name="Normal 79 3 2 2 3 3" xfId="8591" xr:uid="{00000000-0005-0000-0000-0000A0210000}"/>
    <cellStyle name="Normal 79 3 2 2 3 3 3" xfId="23688" xr:uid="{00000000-0005-0000-0000-00009D5C0000}"/>
    <cellStyle name="Normal 79 3 2 2 3 5" xfId="18675" xr:uid="{00000000-0005-0000-0000-000008490000}"/>
    <cellStyle name="Normal 79 3 2 2 4" xfId="5230" xr:uid="{00000000-0005-0000-0000-00007F140000}"/>
    <cellStyle name="Normal 79 3 2 2 4 2" xfId="15282" xr:uid="{00000000-0005-0000-0000-0000C33B0000}"/>
    <cellStyle name="Normal 79 3 2 2 4 2 3" xfId="30376" xr:uid="{00000000-0005-0000-0000-0000BD760000}"/>
    <cellStyle name="Normal 79 3 2 2 4 3" xfId="10262" xr:uid="{00000000-0005-0000-0000-000027280000}"/>
    <cellStyle name="Normal 79 3 2 2 4 3 3" xfId="25359" xr:uid="{00000000-0005-0000-0000-000024630000}"/>
    <cellStyle name="Normal 79 3 2 2 4 5" xfId="20346" xr:uid="{00000000-0005-0000-0000-00008F4F0000}"/>
    <cellStyle name="Normal 79 3 2 2 5" xfId="11940" xr:uid="{00000000-0005-0000-0000-0000B52E0000}"/>
    <cellStyle name="Normal 79 3 2 2 5 3" xfId="27034" xr:uid="{00000000-0005-0000-0000-0000AF690000}"/>
    <cellStyle name="Normal 79 3 2 2 6" xfId="6919" xr:uid="{00000000-0005-0000-0000-0000181B0000}"/>
    <cellStyle name="Normal 79 3 2 2 6 3" xfId="22017" xr:uid="{00000000-0005-0000-0000-000016560000}"/>
    <cellStyle name="Normal 79 3 2 2 8" xfId="17004"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3" xr:uid="{00000000-0005-0000-0000-0000D8710000}"/>
    <cellStyle name="Normal 79 3 2 3 2 3" xfId="9009" xr:uid="{00000000-0005-0000-0000-000042230000}"/>
    <cellStyle name="Normal 79 3 2 3 2 3 3" xfId="24106" xr:uid="{00000000-0005-0000-0000-00003F5E0000}"/>
    <cellStyle name="Normal 79 3 2 3 2 5" xfId="19093" xr:uid="{00000000-0005-0000-0000-0000AA4A0000}"/>
    <cellStyle name="Normal 79 3 2 3 3" xfId="5648" xr:uid="{00000000-0005-0000-0000-000021160000}"/>
    <cellStyle name="Normal 79 3 2 3 3 2" xfId="15700" xr:uid="{00000000-0005-0000-0000-0000653D0000}"/>
    <cellStyle name="Normal 79 3 2 3 3 2 3" xfId="30794" xr:uid="{00000000-0005-0000-0000-00005F780000}"/>
    <cellStyle name="Normal 79 3 2 3 3 3" xfId="10680" xr:uid="{00000000-0005-0000-0000-0000C9290000}"/>
    <cellStyle name="Normal 79 3 2 3 3 3 3" xfId="25777" xr:uid="{00000000-0005-0000-0000-0000C6640000}"/>
    <cellStyle name="Normal 79 3 2 3 3 5" xfId="20764" xr:uid="{00000000-0005-0000-0000-000031510000}"/>
    <cellStyle name="Normal 79 3 2 3 4" xfId="12358" xr:uid="{00000000-0005-0000-0000-000057300000}"/>
    <cellStyle name="Normal 79 3 2 3 4 3" xfId="27452" xr:uid="{00000000-0005-0000-0000-0000516B0000}"/>
    <cellStyle name="Normal 79 3 2 3 5" xfId="7337" xr:uid="{00000000-0005-0000-0000-0000BA1C0000}"/>
    <cellStyle name="Normal 79 3 2 3 5 3" xfId="22435" xr:uid="{00000000-0005-0000-0000-0000B8570000}"/>
    <cellStyle name="Normal 79 3 2 3 7" xfId="17422" xr:uid="{00000000-0005-0000-0000-000023440000}"/>
    <cellStyle name="Normal 79 3 2 4" xfId="3119" xr:uid="{00000000-0005-0000-0000-0000400C0000}"/>
    <cellStyle name="Normal 79 3 2 4 2" xfId="13193" xr:uid="{00000000-0005-0000-0000-00009A330000}"/>
    <cellStyle name="Normal 79 3 2 4 2 3" xfId="28287" xr:uid="{00000000-0005-0000-0000-0000946E0000}"/>
    <cellStyle name="Normal 79 3 2 4 3" xfId="8173" xr:uid="{00000000-0005-0000-0000-0000FE1F0000}"/>
    <cellStyle name="Normal 79 3 2 4 3 3" xfId="23270" xr:uid="{00000000-0005-0000-0000-0000FB5A0000}"/>
    <cellStyle name="Normal 79 3 2 4 5" xfId="18257" xr:uid="{00000000-0005-0000-0000-000066470000}"/>
    <cellStyle name="Normal 79 3 2 5" xfId="4812" xr:uid="{00000000-0005-0000-0000-0000DD120000}"/>
    <cellStyle name="Normal 79 3 2 5 2" xfId="14864" xr:uid="{00000000-0005-0000-0000-0000213A0000}"/>
    <cellStyle name="Normal 79 3 2 5 2 3" xfId="29958" xr:uid="{00000000-0005-0000-0000-00001B750000}"/>
    <cellStyle name="Normal 79 3 2 5 3" xfId="9844" xr:uid="{00000000-0005-0000-0000-000085260000}"/>
    <cellStyle name="Normal 79 3 2 5 3 3" xfId="24941" xr:uid="{00000000-0005-0000-0000-000082610000}"/>
    <cellStyle name="Normal 79 3 2 5 5" xfId="19928" xr:uid="{00000000-0005-0000-0000-0000ED4D0000}"/>
    <cellStyle name="Normal 79 3 2 6" xfId="11522" xr:uid="{00000000-0005-0000-0000-0000132D0000}"/>
    <cellStyle name="Normal 79 3 2 6 3" xfId="26616" xr:uid="{00000000-0005-0000-0000-00000D680000}"/>
    <cellStyle name="Normal 79 3 2 7" xfId="6501" xr:uid="{00000000-0005-0000-0000-000076190000}"/>
    <cellStyle name="Normal 79 3 2 7 3" xfId="21599" xr:uid="{00000000-0005-0000-0000-000074540000}"/>
    <cellStyle name="Normal 79 3 2 9" xfId="16586"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3" xr:uid="{00000000-0005-0000-0000-0000AA720000}"/>
    <cellStyle name="Normal 79 3 3 2 2 3" xfId="9219" xr:uid="{00000000-0005-0000-0000-000014240000}"/>
    <cellStyle name="Normal 79 3 3 2 2 3 3" xfId="24316" xr:uid="{00000000-0005-0000-0000-0000115F0000}"/>
    <cellStyle name="Normal 79 3 3 2 2 5" xfId="19303" xr:uid="{00000000-0005-0000-0000-00007C4B0000}"/>
    <cellStyle name="Normal 79 3 3 2 3" xfId="5858" xr:uid="{00000000-0005-0000-0000-0000F3160000}"/>
    <cellStyle name="Normal 79 3 3 2 3 2" xfId="15910" xr:uid="{00000000-0005-0000-0000-0000373E0000}"/>
    <cellStyle name="Normal 79 3 3 2 3 2 3" xfId="31004" xr:uid="{00000000-0005-0000-0000-000031790000}"/>
    <cellStyle name="Normal 79 3 3 2 3 3" xfId="10890" xr:uid="{00000000-0005-0000-0000-00009B2A0000}"/>
    <cellStyle name="Normal 79 3 3 2 3 3 3" xfId="25987" xr:uid="{00000000-0005-0000-0000-000098650000}"/>
    <cellStyle name="Normal 79 3 3 2 3 5" xfId="20974" xr:uid="{00000000-0005-0000-0000-000003520000}"/>
    <cellStyle name="Normal 79 3 3 2 4" xfId="12568" xr:uid="{00000000-0005-0000-0000-000029310000}"/>
    <cellStyle name="Normal 79 3 3 2 4 3" xfId="27662" xr:uid="{00000000-0005-0000-0000-0000236C0000}"/>
    <cellStyle name="Normal 79 3 3 2 5" xfId="7547" xr:uid="{00000000-0005-0000-0000-00008C1D0000}"/>
    <cellStyle name="Normal 79 3 3 2 5 3" xfId="22645" xr:uid="{00000000-0005-0000-0000-00008A580000}"/>
    <cellStyle name="Normal 79 3 3 2 7" xfId="17632" xr:uid="{00000000-0005-0000-0000-0000F5440000}"/>
    <cellStyle name="Normal 79 3 3 3" xfId="3329" xr:uid="{00000000-0005-0000-0000-0000120D0000}"/>
    <cellStyle name="Normal 79 3 3 3 2" xfId="13403" xr:uid="{00000000-0005-0000-0000-00006C340000}"/>
    <cellStyle name="Normal 79 3 3 3 2 3" xfId="28497" xr:uid="{00000000-0005-0000-0000-0000666F0000}"/>
    <cellStyle name="Normal 79 3 3 3 3" xfId="8383" xr:uid="{00000000-0005-0000-0000-0000D0200000}"/>
    <cellStyle name="Normal 79 3 3 3 3 3" xfId="23480" xr:uid="{00000000-0005-0000-0000-0000CD5B0000}"/>
    <cellStyle name="Normal 79 3 3 3 5" xfId="18467" xr:uid="{00000000-0005-0000-0000-000038480000}"/>
    <cellStyle name="Normal 79 3 3 4" xfId="5022" xr:uid="{00000000-0005-0000-0000-0000AF130000}"/>
    <cellStyle name="Normal 79 3 3 4 2" xfId="15074" xr:uid="{00000000-0005-0000-0000-0000F33A0000}"/>
    <cellStyle name="Normal 79 3 3 4 2 3" xfId="30168" xr:uid="{00000000-0005-0000-0000-0000ED750000}"/>
    <cellStyle name="Normal 79 3 3 4 3" xfId="10054" xr:uid="{00000000-0005-0000-0000-000057270000}"/>
    <cellStyle name="Normal 79 3 3 4 3 3" xfId="25151" xr:uid="{00000000-0005-0000-0000-000054620000}"/>
    <cellStyle name="Normal 79 3 3 4 5" xfId="20138" xr:uid="{00000000-0005-0000-0000-0000BF4E0000}"/>
    <cellStyle name="Normal 79 3 3 5" xfId="11732" xr:uid="{00000000-0005-0000-0000-0000E52D0000}"/>
    <cellStyle name="Normal 79 3 3 5 3" xfId="26826" xr:uid="{00000000-0005-0000-0000-0000DF680000}"/>
    <cellStyle name="Normal 79 3 3 6" xfId="6711" xr:uid="{00000000-0005-0000-0000-0000481A0000}"/>
    <cellStyle name="Normal 79 3 3 6 3" xfId="21809" xr:uid="{00000000-0005-0000-0000-000046550000}"/>
    <cellStyle name="Normal 79 3 3 8" xfId="16796"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5" xr:uid="{00000000-0005-0000-0000-000008710000}"/>
    <cellStyle name="Normal 79 3 4 2 3" xfId="8801" xr:uid="{00000000-0005-0000-0000-000072220000}"/>
    <cellStyle name="Normal 79 3 4 2 3 3" xfId="23898" xr:uid="{00000000-0005-0000-0000-00006F5D0000}"/>
    <cellStyle name="Normal 79 3 4 2 5" xfId="18885" xr:uid="{00000000-0005-0000-0000-0000DA490000}"/>
    <cellStyle name="Normal 79 3 4 3" xfId="5440" xr:uid="{00000000-0005-0000-0000-000051150000}"/>
    <cellStyle name="Normal 79 3 4 3 2" xfId="15492" xr:uid="{00000000-0005-0000-0000-0000953C0000}"/>
    <cellStyle name="Normal 79 3 4 3 2 3" xfId="30586" xr:uid="{00000000-0005-0000-0000-00008F770000}"/>
    <cellStyle name="Normal 79 3 4 3 3" xfId="10472" xr:uid="{00000000-0005-0000-0000-0000F9280000}"/>
    <cellStyle name="Normal 79 3 4 3 3 3" xfId="25569" xr:uid="{00000000-0005-0000-0000-0000F6630000}"/>
    <cellStyle name="Normal 79 3 4 3 5" xfId="20556" xr:uid="{00000000-0005-0000-0000-000061500000}"/>
    <cellStyle name="Normal 79 3 4 4" xfId="12150" xr:uid="{00000000-0005-0000-0000-0000872F0000}"/>
    <cellStyle name="Normal 79 3 4 4 3" xfId="27244" xr:uid="{00000000-0005-0000-0000-0000816A0000}"/>
    <cellStyle name="Normal 79 3 4 5" xfId="7129" xr:uid="{00000000-0005-0000-0000-0000EA1B0000}"/>
    <cellStyle name="Normal 79 3 4 5 3" xfId="22227" xr:uid="{00000000-0005-0000-0000-0000E8560000}"/>
    <cellStyle name="Normal 79 3 4 7" xfId="17214" xr:uid="{00000000-0005-0000-0000-000053430000}"/>
    <cellStyle name="Normal 79 3 5" xfId="2911" xr:uid="{00000000-0005-0000-0000-0000700B0000}"/>
    <cellStyle name="Normal 79 3 5 2" xfId="12985" xr:uid="{00000000-0005-0000-0000-0000CA320000}"/>
    <cellStyle name="Normal 79 3 5 2 3" xfId="28079" xr:uid="{00000000-0005-0000-0000-0000C46D0000}"/>
    <cellStyle name="Normal 79 3 5 3" xfId="7965" xr:uid="{00000000-0005-0000-0000-00002E1F0000}"/>
    <cellStyle name="Normal 79 3 5 3 3" xfId="23062" xr:uid="{00000000-0005-0000-0000-00002B5A0000}"/>
    <cellStyle name="Normal 79 3 5 5" xfId="18049" xr:uid="{00000000-0005-0000-0000-000096460000}"/>
    <cellStyle name="Normal 79 3 6" xfId="4604" xr:uid="{00000000-0005-0000-0000-00000D120000}"/>
    <cellStyle name="Normal 79 3 6 2" xfId="14656" xr:uid="{00000000-0005-0000-0000-000051390000}"/>
    <cellStyle name="Normal 79 3 6 2 3" xfId="29750" xr:uid="{00000000-0005-0000-0000-00004B740000}"/>
    <cellStyle name="Normal 79 3 6 3" xfId="9636" xr:uid="{00000000-0005-0000-0000-0000B5250000}"/>
    <cellStyle name="Normal 79 3 6 3 3" xfId="24733" xr:uid="{00000000-0005-0000-0000-0000B2600000}"/>
    <cellStyle name="Normal 79 3 6 5" xfId="19720" xr:uid="{00000000-0005-0000-0000-00001D4D0000}"/>
    <cellStyle name="Normal 79 3 7" xfId="11314" xr:uid="{00000000-0005-0000-0000-0000432C0000}"/>
    <cellStyle name="Normal 79 3 7 3" xfId="26408" xr:uid="{00000000-0005-0000-0000-00003D670000}"/>
    <cellStyle name="Normal 79 3 8" xfId="6293" xr:uid="{00000000-0005-0000-0000-0000A6180000}"/>
    <cellStyle name="Normal 79 3 8 3" xfId="21391"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7" xr:uid="{00000000-0005-0000-0000-000012730000}"/>
    <cellStyle name="Normal 79 4 2 2 2 3" xfId="9323" xr:uid="{00000000-0005-0000-0000-00007C240000}"/>
    <cellStyle name="Normal 79 4 2 2 2 3 3" xfId="24420" xr:uid="{00000000-0005-0000-0000-0000795F0000}"/>
    <cellStyle name="Normal 79 4 2 2 2 5" xfId="19407" xr:uid="{00000000-0005-0000-0000-0000E44B0000}"/>
    <cellStyle name="Normal 79 4 2 2 3" xfId="5962" xr:uid="{00000000-0005-0000-0000-00005B170000}"/>
    <cellStyle name="Normal 79 4 2 2 3 2" xfId="16014" xr:uid="{00000000-0005-0000-0000-00009F3E0000}"/>
    <cellStyle name="Normal 79 4 2 2 3 2 3" xfId="31108" xr:uid="{00000000-0005-0000-0000-000099790000}"/>
    <cellStyle name="Normal 79 4 2 2 3 3" xfId="10994" xr:uid="{00000000-0005-0000-0000-0000032B0000}"/>
    <cellStyle name="Normal 79 4 2 2 3 3 3" xfId="26091" xr:uid="{00000000-0005-0000-0000-000000660000}"/>
    <cellStyle name="Normal 79 4 2 2 3 5" xfId="21078" xr:uid="{00000000-0005-0000-0000-00006B520000}"/>
    <cellStyle name="Normal 79 4 2 2 4" xfId="12672" xr:uid="{00000000-0005-0000-0000-000091310000}"/>
    <cellStyle name="Normal 79 4 2 2 4 3" xfId="27766" xr:uid="{00000000-0005-0000-0000-00008B6C0000}"/>
    <cellStyle name="Normal 79 4 2 2 5" xfId="7651" xr:uid="{00000000-0005-0000-0000-0000F41D0000}"/>
    <cellStyle name="Normal 79 4 2 2 5 3" xfId="22749" xr:uid="{00000000-0005-0000-0000-0000F2580000}"/>
    <cellStyle name="Normal 79 4 2 2 7" xfId="17736" xr:uid="{00000000-0005-0000-0000-00005D450000}"/>
    <cellStyle name="Normal 79 4 2 3" xfId="3433" xr:uid="{00000000-0005-0000-0000-00007A0D0000}"/>
    <cellStyle name="Normal 79 4 2 3 2" xfId="13507" xr:uid="{00000000-0005-0000-0000-0000D4340000}"/>
    <cellStyle name="Normal 79 4 2 3 2 3" xfId="28601" xr:uid="{00000000-0005-0000-0000-0000CE6F0000}"/>
    <cellStyle name="Normal 79 4 2 3 3" xfId="8487" xr:uid="{00000000-0005-0000-0000-000038210000}"/>
    <cellStyle name="Normal 79 4 2 3 3 3" xfId="23584" xr:uid="{00000000-0005-0000-0000-0000355C0000}"/>
    <cellStyle name="Normal 79 4 2 3 5" xfId="18571" xr:uid="{00000000-0005-0000-0000-0000A0480000}"/>
    <cellStyle name="Normal 79 4 2 4" xfId="5126" xr:uid="{00000000-0005-0000-0000-000017140000}"/>
    <cellStyle name="Normal 79 4 2 4 2" xfId="15178" xr:uid="{00000000-0005-0000-0000-00005B3B0000}"/>
    <cellStyle name="Normal 79 4 2 4 2 3" xfId="30272" xr:uid="{00000000-0005-0000-0000-000055760000}"/>
    <cellStyle name="Normal 79 4 2 4 3" xfId="10158" xr:uid="{00000000-0005-0000-0000-0000BF270000}"/>
    <cellStyle name="Normal 79 4 2 4 3 3" xfId="25255" xr:uid="{00000000-0005-0000-0000-0000BC620000}"/>
    <cellStyle name="Normal 79 4 2 4 5" xfId="20242" xr:uid="{00000000-0005-0000-0000-0000274F0000}"/>
    <cellStyle name="Normal 79 4 2 5" xfId="11836" xr:uid="{00000000-0005-0000-0000-00004D2E0000}"/>
    <cellStyle name="Normal 79 4 2 5 3" xfId="26930" xr:uid="{00000000-0005-0000-0000-000047690000}"/>
    <cellStyle name="Normal 79 4 2 6" xfId="6815" xr:uid="{00000000-0005-0000-0000-0000B01A0000}"/>
    <cellStyle name="Normal 79 4 2 6 3" xfId="21913" xr:uid="{00000000-0005-0000-0000-0000AE550000}"/>
    <cellStyle name="Normal 79 4 2 8" xfId="16900"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19" xr:uid="{00000000-0005-0000-0000-000070710000}"/>
    <cellStyle name="Normal 79 4 3 2 3" xfId="8905" xr:uid="{00000000-0005-0000-0000-0000DA220000}"/>
    <cellStyle name="Normal 79 4 3 2 3 3" xfId="24002" xr:uid="{00000000-0005-0000-0000-0000D75D0000}"/>
    <cellStyle name="Normal 79 4 3 2 5" xfId="18989" xr:uid="{00000000-0005-0000-0000-0000424A0000}"/>
    <cellStyle name="Normal 79 4 3 3" xfId="5544" xr:uid="{00000000-0005-0000-0000-0000B9150000}"/>
    <cellStyle name="Normal 79 4 3 3 2" xfId="15596" xr:uid="{00000000-0005-0000-0000-0000FD3C0000}"/>
    <cellStyle name="Normal 79 4 3 3 2 3" xfId="30690" xr:uid="{00000000-0005-0000-0000-0000F7770000}"/>
    <cellStyle name="Normal 79 4 3 3 3" xfId="10576" xr:uid="{00000000-0005-0000-0000-000061290000}"/>
    <cellStyle name="Normal 79 4 3 3 3 3" xfId="25673" xr:uid="{00000000-0005-0000-0000-00005E640000}"/>
    <cellStyle name="Normal 79 4 3 3 5" xfId="20660" xr:uid="{00000000-0005-0000-0000-0000C9500000}"/>
    <cellStyle name="Normal 79 4 3 4" xfId="12254" xr:uid="{00000000-0005-0000-0000-0000EF2F0000}"/>
    <cellStyle name="Normal 79 4 3 4 3" xfId="27348" xr:uid="{00000000-0005-0000-0000-0000E96A0000}"/>
    <cellStyle name="Normal 79 4 3 5" xfId="7233" xr:uid="{00000000-0005-0000-0000-0000521C0000}"/>
    <cellStyle name="Normal 79 4 3 5 3" xfId="22331" xr:uid="{00000000-0005-0000-0000-000050570000}"/>
    <cellStyle name="Normal 79 4 3 7" xfId="17318" xr:uid="{00000000-0005-0000-0000-0000BB430000}"/>
    <cellStyle name="Normal 79 4 4" xfId="3015" xr:uid="{00000000-0005-0000-0000-0000D80B0000}"/>
    <cellStyle name="Normal 79 4 4 2" xfId="13089" xr:uid="{00000000-0005-0000-0000-000032330000}"/>
    <cellStyle name="Normal 79 4 4 2 3" xfId="28183" xr:uid="{00000000-0005-0000-0000-00002C6E0000}"/>
    <cellStyle name="Normal 79 4 4 3" xfId="8069" xr:uid="{00000000-0005-0000-0000-0000961F0000}"/>
    <cellStyle name="Normal 79 4 4 3 3" xfId="23166" xr:uid="{00000000-0005-0000-0000-0000935A0000}"/>
    <cellStyle name="Normal 79 4 4 5" xfId="18153" xr:uid="{00000000-0005-0000-0000-0000FE460000}"/>
    <cellStyle name="Normal 79 4 5" xfId="4708" xr:uid="{00000000-0005-0000-0000-000075120000}"/>
    <cellStyle name="Normal 79 4 5 2" xfId="14760" xr:uid="{00000000-0005-0000-0000-0000B9390000}"/>
    <cellStyle name="Normal 79 4 5 2 3" xfId="29854" xr:uid="{00000000-0005-0000-0000-0000B3740000}"/>
    <cellStyle name="Normal 79 4 5 3" xfId="9740" xr:uid="{00000000-0005-0000-0000-00001D260000}"/>
    <cellStyle name="Normal 79 4 5 3 3" xfId="24837" xr:uid="{00000000-0005-0000-0000-00001A610000}"/>
    <cellStyle name="Normal 79 4 5 5" xfId="19824" xr:uid="{00000000-0005-0000-0000-0000854D0000}"/>
    <cellStyle name="Normal 79 4 6" xfId="11418" xr:uid="{00000000-0005-0000-0000-0000AB2C0000}"/>
    <cellStyle name="Normal 79 4 6 3" xfId="26512" xr:uid="{00000000-0005-0000-0000-0000A5670000}"/>
    <cellStyle name="Normal 79 4 7" xfId="6397" xr:uid="{00000000-0005-0000-0000-00000E190000}"/>
    <cellStyle name="Normal 79 4 7 3" xfId="21495" xr:uid="{00000000-0005-0000-0000-00000C540000}"/>
    <cellStyle name="Normal 79 4 9" xfId="16482"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29" xr:uid="{00000000-0005-0000-0000-000042720000}"/>
    <cellStyle name="Normal 79 5 2 2 3" xfId="9115" xr:uid="{00000000-0005-0000-0000-0000AC230000}"/>
    <cellStyle name="Normal 79 5 2 2 3 3" xfId="24212" xr:uid="{00000000-0005-0000-0000-0000A95E0000}"/>
    <cellStyle name="Normal 79 5 2 2 5" xfId="19199" xr:uid="{00000000-0005-0000-0000-0000144B0000}"/>
    <cellStyle name="Normal 79 5 2 3" xfId="5754" xr:uid="{00000000-0005-0000-0000-00008B160000}"/>
    <cellStyle name="Normal 79 5 2 3 2" xfId="15806" xr:uid="{00000000-0005-0000-0000-0000CF3D0000}"/>
    <cellStyle name="Normal 79 5 2 3 2 3" xfId="30900" xr:uid="{00000000-0005-0000-0000-0000C9780000}"/>
    <cellStyle name="Normal 79 5 2 3 3" xfId="10786" xr:uid="{00000000-0005-0000-0000-0000332A0000}"/>
    <cellStyle name="Normal 79 5 2 3 3 3" xfId="25883" xr:uid="{00000000-0005-0000-0000-000030650000}"/>
    <cellStyle name="Normal 79 5 2 3 5" xfId="20870" xr:uid="{00000000-0005-0000-0000-00009B510000}"/>
    <cellStyle name="Normal 79 5 2 4" xfId="12464" xr:uid="{00000000-0005-0000-0000-0000C1300000}"/>
    <cellStyle name="Normal 79 5 2 4 3" xfId="27558" xr:uid="{00000000-0005-0000-0000-0000BB6B0000}"/>
    <cellStyle name="Normal 79 5 2 5" xfId="7443" xr:uid="{00000000-0005-0000-0000-0000241D0000}"/>
    <cellStyle name="Normal 79 5 2 5 3" xfId="22541" xr:uid="{00000000-0005-0000-0000-000022580000}"/>
    <cellStyle name="Normal 79 5 2 7" xfId="17528" xr:uid="{00000000-0005-0000-0000-00008D440000}"/>
    <cellStyle name="Normal 79 5 3" xfId="3225" xr:uid="{00000000-0005-0000-0000-0000AA0C0000}"/>
    <cellStyle name="Normal 79 5 3 2" xfId="13299" xr:uid="{00000000-0005-0000-0000-000004340000}"/>
    <cellStyle name="Normal 79 5 3 2 3" xfId="28393" xr:uid="{00000000-0005-0000-0000-0000FE6E0000}"/>
    <cellStyle name="Normal 79 5 3 3" xfId="8279" xr:uid="{00000000-0005-0000-0000-000068200000}"/>
    <cellStyle name="Normal 79 5 3 3 3" xfId="23376" xr:uid="{00000000-0005-0000-0000-0000655B0000}"/>
    <cellStyle name="Normal 79 5 3 5" xfId="18363" xr:uid="{00000000-0005-0000-0000-0000D0470000}"/>
    <cellStyle name="Normal 79 5 4" xfId="4918" xr:uid="{00000000-0005-0000-0000-000047130000}"/>
    <cellStyle name="Normal 79 5 4 2" xfId="14970" xr:uid="{00000000-0005-0000-0000-00008B3A0000}"/>
    <cellStyle name="Normal 79 5 4 2 3" xfId="30064" xr:uid="{00000000-0005-0000-0000-000085750000}"/>
    <cellStyle name="Normal 79 5 4 3" xfId="9950" xr:uid="{00000000-0005-0000-0000-0000EF260000}"/>
    <cellStyle name="Normal 79 5 4 3 3" xfId="25047" xr:uid="{00000000-0005-0000-0000-0000EC610000}"/>
    <cellStyle name="Normal 79 5 4 5" xfId="20034" xr:uid="{00000000-0005-0000-0000-0000574E0000}"/>
    <cellStyle name="Normal 79 5 5" xfId="11628" xr:uid="{00000000-0005-0000-0000-00007D2D0000}"/>
    <cellStyle name="Normal 79 5 5 3" xfId="26722" xr:uid="{00000000-0005-0000-0000-000077680000}"/>
    <cellStyle name="Normal 79 5 6" xfId="6607" xr:uid="{00000000-0005-0000-0000-0000E0190000}"/>
    <cellStyle name="Normal 79 5 6 3" xfId="21705" xr:uid="{00000000-0005-0000-0000-0000DE540000}"/>
    <cellStyle name="Normal 79 5 8" xfId="16692"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1" xr:uid="{00000000-0005-0000-0000-0000A0700000}"/>
    <cellStyle name="Normal 79 6 2 3" xfId="8697" xr:uid="{00000000-0005-0000-0000-00000A220000}"/>
    <cellStyle name="Normal 79 6 2 3 3" xfId="23794" xr:uid="{00000000-0005-0000-0000-0000075D0000}"/>
    <cellStyle name="Normal 79 6 2 5" xfId="18781" xr:uid="{00000000-0005-0000-0000-000072490000}"/>
    <cellStyle name="Normal 79 6 3" xfId="5336" xr:uid="{00000000-0005-0000-0000-0000E9140000}"/>
    <cellStyle name="Normal 79 6 3 2" xfId="15388" xr:uid="{00000000-0005-0000-0000-00002D3C0000}"/>
    <cellStyle name="Normal 79 6 3 2 3" xfId="30482" xr:uid="{00000000-0005-0000-0000-000027770000}"/>
    <cellStyle name="Normal 79 6 3 3" xfId="10368" xr:uid="{00000000-0005-0000-0000-000091280000}"/>
    <cellStyle name="Normal 79 6 3 3 3" xfId="25465" xr:uid="{00000000-0005-0000-0000-00008E630000}"/>
    <cellStyle name="Normal 79 6 3 5" xfId="20452" xr:uid="{00000000-0005-0000-0000-0000F94F0000}"/>
    <cellStyle name="Normal 79 6 4" xfId="12046" xr:uid="{00000000-0005-0000-0000-00001F2F0000}"/>
    <cellStyle name="Normal 79 6 4 3" xfId="27140" xr:uid="{00000000-0005-0000-0000-0000196A0000}"/>
    <cellStyle name="Normal 79 6 5" xfId="7025" xr:uid="{00000000-0005-0000-0000-0000821B0000}"/>
    <cellStyle name="Normal 79 6 5 3" xfId="22123" xr:uid="{00000000-0005-0000-0000-000080560000}"/>
    <cellStyle name="Normal 79 6 7" xfId="17110" xr:uid="{00000000-0005-0000-0000-0000EB420000}"/>
    <cellStyle name="Normal 79 7" xfId="2798" xr:uid="{00000000-0005-0000-0000-0000FF0A0000}"/>
    <cellStyle name="Normal 79 7 2" xfId="12881" xr:uid="{00000000-0005-0000-0000-000062320000}"/>
    <cellStyle name="Normal 79 7 2 3" xfId="27975" xr:uid="{00000000-0005-0000-0000-00005C6D0000}"/>
    <cellStyle name="Normal 79 7 3" xfId="7860" xr:uid="{00000000-0005-0000-0000-0000C51E0000}"/>
    <cellStyle name="Normal 79 7 3 3" xfId="22958" xr:uid="{00000000-0005-0000-0000-0000C3590000}"/>
    <cellStyle name="Normal 79 7 5" xfId="17945" xr:uid="{00000000-0005-0000-0000-00002E460000}"/>
    <cellStyle name="Normal 79 8" xfId="4496" xr:uid="{00000000-0005-0000-0000-0000A1110000}"/>
    <cellStyle name="Normal 79 8 2" xfId="14552" xr:uid="{00000000-0005-0000-0000-0000E9380000}"/>
    <cellStyle name="Normal 79 8 2 3" xfId="29646" xr:uid="{00000000-0005-0000-0000-0000E3730000}"/>
    <cellStyle name="Normal 79 8 3" xfId="9532" xr:uid="{00000000-0005-0000-0000-00004D250000}"/>
    <cellStyle name="Normal 79 8 3 3" xfId="24629" xr:uid="{00000000-0005-0000-0000-00004A600000}"/>
    <cellStyle name="Normal 79 8 5" xfId="19616" xr:uid="{00000000-0005-0000-0000-0000B54C0000}"/>
    <cellStyle name="Normal 79 9" xfId="11208" xr:uid="{00000000-0005-0000-0000-0000D92B0000}"/>
    <cellStyle name="Normal 79 9 3" xfId="26304" xr:uid="{00000000-0005-0000-0000-0000D5660000}"/>
    <cellStyle name="Normal 8" xfId="172" xr:uid="{00000000-0005-0000-0000-0000B3000000}"/>
    <cellStyle name="Normal 8 2" xfId="519" xr:uid="{00000000-0005-0000-0000-000014020000}"/>
    <cellStyle name="Normal 8 3" xfId="903" xr:uid="{00000000-0005-0000-0000-000096030000}"/>
    <cellStyle name="Normal 8 3 10" xfId="6234" xr:uid="{00000000-0005-0000-0000-00006B180000}"/>
    <cellStyle name="Normal 8 3 10 3" xfId="21334" xr:uid="{00000000-0005-0000-0000-00006B530000}"/>
    <cellStyle name="Normal 8 3 12" xfId="16319" xr:uid="{00000000-0005-0000-0000-0000D43F0000}"/>
    <cellStyle name="Normal 8 3 2" xfId="1199" xr:uid="{00000000-0005-0000-0000-0000BF040000}"/>
    <cellStyle name="Normal 8 3 2 11" xfId="16373" xr:uid="{00000000-0005-0000-0000-00000A400000}"/>
    <cellStyle name="Normal 8 3 2 2" xfId="1307" xr:uid="{00000000-0005-0000-0000-00002B050000}"/>
    <cellStyle name="Normal 8 3 2 2 10" xfId="16477"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0" xr:uid="{00000000-0005-0000-0000-0000DD730000}"/>
    <cellStyle name="Normal 8 3 2 2 2 2 2 2 3" xfId="9526" xr:uid="{00000000-0005-0000-0000-000047250000}"/>
    <cellStyle name="Normal 8 3 2 2 2 2 2 2 3 3" xfId="24623" xr:uid="{00000000-0005-0000-0000-000044600000}"/>
    <cellStyle name="Normal 8 3 2 2 2 2 2 2 5" xfId="19610"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4" xr:uid="{00000000-0005-0000-0000-0000CB660000}"/>
    <cellStyle name="Normal 8 3 2 2 2 2 2 3 5" xfId="21281" xr:uid="{00000000-0005-0000-0000-000036530000}"/>
    <cellStyle name="Normal 8 3 2 2 2 2 2 4" xfId="12875" xr:uid="{00000000-0005-0000-0000-00005C320000}"/>
    <cellStyle name="Normal 8 3 2 2 2 2 2 4 3" xfId="27969" xr:uid="{00000000-0005-0000-0000-0000566D0000}"/>
    <cellStyle name="Normal 8 3 2 2 2 2 2 5" xfId="7854" xr:uid="{00000000-0005-0000-0000-0000BF1E0000}"/>
    <cellStyle name="Normal 8 3 2 2 2 2 2 5 3" xfId="22952" xr:uid="{00000000-0005-0000-0000-0000BD590000}"/>
    <cellStyle name="Normal 8 3 2 2 2 2 2 7" xfId="17939" xr:uid="{00000000-0005-0000-0000-000028460000}"/>
    <cellStyle name="Normal 8 3 2 2 2 2 3" xfId="3636" xr:uid="{00000000-0005-0000-0000-0000450E0000}"/>
    <cellStyle name="Normal 8 3 2 2 2 2 3 2" xfId="13710" xr:uid="{00000000-0005-0000-0000-00009F350000}"/>
    <cellStyle name="Normal 8 3 2 2 2 2 3 2 3" xfId="28804" xr:uid="{00000000-0005-0000-0000-000099700000}"/>
    <cellStyle name="Normal 8 3 2 2 2 2 3 3" xfId="8690" xr:uid="{00000000-0005-0000-0000-000003220000}"/>
    <cellStyle name="Normal 8 3 2 2 2 2 3 3 3" xfId="23787" xr:uid="{00000000-0005-0000-0000-0000005D0000}"/>
    <cellStyle name="Normal 8 3 2 2 2 2 3 5" xfId="18774" xr:uid="{00000000-0005-0000-0000-00006B490000}"/>
    <cellStyle name="Normal 8 3 2 2 2 2 4" xfId="5329" xr:uid="{00000000-0005-0000-0000-0000E2140000}"/>
    <cellStyle name="Normal 8 3 2 2 2 2 4 2" xfId="15381" xr:uid="{00000000-0005-0000-0000-0000263C0000}"/>
    <cellStyle name="Normal 8 3 2 2 2 2 4 2 3" xfId="30475" xr:uid="{00000000-0005-0000-0000-000020770000}"/>
    <cellStyle name="Normal 8 3 2 2 2 2 4 3" xfId="10361" xr:uid="{00000000-0005-0000-0000-00008A280000}"/>
    <cellStyle name="Normal 8 3 2 2 2 2 4 3 3" xfId="25458" xr:uid="{00000000-0005-0000-0000-000087630000}"/>
    <cellStyle name="Normal 8 3 2 2 2 2 4 5" xfId="20445" xr:uid="{00000000-0005-0000-0000-0000F24F0000}"/>
    <cellStyle name="Normal 8 3 2 2 2 2 5" xfId="12039" xr:uid="{00000000-0005-0000-0000-0000182F0000}"/>
    <cellStyle name="Normal 8 3 2 2 2 2 5 3" xfId="27133" xr:uid="{00000000-0005-0000-0000-0000126A0000}"/>
    <cellStyle name="Normal 8 3 2 2 2 2 6" xfId="7018" xr:uid="{00000000-0005-0000-0000-00007B1B0000}"/>
    <cellStyle name="Normal 8 3 2 2 2 2 6 3" xfId="22116" xr:uid="{00000000-0005-0000-0000-000079560000}"/>
    <cellStyle name="Normal 8 3 2 2 2 2 8" xfId="17103"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2" xr:uid="{00000000-0005-0000-0000-00003B720000}"/>
    <cellStyle name="Normal 8 3 2 2 2 3 2 3" xfId="9108" xr:uid="{00000000-0005-0000-0000-0000A5230000}"/>
    <cellStyle name="Normal 8 3 2 2 2 3 2 3 3" xfId="24205" xr:uid="{00000000-0005-0000-0000-0000A25E0000}"/>
    <cellStyle name="Normal 8 3 2 2 2 3 2 5" xfId="19192" xr:uid="{00000000-0005-0000-0000-00000D4B0000}"/>
    <cellStyle name="Normal 8 3 2 2 2 3 3" xfId="5747" xr:uid="{00000000-0005-0000-0000-000084160000}"/>
    <cellStyle name="Normal 8 3 2 2 2 3 3 2" xfId="15799" xr:uid="{00000000-0005-0000-0000-0000C83D0000}"/>
    <cellStyle name="Normal 8 3 2 2 2 3 3 2 3" xfId="30893" xr:uid="{00000000-0005-0000-0000-0000C2780000}"/>
    <cellStyle name="Normal 8 3 2 2 2 3 3 3" xfId="10779" xr:uid="{00000000-0005-0000-0000-00002C2A0000}"/>
    <cellStyle name="Normal 8 3 2 2 2 3 3 3 3" xfId="25876" xr:uid="{00000000-0005-0000-0000-000029650000}"/>
    <cellStyle name="Normal 8 3 2 2 2 3 3 5" xfId="20863" xr:uid="{00000000-0005-0000-0000-000094510000}"/>
    <cellStyle name="Normal 8 3 2 2 2 3 4" xfId="12457" xr:uid="{00000000-0005-0000-0000-0000BA300000}"/>
    <cellStyle name="Normal 8 3 2 2 2 3 4 3" xfId="27551" xr:uid="{00000000-0005-0000-0000-0000B46B0000}"/>
    <cellStyle name="Normal 8 3 2 2 2 3 5" xfId="7436" xr:uid="{00000000-0005-0000-0000-00001D1D0000}"/>
    <cellStyle name="Normal 8 3 2 2 2 3 5 3" xfId="22534" xr:uid="{00000000-0005-0000-0000-00001B580000}"/>
    <cellStyle name="Normal 8 3 2 2 2 3 7" xfId="17521" xr:uid="{00000000-0005-0000-0000-000086440000}"/>
    <cellStyle name="Normal 8 3 2 2 2 4" xfId="3218" xr:uid="{00000000-0005-0000-0000-0000A30C0000}"/>
    <cellStyle name="Normal 8 3 2 2 2 4 2" xfId="13292" xr:uid="{00000000-0005-0000-0000-0000FD330000}"/>
    <cellStyle name="Normal 8 3 2 2 2 4 2 3" xfId="28386" xr:uid="{00000000-0005-0000-0000-0000F76E0000}"/>
    <cellStyle name="Normal 8 3 2 2 2 4 3" xfId="8272" xr:uid="{00000000-0005-0000-0000-000061200000}"/>
    <cellStyle name="Normal 8 3 2 2 2 4 3 3" xfId="23369" xr:uid="{00000000-0005-0000-0000-00005E5B0000}"/>
    <cellStyle name="Normal 8 3 2 2 2 4 5" xfId="18356" xr:uid="{00000000-0005-0000-0000-0000C9470000}"/>
    <cellStyle name="Normal 8 3 2 2 2 5" xfId="4911" xr:uid="{00000000-0005-0000-0000-000040130000}"/>
    <cellStyle name="Normal 8 3 2 2 2 5 2" xfId="14963" xr:uid="{00000000-0005-0000-0000-0000843A0000}"/>
    <cellStyle name="Normal 8 3 2 2 2 5 2 3" xfId="30057" xr:uid="{00000000-0005-0000-0000-00007E750000}"/>
    <cellStyle name="Normal 8 3 2 2 2 5 3" xfId="9943" xr:uid="{00000000-0005-0000-0000-0000E8260000}"/>
    <cellStyle name="Normal 8 3 2 2 2 5 3 3" xfId="25040" xr:uid="{00000000-0005-0000-0000-0000E5610000}"/>
    <cellStyle name="Normal 8 3 2 2 2 5 5" xfId="20027" xr:uid="{00000000-0005-0000-0000-0000504E0000}"/>
    <cellStyle name="Normal 8 3 2 2 2 6" xfId="11621" xr:uid="{00000000-0005-0000-0000-0000762D0000}"/>
    <cellStyle name="Normal 8 3 2 2 2 6 3" xfId="26715" xr:uid="{00000000-0005-0000-0000-000070680000}"/>
    <cellStyle name="Normal 8 3 2 2 2 7" xfId="6600" xr:uid="{00000000-0005-0000-0000-0000D9190000}"/>
    <cellStyle name="Normal 8 3 2 2 2 7 3" xfId="21698" xr:uid="{00000000-0005-0000-0000-0000D7540000}"/>
    <cellStyle name="Normal 8 3 2 2 2 9" xfId="16685"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2" xr:uid="{00000000-0005-0000-0000-00000D730000}"/>
    <cellStyle name="Normal 8 3 2 2 3 2 2 3" xfId="9318" xr:uid="{00000000-0005-0000-0000-000077240000}"/>
    <cellStyle name="Normal 8 3 2 2 3 2 2 3 3" xfId="24415" xr:uid="{00000000-0005-0000-0000-0000745F0000}"/>
    <cellStyle name="Normal 8 3 2 2 3 2 2 5" xfId="19402" xr:uid="{00000000-0005-0000-0000-0000DF4B0000}"/>
    <cellStyle name="Normal 8 3 2 2 3 2 3" xfId="5957" xr:uid="{00000000-0005-0000-0000-000056170000}"/>
    <cellStyle name="Normal 8 3 2 2 3 2 3 2" xfId="16009" xr:uid="{00000000-0005-0000-0000-00009A3E0000}"/>
    <cellStyle name="Normal 8 3 2 2 3 2 3 2 3" xfId="31103" xr:uid="{00000000-0005-0000-0000-000094790000}"/>
    <cellStyle name="Normal 8 3 2 2 3 2 3 3" xfId="10989" xr:uid="{00000000-0005-0000-0000-0000FE2A0000}"/>
    <cellStyle name="Normal 8 3 2 2 3 2 3 3 3" xfId="26086" xr:uid="{00000000-0005-0000-0000-0000FB650000}"/>
    <cellStyle name="Normal 8 3 2 2 3 2 3 5" xfId="21073" xr:uid="{00000000-0005-0000-0000-000066520000}"/>
    <cellStyle name="Normal 8 3 2 2 3 2 4" xfId="12667" xr:uid="{00000000-0005-0000-0000-00008C310000}"/>
    <cellStyle name="Normal 8 3 2 2 3 2 4 3" xfId="27761" xr:uid="{00000000-0005-0000-0000-0000866C0000}"/>
    <cellStyle name="Normal 8 3 2 2 3 2 5" xfId="7646" xr:uid="{00000000-0005-0000-0000-0000EF1D0000}"/>
    <cellStyle name="Normal 8 3 2 2 3 2 5 3" xfId="22744" xr:uid="{00000000-0005-0000-0000-0000ED580000}"/>
    <cellStyle name="Normal 8 3 2 2 3 2 7" xfId="17731" xr:uid="{00000000-0005-0000-0000-000058450000}"/>
    <cellStyle name="Normal 8 3 2 2 3 3" xfId="3428" xr:uid="{00000000-0005-0000-0000-0000750D0000}"/>
    <cellStyle name="Normal 8 3 2 2 3 3 2" xfId="13502" xr:uid="{00000000-0005-0000-0000-0000CF340000}"/>
    <cellStyle name="Normal 8 3 2 2 3 3 2 3" xfId="28596" xr:uid="{00000000-0005-0000-0000-0000C96F0000}"/>
    <cellStyle name="Normal 8 3 2 2 3 3 3" xfId="8482" xr:uid="{00000000-0005-0000-0000-000033210000}"/>
    <cellStyle name="Normal 8 3 2 2 3 3 3 3" xfId="23579" xr:uid="{00000000-0005-0000-0000-0000305C0000}"/>
    <cellStyle name="Normal 8 3 2 2 3 3 5" xfId="18566" xr:uid="{00000000-0005-0000-0000-00009B480000}"/>
    <cellStyle name="Normal 8 3 2 2 3 4" xfId="5121" xr:uid="{00000000-0005-0000-0000-000012140000}"/>
    <cellStyle name="Normal 8 3 2 2 3 4 2" xfId="15173" xr:uid="{00000000-0005-0000-0000-0000563B0000}"/>
    <cellStyle name="Normal 8 3 2 2 3 4 2 3" xfId="30267" xr:uid="{00000000-0005-0000-0000-000050760000}"/>
    <cellStyle name="Normal 8 3 2 2 3 4 3" xfId="10153" xr:uid="{00000000-0005-0000-0000-0000BA270000}"/>
    <cellStyle name="Normal 8 3 2 2 3 4 3 3" xfId="25250" xr:uid="{00000000-0005-0000-0000-0000B7620000}"/>
    <cellStyle name="Normal 8 3 2 2 3 4 5" xfId="20237" xr:uid="{00000000-0005-0000-0000-0000224F0000}"/>
    <cellStyle name="Normal 8 3 2 2 3 5" xfId="11831" xr:uid="{00000000-0005-0000-0000-0000482E0000}"/>
    <cellStyle name="Normal 8 3 2 2 3 5 3" xfId="26925" xr:uid="{00000000-0005-0000-0000-000042690000}"/>
    <cellStyle name="Normal 8 3 2 2 3 6" xfId="6810" xr:uid="{00000000-0005-0000-0000-0000AB1A0000}"/>
    <cellStyle name="Normal 8 3 2 2 3 6 3" xfId="21908" xr:uid="{00000000-0005-0000-0000-0000A9550000}"/>
    <cellStyle name="Normal 8 3 2 2 3 8" xfId="16895"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4" xr:uid="{00000000-0005-0000-0000-00006B710000}"/>
    <cellStyle name="Normal 8 3 2 2 4 2 3" xfId="8900" xr:uid="{00000000-0005-0000-0000-0000D5220000}"/>
    <cellStyle name="Normal 8 3 2 2 4 2 3 3" xfId="23997" xr:uid="{00000000-0005-0000-0000-0000D25D0000}"/>
    <cellStyle name="Normal 8 3 2 2 4 2 5" xfId="18984" xr:uid="{00000000-0005-0000-0000-00003D4A0000}"/>
    <cellStyle name="Normal 8 3 2 2 4 3" xfId="5539" xr:uid="{00000000-0005-0000-0000-0000B4150000}"/>
    <cellStyle name="Normal 8 3 2 2 4 3 2" xfId="15591" xr:uid="{00000000-0005-0000-0000-0000F83C0000}"/>
    <cellStyle name="Normal 8 3 2 2 4 3 2 3" xfId="30685" xr:uid="{00000000-0005-0000-0000-0000F2770000}"/>
    <cellStyle name="Normal 8 3 2 2 4 3 3" xfId="10571" xr:uid="{00000000-0005-0000-0000-00005C290000}"/>
    <cellStyle name="Normal 8 3 2 2 4 3 3 3" xfId="25668" xr:uid="{00000000-0005-0000-0000-000059640000}"/>
    <cellStyle name="Normal 8 3 2 2 4 3 5" xfId="20655" xr:uid="{00000000-0005-0000-0000-0000C4500000}"/>
    <cellStyle name="Normal 8 3 2 2 4 4" xfId="12249" xr:uid="{00000000-0005-0000-0000-0000EA2F0000}"/>
    <cellStyle name="Normal 8 3 2 2 4 4 3" xfId="27343" xr:uid="{00000000-0005-0000-0000-0000E46A0000}"/>
    <cellStyle name="Normal 8 3 2 2 4 5" xfId="7228" xr:uid="{00000000-0005-0000-0000-00004D1C0000}"/>
    <cellStyle name="Normal 8 3 2 2 4 5 3" xfId="22326" xr:uid="{00000000-0005-0000-0000-00004B570000}"/>
    <cellStyle name="Normal 8 3 2 2 4 7" xfId="17313" xr:uid="{00000000-0005-0000-0000-0000B6430000}"/>
    <cellStyle name="Normal 8 3 2 2 5" xfId="3010" xr:uid="{00000000-0005-0000-0000-0000D30B0000}"/>
    <cellStyle name="Normal 8 3 2 2 5 2" xfId="13084" xr:uid="{00000000-0005-0000-0000-00002D330000}"/>
    <cellStyle name="Normal 8 3 2 2 5 2 3" xfId="28178" xr:uid="{00000000-0005-0000-0000-0000276E0000}"/>
    <cellStyle name="Normal 8 3 2 2 5 3" xfId="8064" xr:uid="{00000000-0005-0000-0000-0000911F0000}"/>
    <cellStyle name="Normal 8 3 2 2 5 3 3" xfId="23161" xr:uid="{00000000-0005-0000-0000-00008E5A0000}"/>
    <cellStyle name="Normal 8 3 2 2 5 5" xfId="18148" xr:uid="{00000000-0005-0000-0000-0000F9460000}"/>
    <cellStyle name="Normal 8 3 2 2 6" xfId="4703" xr:uid="{00000000-0005-0000-0000-000070120000}"/>
    <cellStyle name="Normal 8 3 2 2 6 2" xfId="14755" xr:uid="{00000000-0005-0000-0000-0000B4390000}"/>
    <cellStyle name="Normal 8 3 2 2 6 2 3" xfId="29849" xr:uid="{00000000-0005-0000-0000-0000AE740000}"/>
    <cellStyle name="Normal 8 3 2 2 6 3" xfId="9735" xr:uid="{00000000-0005-0000-0000-000018260000}"/>
    <cellStyle name="Normal 8 3 2 2 6 3 3" xfId="24832" xr:uid="{00000000-0005-0000-0000-000015610000}"/>
    <cellStyle name="Normal 8 3 2 2 6 5" xfId="19819" xr:uid="{00000000-0005-0000-0000-0000804D0000}"/>
    <cellStyle name="Normal 8 3 2 2 7" xfId="11413" xr:uid="{00000000-0005-0000-0000-0000A62C0000}"/>
    <cellStyle name="Normal 8 3 2 2 7 3" xfId="26507" xr:uid="{00000000-0005-0000-0000-0000A0670000}"/>
    <cellStyle name="Normal 8 3 2 2 8" xfId="6392" xr:uid="{00000000-0005-0000-0000-000009190000}"/>
    <cellStyle name="Normal 8 3 2 2 8 3" xfId="21490"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6" xr:uid="{00000000-0005-0000-0000-000075730000}"/>
    <cellStyle name="Normal 8 3 2 3 2 2 2 3" xfId="9422" xr:uid="{00000000-0005-0000-0000-0000DF240000}"/>
    <cellStyle name="Normal 8 3 2 3 2 2 2 3 3" xfId="24519" xr:uid="{00000000-0005-0000-0000-0000DC5F0000}"/>
    <cellStyle name="Normal 8 3 2 3 2 2 2 5" xfId="19506" xr:uid="{00000000-0005-0000-0000-0000474C0000}"/>
    <cellStyle name="Normal 8 3 2 3 2 2 3" xfId="6061" xr:uid="{00000000-0005-0000-0000-0000BE170000}"/>
    <cellStyle name="Normal 8 3 2 3 2 2 3 2" xfId="16113" xr:uid="{00000000-0005-0000-0000-0000023F0000}"/>
    <cellStyle name="Normal 8 3 2 3 2 2 3 2 3" xfId="31207" xr:uid="{00000000-0005-0000-0000-0000FC790000}"/>
    <cellStyle name="Normal 8 3 2 3 2 2 3 3" xfId="11093" xr:uid="{00000000-0005-0000-0000-0000662B0000}"/>
    <cellStyle name="Normal 8 3 2 3 2 2 3 3 3" xfId="26190" xr:uid="{00000000-0005-0000-0000-000063660000}"/>
    <cellStyle name="Normal 8 3 2 3 2 2 3 5" xfId="21177" xr:uid="{00000000-0005-0000-0000-0000CE520000}"/>
    <cellStyle name="Normal 8 3 2 3 2 2 4" xfId="12771" xr:uid="{00000000-0005-0000-0000-0000F4310000}"/>
    <cellStyle name="Normal 8 3 2 3 2 2 4 3" xfId="27865" xr:uid="{00000000-0005-0000-0000-0000EE6C0000}"/>
    <cellStyle name="Normal 8 3 2 3 2 2 5" xfId="7750" xr:uid="{00000000-0005-0000-0000-0000571E0000}"/>
    <cellStyle name="Normal 8 3 2 3 2 2 5 3" xfId="22848" xr:uid="{00000000-0005-0000-0000-000055590000}"/>
    <cellStyle name="Normal 8 3 2 3 2 2 7" xfId="17835" xr:uid="{00000000-0005-0000-0000-0000C0450000}"/>
    <cellStyle name="Normal 8 3 2 3 2 3" xfId="3532" xr:uid="{00000000-0005-0000-0000-0000DD0D0000}"/>
    <cellStyle name="Normal 8 3 2 3 2 3 2" xfId="13606" xr:uid="{00000000-0005-0000-0000-000037350000}"/>
    <cellStyle name="Normal 8 3 2 3 2 3 2 3" xfId="28700" xr:uid="{00000000-0005-0000-0000-000031700000}"/>
    <cellStyle name="Normal 8 3 2 3 2 3 3" xfId="8586" xr:uid="{00000000-0005-0000-0000-00009B210000}"/>
    <cellStyle name="Normal 8 3 2 3 2 3 3 3" xfId="23683" xr:uid="{00000000-0005-0000-0000-0000985C0000}"/>
    <cellStyle name="Normal 8 3 2 3 2 3 5" xfId="18670" xr:uid="{00000000-0005-0000-0000-000003490000}"/>
    <cellStyle name="Normal 8 3 2 3 2 4" xfId="5225" xr:uid="{00000000-0005-0000-0000-00007A140000}"/>
    <cellStyle name="Normal 8 3 2 3 2 4 2" xfId="15277" xr:uid="{00000000-0005-0000-0000-0000BE3B0000}"/>
    <cellStyle name="Normal 8 3 2 3 2 4 2 3" xfId="30371" xr:uid="{00000000-0005-0000-0000-0000B8760000}"/>
    <cellStyle name="Normal 8 3 2 3 2 4 3" xfId="10257" xr:uid="{00000000-0005-0000-0000-000022280000}"/>
    <cellStyle name="Normal 8 3 2 3 2 4 3 3" xfId="25354" xr:uid="{00000000-0005-0000-0000-00001F630000}"/>
    <cellStyle name="Normal 8 3 2 3 2 4 5" xfId="20341" xr:uid="{00000000-0005-0000-0000-00008A4F0000}"/>
    <cellStyle name="Normal 8 3 2 3 2 5" xfId="11935" xr:uid="{00000000-0005-0000-0000-0000B02E0000}"/>
    <cellStyle name="Normal 8 3 2 3 2 5 3" xfId="27029" xr:uid="{00000000-0005-0000-0000-0000AA690000}"/>
    <cellStyle name="Normal 8 3 2 3 2 6" xfId="6914" xr:uid="{00000000-0005-0000-0000-0000131B0000}"/>
    <cellStyle name="Normal 8 3 2 3 2 6 3" xfId="22012" xr:uid="{00000000-0005-0000-0000-000011560000}"/>
    <cellStyle name="Normal 8 3 2 3 2 8" xfId="16999"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8" xr:uid="{00000000-0005-0000-0000-0000D3710000}"/>
    <cellStyle name="Normal 8 3 2 3 3 2 3" xfId="9004" xr:uid="{00000000-0005-0000-0000-00003D230000}"/>
    <cellStyle name="Normal 8 3 2 3 3 2 3 3" xfId="24101" xr:uid="{00000000-0005-0000-0000-00003A5E0000}"/>
    <cellStyle name="Normal 8 3 2 3 3 2 5" xfId="19088" xr:uid="{00000000-0005-0000-0000-0000A54A0000}"/>
    <cellStyle name="Normal 8 3 2 3 3 3" xfId="5643" xr:uid="{00000000-0005-0000-0000-00001C160000}"/>
    <cellStyle name="Normal 8 3 2 3 3 3 2" xfId="15695" xr:uid="{00000000-0005-0000-0000-0000603D0000}"/>
    <cellStyle name="Normal 8 3 2 3 3 3 2 3" xfId="30789" xr:uid="{00000000-0005-0000-0000-00005A780000}"/>
    <cellStyle name="Normal 8 3 2 3 3 3 3" xfId="10675" xr:uid="{00000000-0005-0000-0000-0000C4290000}"/>
    <cellStyle name="Normal 8 3 2 3 3 3 3 3" xfId="25772" xr:uid="{00000000-0005-0000-0000-0000C1640000}"/>
    <cellStyle name="Normal 8 3 2 3 3 3 5" xfId="20759" xr:uid="{00000000-0005-0000-0000-00002C510000}"/>
    <cellStyle name="Normal 8 3 2 3 3 4" xfId="12353" xr:uid="{00000000-0005-0000-0000-000052300000}"/>
    <cellStyle name="Normal 8 3 2 3 3 4 3" xfId="27447" xr:uid="{00000000-0005-0000-0000-00004C6B0000}"/>
    <cellStyle name="Normal 8 3 2 3 3 5" xfId="7332" xr:uid="{00000000-0005-0000-0000-0000B51C0000}"/>
    <cellStyle name="Normal 8 3 2 3 3 5 3" xfId="22430" xr:uid="{00000000-0005-0000-0000-0000B3570000}"/>
    <cellStyle name="Normal 8 3 2 3 3 7" xfId="17417" xr:uid="{00000000-0005-0000-0000-00001E440000}"/>
    <cellStyle name="Normal 8 3 2 3 4" xfId="3114" xr:uid="{00000000-0005-0000-0000-00003B0C0000}"/>
    <cellStyle name="Normal 8 3 2 3 4 2" xfId="13188" xr:uid="{00000000-0005-0000-0000-000095330000}"/>
    <cellStyle name="Normal 8 3 2 3 4 2 3" xfId="28282" xr:uid="{00000000-0005-0000-0000-00008F6E0000}"/>
    <cellStyle name="Normal 8 3 2 3 4 3" xfId="8168" xr:uid="{00000000-0005-0000-0000-0000F91F0000}"/>
    <cellStyle name="Normal 8 3 2 3 4 3 3" xfId="23265" xr:uid="{00000000-0005-0000-0000-0000F65A0000}"/>
    <cellStyle name="Normal 8 3 2 3 4 5" xfId="18252" xr:uid="{00000000-0005-0000-0000-000061470000}"/>
    <cellStyle name="Normal 8 3 2 3 5" xfId="4807" xr:uid="{00000000-0005-0000-0000-0000D8120000}"/>
    <cellStyle name="Normal 8 3 2 3 5 2" xfId="14859" xr:uid="{00000000-0005-0000-0000-00001C3A0000}"/>
    <cellStyle name="Normal 8 3 2 3 5 2 3" xfId="29953" xr:uid="{00000000-0005-0000-0000-000016750000}"/>
    <cellStyle name="Normal 8 3 2 3 5 3" xfId="9839" xr:uid="{00000000-0005-0000-0000-000080260000}"/>
    <cellStyle name="Normal 8 3 2 3 5 3 3" xfId="24936" xr:uid="{00000000-0005-0000-0000-00007D610000}"/>
    <cellStyle name="Normal 8 3 2 3 5 5" xfId="19923" xr:uid="{00000000-0005-0000-0000-0000E84D0000}"/>
    <cellStyle name="Normal 8 3 2 3 6" xfId="11517" xr:uid="{00000000-0005-0000-0000-00000E2D0000}"/>
    <cellStyle name="Normal 8 3 2 3 6 3" xfId="26611" xr:uid="{00000000-0005-0000-0000-000008680000}"/>
    <cellStyle name="Normal 8 3 2 3 7" xfId="6496" xr:uid="{00000000-0005-0000-0000-000071190000}"/>
    <cellStyle name="Normal 8 3 2 3 7 3" xfId="21594" xr:uid="{00000000-0005-0000-0000-00006F540000}"/>
    <cellStyle name="Normal 8 3 2 3 9" xfId="16581"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8" xr:uid="{00000000-0005-0000-0000-0000A5720000}"/>
    <cellStyle name="Normal 8 3 2 4 2 2 3" xfId="9214" xr:uid="{00000000-0005-0000-0000-00000F240000}"/>
    <cellStyle name="Normal 8 3 2 4 2 2 3 3" xfId="24311" xr:uid="{00000000-0005-0000-0000-00000C5F0000}"/>
    <cellStyle name="Normal 8 3 2 4 2 2 5" xfId="19298" xr:uid="{00000000-0005-0000-0000-0000774B0000}"/>
    <cellStyle name="Normal 8 3 2 4 2 3" xfId="5853" xr:uid="{00000000-0005-0000-0000-0000EE160000}"/>
    <cellStyle name="Normal 8 3 2 4 2 3 2" xfId="15905" xr:uid="{00000000-0005-0000-0000-0000323E0000}"/>
    <cellStyle name="Normal 8 3 2 4 2 3 2 3" xfId="30999" xr:uid="{00000000-0005-0000-0000-00002C790000}"/>
    <cellStyle name="Normal 8 3 2 4 2 3 3" xfId="10885" xr:uid="{00000000-0005-0000-0000-0000962A0000}"/>
    <cellStyle name="Normal 8 3 2 4 2 3 3 3" xfId="25982" xr:uid="{00000000-0005-0000-0000-000093650000}"/>
    <cellStyle name="Normal 8 3 2 4 2 3 5" xfId="20969" xr:uid="{00000000-0005-0000-0000-0000FE510000}"/>
    <cellStyle name="Normal 8 3 2 4 2 4" xfId="12563" xr:uid="{00000000-0005-0000-0000-000024310000}"/>
    <cellStyle name="Normal 8 3 2 4 2 4 3" xfId="27657" xr:uid="{00000000-0005-0000-0000-00001E6C0000}"/>
    <cellStyle name="Normal 8 3 2 4 2 5" xfId="7542" xr:uid="{00000000-0005-0000-0000-0000871D0000}"/>
    <cellStyle name="Normal 8 3 2 4 2 5 3" xfId="22640" xr:uid="{00000000-0005-0000-0000-000085580000}"/>
    <cellStyle name="Normal 8 3 2 4 2 7" xfId="17627" xr:uid="{00000000-0005-0000-0000-0000F0440000}"/>
    <cellStyle name="Normal 8 3 2 4 3" xfId="3324" xr:uid="{00000000-0005-0000-0000-00000D0D0000}"/>
    <cellStyle name="Normal 8 3 2 4 3 2" xfId="13398" xr:uid="{00000000-0005-0000-0000-000067340000}"/>
    <cellStyle name="Normal 8 3 2 4 3 2 3" xfId="28492" xr:uid="{00000000-0005-0000-0000-0000616F0000}"/>
    <cellStyle name="Normal 8 3 2 4 3 3" xfId="8378" xr:uid="{00000000-0005-0000-0000-0000CB200000}"/>
    <cellStyle name="Normal 8 3 2 4 3 3 3" xfId="23475" xr:uid="{00000000-0005-0000-0000-0000C85B0000}"/>
    <cellStyle name="Normal 8 3 2 4 3 5" xfId="18462" xr:uid="{00000000-0005-0000-0000-000033480000}"/>
    <cellStyle name="Normal 8 3 2 4 4" xfId="5017" xr:uid="{00000000-0005-0000-0000-0000AA130000}"/>
    <cellStyle name="Normal 8 3 2 4 4 2" xfId="15069" xr:uid="{00000000-0005-0000-0000-0000EE3A0000}"/>
    <cellStyle name="Normal 8 3 2 4 4 2 3" xfId="30163" xr:uid="{00000000-0005-0000-0000-0000E8750000}"/>
    <cellStyle name="Normal 8 3 2 4 4 3" xfId="10049" xr:uid="{00000000-0005-0000-0000-000052270000}"/>
    <cellStyle name="Normal 8 3 2 4 4 3 3" xfId="25146" xr:uid="{00000000-0005-0000-0000-00004F620000}"/>
    <cellStyle name="Normal 8 3 2 4 4 5" xfId="20133" xr:uid="{00000000-0005-0000-0000-0000BA4E0000}"/>
    <cellStyle name="Normal 8 3 2 4 5" xfId="11727" xr:uid="{00000000-0005-0000-0000-0000E02D0000}"/>
    <cellStyle name="Normal 8 3 2 4 5 3" xfId="26821" xr:uid="{00000000-0005-0000-0000-0000DA680000}"/>
    <cellStyle name="Normal 8 3 2 4 6" xfId="6706" xr:uid="{00000000-0005-0000-0000-0000431A0000}"/>
    <cellStyle name="Normal 8 3 2 4 6 3" xfId="21804" xr:uid="{00000000-0005-0000-0000-000041550000}"/>
    <cellStyle name="Normal 8 3 2 4 8" xfId="16791"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0" xr:uid="{00000000-0005-0000-0000-000003710000}"/>
    <cellStyle name="Normal 8 3 2 5 2 3" xfId="8796" xr:uid="{00000000-0005-0000-0000-00006D220000}"/>
    <cellStyle name="Normal 8 3 2 5 2 3 3" xfId="23893" xr:uid="{00000000-0005-0000-0000-00006A5D0000}"/>
    <cellStyle name="Normal 8 3 2 5 2 5" xfId="18880" xr:uid="{00000000-0005-0000-0000-0000D5490000}"/>
    <cellStyle name="Normal 8 3 2 5 3" xfId="5435" xr:uid="{00000000-0005-0000-0000-00004C150000}"/>
    <cellStyle name="Normal 8 3 2 5 3 2" xfId="15487" xr:uid="{00000000-0005-0000-0000-0000903C0000}"/>
    <cellStyle name="Normal 8 3 2 5 3 2 3" xfId="30581" xr:uid="{00000000-0005-0000-0000-00008A770000}"/>
    <cellStyle name="Normal 8 3 2 5 3 3" xfId="10467" xr:uid="{00000000-0005-0000-0000-0000F4280000}"/>
    <cellStyle name="Normal 8 3 2 5 3 3 3" xfId="25564" xr:uid="{00000000-0005-0000-0000-0000F1630000}"/>
    <cellStyle name="Normal 8 3 2 5 3 5" xfId="20551" xr:uid="{00000000-0005-0000-0000-00005C500000}"/>
    <cellStyle name="Normal 8 3 2 5 4" xfId="12145" xr:uid="{00000000-0005-0000-0000-0000822F0000}"/>
    <cellStyle name="Normal 8 3 2 5 4 3" xfId="27239" xr:uid="{00000000-0005-0000-0000-00007C6A0000}"/>
    <cellStyle name="Normal 8 3 2 5 5" xfId="7124" xr:uid="{00000000-0005-0000-0000-0000E51B0000}"/>
    <cellStyle name="Normal 8 3 2 5 5 3" xfId="22222" xr:uid="{00000000-0005-0000-0000-0000E3560000}"/>
    <cellStyle name="Normal 8 3 2 5 7" xfId="17209" xr:uid="{00000000-0005-0000-0000-00004E430000}"/>
    <cellStyle name="Normal 8 3 2 6" xfId="2906" xr:uid="{00000000-0005-0000-0000-00006B0B0000}"/>
    <cellStyle name="Normal 8 3 2 6 2" xfId="12980" xr:uid="{00000000-0005-0000-0000-0000C5320000}"/>
    <cellStyle name="Normal 8 3 2 6 2 3" xfId="28074" xr:uid="{00000000-0005-0000-0000-0000BF6D0000}"/>
    <cellStyle name="Normal 8 3 2 6 3" xfId="7960" xr:uid="{00000000-0005-0000-0000-0000291F0000}"/>
    <cellStyle name="Normal 8 3 2 6 3 3" xfId="23057" xr:uid="{00000000-0005-0000-0000-0000265A0000}"/>
    <cellStyle name="Normal 8 3 2 6 5" xfId="18044" xr:uid="{00000000-0005-0000-0000-000091460000}"/>
    <cellStyle name="Normal 8 3 2 7" xfId="4599" xr:uid="{00000000-0005-0000-0000-000008120000}"/>
    <cellStyle name="Normal 8 3 2 7 2" xfId="14651" xr:uid="{00000000-0005-0000-0000-00004C390000}"/>
    <cellStyle name="Normal 8 3 2 7 2 3" xfId="29745" xr:uid="{00000000-0005-0000-0000-000046740000}"/>
    <cellStyle name="Normal 8 3 2 7 3" xfId="9631" xr:uid="{00000000-0005-0000-0000-0000B0250000}"/>
    <cellStyle name="Normal 8 3 2 7 3 3" xfId="24728" xr:uid="{00000000-0005-0000-0000-0000AD600000}"/>
    <cellStyle name="Normal 8 3 2 7 5" xfId="19715" xr:uid="{00000000-0005-0000-0000-0000184D0000}"/>
    <cellStyle name="Normal 8 3 2 8" xfId="11309" xr:uid="{00000000-0005-0000-0000-00003E2C0000}"/>
    <cellStyle name="Normal 8 3 2 8 3" xfId="26403" xr:uid="{00000000-0005-0000-0000-000038670000}"/>
    <cellStyle name="Normal 8 3 2 9" xfId="6288" xr:uid="{00000000-0005-0000-0000-0000A1180000}"/>
    <cellStyle name="Normal 8 3 2 9 3" xfId="21386" xr:uid="{00000000-0005-0000-0000-00009F530000}"/>
    <cellStyle name="Normal 8 3 3" xfId="1253" xr:uid="{00000000-0005-0000-0000-0000F5040000}"/>
    <cellStyle name="Normal 8 3 3 10" xfId="16425"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8" xr:uid="{00000000-0005-0000-0000-0000A9730000}"/>
    <cellStyle name="Normal 8 3 3 2 2 2 2 3" xfId="9474" xr:uid="{00000000-0005-0000-0000-000013250000}"/>
    <cellStyle name="Normal 8 3 3 2 2 2 2 3 3" xfId="24571" xr:uid="{00000000-0005-0000-0000-000010600000}"/>
    <cellStyle name="Normal 8 3 3 2 2 2 2 5" xfId="19558" xr:uid="{00000000-0005-0000-0000-00007B4C0000}"/>
    <cellStyle name="Normal 8 3 3 2 2 2 3" xfId="6113" xr:uid="{00000000-0005-0000-0000-0000F2170000}"/>
    <cellStyle name="Normal 8 3 3 2 2 2 3 2" xfId="16165" xr:uid="{00000000-0005-0000-0000-0000363F0000}"/>
    <cellStyle name="Normal 8 3 3 2 2 2 3 2 3" xfId="31259" xr:uid="{00000000-0005-0000-0000-0000307A0000}"/>
    <cellStyle name="Normal 8 3 3 2 2 2 3 3" xfId="11145" xr:uid="{00000000-0005-0000-0000-00009A2B0000}"/>
    <cellStyle name="Normal 8 3 3 2 2 2 3 3 3" xfId="26242" xr:uid="{00000000-0005-0000-0000-000097660000}"/>
    <cellStyle name="Normal 8 3 3 2 2 2 3 5" xfId="21229" xr:uid="{00000000-0005-0000-0000-000002530000}"/>
    <cellStyle name="Normal 8 3 3 2 2 2 4" xfId="12823" xr:uid="{00000000-0005-0000-0000-000028320000}"/>
    <cellStyle name="Normal 8 3 3 2 2 2 4 3" xfId="27917" xr:uid="{00000000-0005-0000-0000-0000226D0000}"/>
    <cellStyle name="Normal 8 3 3 2 2 2 5" xfId="7802" xr:uid="{00000000-0005-0000-0000-00008B1E0000}"/>
    <cellStyle name="Normal 8 3 3 2 2 2 5 3" xfId="22900" xr:uid="{00000000-0005-0000-0000-000089590000}"/>
    <cellStyle name="Normal 8 3 3 2 2 2 7" xfId="17887" xr:uid="{00000000-0005-0000-0000-0000F4450000}"/>
    <cellStyle name="Normal 8 3 3 2 2 3" xfId="3584" xr:uid="{00000000-0005-0000-0000-0000110E0000}"/>
    <cellStyle name="Normal 8 3 3 2 2 3 2" xfId="13658" xr:uid="{00000000-0005-0000-0000-00006B350000}"/>
    <cellStyle name="Normal 8 3 3 2 2 3 2 3" xfId="28752" xr:uid="{00000000-0005-0000-0000-000065700000}"/>
    <cellStyle name="Normal 8 3 3 2 2 3 3" xfId="8638" xr:uid="{00000000-0005-0000-0000-0000CF210000}"/>
    <cellStyle name="Normal 8 3 3 2 2 3 3 3" xfId="23735" xr:uid="{00000000-0005-0000-0000-0000CC5C0000}"/>
    <cellStyle name="Normal 8 3 3 2 2 3 5" xfId="18722" xr:uid="{00000000-0005-0000-0000-000037490000}"/>
    <cellStyle name="Normal 8 3 3 2 2 4" xfId="5277" xr:uid="{00000000-0005-0000-0000-0000AE140000}"/>
    <cellStyle name="Normal 8 3 3 2 2 4 2" xfId="15329" xr:uid="{00000000-0005-0000-0000-0000F23B0000}"/>
    <cellStyle name="Normal 8 3 3 2 2 4 2 3" xfId="30423" xr:uid="{00000000-0005-0000-0000-0000EC760000}"/>
    <cellStyle name="Normal 8 3 3 2 2 4 3" xfId="10309" xr:uid="{00000000-0005-0000-0000-000056280000}"/>
    <cellStyle name="Normal 8 3 3 2 2 4 3 3" xfId="25406" xr:uid="{00000000-0005-0000-0000-000053630000}"/>
    <cellStyle name="Normal 8 3 3 2 2 4 5" xfId="20393" xr:uid="{00000000-0005-0000-0000-0000BE4F0000}"/>
    <cellStyle name="Normal 8 3 3 2 2 5" xfId="11987" xr:uid="{00000000-0005-0000-0000-0000E42E0000}"/>
    <cellStyle name="Normal 8 3 3 2 2 5 3" xfId="27081" xr:uid="{00000000-0005-0000-0000-0000DE690000}"/>
    <cellStyle name="Normal 8 3 3 2 2 6" xfId="6966" xr:uid="{00000000-0005-0000-0000-0000471B0000}"/>
    <cellStyle name="Normal 8 3 3 2 2 6 3" xfId="22064" xr:uid="{00000000-0005-0000-0000-000045560000}"/>
    <cellStyle name="Normal 8 3 3 2 2 8" xfId="17051"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0" xr:uid="{00000000-0005-0000-0000-000007720000}"/>
    <cellStyle name="Normal 8 3 3 2 3 2 3" xfId="9056" xr:uid="{00000000-0005-0000-0000-000071230000}"/>
    <cellStyle name="Normal 8 3 3 2 3 2 3 3" xfId="24153" xr:uid="{00000000-0005-0000-0000-00006E5E0000}"/>
    <cellStyle name="Normal 8 3 3 2 3 2 5" xfId="19140" xr:uid="{00000000-0005-0000-0000-0000D94A0000}"/>
    <cellStyle name="Normal 8 3 3 2 3 3" xfId="5695" xr:uid="{00000000-0005-0000-0000-000050160000}"/>
    <cellStyle name="Normal 8 3 3 2 3 3 2" xfId="15747" xr:uid="{00000000-0005-0000-0000-0000943D0000}"/>
    <cellStyle name="Normal 8 3 3 2 3 3 2 3" xfId="30841" xr:uid="{00000000-0005-0000-0000-00008E780000}"/>
    <cellStyle name="Normal 8 3 3 2 3 3 3" xfId="10727" xr:uid="{00000000-0005-0000-0000-0000F8290000}"/>
    <cellStyle name="Normal 8 3 3 2 3 3 3 3" xfId="25824" xr:uid="{00000000-0005-0000-0000-0000F5640000}"/>
    <cellStyle name="Normal 8 3 3 2 3 3 5" xfId="20811" xr:uid="{00000000-0005-0000-0000-000060510000}"/>
    <cellStyle name="Normal 8 3 3 2 3 4" xfId="12405" xr:uid="{00000000-0005-0000-0000-000086300000}"/>
    <cellStyle name="Normal 8 3 3 2 3 4 3" xfId="27499" xr:uid="{00000000-0005-0000-0000-0000806B0000}"/>
    <cellStyle name="Normal 8 3 3 2 3 5" xfId="7384" xr:uid="{00000000-0005-0000-0000-0000E91C0000}"/>
    <cellStyle name="Normal 8 3 3 2 3 5 3" xfId="22482" xr:uid="{00000000-0005-0000-0000-0000E7570000}"/>
    <cellStyle name="Normal 8 3 3 2 3 7" xfId="17469" xr:uid="{00000000-0005-0000-0000-000052440000}"/>
    <cellStyle name="Normal 8 3 3 2 4" xfId="3166" xr:uid="{00000000-0005-0000-0000-00006F0C0000}"/>
    <cellStyle name="Normal 8 3 3 2 4 2" xfId="13240" xr:uid="{00000000-0005-0000-0000-0000C9330000}"/>
    <cellStyle name="Normal 8 3 3 2 4 2 3" xfId="28334" xr:uid="{00000000-0005-0000-0000-0000C36E0000}"/>
    <cellStyle name="Normal 8 3 3 2 4 3" xfId="8220" xr:uid="{00000000-0005-0000-0000-00002D200000}"/>
    <cellStyle name="Normal 8 3 3 2 4 3 3" xfId="23317" xr:uid="{00000000-0005-0000-0000-00002A5B0000}"/>
    <cellStyle name="Normal 8 3 3 2 4 5" xfId="18304" xr:uid="{00000000-0005-0000-0000-000095470000}"/>
    <cellStyle name="Normal 8 3 3 2 5" xfId="4859" xr:uid="{00000000-0005-0000-0000-00000C130000}"/>
    <cellStyle name="Normal 8 3 3 2 5 2" xfId="14911" xr:uid="{00000000-0005-0000-0000-0000503A0000}"/>
    <cellStyle name="Normal 8 3 3 2 5 2 3" xfId="30005" xr:uid="{00000000-0005-0000-0000-00004A750000}"/>
    <cellStyle name="Normal 8 3 3 2 5 3" xfId="9891" xr:uid="{00000000-0005-0000-0000-0000B4260000}"/>
    <cellStyle name="Normal 8 3 3 2 5 3 3" xfId="24988" xr:uid="{00000000-0005-0000-0000-0000B1610000}"/>
    <cellStyle name="Normal 8 3 3 2 5 5" xfId="19975" xr:uid="{00000000-0005-0000-0000-00001C4E0000}"/>
    <cellStyle name="Normal 8 3 3 2 6" xfId="11569" xr:uid="{00000000-0005-0000-0000-0000422D0000}"/>
    <cellStyle name="Normal 8 3 3 2 6 3" xfId="26663" xr:uid="{00000000-0005-0000-0000-00003C680000}"/>
    <cellStyle name="Normal 8 3 3 2 7" xfId="6548" xr:uid="{00000000-0005-0000-0000-0000A5190000}"/>
    <cellStyle name="Normal 8 3 3 2 7 3" xfId="21646" xr:uid="{00000000-0005-0000-0000-0000A3540000}"/>
    <cellStyle name="Normal 8 3 3 2 9" xfId="16633"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0" xr:uid="{00000000-0005-0000-0000-0000D9720000}"/>
    <cellStyle name="Normal 8 3 3 3 2 2 3" xfId="9266" xr:uid="{00000000-0005-0000-0000-000043240000}"/>
    <cellStyle name="Normal 8 3 3 3 2 2 3 3" xfId="24363" xr:uid="{00000000-0005-0000-0000-0000405F0000}"/>
    <cellStyle name="Normal 8 3 3 3 2 2 5" xfId="19350" xr:uid="{00000000-0005-0000-0000-0000AB4B0000}"/>
    <cellStyle name="Normal 8 3 3 3 2 3" xfId="5905" xr:uid="{00000000-0005-0000-0000-000022170000}"/>
    <cellStyle name="Normal 8 3 3 3 2 3 2" xfId="15957" xr:uid="{00000000-0005-0000-0000-0000663E0000}"/>
    <cellStyle name="Normal 8 3 3 3 2 3 2 3" xfId="31051" xr:uid="{00000000-0005-0000-0000-000060790000}"/>
    <cellStyle name="Normal 8 3 3 3 2 3 3" xfId="10937" xr:uid="{00000000-0005-0000-0000-0000CA2A0000}"/>
    <cellStyle name="Normal 8 3 3 3 2 3 3 3" xfId="26034" xr:uid="{00000000-0005-0000-0000-0000C7650000}"/>
    <cellStyle name="Normal 8 3 3 3 2 3 5" xfId="21021" xr:uid="{00000000-0005-0000-0000-000032520000}"/>
    <cellStyle name="Normal 8 3 3 3 2 4" xfId="12615" xr:uid="{00000000-0005-0000-0000-000058310000}"/>
    <cellStyle name="Normal 8 3 3 3 2 4 3" xfId="27709" xr:uid="{00000000-0005-0000-0000-0000526C0000}"/>
    <cellStyle name="Normal 8 3 3 3 2 5" xfId="7594" xr:uid="{00000000-0005-0000-0000-0000BB1D0000}"/>
    <cellStyle name="Normal 8 3 3 3 2 5 3" xfId="22692" xr:uid="{00000000-0005-0000-0000-0000B9580000}"/>
    <cellStyle name="Normal 8 3 3 3 2 7" xfId="17679" xr:uid="{00000000-0005-0000-0000-000024450000}"/>
    <cellStyle name="Normal 8 3 3 3 3" xfId="3376" xr:uid="{00000000-0005-0000-0000-0000410D0000}"/>
    <cellStyle name="Normal 8 3 3 3 3 2" xfId="13450" xr:uid="{00000000-0005-0000-0000-00009B340000}"/>
    <cellStyle name="Normal 8 3 3 3 3 2 3" xfId="28544" xr:uid="{00000000-0005-0000-0000-0000956F0000}"/>
    <cellStyle name="Normal 8 3 3 3 3 3" xfId="8430" xr:uid="{00000000-0005-0000-0000-0000FF200000}"/>
    <cellStyle name="Normal 8 3 3 3 3 3 3" xfId="23527" xr:uid="{00000000-0005-0000-0000-0000FC5B0000}"/>
    <cellStyle name="Normal 8 3 3 3 3 5" xfId="18514" xr:uid="{00000000-0005-0000-0000-000067480000}"/>
    <cellStyle name="Normal 8 3 3 3 4" xfId="5069" xr:uid="{00000000-0005-0000-0000-0000DE130000}"/>
    <cellStyle name="Normal 8 3 3 3 4 2" xfId="15121" xr:uid="{00000000-0005-0000-0000-0000223B0000}"/>
    <cellStyle name="Normal 8 3 3 3 4 2 3" xfId="30215" xr:uid="{00000000-0005-0000-0000-00001C760000}"/>
    <cellStyle name="Normal 8 3 3 3 4 3" xfId="10101" xr:uid="{00000000-0005-0000-0000-000086270000}"/>
    <cellStyle name="Normal 8 3 3 3 4 3 3" xfId="25198" xr:uid="{00000000-0005-0000-0000-000083620000}"/>
    <cellStyle name="Normal 8 3 3 3 4 5" xfId="20185" xr:uid="{00000000-0005-0000-0000-0000EE4E0000}"/>
    <cellStyle name="Normal 8 3 3 3 5" xfId="11779" xr:uid="{00000000-0005-0000-0000-0000142E0000}"/>
    <cellStyle name="Normal 8 3 3 3 5 3" xfId="26873" xr:uid="{00000000-0005-0000-0000-00000E690000}"/>
    <cellStyle name="Normal 8 3 3 3 6" xfId="6758" xr:uid="{00000000-0005-0000-0000-0000771A0000}"/>
    <cellStyle name="Normal 8 3 3 3 6 3" xfId="21856" xr:uid="{00000000-0005-0000-0000-000075550000}"/>
    <cellStyle name="Normal 8 3 3 3 8" xfId="16843"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2" xr:uid="{00000000-0005-0000-0000-000037710000}"/>
    <cellStyle name="Normal 8 3 3 4 2 3" xfId="8848" xr:uid="{00000000-0005-0000-0000-0000A1220000}"/>
    <cellStyle name="Normal 8 3 3 4 2 3 3" xfId="23945" xr:uid="{00000000-0005-0000-0000-00009E5D0000}"/>
    <cellStyle name="Normal 8 3 3 4 2 5" xfId="18932" xr:uid="{00000000-0005-0000-0000-0000094A0000}"/>
    <cellStyle name="Normal 8 3 3 4 3" xfId="5487" xr:uid="{00000000-0005-0000-0000-000080150000}"/>
    <cellStyle name="Normal 8 3 3 4 3 2" xfId="15539" xr:uid="{00000000-0005-0000-0000-0000C43C0000}"/>
    <cellStyle name="Normal 8 3 3 4 3 2 3" xfId="30633" xr:uid="{00000000-0005-0000-0000-0000BE770000}"/>
    <cellStyle name="Normal 8 3 3 4 3 3" xfId="10519" xr:uid="{00000000-0005-0000-0000-000028290000}"/>
    <cellStyle name="Normal 8 3 3 4 3 3 3" xfId="25616" xr:uid="{00000000-0005-0000-0000-000025640000}"/>
    <cellStyle name="Normal 8 3 3 4 3 5" xfId="20603" xr:uid="{00000000-0005-0000-0000-000090500000}"/>
    <cellStyle name="Normal 8 3 3 4 4" xfId="12197" xr:uid="{00000000-0005-0000-0000-0000B62F0000}"/>
    <cellStyle name="Normal 8 3 3 4 4 3" xfId="27291" xr:uid="{00000000-0005-0000-0000-0000B06A0000}"/>
    <cellStyle name="Normal 8 3 3 4 5" xfId="7176" xr:uid="{00000000-0005-0000-0000-0000191C0000}"/>
    <cellStyle name="Normal 8 3 3 4 5 3" xfId="22274" xr:uid="{00000000-0005-0000-0000-000017570000}"/>
    <cellStyle name="Normal 8 3 3 4 7" xfId="17261" xr:uid="{00000000-0005-0000-0000-000082430000}"/>
    <cellStyle name="Normal 8 3 3 5" xfId="2958" xr:uid="{00000000-0005-0000-0000-00009F0B0000}"/>
    <cellStyle name="Normal 8 3 3 5 2" xfId="13032" xr:uid="{00000000-0005-0000-0000-0000F9320000}"/>
    <cellStyle name="Normal 8 3 3 5 2 3" xfId="28126" xr:uid="{00000000-0005-0000-0000-0000F36D0000}"/>
    <cellStyle name="Normal 8 3 3 5 3" xfId="8012" xr:uid="{00000000-0005-0000-0000-00005D1F0000}"/>
    <cellStyle name="Normal 8 3 3 5 3 3" xfId="23109" xr:uid="{00000000-0005-0000-0000-00005A5A0000}"/>
    <cellStyle name="Normal 8 3 3 5 5" xfId="18096" xr:uid="{00000000-0005-0000-0000-0000C5460000}"/>
    <cellStyle name="Normal 8 3 3 6" xfId="4651" xr:uid="{00000000-0005-0000-0000-00003C120000}"/>
    <cellStyle name="Normal 8 3 3 6 2" xfId="14703" xr:uid="{00000000-0005-0000-0000-000080390000}"/>
    <cellStyle name="Normal 8 3 3 6 2 3" xfId="29797" xr:uid="{00000000-0005-0000-0000-00007A740000}"/>
    <cellStyle name="Normal 8 3 3 6 3" xfId="9683" xr:uid="{00000000-0005-0000-0000-0000E4250000}"/>
    <cellStyle name="Normal 8 3 3 6 3 3" xfId="24780" xr:uid="{00000000-0005-0000-0000-0000E1600000}"/>
    <cellStyle name="Normal 8 3 3 6 5" xfId="19767" xr:uid="{00000000-0005-0000-0000-00004C4D0000}"/>
    <cellStyle name="Normal 8 3 3 7" xfId="11361" xr:uid="{00000000-0005-0000-0000-0000722C0000}"/>
    <cellStyle name="Normal 8 3 3 7 3" xfId="26455" xr:uid="{00000000-0005-0000-0000-00006C670000}"/>
    <cellStyle name="Normal 8 3 3 8" xfId="6340" xr:uid="{00000000-0005-0000-0000-0000D5180000}"/>
    <cellStyle name="Normal 8 3 3 8 3" xfId="21438"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4" xr:uid="{00000000-0005-0000-0000-000041730000}"/>
    <cellStyle name="Normal 8 3 4 2 2 2 3" xfId="9370" xr:uid="{00000000-0005-0000-0000-0000AB240000}"/>
    <cellStyle name="Normal 8 3 4 2 2 2 3 3" xfId="24467" xr:uid="{00000000-0005-0000-0000-0000A85F0000}"/>
    <cellStyle name="Normal 8 3 4 2 2 2 5" xfId="19454" xr:uid="{00000000-0005-0000-0000-0000134C0000}"/>
    <cellStyle name="Normal 8 3 4 2 2 3" xfId="6009" xr:uid="{00000000-0005-0000-0000-00008A170000}"/>
    <cellStyle name="Normal 8 3 4 2 2 3 2" xfId="16061" xr:uid="{00000000-0005-0000-0000-0000CE3E0000}"/>
    <cellStyle name="Normal 8 3 4 2 2 3 2 3" xfId="31155" xr:uid="{00000000-0005-0000-0000-0000C8790000}"/>
    <cellStyle name="Normal 8 3 4 2 2 3 3" xfId="11041" xr:uid="{00000000-0005-0000-0000-0000322B0000}"/>
    <cellStyle name="Normal 8 3 4 2 2 3 3 3" xfId="26138" xr:uid="{00000000-0005-0000-0000-00002F660000}"/>
    <cellStyle name="Normal 8 3 4 2 2 3 5" xfId="21125" xr:uid="{00000000-0005-0000-0000-00009A520000}"/>
    <cellStyle name="Normal 8 3 4 2 2 4" xfId="12719" xr:uid="{00000000-0005-0000-0000-0000C0310000}"/>
    <cellStyle name="Normal 8 3 4 2 2 4 3" xfId="27813" xr:uid="{00000000-0005-0000-0000-0000BA6C0000}"/>
    <cellStyle name="Normal 8 3 4 2 2 5" xfId="7698" xr:uid="{00000000-0005-0000-0000-0000231E0000}"/>
    <cellStyle name="Normal 8 3 4 2 2 5 3" xfId="22796" xr:uid="{00000000-0005-0000-0000-000021590000}"/>
    <cellStyle name="Normal 8 3 4 2 2 7" xfId="17783" xr:uid="{00000000-0005-0000-0000-00008C450000}"/>
    <cellStyle name="Normal 8 3 4 2 3" xfId="3480" xr:uid="{00000000-0005-0000-0000-0000A90D0000}"/>
    <cellStyle name="Normal 8 3 4 2 3 2" xfId="13554" xr:uid="{00000000-0005-0000-0000-000003350000}"/>
    <cellStyle name="Normal 8 3 4 2 3 2 3" xfId="28648" xr:uid="{00000000-0005-0000-0000-0000FD6F0000}"/>
    <cellStyle name="Normal 8 3 4 2 3 3" xfId="8534" xr:uid="{00000000-0005-0000-0000-000067210000}"/>
    <cellStyle name="Normal 8 3 4 2 3 3 3" xfId="23631" xr:uid="{00000000-0005-0000-0000-0000645C0000}"/>
    <cellStyle name="Normal 8 3 4 2 3 5" xfId="18618" xr:uid="{00000000-0005-0000-0000-0000CF480000}"/>
    <cellStyle name="Normal 8 3 4 2 4" xfId="5173" xr:uid="{00000000-0005-0000-0000-000046140000}"/>
    <cellStyle name="Normal 8 3 4 2 4 2" xfId="15225" xr:uid="{00000000-0005-0000-0000-00008A3B0000}"/>
    <cellStyle name="Normal 8 3 4 2 4 2 3" xfId="30319" xr:uid="{00000000-0005-0000-0000-000084760000}"/>
    <cellStyle name="Normal 8 3 4 2 4 3" xfId="10205" xr:uid="{00000000-0005-0000-0000-0000EE270000}"/>
    <cellStyle name="Normal 8 3 4 2 4 3 3" xfId="25302" xr:uid="{00000000-0005-0000-0000-0000EB620000}"/>
    <cellStyle name="Normal 8 3 4 2 4 5" xfId="20289" xr:uid="{00000000-0005-0000-0000-0000564F0000}"/>
    <cellStyle name="Normal 8 3 4 2 5" xfId="11883" xr:uid="{00000000-0005-0000-0000-00007C2E0000}"/>
    <cellStyle name="Normal 8 3 4 2 5 3" xfId="26977" xr:uid="{00000000-0005-0000-0000-000076690000}"/>
    <cellStyle name="Normal 8 3 4 2 6" xfId="6862" xr:uid="{00000000-0005-0000-0000-0000DF1A0000}"/>
    <cellStyle name="Normal 8 3 4 2 6 3" xfId="21960" xr:uid="{00000000-0005-0000-0000-0000DD550000}"/>
    <cellStyle name="Normal 8 3 4 2 8" xfId="16947"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6" xr:uid="{00000000-0005-0000-0000-00009F710000}"/>
    <cellStyle name="Normal 8 3 4 3 2 3" xfId="8952" xr:uid="{00000000-0005-0000-0000-000009230000}"/>
    <cellStyle name="Normal 8 3 4 3 2 3 3" xfId="24049" xr:uid="{00000000-0005-0000-0000-0000065E0000}"/>
    <cellStyle name="Normal 8 3 4 3 2 5" xfId="19036" xr:uid="{00000000-0005-0000-0000-0000714A0000}"/>
    <cellStyle name="Normal 8 3 4 3 3" xfId="5591" xr:uid="{00000000-0005-0000-0000-0000E8150000}"/>
    <cellStyle name="Normal 8 3 4 3 3 2" xfId="15643" xr:uid="{00000000-0005-0000-0000-00002C3D0000}"/>
    <cellStyle name="Normal 8 3 4 3 3 2 3" xfId="30737" xr:uid="{00000000-0005-0000-0000-000026780000}"/>
    <cellStyle name="Normal 8 3 4 3 3 3" xfId="10623" xr:uid="{00000000-0005-0000-0000-000090290000}"/>
    <cellStyle name="Normal 8 3 4 3 3 3 3" xfId="25720" xr:uid="{00000000-0005-0000-0000-00008D640000}"/>
    <cellStyle name="Normal 8 3 4 3 3 5" xfId="20707" xr:uid="{00000000-0005-0000-0000-0000F8500000}"/>
    <cellStyle name="Normal 8 3 4 3 4" xfId="12301" xr:uid="{00000000-0005-0000-0000-00001E300000}"/>
    <cellStyle name="Normal 8 3 4 3 4 3" xfId="27395" xr:uid="{00000000-0005-0000-0000-0000186B0000}"/>
    <cellStyle name="Normal 8 3 4 3 5" xfId="7280" xr:uid="{00000000-0005-0000-0000-0000811C0000}"/>
    <cellStyle name="Normal 8 3 4 3 5 3" xfId="22378" xr:uid="{00000000-0005-0000-0000-00007F570000}"/>
    <cellStyle name="Normal 8 3 4 3 7" xfId="17365" xr:uid="{00000000-0005-0000-0000-0000EA430000}"/>
    <cellStyle name="Normal 8 3 4 4" xfId="3062" xr:uid="{00000000-0005-0000-0000-0000070C0000}"/>
    <cellStyle name="Normal 8 3 4 4 2" xfId="13136" xr:uid="{00000000-0005-0000-0000-000061330000}"/>
    <cellStyle name="Normal 8 3 4 4 2 3" xfId="28230" xr:uid="{00000000-0005-0000-0000-00005B6E0000}"/>
    <cellStyle name="Normal 8 3 4 4 3" xfId="8116" xr:uid="{00000000-0005-0000-0000-0000C51F0000}"/>
    <cellStyle name="Normal 8 3 4 4 3 3" xfId="23213" xr:uid="{00000000-0005-0000-0000-0000C25A0000}"/>
    <cellStyle name="Normal 8 3 4 4 5" xfId="18200" xr:uid="{00000000-0005-0000-0000-00002D470000}"/>
    <cellStyle name="Normal 8 3 4 5" xfId="4755" xr:uid="{00000000-0005-0000-0000-0000A4120000}"/>
    <cellStyle name="Normal 8 3 4 5 2" xfId="14807" xr:uid="{00000000-0005-0000-0000-0000E8390000}"/>
    <cellStyle name="Normal 8 3 4 5 2 3" xfId="29901" xr:uid="{00000000-0005-0000-0000-0000E2740000}"/>
    <cellStyle name="Normal 8 3 4 5 3" xfId="9787" xr:uid="{00000000-0005-0000-0000-00004C260000}"/>
    <cellStyle name="Normal 8 3 4 5 3 3" xfId="24884" xr:uid="{00000000-0005-0000-0000-000049610000}"/>
    <cellStyle name="Normal 8 3 4 5 5" xfId="19871" xr:uid="{00000000-0005-0000-0000-0000B44D0000}"/>
    <cellStyle name="Normal 8 3 4 6" xfId="11465" xr:uid="{00000000-0005-0000-0000-0000DA2C0000}"/>
    <cellStyle name="Normal 8 3 4 6 3" xfId="26559" xr:uid="{00000000-0005-0000-0000-0000D4670000}"/>
    <cellStyle name="Normal 8 3 4 7" xfId="6444" xr:uid="{00000000-0005-0000-0000-00003D190000}"/>
    <cellStyle name="Normal 8 3 4 7 3" xfId="21542" xr:uid="{00000000-0005-0000-0000-00003B540000}"/>
    <cellStyle name="Normal 8 3 4 9" xfId="16529"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6" xr:uid="{00000000-0005-0000-0000-000071720000}"/>
    <cellStyle name="Normal 8 3 5 2 2 3" xfId="9162" xr:uid="{00000000-0005-0000-0000-0000DB230000}"/>
    <cellStyle name="Normal 8 3 5 2 2 3 3" xfId="24259" xr:uid="{00000000-0005-0000-0000-0000D85E0000}"/>
    <cellStyle name="Normal 8 3 5 2 2 5" xfId="19246" xr:uid="{00000000-0005-0000-0000-0000434B0000}"/>
    <cellStyle name="Normal 8 3 5 2 3" xfId="5801" xr:uid="{00000000-0005-0000-0000-0000BA160000}"/>
    <cellStyle name="Normal 8 3 5 2 3 2" xfId="15853" xr:uid="{00000000-0005-0000-0000-0000FE3D0000}"/>
    <cellStyle name="Normal 8 3 5 2 3 2 3" xfId="30947" xr:uid="{00000000-0005-0000-0000-0000F8780000}"/>
    <cellStyle name="Normal 8 3 5 2 3 3" xfId="10833" xr:uid="{00000000-0005-0000-0000-0000622A0000}"/>
    <cellStyle name="Normal 8 3 5 2 3 3 3" xfId="25930" xr:uid="{00000000-0005-0000-0000-00005F650000}"/>
    <cellStyle name="Normal 8 3 5 2 3 5" xfId="20917" xr:uid="{00000000-0005-0000-0000-0000CA510000}"/>
    <cellStyle name="Normal 8 3 5 2 4" xfId="12511" xr:uid="{00000000-0005-0000-0000-0000F0300000}"/>
    <cellStyle name="Normal 8 3 5 2 4 3" xfId="27605" xr:uid="{00000000-0005-0000-0000-0000EA6B0000}"/>
    <cellStyle name="Normal 8 3 5 2 5" xfId="7490" xr:uid="{00000000-0005-0000-0000-0000531D0000}"/>
    <cellStyle name="Normal 8 3 5 2 5 3" xfId="22588" xr:uid="{00000000-0005-0000-0000-000051580000}"/>
    <cellStyle name="Normal 8 3 5 2 7" xfId="17575" xr:uid="{00000000-0005-0000-0000-0000BC440000}"/>
    <cellStyle name="Normal 8 3 5 3" xfId="3272" xr:uid="{00000000-0005-0000-0000-0000D90C0000}"/>
    <cellStyle name="Normal 8 3 5 3 2" xfId="13346" xr:uid="{00000000-0005-0000-0000-000033340000}"/>
    <cellStyle name="Normal 8 3 5 3 2 3" xfId="28440" xr:uid="{00000000-0005-0000-0000-00002D6F0000}"/>
    <cellStyle name="Normal 8 3 5 3 3" xfId="8326" xr:uid="{00000000-0005-0000-0000-000097200000}"/>
    <cellStyle name="Normal 8 3 5 3 3 3" xfId="23423" xr:uid="{00000000-0005-0000-0000-0000945B0000}"/>
    <cellStyle name="Normal 8 3 5 3 5" xfId="18410" xr:uid="{00000000-0005-0000-0000-0000FF470000}"/>
    <cellStyle name="Normal 8 3 5 4" xfId="4965" xr:uid="{00000000-0005-0000-0000-000076130000}"/>
    <cellStyle name="Normal 8 3 5 4 2" xfId="15017" xr:uid="{00000000-0005-0000-0000-0000BA3A0000}"/>
    <cellStyle name="Normal 8 3 5 4 2 3" xfId="30111" xr:uid="{00000000-0005-0000-0000-0000B4750000}"/>
    <cellStyle name="Normal 8 3 5 4 3" xfId="9997" xr:uid="{00000000-0005-0000-0000-00001E270000}"/>
    <cellStyle name="Normal 8 3 5 4 3 3" xfId="25094" xr:uid="{00000000-0005-0000-0000-00001B620000}"/>
    <cellStyle name="Normal 8 3 5 4 5" xfId="20081" xr:uid="{00000000-0005-0000-0000-0000864E0000}"/>
    <cellStyle name="Normal 8 3 5 5" xfId="11675" xr:uid="{00000000-0005-0000-0000-0000AC2D0000}"/>
    <cellStyle name="Normal 8 3 5 5 3" xfId="26769" xr:uid="{00000000-0005-0000-0000-0000A6680000}"/>
    <cellStyle name="Normal 8 3 5 6" xfId="6654" xr:uid="{00000000-0005-0000-0000-00000F1A0000}"/>
    <cellStyle name="Normal 8 3 5 6 3" xfId="21752" xr:uid="{00000000-0005-0000-0000-00000D550000}"/>
    <cellStyle name="Normal 8 3 5 8" xfId="16739"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8" xr:uid="{00000000-0005-0000-0000-0000CF700000}"/>
    <cellStyle name="Normal 8 3 6 2 3" xfId="8744" xr:uid="{00000000-0005-0000-0000-000039220000}"/>
    <cellStyle name="Normal 8 3 6 2 3 3" xfId="23841" xr:uid="{00000000-0005-0000-0000-0000365D0000}"/>
    <cellStyle name="Normal 8 3 6 2 5" xfId="18828" xr:uid="{00000000-0005-0000-0000-0000A1490000}"/>
    <cellStyle name="Normal 8 3 6 3" xfId="5383" xr:uid="{00000000-0005-0000-0000-000018150000}"/>
    <cellStyle name="Normal 8 3 6 3 2" xfId="15435" xr:uid="{00000000-0005-0000-0000-00005C3C0000}"/>
    <cellStyle name="Normal 8 3 6 3 2 3" xfId="30529" xr:uid="{00000000-0005-0000-0000-000056770000}"/>
    <cellStyle name="Normal 8 3 6 3 3" xfId="10415" xr:uid="{00000000-0005-0000-0000-0000C0280000}"/>
    <cellStyle name="Normal 8 3 6 3 3 3" xfId="25512" xr:uid="{00000000-0005-0000-0000-0000BD630000}"/>
    <cellStyle name="Normal 8 3 6 3 5" xfId="20499" xr:uid="{00000000-0005-0000-0000-000028500000}"/>
    <cellStyle name="Normal 8 3 6 4" xfId="12093" xr:uid="{00000000-0005-0000-0000-00004E2F0000}"/>
    <cellStyle name="Normal 8 3 6 4 3" xfId="27187" xr:uid="{00000000-0005-0000-0000-0000486A0000}"/>
    <cellStyle name="Normal 8 3 6 5" xfId="7072" xr:uid="{00000000-0005-0000-0000-0000B11B0000}"/>
    <cellStyle name="Normal 8 3 6 5 3" xfId="22170" xr:uid="{00000000-0005-0000-0000-0000AF560000}"/>
    <cellStyle name="Normal 8 3 6 7" xfId="17157" xr:uid="{00000000-0005-0000-0000-00001A430000}"/>
    <cellStyle name="Normal 8 3 7" xfId="2851" xr:uid="{00000000-0005-0000-0000-0000340B0000}"/>
    <cellStyle name="Normal 8 3 7 2" xfId="12928" xr:uid="{00000000-0005-0000-0000-000091320000}"/>
    <cellStyle name="Normal 8 3 7 2 3" xfId="28022" xr:uid="{00000000-0005-0000-0000-00008B6D0000}"/>
    <cellStyle name="Normal 8 3 7 3" xfId="7908" xr:uid="{00000000-0005-0000-0000-0000F51E0000}"/>
    <cellStyle name="Normal 8 3 7 3 3" xfId="23005" xr:uid="{00000000-0005-0000-0000-0000F2590000}"/>
    <cellStyle name="Normal 8 3 7 5" xfId="17992" xr:uid="{00000000-0005-0000-0000-00005D460000}"/>
    <cellStyle name="Normal 8 3 8" xfId="4545" xr:uid="{00000000-0005-0000-0000-0000D2110000}"/>
    <cellStyle name="Normal 8 3 8 2" xfId="14599" xr:uid="{00000000-0005-0000-0000-000018390000}"/>
    <cellStyle name="Normal 8 3 8 2 3" xfId="29693" xr:uid="{00000000-0005-0000-0000-000012740000}"/>
    <cellStyle name="Normal 8 3 8 3" xfId="9579" xr:uid="{00000000-0005-0000-0000-00007C250000}"/>
    <cellStyle name="Normal 8 3 8 3 3" xfId="24676" xr:uid="{00000000-0005-0000-0000-000079600000}"/>
    <cellStyle name="Normal 8 3 8 5" xfId="19663" xr:uid="{00000000-0005-0000-0000-0000E44C0000}"/>
    <cellStyle name="Normal 8 3 9" xfId="11255" xr:uid="{00000000-0005-0000-0000-0000082C0000}"/>
    <cellStyle name="Normal 8 3 9 3" xfId="26351" xr:uid="{00000000-0005-0000-0000-000004670000}"/>
    <cellStyle name="Normal 8 4" xfId="422" xr:uid="{00000000-0005-0000-0000-0000B1010000}"/>
    <cellStyle name="Normal 80" xfId="412" xr:uid="{00000000-0005-0000-0000-0000A7010000}"/>
    <cellStyle name="Normal 80 10" xfId="6185" xr:uid="{00000000-0005-0000-0000-00003A180000}"/>
    <cellStyle name="Normal 80 10 3" xfId="21286" xr:uid="{00000000-0005-0000-0000-00003B530000}"/>
    <cellStyle name="Normal 80 12" xfId="16271" xr:uid="{00000000-0005-0000-0000-0000A43F0000}"/>
    <cellStyle name="Normal 80 2" xfId="1150" xr:uid="{00000000-0005-0000-0000-00008E040000}"/>
    <cellStyle name="Normal 80 2 11" xfId="16325" xr:uid="{00000000-0005-0000-0000-0000DA3F0000}"/>
    <cellStyle name="Normal 80 2 2" xfId="1259" xr:uid="{00000000-0005-0000-0000-0000FB040000}"/>
    <cellStyle name="Normal 80 2 2 10" xfId="16429"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2" xr:uid="{00000000-0005-0000-0000-0000AD730000}"/>
    <cellStyle name="Normal 80 2 2 2 2 2 2 3" xfId="9478" xr:uid="{00000000-0005-0000-0000-000017250000}"/>
    <cellStyle name="Normal 80 2 2 2 2 2 2 3 3" xfId="24575" xr:uid="{00000000-0005-0000-0000-000014600000}"/>
    <cellStyle name="Normal 80 2 2 2 2 2 2 5" xfId="19562" xr:uid="{00000000-0005-0000-0000-00007F4C0000}"/>
    <cellStyle name="Normal 80 2 2 2 2 2 3" xfId="6117" xr:uid="{00000000-0005-0000-0000-0000F6170000}"/>
    <cellStyle name="Normal 80 2 2 2 2 2 3 2" xfId="16169" xr:uid="{00000000-0005-0000-0000-00003A3F0000}"/>
    <cellStyle name="Normal 80 2 2 2 2 2 3 2 3" xfId="31263" xr:uid="{00000000-0005-0000-0000-0000347A0000}"/>
    <cellStyle name="Normal 80 2 2 2 2 2 3 3" xfId="11149" xr:uid="{00000000-0005-0000-0000-00009E2B0000}"/>
    <cellStyle name="Normal 80 2 2 2 2 2 3 3 3" xfId="26246" xr:uid="{00000000-0005-0000-0000-00009B660000}"/>
    <cellStyle name="Normal 80 2 2 2 2 2 3 5" xfId="21233" xr:uid="{00000000-0005-0000-0000-000006530000}"/>
    <cellStyle name="Normal 80 2 2 2 2 2 4" xfId="12827" xr:uid="{00000000-0005-0000-0000-00002C320000}"/>
    <cellStyle name="Normal 80 2 2 2 2 2 4 3" xfId="27921" xr:uid="{00000000-0005-0000-0000-0000266D0000}"/>
    <cellStyle name="Normal 80 2 2 2 2 2 5" xfId="7806" xr:uid="{00000000-0005-0000-0000-00008F1E0000}"/>
    <cellStyle name="Normal 80 2 2 2 2 2 5 3" xfId="22904" xr:uid="{00000000-0005-0000-0000-00008D590000}"/>
    <cellStyle name="Normal 80 2 2 2 2 2 7" xfId="17891" xr:uid="{00000000-0005-0000-0000-0000F8450000}"/>
    <cellStyle name="Normal 80 2 2 2 2 3" xfId="3588" xr:uid="{00000000-0005-0000-0000-0000150E0000}"/>
    <cellStyle name="Normal 80 2 2 2 2 3 2" xfId="13662" xr:uid="{00000000-0005-0000-0000-00006F350000}"/>
    <cellStyle name="Normal 80 2 2 2 2 3 2 3" xfId="28756" xr:uid="{00000000-0005-0000-0000-000069700000}"/>
    <cellStyle name="Normal 80 2 2 2 2 3 3" xfId="8642" xr:uid="{00000000-0005-0000-0000-0000D3210000}"/>
    <cellStyle name="Normal 80 2 2 2 2 3 3 3" xfId="23739" xr:uid="{00000000-0005-0000-0000-0000D05C0000}"/>
    <cellStyle name="Normal 80 2 2 2 2 3 5" xfId="18726" xr:uid="{00000000-0005-0000-0000-00003B490000}"/>
    <cellStyle name="Normal 80 2 2 2 2 4" xfId="5281" xr:uid="{00000000-0005-0000-0000-0000B2140000}"/>
    <cellStyle name="Normal 80 2 2 2 2 4 2" xfId="15333" xr:uid="{00000000-0005-0000-0000-0000F63B0000}"/>
    <cellStyle name="Normal 80 2 2 2 2 4 2 3" xfId="30427" xr:uid="{00000000-0005-0000-0000-0000F0760000}"/>
    <cellStyle name="Normal 80 2 2 2 2 4 3" xfId="10313" xr:uid="{00000000-0005-0000-0000-00005A280000}"/>
    <cellStyle name="Normal 80 2 2 2 2 4 3 3" xfId="25410" xr:uid="{00000000-0005-0000-0000-000057630000}"/>
    <cellStyle name="Normal 80 2 2 2 2 4 5" xfId="20397" xr:uid="{00000000-0005-0000-0000-0000C24F0000}"/>
    <cellStyle name="Normal 80 2 2 2 2 5" xfId="11991" xr:uid="{00000000-0005-0000-0000-0000E82E0000}"/>
    <cellStyle name="Normal 80 2 2 2 2 5 3" xfId="27085" xr:uid="{00000000-0005-0000-0000-0000E2690000}"/>
    <cellStyle name="Normal 80 2 2 2 2 6" xfId="6970" xr:uid="{00000000-0005-0000-0000-00004B1B0000}"/>
    <cellStyle name="Normal 80 2 2 2 2 6 3" xfId="22068" xr:uid="{00000000-0005-0000-0000-000049560000}"/>
    <cellStyle name="Normal 80 2 2 2 2 8" xfId="17055"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4" xr:uid="{00000000-0005-0000-0000-00000B720000}"/>
    <cellStyle name="Normal 80 2 2 2 3 2 3" xfId="9060" xr:uid="{00000000-0005-0000-0000-000075230000}"/>
    <cellStyle name="Normal 80 2 2 2 3 2 3 3" xfId="24157" xr:uid="{00000000-0005-0000-0000-0000725E0000}"/>
    <cellStyle name="Normal 80 2 2 2 3 2 5" xfId="19144" xr:uid="{00000000-0005-0000-0000-0000DD4A0000}"/>
    <cellStyle name="Normal 80 2 2 2 3 3" xfId="5699" xr:uid="{00000000-0005-0000-0000-000054160000}"/>
    <cellStyle name="Normal 80 2 2 2 3 3 2" xfId="15751" xr:uid="{00000000-0005-0000-0000-0000983D0000}"/>
    <cellStyle name="Normal 80 2 2 2 3 3 2 3" xfId="30845" xr:uid="{00000000-0005-0000-0000-000092780000}"/>
    <cellStyle name="Normal 80 2 2 2 3 3 3" xfId="10731" xr:uid="{00000000-0005-0000-0000-0000FC290000}"/>
    <cellStyle name="Normal 80 2 2 2 3 3 3 3" xfId="25828" xr:uid="{00000000-0005-0000-0000-0000F9640000}"/>
    <cellStyle name="Normal 80 2 2 2 3 3 5" xfId="20815" xr:uid="{00000000-0005-0000-0000-000064510000}"/>
    <cellStyle name="Normal 80 2 2 2 3 4" xfId="12409" xr:uid="{00000000-0005-0000-0000-00008A300000}"/>
    <cellStyle name="Normal 80 2 2 2 3 4 3" xfId="27503" xr:uid="{00000000-0005-0000-0000-0000846B0000}"/>
    <cellStyle name="Normal 80 2 2 2 3 5" xfId="7388" xr:uid="{00000000-0005-0000-0000-0000ED1C0000}"/>
    <cellStyle name="Normal 80 2 2 2 3 5 3" xfId="22486" xr:uid="{00000000-0005-0000-0000-0000EB570000}"/>
    <cellStyle name="Normal 80 2 2 2 3 7" xfId="17473" xr:uid="{00000000-0005-0000-0000-000056440000}"/>
    <cellStyle name="Normal 80 2 2 2 4" xfId="3170" xr:uid="{00000000-0005-0000-0000-0000730C0000}"/>
    <cellStyle name="Normal 80 2 2 2 4 2" xfId="13244" xr:uid="{00000000-0005-0000-0000-0000CD330000}"/>
    <cellStyle name="Normal 80 2 2 2 4 2 3" xfId="28338" xr:uid="{00000000-0005-0000-0000-0000C76E0000}"/>
    <cellStyle name="Normal 80 2 2 2 4 3" xfId="8224" xr:uid="{00000000-0005-0000-0000-000031200000}"/>
    <cellStyle name="Normal 80 2 2 2 4 3 3" xfId="23321" xr:uid="{00000000-0005-0000-0000-00002E5B0000}"/>
    <cellStyle name="Normal 80 2 2 2 4 5" xfId="18308" xr:uid="{00000000-0005-0000-0000-000099470000}"/>
    <cellStyle name="Normal 80 2 2 2 5" xfId="4863" xr:uid="{00000000-0005-0000-0000-000010130000}"/>
    <cellStyle name="Normal 80 2 2 2 5 2" xfId="14915" xr:uid="{00000000-0005-0000-0000-0000543A0000}"/>
    <cellStyle name="Normal 80 2 2 2 5 2 3" xfId="30009" xr:uid="{00000000-0005-0000-0000-00004E750000}"/>
    <cellStyle name="Normal 80 2 2 2 5 3" xfId="9895" xr:uid="{00000000-0005-0000-0000-0000B8260000}"/>
    <cellStyle name="Normal 80 2 2 2 5 3 3" xfId="24992" xr:uid="{00000000-0005-0000-0000-0000B5610000}"/>
    <cellStyle name="Normal 80 2 2 2 5 5" xfId="19979" xr:uid="{00000000-0005-0000-0000-0000204E0000}"/>
    <cellStyle name="Normal 80 2 2 2 6" xfId="11573" xr:uid="{00000000-0005-0000-0000-0000462D0000}"/>
    <cellStyle name="Normal 80 2 2 2 6 3" xfId="26667" xr:uid="{00000000-0005-0000-0000-000040680000}"/>
    <cellStyle name="Normal 80 2 2 2 7" xfId="6552" xr:uid="{00000000-0005-0000-0000-0000A9190000}"/>
    <cellStyle name="Normal 80 2 2 2 7 3" xfId="21650" xr:uid="{00000000-0005-0000-0000-0000A7540000}"/>
    <cellStyle name="Normal 80 2 2 2 9" xfId="16637"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4" xr:uid="{00000000-0005-0000-0000-0000DD720000}"/>
    <cellStyle name="Normal 80 2 2 3 2 2 3" xfId="9270" xr:uid="{00000000-0005-0000-0000-000047240000}"/>
    <cellStyle name="Normal 80 2 2 3 2 2 3 3" xfId="24367" xr:uid="{00000000-0005-0000-0000-0000445F0000}"/>
    <cellStyle name="Normal 80 2 2 3 2 2 5" xfId="19354" xr:uid="{00000000-0005-0000-0000-0000AF4B0000}"/>
    <cellStyle name="Normal 80 2 2 3 2 3" xfId="5909" xr:uid="{00000000-0005-0000-0000-000026170000}"/>
    <cellStyle name="Normal 80 2 2 3 2 3 2" xfId="15961" xr:uid="{00000000-0005-0000-0000-00006A3E0000}"/>
    <cellStyle name="Normal 80 2 2 3 2 3 2 3" xfId="31055" xr:uid="{00000000-0005-0000-0000-000064790000}"/>
    <cellStyle name="Normal 80 2 2 3 2 3 3" xfId="10941" xr:uid="{00000000-0005-0000-0000-0000CE2A0000}"/>
    <cellStyle name="Normal 80 2 2 3 2 3 3 3" xfId="26038" xr:uid="{00000000-0005-0000-0000-0000CB650000}"/>
    <cellStyle name="Normal 80 2 2 3 2 3 5" xfId="21025" xr:uid="{00000000-0005-0000-0000-000036520000}"/>
    <cellStyle name="Normal 80 2 2 3 2 4" xfId="12619" xr:uid="{00000000-0005-0000-0000-00005C310000}"/>
    <cellStyle name="Normal 80 2 2 3 2 4 3" xfId="27713" xr:uid="{00000000-0005-0000-0000-0000566C0000}"/>
    <cellStyle name="Normal 80 2 2 3 2 5" xfId="7598" xr:uid="{00000000-0005-0000-0000-0000BF1D0000}"/>
    <cellStyle name="Normal 80 2 2 3 2 5 3" xfId="22696" xr:uid="{00000000-0005-0000-0000-0000BD580000}"/>
    <cellStyle name="Normal 80 2 2 3 2 7" xfId="17683" xr:uid="{00000000-0005-0000-0000-000028450000}"/>
    <cellStyle name="Normal 80 2 2 3 3" xfId="3380" xr:uid="{00000000-0005-0000-0000-0000450D0000}"/>
    <cellStyle name="Normal 80 2 2 3 3 2" xfId="13454" xr:uid="{00000000-0005-0000-0000-00009F340000}"/>
    <cellStyle name="Normal 80 2 2 3 3 2 3" xfId="28548" xr:uid="{00000000-0005-0000-0000-0000996F0000}"/>
    <cellStyle name="Normal 80 2 2 3 3 3" xfId="8434" xr:uid="{00000000-0005-0000-0000-000003210000}"/>
    <cellStyle name="Normal 80 2 2 3 3 3 3" xfId="23531" xr:uid="{00000000-0005-0000-0000-0000005C0000}"/>
    <cellStyle name="Normal 80 2 2 3 3 5" xfId="18518" xr:uid="{00000000-0005-0000-0000-00006B480000}"/>
    <cellStyle name="Normal 80 2 2 3 4" xfId="5073" xr:uid="{00000000-0005-0000-0000-0000E2130000}"/>
    <cellStyle name="Normal 80 2 2 3 4 2" xfId="15125" xr:uid="{00000000-0005-0000-0000-0000263B0000}"/>
    <cellStyle name="Normal 80 2 2 3 4 2 3" xfId="30219" xr:uid="{00000000-0005-0000-0000-000020760000}"/>
    <cellStyle name="Normal 80 2 2 3 4 3" xfId="10105" xr:uid="{00000000-0005-0000-0000-00008A270000}"/>
    <cellStyle name="Normal 80 2 2 3 4 3 3" xfId="25202" xr:uid="{00000000-0005-0000-0000-000087620000}"/>
    <cellStyle name="Normal 80 2 2 3 4 5" xfId="20189" xr:uid="{00000000-0005-0000-0000-0000F24E0000}"/>
    <cellStyle name="Normal 80 2 2 3 5" xfId="11783" xr:uid="{00000000-0005-0000-0000-0000182E0000}"/>
    <cellStyle name="Normal 80 2 2 3 5 3" xfId="26877" xr:uid="{00000000-0005-0000-0000-000012690000}"/>
    <cellStyle name="Normal 80 2 2 3 6" xfId="6762" xr:uid="{00000000-0005-0000-0000-00007B1A0000}"/>
    <cellStyle name="Normal 80 2 2 3 6 3" xfId="21860" xr:uid="{00000000-0005-0000-0000-000079550000}"/>
    <cellStyle name="Normal 80 2 2 3 8" xfId="16847"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6" xr:uid="{00000000-0005-0000-0000-00003B710000}"/>
    <cellStyle name="Normal 80 2 2 4 2 3" xfId="8852" xr:uid="{00000000-0005-0000-0000-0000A5220000}"/>
    <cellStyle name="Normal 80 2 2 4 2 3 3" xfId="23949" xr:uid="{00000000-0005-0000-0000-0000A25D0000}"/>
    <cellStyle name="Normal 80 2 2 4 2 5" xfId="18936" xr:uid="{00000000-0005-0000-0000-00000D4A0000}"/>
    <cellStyle name="Normal 80 2 2 4 3" xfId="5491" xr:uid="{00000000-0005-0000-0000-000084150000}"/>
    <cellStyle name="Normal 80 2 2 4 3 2" xfId="15543" xr:uid="{00000000-0005-0000-0000-0000C83C0000}"/>
    <cellStyle name="Normal 80 2 2 4 3 2 3" xfId="30637" xr:uid="{00000000-0005-0000-0000-0000C2770000}"/>
    <cellStyle name="Normal 80 2 2 4 3 3" xfId="10523" xr:uid="{00000000-0005-0000-0000-00002C290000}"/>
    <cellStyle name="Normal 80 2 2 4 3 3 3" xfId="25620" xr:uid="{00000000-0005-0000-0000-000029640000}"/>
    <cellStyle name="Normal 80 2 2 4 3 5" xfId="20607" xr:uid="{00000000-0005-0000-0000-000094500000}"/>
    <cellStyle name="Normal 80 2 2 4 4" xfId="12201" xr:uid="{00000000-0005-0000-0000-0000BA2F0000}"/>
    <cellStyle name="Normal 80 2 2 4 4 3" xfId="27295" xr:uid="{00000000-0005-0000-0000-0000B46A0000}"/>
    <cellStyle name="Normal 80 2 2 4 5" xfId="7180" xr:uid="{00000000-0005-0000-0000-00001D1C0000}"/>
    <cellStyle name="Normal 80 2 2 4 5 3" xfId="22278" xr:uid="{00000000-0005-0000-0000-00001B570000}"/>
    <cellStyle name="Normal 80 2 2 4 7" xfId="17265" xr:uid="{00000000-0005-0000-0000-000086430000}"/>
    <cellStyle name="Normal 80 2 2 5" xfId="2962" xr:uid="{00000000-0005-0000-0000-0000A30B0000}"/>
    <cellStyle name="Normal 80 2 2 5 2" xfId="13036" xr:uid="{00000000-0005-0000-0000-0000FD320000}"/>
    <cellStyle name="Normal 80 2 2 5 2 3" xfId="28130" xr:uid="{00000000-0005-0000-0000-0000F76D0000}"/>
    <cellStyle name="Normal 80 2 2 5 3" xfId="8016" xr:uid="{00000000-0005-0000-0000-0000611F0000}"/>
    <cellStyle name="Normal 80 2 2 5 3 3" xfId="23113" xr:uid="{00000000-0005-0000-0000-00005E5A0000}"/>
    <cellStyle name="Normal 80 2 2 5 5" xfId="18100" xr:uid="{00000000-0005-0000-0000-0000C9460000}"/>
    <cellStyle name="Normal 80 2 2 6" xfId="4655" xr:uid="{00000000-0005-0000-0000-000040120000}"/>
    <cellStyle name="Normal 80 2 2 6 2" xfId="14707" xr:uid="{00000000-0005-0000-0000-000084390000}"/>
    <cellStyle name="Normal 80 2 2 6 2 3" xfId="29801" xr:uid="{00000000-0005-0000-0000-00007E740000}"/>
    <cellStyle name="Normal 80 2 2 6 3" xfId="9687" xr:uid="{00000000-0005-0000-0000-0000E8250000}"/>
    <cellStyle name="Normal 80 2 2 6 3 3" xfId="24784" xr:uid="{00000000-0005-0000-0000-0000E5600000}"/>
    <cellStyle name="Normal 80 2 2 6 5" xfId="19771" xr:uid="{00000000-0005-0000-0000-0000504D0000}"/>
    <cellStyle name="Normal 80 2 2 7" xfId="11365" xr:uid="{00000000-0005-0000-0000-0000762C0000}"/>
    <cellStyle name="Normal 80 2 2 7 3" xfId="26459" xr:uid="{00000000-0005-0000-0000-000070670000}"/>
    <cellStyle name="Normal 80 2 2 8" xfId="6344" xr:uid="{00000000-0005-0000-0000-0000D9180000}"/>
    <cellStyle name="Normal 80 2 2 8 3" xfId="21442"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8" xr:uid="{00000000-0005-0000-0000-000045730000}"/>
    <cellStyle name="Normal 80 2 3 2 2 2 3" xfId="9374" xr:uid="{00000000-0005-0000-0000-0000AF240000}"/>
    <cellStyle name="Normal 80 2 3 2 2 2 3 3" xfId="24471" xr:uid="{00000000-0005-0000-0000-0000AC5F0000}"/>
    <cellStyle name="Normal 80 2 3 2 2 2 5" xfId="19458" xr:uid="{00000000-0005-0000-0000-0000174C0000}"/>
    <cellStyle name="Normal 80 2 3 2 2 3" xfId="6013" xr:uid="{00000000-0005-0000-0000-00008E170000}"/>
    <cellStyle name="Normal 80 2 3 2 2 3 2" xfId="16065" xr:uid="{00000000-0005-0000-0000-0000D23E0000}"/>
    <cellStyle name="Normal 80 2 3 2 2 3 2 3" xfId="31159" xr:uid="{00000000-0005-0000-0000-0000CC790000}"/>
    <cellStyle name="Normal 80 2 3 2 2 3 3" xfId="11045" xr:uid="{00000000-0005-0000-0000-0000362B0000}"/>
    <cellStyle name="Normal 80 2 3 2 2 3 3 3" xfId="26142" xr:uid="{00000000-0005-0000-0000-000033660000}"/>
    <cellStyle name="Normal 80 2 3 2 2 3 5" xfId="21129" xr:uid="{00000000-0005-0000-0000-00009E520000}"/>
    <cellStyle name="Normal 80 2 3 2 2 4" xfId="12723" xr:uid="{00000000-0005-0000-0000-0000C4310000}"/>
    <cellStyle name="Normal 80 2 3 2 2 4 3" xfId="27817" xr:uid="{00000000-0005-0000-0000-0000BE6C0000}"/>
    <cellStyle name="Normal 80 2 3 2 2 5" xfId="7702" xr:uid="{00000000-0005-0000-0000-0000271E0000}"/>
    <cellStyle name="Normal 80 2 3 2 2 5 3" xfId="22800" xr:uid="{00000000-0005-0000-0000-000025590000}"/>
    <cellStyle name="Normal 80 2 3 2 2 7" xfId="17787" xr:uid="{00000000-0005-0000-0000-000090450000}"/>
    <cellStyle name="Normal 80 2 3 2 3" xfId="3484" xr:uid="{00000000-0005-0000-0000-0000AD0D0000}"/>
    <cellStyle name="Normal 80 2 3 2 3 2" xfId="13558" xr:uid="{00000000-0005-0000-0000-000007350000}"/>
    <cellStyle name="Normal 80 2 3 2 3 2 3" xfId="28652" xr:uid="{00000000-0005-0000-0000-000001700000}"/>
    <cellStyle name="Normal 80 2 3 2 3 3" xfId="8538" xr:uid="{00000000-0005-0000-0000-00006B210000}"/>
    <cellStyle name="Normal 80 2 3 2 3 3 3" xfId="23635" xr:uid="{00000000-0005-0000-0000-0000685C0000}"/>
    <cellStyle name="Normal 80 2 3 2 3 5" xfId="18622" xr:uid="{00000000-0005-0000-0000-0000D3480000}"/>
    <cellStyle name="Normal 80 2 3 2 4" xfId="5177" xr:uid="{00000000-0005-0000-0000-00004A140000}"/>
    <cellStyle name="Normal 80 2 3 2 4 2" xfId="15229" xr:uid="{00000000-0005-0000-0000-00008E3B0000}"/>
    <cellStyle name="Normal 80 2 3 2 4 2 3" xfId="30323" xr:uid="{00000000-0005-0000-0000-000088760000}"/>
    <cellStyle name="Normal 80 2 3 2 4 3" xfId="10209" xr:uid="{00000000-0005-0000-0000-0000F2270000}"/>
    <cellStyle name="Normal 80 2 3 2 4 3 3" xfId="25306" xr:uid="{00000000-0005-0000-0000-0000EF620000}"/>
    <cellStyle name="Normal 80 2 3 2 4 5" xfId="20293" xr:uid="{00000000-0005-0000-0000-00005A4F0000}"/>
    <cellStyle name="Normal 80 2 3 2 5" xfId="11887" xr:uid="{00000000-0005-0000-0000-0000802E0000}"/>
    <cellStyle name="Normal 80 2 3 2 5 3" xfId="26981" xr:uid="{00000000-0005-0000-0000-00007A690000}"/>
    <cellStyle name="Normal 80 2 3 2 6" xfId="6866" xr:uid="{00000000-0005-0000-0000-0000E31A0000}"/>
    <cellStyle name="Normal 80 2 3 2 6 3" xfId="21964" xr:uid="{00000000-0005-0000-0000-0000E1550000}"/>
    <cellStyle name="Normal 80 2 3 2 8" xfId="16951"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0" xr:uid="{00000000-0005-0000-0000-0000A3710000}"/>
    <cellStyle name="Normal 80 2 3 3 2 3" xfId="8956" xr:uid="{00000000-0005-0000-0000-00000D230000}"/>
    <cellStyle name="Normal 80 2 3 3 2 3 3" xfId="24053" xr:uid="{00000000-0005-0000-0000-00000A5E0000}"/>
    <cellStyle name="Normal 80 2 3 3 2 5" xfId="19040" xr:uid="{00000000-0005-0000-0000-0000754A0000}"/>
    <cellStyle name="Normal 80 2 3 3 3" xfId="5595" xr:uid="{00000000-0005-0000-0000-0000EC150000}"/>
    <cellStyle name="Normal 80 2 3 3 3 2" xfId="15647" xr:uid="{00000000-0005-0000-0000-0000303D0000}"/>
    <cellStyle name="Normal 80 2 3 3 3 2 3" xfId="30741" xr:uid="{00000000-0005-0000-0000-00002A780000}"/>
    <cellStyle name="Normal 80 2 3 3 3 3" xfId="10627" xr:uid="{00000000-0005-0000-0000-000094290000}"/>
    <cellStyle name="Normal 80 2 3 3 3 3 3" xfId="25724" xr:uid="{00000000-0005-0000-0000-000091640000}"/>
    <cellStyle name="Normal 80 2 3 3 3 5" xfId="20711" xr:uid="{00000000-0005-0000-0000-0000FC500000}"/>
    <cellStyle name="Normal 80 2 3 3 4" xfId="12305" xr:uid="{00000000-0005-0000-0000-000022300000}"/>
    <cellStyle name="Normal 80 2 3 3 4 3" xfId="27399" xr:uid="{00000000-0005-0000-0000-00001C6B0000}"/>
    <cellStyle name="Normal 80 2 3 3 5" xfId="7284" xr:uid="{00000000-0005-0000-0000-0000851C0000}"/>
    <cellStyle name="Normal 80 2 3 3 5 3" xfId="22382" xr:uid="{00000000-0005-0000-0000-000083570000}"/>
    <cellStyle name="Normal 80 2 3 3 7" xfId="17369" xr:uid="{00000000-0005-0000-0000-0000EE430000}"/>
    <cellStyle name="Normal 80 2 3 4" xfId="3066" xr:uid="{00000000-0005-0000-0000-00000B0C0000}"/>
    <cellStyle name="Normal 80 2 3 4 2" xfId="13140" xr:uid="{00000000-0005-0000-0000-000065330000}"/>
    <cellStyle name="Normal 80 2 3 4 2 3" xfId="28234" xr:uid="{00000000-0005-0000-0000-00005F6E0000}"/>
    <cellStyle name="Normal 80 2 3 4 3" xfId="8120" xr:uid="{00000000-0005-0000-0000-0000C91F0000}"/>
    <cellStyle name="Normal 80 2 3 4 3 3" xfId="23217" xr:uid="{00000000-0005-0000-0000-0000C65A0000}"/>
    <cellStyle name="Normal 80 2 3 4 5" xfId="18204" xr:uid="{00000000-0005-0000-0000-000031470000}"/>
    <cellStyle name="Normal 80 2 3 5" xfId="4759" xr:uid="{00000000-0005-0000-0000-0000A8120000}"/>
    <cellStyle name="Normal 80 2 3 5 2" xfId="14811" xr:uid="{00000000-0005-0000-0000-0000EC390000}"/>
    <cellStyle name="Normal 80 2 3 5 2 3" xfId="29905" xr:uid="{00000000-0005-0000-0000-0000E6740000}"/>
    <cellStyle name="Normal 80 2 3 5 3" xfId="9791" xr:uid="{00000000-0005-0000-0000-000050260000}"/>
    <cellStyle name="Normal 80 2 3 5 3 3" xfId="24888" xr:uid="{00000000-0005-0000-0000-00004D610000}"/>
    <cellStyle name="Normal 80 2 3 5 5" xfId="19875" xr:uid="{00000000-0005-0000-0000-0000B84D0000}"/>
    <cellStyle name="Normal 80 2 3 6" xfId="11469" xr:uid="{00000000-0005-0000-0000-0000DE2C0000}"/>
    <cellStyle name="Normal 80 2 3 6 3" xfId="26563" xr:uid="{00000000-0005-0000-0000-0000D8670000}"/>
    <cellStyle name="Normal 80 2 3 7" xfId="6448" xr:uid="{00000000-0005-0000-0000-000041190000}"/>
    <cellStyle name="Normal 80 2 3 7 3" xfId="21546" xr:uid="{00000000-0005-0000-0000-00003F540000}"/>
    <cellStyle name="Normal 80 2 3 9" xfId="16533"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0" xr:uid="{00000000-0005-0000-0000-000075720000}"/>
    <cellStyle name="Normal 80 2 4 2 2 3" xfId="9166" xr:uid="{00000000-0005-0000-0000-0000DF230000}"/>
    <cellStyle name="Normal 80 2 4 2 2 3 3" xfId="24263" xr:uid="{00000000-0005-0000-0000-0000DC5E0000}"/>
    <cellStyle name="Normal 80 2 4 2 2 5" xfId="19250" xr:uid="{00000000-0005-0000-0000-0000474B0000}"/>
    <cellStyle name="Normal 80 2 4 2 3" xfId="5805" xr:uid="{00000000-0005-0000-0000-0000BE160000}"/>
    <cellStyle name="Normal 80 2 4 2 3 2" xfId="15857" xr:uid="{00000000-0005-0000-0000-0000023E0000}"/>
    <cellStyle name="Normal 80 2 4 2 3 2 3" xfId="30951" xr:uid="{00000000-0005-0000-0000-0000FC780000}"/>
    <cellStyle name="Normal 80 2 4 2 3 3" xfId="10837" xr:uid="{00000000-0005-0000-0000-0000662A0000}"/>
    <cellStyle name="Normal 80 2 4 2 3 3 3" xfId="25934" xr:uid="{00000000-0005-0000-0000-000063650000}"/>
    <cellStyle name="Normal 80 2 4 2 3 5" xfId="20921" xr:uid="{00000000-0005-0000-0000-0000CE510000}"/>
    <cellStyle name="Normal 80 2 4 2 4" xfId="12515" xr:uid="{00000000-0005-0000-0000-0000F4300000}"/>
    <cellStyle name="Normal 80 2 4 2 4 3" xfId="27609" xr:uid="{00000000-0005-0000-0000-0000EE6B0000}"/>
    <cellStyle name="Normal 80 2 4 2 5" xfId="7494" xr:uid="{00000000-0005-0000-0000-0000571D0000}"/>
    <cellStyle name="Normal 80 2 4 2 5 3" xfId="22592" xr:uid="{00000000-0005-0000-0000-000055580000}"/>
    <cellStyle name="Normal 80 2 4 2 7" xfId="17579" xr:uid="{00000000-0005-0000-0000-0000C0440000}"/>
    <cellStyle name="Normal 80 2 4 3" xfId="3276" xr:uid="{00000000-0005-0000-0000-0000DD0C0000}"/>
    <cellStyle name="Normal 80 2 4 3 2" xfId="13350" xr:uid="{00000000-0005-0000-0000-000037340000}"/>
    <cellStyle name="Normal 80 2 4 3 2 3" xfId="28444" xr:uid="{00000000-0005-0000-0000-0000316F0000}"/>
    <cellStyle name="Normal 80 2 4 3 3" xfId="8330" xr:uid="{00000000-0005-0000-0000-00009B200000}"/>
    <cellStyle name="Normal 80 2 4 3 3 3" xfId="23427" xr:uid="{00000000-0005-0000-0000-0000985B0000}"/>
    <cellStyle name="Normal 80 2 4 3 5" xfId="18414" xr:uid="{00000000-0005-0000-0000-000003480000}"/>
    <cellStyle name="Normal 80 2 4 4" xfId="4969" xr:uid="{00000000-0005-0000-0000-00007A130000}"/>
    <cellStyle name="Normal 80 2 4 4 2" xfId="15021" xr:uid="{00000000-0005-0000-0000-0000BE3A0000}"/>
    <cellStyle name="Normal 80 2 4 4 2 3" xfId="30115" xr:uid="{00000000-0005-0000-0000-0000B8750000}"/>
    <cellStyle name="Normal 80 2 4 4 3" xfId="10001" xr:uid="{00000000-0005-0000-0000-000022270000}"/>
    <cellStyle name="Normal 80 2 4 4 3 3" xfId="25098" xr:uid="{00000000-0005-0000-0000-00001F620000}"/>
    <cellStyle name="Normal 80 2 4 4 5" xfId="20085" xr:uid="{00000000-0005-0000-0000-00008A4E0000}"/>
    <cellStyle name="Normal 80 2 4 5" xfId="11679" xr:uid="{00000000-0005-0000-0000-0000B02D0000}"/>
    <cellStyle name="Normal 80 2 4 5 3" xfId="26773" xr:uid="{00000000-0005-0000-0000-0000AA680000}"/>
    <cellStyle name="Normal 80 2 4 6" xfId="6658" xr:uid="{00000000-0005-0000-0000-0000131A0000}"/>
    <cellStyle name="Normal 80 2 4 6 3" xfId="21756" xr:uid="{00000000-0005-0000-0000-000011550000}"/>
    <cellStyle name="Normal 80 2 4 8" xfId="16743"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2" xr:uid="{00000000-0005-0000-0000-0000D3700000}"/>
    <cellStyle name="Normal 80 2 5 2 3" xfId="8748" xr:uid="{00000000-0005-0000-0000-00003D220000}"/>
    <cellStyle name="Normal 80 2 5 2 3 3" xfId="23845" xr:uid="{00000000-0005-0000-0000-00003A5D0000}"/>
    <cellStyle name="Normal 80 2 5 2 5" xfId="18832" xr:uid="{00000000-0005-0000-0000-0000A5490000}"/>
    <cellStyle name="Normal 80 2 5 3" xfId="5387" xr:uid="{00000000-0005-0000-0000-00001C150000}"/>
    <cellStyle name="Normal 80 2 5 3 2" xfId="15439" xr:uid="{00000000-0005-0000-0000-0000603C0000}"/>
    <cellStyle name="Normal 80 2 5 3 2 3" xfId="30533" xr:uid="{00000000-0005-0000-0000-00005A770000}"/>
    <cellStyle name="Normal 80 2 5 3 3" xfId="10419" xr:uid="{00000000-0005-0000-0000-0000C4280000}"/>
    <cellStyle name="Normal 80 2 5 3 3 3" xfId="25516" xr:uid="{00000000-0005-0000-0000-0000C1630000}"/>
    <cellStyle name="Normal 80 2 5 3 5" xfId="20503" xr:uid="{00000000-0005-0000-0000-00002C500000}"/>
    <cellStyle name="Normal 80 2 5 4" xfId="12097" xr:uid="{00000000-0005-0000-0000-0000522F0000}"/>
    <cellStyle name="Normal 80 2 5 4 3" xfId="27191" xr:uid="{00000000-0005-0000-0000-00004C6A0000}"/>
    <cellStyle name="Normal 80 2 5 5" xfId="7076" xr:uid="{00000000-0005-0000-0000-0000B51B0000}"/>
    <cellStyle name="Normal 80 2 5 5 3" xfId="22174" xr:uid="{00000000-0005-0000-0000-0000B3560000}"/>
    <cellStyle name="Normal 80 2 5 7" xfId="17161" xr:uid="{00000000-0005-0000-0000-00001E430000}"/>
    <cellStyle name="Normal 80 2 6" xfId="2858" xr:uid="{00000000-0005-0000-0000-00003B0B0000}"/>
    <cellStyle name="Normal 80 2 6 2" xfId="12932" xr:uid="{00000000-0005-0000-0000-000095320000}"/>
    <cellStyle name="Normal 80 2 6 2 3" xfId="28026" xr:uid="{00000000-0005-0000-0000-00008F6D0000}"/>
    <cellStyle name="Normal 80 2 6 3" xfId="7912" xr:uid="{00000000-0005-0000-0000-0000F91E0000}"/>
    <cellStyle name="Normal 80 2 6 3 3" xfId="23009" xr:uid="{00000000-0005-0000-0000-0000F6590000}"/>
    <cellStyle name="Normal 80 2 6 5" xfId="17996" xr:uid="{00000000-0005-0000-0000-000061460000}"/>
    <cellStyle name="Normal 80 2 7" xfId="4551" xr:uid="{00000000-0005-0000-0000-0000D8110000}"/>
    <cellStyle name="Normal 80 2 7 2" xfId="14603" xr:uid="{00000000-0005-0000-0000-00001C390000}"/>
    <cellStyle name="Normal 80 2 7 2 3" xfId="29697" xr:uid="{00000000-0005-0000-0000-000016740000}"/>
    <cellStyle name="Normal 80 2 7 3" xfId="9583" xr:uid="{00000000-0005-0000-0000-000080250000}"/>
    <cellStyle name="Normal 80 2 7 3 3" xfId="24680" xr:uid="{00000000-0005-0000-0000-00007D600000}"/>
    <cellStyle name="Normal 80 2 7 5" xfId="19667" xr:uid="{00000000-0005-0000-0000-0000E84C0000}"/>
    <cellStyle name="Normal 80 2 8" xfId="11261" xr:uid="{00000000-0005-0000-0000-00000E2C0000}"/>
    <cellStyle name="Normal 80 2 8 3" xfId="26355" xr:uid="{00000000-0005-0000-0000-000008670000}"/>
    <cellStyle name="Normal 80 2 9" xfId="6240" xr:uid="{00000000-0005-0000-0000-000071180000}"/>
    <cellStyle name="Normal 80 2 9 3" xfId="21338" xr:uid="{00000000-0005-0000-0000-00006F530000}"/>
    <cellStyle name="Normal 80 3" xfId="1205" xr:uid="{00000000-0005-0000-0000-0000C5040000}"/>
    <cellStyle name="Normal 80 3 10" xfId="16377"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0" xr:uid="{00000000-0005-0000-0000-000079730000}"/>
    <cellStyle name="Normal 80 3 2 2 2 2 3" xfId="9426" xr:uid="{00000000-0005-0000-0000-0000E3240000}"/>
    <cellStyle name="Normal 80 3 2 2 2 2 3 3" xfId="24523" xr:uid="{00000000-0005-0000-0000-0000E05F0000}"/>
    <cellStyle name="Normal 80 3 2 2 2 2 5" xfId="19510" xr:uid="{00000000-0005-0000-0000-00004B4C0000}"/>
    <cellStyle name="Normal 80 3 2 2 2 3" xfId="6065" xr:uid="{00000000-0005-0000-0000-0000C2170000}"/>
    <cellStyle name="Normal 80 3 2 2 2 3 2" xfId="16117" xr:uid="{00000000-0005-0000-0000-0000063F0000}"/>
    <cellStyle name="Normal 80 3 2 2 2 3 2 3" xfId="31211" xr:uid="{00000000-0005-0000-0000-0000007A0000}"/>
    <cellStyle name="Normal 80 3 2 2 2 3 3" xfId="11097" xr:uid="{00000000-0005-0000-0000-00006A2B0000}"/>
    <cellStyle name="Normal 80 3 2 2 2 3 3 3" xfId="26194" xr:uid="{00000000-0005-0000-0000-000067660000}"/>
    <cellStyle name="Normal 80 3 2 2 2 3 5" xfId="21181" xr:uid="{00000000-0005-0000-0000-0000D2520000}"/>
    <cellStyle name="Normal 80 3 2 2 2 4" xfId="12775" xr:uid="{00000000-0005-0000-0000-0000F8310000}"/>
    <cellStyle name="Normal 80 3 2 2 2 4 3" xfId="27869" xr:uid="{00000000-0005-0000-0000-0000F26C0000}"/>
    <cellStyle name="Normal 80 3 2 2 2 5" xfId="7754" xr:uid="{00000000-0005-0000-0000-00005B1E0000}"/>
    <cellStyle name="Normal 80 3 2 2 2 5 3" xfId="22852" xr:uid="{00000000-0005-0000-0000-000059590000}"/>
    <cellStyle name="Normal 80 3 2 2 2 7" xfId="17839" xr:uid="{00000000-0005-0000-0000-0000C4450000}"/>
    <cellStyle name="Normal 80 3 2 2 3" xfId="3536" xr:uid="{00000000-0005-0000-0000-0000E10D0000}"/>
    <cellStyle name="Normal 80 3 2 2 3 2" xfId="13610" xr:uid="{00000000-0005-0000-0000-00003B350000}"/>
    <cellStyle name="Normal 80 3 2 2 3 2 3" xfId="28704" xr:uid="{00000000-0005-0000-0000-000035700000}"/>
    <cellStyle name="Normal 80 3 2 2 3 3" xfId="8590" xr:uid="{00000000-0005-0000-0000-00009F210000}"/>
    <cellStyle name="Normal 80 3 2 2 3 3 3" xfId="23687" xr:uid="{00000000-0005-0000-0000-00009C5C0000}"/>
    <cellStyle name="Normal 80 3 2 2 3 5" xfId="18674" xr:uid="{00000000-0005-0000-0000-000007490000}"/>
    <cellStyle name="Normal 80 3 2 2 4" xfId="5229" xr:uid="{00000000-0005-0000-0000-00007E140000}"/>
    <cellStyle name="Normal 80 3 2 2 4 2" xfId="15281" xr:uid="{00000000-0005-0000-0000-0000C23B0000}"/>
    <cellStyle name="Normal 80 3 2 2 4 2 3" xfId="30375" xr:uid="{00000000-0005-0000-0000-0000BC760000}"/>
    <cellStyle name="Normal 80 3 2 2 4 3" xfId="10261" xr:uid="{00000000-0005-0000-0000-000026280000}"/>
    <cellStyle name="Normal 80 3 2 2 4 3 3" xfId="25358" xr:uid="{00000000-0005-0000-0000-000023630000}"/>
    <cellStyle name="Normal 80 3 2 2 4 5" xfId="20345" xr:uid="{00000000-0005-0000-0000-00008E4F0000}"/>
    <cellStyle name="Normal 80 3 2 2 5" xfId="11939" xr:uid="{00000000-0005-0000-0000-0000B42E0000}"/>
    <cellStyle name="Normal 80 3 2 2 5 3" xfId="27033" xr:uid="{00000000-0005-0000-0000-0000AE690000}"/>
    <cellStyle name="Normal 80 3 2 2 6" xfId="6918" xr:uid="{00000000-0005-0000-0000-0000171B0000}"/>
    <cellStyle name="Normal 80 3 2 2 6 3" xfId="22016" xr:uid="{00000000-0005-0000-0000-000015560000}"/>
    <cellStyle name="Normal 80 3 2 2 8" xfId="17003"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2" xr:uid="{00000000-0005-0000-0000-0000D7710000}"/>
    <cellStyle name="Normal 80 3 2 3 2 3" xfId="9008" xr:uid="{00000000-0005-0000-0000-000041230000}"/>
    <cellStyle name="Normal 80 3 2 3 2 3 3" xfId="24105" xr:uid="{00000000-0005-0000-0000-00003E5E0000}"/>
    <cellStyle name="Normal 80 3 2 3 2 5" xfId="19092" xr:uid="{00000000-0005-0000-0000-0000A94A0000}"/>
    <cellStyle name="Normal 80 3 2 3 3" xfId="5647" xr:uid="{00000000-0005-0000-0000-000020160000}"/>
    <cellStyle name="Normal 80 3 2 3 3 2" xfId="15699" xr:uid="{00000000-0005-0000-0000-0000643D0000}"/>
    <cellStyle name="Normal 80 3 2 3 3 2 3" xfId="30793" xr:uid="{00000000-0005-0000-0000-00005E780000}"/>
    <cellStyle name="Normal 80 3 2 3 3 3" xfId="10679" xr:uid="{00000000-0005-0000-0000-0000C8290000}"/>
    <cellStyle name="Normal 80 3 2 3 3 3 3" xfId="25776" xr:uid="{00000000-0005-0000-0000-0000C5640000}"/>
    <cellStyle name="Normal 80 3 2 3 3 5" xfId="20763" xr:uid="{00000000-0005-0000-0000-000030510000}"/>
    <cellStyle name="Normal 80 3 2 3 4" xfId="12357" xr:uid="{00000000-0005-0000-0000-000056300000}"/>
    <cellStyle name="Normal 80 3 2 3 4 3" xfId="27451" xr:uid="{00000000-0005-0000-0000-0000506B0000}"/>
    <cellStyle name="Normal 80 3 2 3 5" xfId="7336" xr:uid="{00000000-0005-0000-0000-0000B91C0000}"/>
    <cellStyle name="Normal 80 3 2 3 5 3" xfId="22434" xr:uid="{00000000-0005-0000-0000-0000B7570000}"/>
    <cellStyle name="Normal 80 3 2 3 7" xfId="17421" xr:uid="{00000000-0005-0000-0000-000022440000}"/>
    <cellStyle name="Normal 80 3 2 4" xfId="3118" xr:uid="{00000000-0005-0000-0000-00003F0C0000}"/>
    <cellStyle name="Normal 80 3 2 4 2" xfId="13192" xr:uid="{00000000-0005-0000-0000-000099330000}"/>
    <cellStyle name="Normal 80 3 2 4 2 3" xfId="28286" xr:uid="{00000000-0005-0000-0000-0000936E0000}"/>
    <cellStyle name="Normal 80 3 2 4 3" xfId="8172" xr:uid="{00000000-0005-0000-0000-0000FD1F0000}"/>
    <cellStyle name="Normal 80 3 2 4 3 3" xfId="23269" xr:uid="{00000000-0005-0000-0000-0000FA5A0000}"/>
    <cellStyle name="Normal 80 3 2 4 5" xfId="18256" xr:uid="{00000000-0005-0000-0000-000065470000}"/>
    <cellStyle name="Normal 80 3 2 5" xfId="4811" xr:uid="{00000000-0005-0000-0000-0000DC120000}"/>
    <cellStyle name="Normal 80 3 2 5 2" xfId="14863" xr:uid="{00000000-0005-0000-0000-0000203A0000}"/>
    <cellStyle name="Normal 80 3 2 5 2 3" xfId="29957" xr:uid="{00000000-0005-0000-0000-00001A750000}"/>
    <cellStyle name="Normal 80 3 2 5 3" xfId="9843" xr:uid="{00000000-0005-0000-0000-000084260000}"/>
    <cellStyle name="Normal 80 3 2 5 3 3" xfId="24940" xr:uid="{00000000-0005-0000-0000-000081610000}"/>
    <cellStyle name="Normal 80 3 2 5 5" xfId="19927" xr:uid="{00000000-0005-0000-0000-0000EC4D0000}"/>
    <cellStyle name="Normal 80 3 2 6" xfId="11521" xr:uid="{00000000-0005-0000-0000-0000122D0000}"/>
    <cellStyle name="Normal 80 3 2 6 3" xfId="26615" xr:uid="{00000000-0005-0000-0000-00000C680000}"/>
    <cellStyle name="Normal 80 3 2 7" xfId="6500" xr:uid="{00000000-0005-0000-0000-000075190000}"/>
    <cellStyle name="Normal 80 3 2 7 3" xfId="21598" xr:uid="{00000000-0005-0000-0000-000073540000}"/>
    <cellStyle name="Normal 80 3 2 9" xfId="16585"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2" xr:uid="{00000000-0005-0000-0000-0000A9720000}"/>
    <cellStyle name="Normal 80 3 3 2 2 3" xfId="9218" xr:uid="{00000000-0005-0000-0000-000013240000}"/>
    <cellStyle name="Normal 80 3 3 2 2 3 3" xfId="24315" xr:uid="{00000000-0005-0000-0000-0000105F0000}"/>
    <cellStyle name="Normal 80 3 3 2 2 5" xfId="19302" xr:uid="{00000000-0005-0000-0000-00007B4B0000}"/>
    <cellStyle name="Normal 80 3 3 2 3" xfId="5857" xr:uid="{00000000-0005-0000-0000-0000F2160000}"/>
    <cellStyle name="Normal 80 3 3 2 3 2" xfId="15909" xr:uid="{00000000-0005-0000-0000-0000363E0000}"/>
    <cellStyle name="Normal 80 3 3 2 3 2 3" xfId="31003" xr:uid="{00000000-0005-0000-0000-000030790000}"/>
    <cellStyle name="Normal 80 3 3 2 3 3" xfId="10889" xr:uid="{00000000-0005-0000-0000-00009A2A0000}"/>
    <cellStyle name="Normal 80 3 3 2 3 3 3" xfId="25986" xr:uid="{00000000-0005-0000-0000-000097650000}"/>
    <cellStyle name="Normal 80 3 3 2 3 5" xfId="20973" xr:uid="{00000000-0005-0000-0000-000002520000}"/>
    <cellStyle name="Normal 80 3 3 2 4" xfId="12567" xr:uid="{00000000-0005-0000-0000-000028310000}"/>
    <cellStyle name="Normal 80 3 3 2 4 3" xfId="27661" xr:uid="{00000000-0005-0000-0000-0000226C0000}"/>
    <cellStyle name="Normal 80 3 3 2 5" xfId="7546" xr:uid="{00000000-0005-0000-0000-00008B1D0000}"/>
    <cellStyle name="Normal 80 3 3 2 5 3" xfId="22644" xr:uid="{00000000-0005-0000-0000-000089580000}"/>
    <cellStyle name="Normal 80 3 3 2 7" xfId="17631" xr:uid="{00000000-0005-0000-0000-0000F4440000}"/>
    <cellStyle name="Normal 80 3 3 3" xfId="3328" xr:uid="{00000000-0005-0000-0000-0000110D0000}"/>
    <cellStyle name="Normal 80 3 3 3 2" xfId="13402" xr:uid="{00000000-0005-0000-0000-00006B340000}"/>
    <cellStyle name="Normal 80 3 3 3 2 3" xfId="28496" xr:uid="{00000000-0005-0000-0000-0000656F0000}"/>
    <cellStyle name="Normal 80 3 3 3 3" xfId="8382" xr:uid="{00000000-0005-0000-0000-0000CF200000}"/>
    <cellStyle name="Normal 80 3 3 3 3 3" xfId="23479" xr:uid="{00000000-0005-0000-0000-0000CC5B0000}"/>
    <cellStyle name="Normal 80 3 3 3 5" xfId="18466" xr:uid="{00000000-0005-0000-0000-000037480000}"/>
    <cellStyle name="Normal 80 3 3 4" xfId="5021" xr:uid="{00000000-0005-0000-0000-0000AE130000}"/>
    <cellStyle name="Normal 80 3 3 4 2" xfId="15073" xr:uid="{00000000-0005-0000-0000-0000F23A0000}"/>
    <cellStyle name="Normal 80 3 3 4 2 3" xfId="30167" xr:uid="{00000000-0005-0000-0000-0000EC750000}"/>
    <cellStyle name="Normal 80 3 3 4 3" xfId="10053" xr:uid="{00000000-0005-0000-0000-000056270000}"/>
    <cellStyle name="Normal 80 3 3 4 3 3" xfId="25150" xr:uid="{00000000-0005-0000-0000-000053620000}"/>
    <cellStyle name="Normal 80 3 3 4 5" xfId="20137" xr:uid="{00000000-0005-0000-0000-0000BE4E0000}"/>
    <cellStyle name="Normal 80 3 3 5" xfId="11731" xr:uid="{00000000-0005-0000-0000-0000E42D0000}"/>
    <cellStyle name="Normal 80 3 3 5 3" xfId="26825" xr:uid="{00000000-0005-0000-0000-0000DE680000}"/>
    <cellStyle name="Normal 80 3 3 6" xfId="6710" xr:uid="{00000000-0005-0000-0000-0000471A0000}"/>
    <cellStyle name="Normal 80 3 3 6 3" xfId="21808" xr:uid="{00000000-0005-0000-0000-000045550000}"/>
    <cellStyle name="Normal 80 3 3 8" xfId="16795"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4" xr:uid="{00000000-0005-0000-0000-000007710000}"/>
    <cellStyle name="Normal 80 3 4 2 3" xfId="8800" xr:uid="{00000000-0005-0000-0000-000071220000}"/>
    <cellStyle name="Normal 80 3 4 2 3 3" xfId="23897" xr:uid="{00000000-0005-0000-0000-00006E5D0000}"/>
    <cellStyle name="Normal 80 3 4 2 5" xfId="18884" xr:uid="{00000000-0005-0000-0000-0000D9490000}"/>
    <cellStyle name="Normal 80 3 4 3" xfId="5439" xr:uid="{00000000-0005-0000-0000-000050150000}"/>
    <cellStyle name="Normal 80 3 4 3 2" xfId="15491" xr:uid="{00000000-0005-0000-0000-0000943C0000}"/>
    <cellStyle name="Normal 80 3 4 3 2 3" xfId="30585" xr:uid="{00000000-0005-0000-0000-00008E770000}"/>
    <cellStyle name="Normal 80 3 4 3 3" xfId="10471" xr:uid="{00000000-0005-0000-0000-0000F8280000}"/>
    <cellStyle name="Normal 80 3 4 3 3 3" xfId="25568" xr:uid="{00000000-0005-0000-0000-0000F5630000}"/>
    <cellStyle name="Normal 80 3 4 3 5" xfId="20555" xr:uid="{00000000-0005-0000-0000-000060500000}"/>
    <cellStyle name="Normal 80 3 4 4" xfId="12149" xr:uid="{00000000-0005-0000-0000-0000862F0000}"/>
    <cellStyle name="Normal 80 3 4 4 3" xfId="27243" xr:uid="{00000000-0005-0000-0000-0000806A0000}"/>
    <cellStyle name="Normal 80 3 4 5" xfId="7128" xr:uid="{00000000-0005-0000-0000-0000E91B0000}"/>
    <cellStyle name="Normal 80 3 4 5 3" xfId="22226" xr:uid="{00000000-0005-0000-0000-0000E7560000}"/>
    <cellStyle name="Normal 80 3 4 7" xfId="17213" xr:uid="{00000000-0005-0000-0000-000052430000}"/>
    <cellStyle name="Normal 80 3 5" xfId="2910" xr:uid="{00000000-0005-0000-0000-00006F0B0000}"/>
    <cellStyle name="Normal 80 3 5 2" xfId="12984" xr:uid="{00000000-0005-0000-0000-0000C9320000}"/>
    <cellStyle name="Normal 80 3 5 2 3" xfId="28078" xr:uid="{00000000-0005-0000-0000-0000C36D0000}"/>
    <cellStyle name="Normal 80 3 5 3" xfId="7964" xr:uid="{00000000-0005-0000-0000-00002D1F0000}"/>
    <cellStyle name="Normal 80 3 5 3 3" xfId="23061" xr:uid="{00000000-0005-0000-0000-00002A5A0000}"/>
    <cellStyle name="Normal 80 3 5 5" xfId="18048" xr:uid="{00000000-0005-0000-0000-000095460000}"/>
    <cellStyle name="Normal 80 3 6" xfId="4603" xr:uid="{00000000-0005-0000-0000-00000C120000}"/>
    <cellStyle name="Normal 80 3 6 2" xfId="14655" xr:uid="{00000000-0005-0000-0000-000050390000}"/>
    <cellStyle name="Normal 80 3 6 2 3" xfId="29749" xr:uid="{00000000-0005-0000-0000-00004A740000}"/>
    <cellStyle name="Normal 80 3 6 3" xfId="9635" xr:uid="{00000000-0005-0000-0000-0000B4250000}"/>
    <cellStyle name="Normal 80 3 6 3 3" xfId="24732" xr:uid="{00000000-0005-0000-0000-0000B1600000}"/>
    <cellStyle name="Normal 80 3 6 5" xfId="19719" xr:uid="{00000000-0005-0000-0000-00001C4D0000}"/>
    <cellStyle name="Normal 80 3 7" xfId="11313" xr:uid="{00000000-0005-0000-0000-0000422C0000}"/>
    <cellStyle name="Normal 80 3 7 3" xfId="26407" xr:uid="{00000000-0005-0000-0000-00003C670000}"/>
    <cellStyle name="Normal 80 3 8" xfId="6292" xr:uid="{00000000-0005-0000-0000-0000A5180000}"/>
    <cellStyle name="Normal 80 3 8 3" xfId="21390"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6" xr:uid="{00000000-0005-0000-0000-000011730000}"/>
    <cellStyle name="Normal 80 4 2 2 2 3" xfId="9322" xr:uid="{00000000-0005-0000-0000-00007B240000}"/>
    <cellStyle name="Normal 80 4 2 2 2 3 3" xfId="24419" xr:uid="{00000000-0005-0000-0000-0000785F0000}"/>
    <cellStyle name="Normal 80 4 2 2 2 5" xfId="19406" xr:uid="{00000000-0005-0000-0000-0000E34B0000}"/>
    <cellStyle name="Normal 80 4 2 2 3" xfId="5961" xr:uid="{00000000-0005-0000-0000-00005A170000}"/>
    <cellStyle name="Normal 80 4 2 2 3 2" xfId="16013" xr:uid="{00000000-0005-0000-0000-00009E3E0000}"/>
    <cellStyle name="Normal 80 4 2 2 3 2 3" xfId="31107" xr:uid="{00000000-0005-0000-0000-000098790000}"/>
    <cellStyle name="Normal 80 4 2 2 3 3" xfId="10993" xr:uid="{00000000-0005-0000-0000-0000022B0000}"/>
    <cellStyle name="Normal 80 4 2 2 3 3 3" xfId="26090" xr:uid="{00000000-0005-0000-0000-0000FF650000}"/>
    <cellStyle name="Normal 80 4 2 2 3 5" xfId="21077" xr:uid="{00000000-0005-0000-0000-00006A520000}"/>
    <cellStyle name="Normal 80 4 2 2 4" xfId="12671" xr:uid="{00000000-0005-0000-0000-000090310000}"/>
    <cellStyle name="Normal 80 4 2 2 4 3" xfId="27765" xr:uid="{00000000-0005-0000-0000-00008A6C0000}"/>
    <cellStyle name="Normal 80 4 2 2 5" xfId="7650" xr:uid="{00000000-0005-0000-0000-0000F31D0000}"/>
    <cellStyle name="Normal 80 4 2 2 5 3" xfId="22748" xr:uid="{00000000-0005-0000-0000-0000F1580000}"/>
    <cellStyle name="Normal 80 4 2 2 7" xfId="17735" xr:uid="{00000000-0005-0000-0000-00005C450000}"/>
    <cellStyle name="Normal 80 4 2 3" xfId="3432" xr:uid="{00000000-0005-0000-0000-0000790D0000}"/>
    <cellStyle name="Normal 80 4 2 3 2" xfId="13506" xr:uid="{00000000-0005-0000-0000-0000D3340000}"/>
    <cellStyle name="Normal 80 4 2 3 2 3" xfId="28600" xr:uid="{00000000-0005-0000-0000-0000CD6F0000}"/>
    <cellStyle name="Normal 80 4 2 3 3" xfId="8486" xr:uid="{00000000-0005-0000-0000-000037210000}"/>
    <cellStyle name="Normal 80 4 2 3 3 3" xfId="23583" xr:uid="{00000000-0005-0000-0000-0000345C0000}"/>
    <cellStyle name="Normal 80 4 2 3 5" xfId="18570" xr:uid="{00000000-0005-0000-0000-00009F480000}"/>
    <cellStyle name="Normal 80 4 2 4" xfId="5125" xr:uid="{00000000-0005-0000-0000-000016140000}"/>
    <cellStyle name="Normal 80 4 2 4 2" xfId="15177" xr:uid="{00000000-0005-0000-0000-00005A3B0000}"/>
    <cellStyle name="Normal 80 4 2 4 2 3" xfId="30271" xr:uid="{00000000-0005-0000-0000-000054760000}"/>
    <cellStyle name="Normal 80 4 2 4 3" xfId="10157" xr:uid="{00000000-0005-0000-0000-0000BE270000}"/>
    <cellStyle name="Normal 80 4 2 4 3 3" xfId="25254" xr:uid="{00000000-0005-0000-0000-0000BB620000}"/>
    <cellStyle name="Normal 80 4 2 4 5" xfId="20241" xr:uid="{00000000-0005-0000-0000-0000264F0000}"/>
    <cellStyle name="Normal 80 4 2 5" xfId="11835" xr:uid="{00000000-0005-0000-0000-00004C2E0000}"/>
    <cellStyle name="Normal 80 4 2 5 3" xfId="26929" xr:uid="{00000000-0005-0000-0000-000046690000}"/>
    <cellStyle name="Normal 80 4 2 6" xfId="6814" xr:uid="{00000000-0005-0000-0000-0000AF1A0000}"/>
    <cellStyle name="Normal 80 4 2 6 3" xfId="21912" xr:uid="{00000000-0005-0000-0000-0000AD550000}"/>
    <cellStyle name="Normal 80 4 2 8" xfId="16899"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8" xr:uid="{00000000-0005-0000-0000-00006F710000}"/>
    <cellStyle name="Normal 80 4 3 2 3" xfId="8904" xr:uid="{00000000-0005-0000-0000-0000D9220000}"/>
    <cellStyle name="Normal 80 4 3 2 3 3" xfId="24001" xr:uid="{00000000-0005-0000-0000-0000D65D0000}"/>
    <cellStyle name="Normal 80 4 3 2 5" xfId="18988" xr:uid="{00000000-0005-0000-0000-0000414A0000}"/>
    <cellStyle name="Normal 80 4 3 3" xfId="5543" xr:uid="{00000000-0005-0000-0000-0000B8150000}"/>
    <cellStyle name="Normal 80 4 3 3 2" xfId="15595" xr:uid="{00000000-0005-0000-0000-0000FC3C0000}"/>
    <cellStyle name="Normal 80 4 3 3 2 3" xfId="30689" xr:uid="{00000000-0005-0000-0000-0000F6770000}"/>
    <cellStyle name="Normal 80 4 3 3 3" xfId="10575" xr:uid="{00000000-0005-0000-0000-000060290000}"/>
    <cellStyle name="Normal 80 4 3 3 3 3" xfId="25672" xr:uid="{00000000-0005-0000-0000-00005D640000}"/>
    <cellStyle name="Normal 80 4 3 3 5" xfId="20659" xr:uid="{00000000-0005-0000-0000-0000C8500000}"/>
    <cellStyle name="Normal 80 4 3 4" xfId="12253" xr:uid="{00000000-0005-0000-0000-0000EE2F0000}"/>
    <cellStyle name="Normal 80 4 3 4 3" xfId="27347" xr:uid="{00000000-0005-0000-0000-0000E86A0000}"/>
    <cellStyle name="Normal 80 4 3 5" xfId="7232" xr:uid="{00000000-0005-0000-0000-0000511C0000}"/>
    <cellStyle name="Normal 80 4 3 5 3" xfId="22330" xr:uid="{00000000-0005-0000-0000-00004F570000}"/>
    <cellStyle name="Normal 80 4 3 7" xfId="17317" xr:uid="{00000000-0005-0000-0000-0000BA430000}"/>
    <cellStyle name="Normal 80 4 4" xfId="3014" xr:uid="{00000000-0005-0000-0000-0000D70B0000}"/>
    <cellStyle name="Normal 80 4 4 2" xfId="13088" xr:uid="{00000000-0005-0000-0000-000031330000}"/>
    <cellStyle name="Normal 80 4 4 2 3" xfId="28182" xr:uid="{00000000-0005-0000-0000-00002B6E0000}"/>
    <cellStyle name="Normal 80 4 4 3" xfId="8068" xr:uid="{00000000-0005-0000-0000-0000951F0000}"/>
    <cellStyle name="Normal 80 4 4 3 3" xfId="23165" xr:uid="{00000000-0005-0000-0000-0000925A0000}"/>
    <cellStyle name="Normal 80 4 4 5" xfId="18152" xr:uid="{00000000-0005-0000-0000-0000FD460000}"/>
    <cellStyle name="Normal 80 4 5" xfId="4707" xr:uid="{00000000-0005-0000-0000-000074120000}"/>
    <cellStyle name="Normal 80 4 5 2" xfId="14759" xr:uid="{00000000-0005-0000-0000-0000B8390000}"/>
    <cellStyle name="Normal 80 4 5 2 3" xfId="29853" xr:uid="{00000000-0005-0000-0000-0000B2740000}"/>
    <cellStyle name="Normal 80 4 5 3" xfId="9739" xr:uid="{00000000-0005-0000-0000-00001C260000}"/>
    <cellStyle name="Normal 80 4 5 3 3" xfId="24836" xr:uid="{00000000-0005-0000-0000-000019610000}"/>
    <cellStyle name="Normal 80 4 5 5" xfId="19823" xr:uid="{00000000-0005-0000-0000-0000844D0000}"/>
    <cellStyle name="Normal 80 4 6" xfId="11417" xr:uid="{00000000-0005-0000-0000-0000AA2C0000}"/>
    <cellStyle name="Normal 80 4 6 3" xfId="26511" xr:uid="{00000000-0005-0000-0000-0000A4670000}"/>
    <cellStyle name="Normal 80 4 7" xfId="6396" xr:uid="{00000000-0005-0000-0000-00000D190000}"/>
    <cellStyle name="Normal 80 4 7 3" xfId="21494" xr:uid="{00000000-0005-0000-0000-00000B540000}"/>
    <cellStyle name="Normal 80 4 9" xfId="16481"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8" xr:uid="{00000000-0005-0000-0000-000041720000}"/>
    <cellStyle name="Normal 80 5 2 2 3" xfId="9114" xr:uid="{00000000-0005-0000-0000-0000AB230000}"/>
    <cellStyle name="Normal 80 5 2 2 3 3" xfId="24211" xr:uid="{00000000-0005-0000-0000-0000A85E0000}"/>
    <cellStyle name="Normal 80 5 2 2 5" xfId="19198" xr:uid="{00000000-0005-0000-0000-0000134B0000}"/>
    <cellStyle name="Normal 80 5 2 3" xfId="5753" xr:uid="{00000000-0005-0000-0000-00008A160000}"/>
    <cellStyle name="Normal 80 5 2 3 2" xfId="15805" xr:uid="{00000000-0005-0000-0000-0000CE3D0000}"/>
    <cellStyle name="Normal 80 5 2 3 2 3" xfId="30899" xr:uid="{00000000-0005-0000-0000-0000C8780000}"/>
    <cellStyle name="Normal 80 5 2 3 3" xfId="10785" xr:uid="{00000000-0005-0000-0000-0000322A0000}"/>
    <cellStyle name="Normal 80 5 2 3 3 3" xfId="25882" xr:uid="{00000000-0005-0000-0000-00002F650000}"/>
    <cellStyle name="Normal 80 5 2 3 5" xfId="20869" xr:uid="{00000000-0005-0000-0000-00009A510000}"/>
    <cellStyle name="Normal 80 5 2 4" xfId="12463" xr:uid="{00000000-0005-0000-0000-0000C0300000}"/>
    <cellStyle name="Normal 80 5 2 4 3" xfId="27557" xr:uid="{00000000-0005-0000-0000-0000BA6B0000}"/>
    <cellStyle name="Normal 80 5 2 5" xfId="7442" xr:uid="{00000000-0005-0000-0000-0000231D0000}"/>
    <cellStyle name="Normal 80 5 2 5 3" xfId="22540" xr:uid="{00000000-0005-0000-0000-000021580000}"/>
    <cellStyle name="Normal 80 5 2 7" xfId="17527" xr:uid="{00000000-0005-0000-0000-00008C440000}"/>
    <cellStyle name="Normal 80 5 3" xfId="3224" xr:uid="{00000000-0005-0000-0000-0000A90C0000}"/>
    <cellStyle name="Normal 80 5 3 2" xfId="13298" xr:uid="{00000000-0005-0000-0000-000003340000}"/>
    <cellStyle name="Normal 80 5 3 2 3" xfId="28392" xr:uid="{00000000-0005-0000-0000-0000FD6E0000}"/>
    <cellStyle name="Normal 80 5 3 3" xfId="8278" xr:uid="{00000000-0005-0000-0000-000067200000}"/>
    <cellStyle name="Normal 80 5 3 3 3" xfId="23375" xr:uid="{00000000-0005-0000-0000-0000645B0000}"/>
    <cellStyle name="Normal 80 5 3 5" xfId="18362" xr:uid="{00000000-0005-0000-0000-0000CF470000}"/>
    <cellStyle name="Normal 80 5 4" xfId="4917" xr:uid="{00000000-0005-0000-0000-000046130000}"/>
    <cellStyle name="Normal 80 5 4 2" xfId="14969" xr:uid="{00000000-0005-0000-0000-00008A3A0000}"/>
    <cellStyle name="Normal 80 5 4 2 3" xfId="30063" xr:uid="{00000000-0005-0000-0000-000084750000}"/>
    <cellStyle name="Normal 80 5 4 3" xfId="9949" xr:uid="{00000000-0005-0000-0000-0000EE260000}"/>
    <cellStyle name="Normal 80 5 4 3 3" xfId="25046" xr:uid="{00000000-0005-0000-0000-0000EB610000}"/>
    <cellStyle name="Normal 80 5 4 5" xfId="20033" xr:uid="{00000000-0005-0000-0000-0000564E0000}"/>
    <cellStyle name="Normal 80 5 5" xfId="11627" xr:uid="{00000000-0005-0000-0000-00007C2D0000}"/>
    <cellStyle name="Normal 80 5 5 3" xfId="26721" xr:uid="{00000000-0005-0000-0000-000076680000}"/>
    <cellStyle name="Normal 80 5 6" xfId="6606" xr:uid="{00000000-0005-0000-0000-0000DF190000}"/>
    <cellStyle name="Normal 80 5 6 3" xfId="21704" xr:uid="{00000000-0005-0000-0000-0000DD540000}"/>
    <cellStyle name="Normal 80 5 8" xfId="16691"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0" xr:uid="{00000000-0005-0000-0000-00009F700000}"/>
    <cellStyle name="Normal 80 6 2 3" xfId="8696" xr:uid="{00000000-0005-0000-0000-000009220000}"/>
    <cellStyle name="Normal 80 6 2 3 3" xfId="23793" xr:uid="{00000000-0005-0000-0000-0000065D0000}"/>
    <cellStyle name="Normal 80 6 2 5" xfId="18780" xr:uid="{00000000-0005-0000-0000-000071490000}"/>
    <cellStyle name="Normal 80 6 3" xfId="5335" xr:uid="{00000000-0005-0000-0000-0000E8140000}"/>
    <cellStyle name="Normal 80 6 3 2" xfId="15387" xr:uid="{00000000-0005-0000-0000-00002C3C0000}"/>
    <cellStyle name="Normal 80 6 3 2 3" xfId="30481" xr:uid="{00000000-0005-0000-0000-000026770000}"/>
    <cellStyle name="Normal 80 6 3 3" xfId="10367" xr:uid="{00000000-0005-0000-0000-000090280000}"/>
    <cellStyle name="Normal 80 6 3 3 3" xfId="25464" xr:uid="{00000000-0005-0000-0000-00008D630000}"/>
    <cellStyle name="Normal 80 6 3 5" xfId="20451" xr:uid="{00000000-0005-0000-0000-0000F84F0000}"/>
    <cellStyle name="Normal 80 6 4" xfId="12045" xr:uid="{00000000-0005-0000-0000-00001E2F0000}"/>
    <cellStyle name="Normal 80 6 4 3" xfId="27139" xr:uid="{00000000-0005-0000-0000-0000186A0000}"/>
    <cellStyle name="Normal 80 6 5" xfId="7024" xr:uid="{00000000-0005-0000-0000-0000811B0000}"/>
    <cellStyle name="Normal 80 6 5 3" xfId="22122" xr:uid="{00000000-0005-0000-0000-00007F560000}"/>
    <cellStyle name="Normal 80 6 7" xfId="17109" xr:uid="{00000000-0005-0000-0000-0000EA420000}"/>
    <cellStyle name="Normal 80 7" xfId="2797" xr:uid="{00000000-0005-0000-0000-0000FE0A0000}"/>
    <cellStyle name="Normal 80 7 2" xfId="12880" xr:uid="{00000000-0005-0000-0000-000061320000}"/>
    <cellStyle name="Normal 80 7 2 3" xfId="27974" xr:uid="{00000000-0005-0000-0000-00005B6D0000}"/>
    <cellStyle name="Normal 80 7 3" xfId="7859" xr:uid="{00000000-0005-0000-0000-0000C41E0000}"/>
    <cellStyle name="Normal 80 7 3 3" xfId="22957" xr:uid="{00000000-0005-0000-0000-0000C2590000}"/>
    <cellStyle name="Normal 80 7 5" xfId="17944" xr:uid="{00000000-0005-0000-0000-00002D460000}"/>
    <cellStyle name="Normal 80 8" xfId="4495" xr:uid="{00000000-0005-0000-0000-0000A0110000}"/>
    <cellStyle name="Normal 80 8 2" xfId="14551" xr:uid="{00000000-0005-0000-0000-0000E8380000}"/>
    <cellStyle name="Normal 80 8 2 3" xfId="29645" xr:uid="{00000000-0005-0000-0000-0000E2730000}"/>
    <cellStyle name="Normal 80 8 3" xfId="9531" xr:uid="{00000000-0005-0000-0000-00004C250000}"/>
    <cellStyle name="Normal 80 8 3 3" xfId="24628" xr:uid="{00000000-0005-0000-0000-000049600000}"/>
    <cellStyle name="Normal 80 8 5" xfId="19615" xr:uid="{00000000-0005-0000-0000-0000B44C0000}"/>
    <cellStyle name="Normal 80 9" xfId="11207" xr:uid="{00000000-0005-0000-0000-0000D82B0000}"/>
    <cellStyle name="Normal 80 9 3" xfId="26303" xr:uid="{00000000-0005-0000-0000-0000D4660000}"/>
    <cellStyle name="Normal 81" xfId="1146" xr:uid="{00000000-0005-0000-0000-00008A040000}"/>
    <cellStyle name="Normal 81 10" xfId="6235" xr:uid="{00000000-0005-0000-0000-00006C180000}"/>
    <cellStyle name="Normal 81 10 3" xfId="21335" xr:uid="{00000000-0005-0000-0000-00006C530000}"/>
    <cellStyle name="Normal 81 12" xfId="16320" xr:uid="{00000000-0005-0000-0000-0000D53F0000}"/>
    <cellStyle name="Normal 81 2" xfId="1200" xr:uid="{00000000-0005-0000-0000-0000C0040000}"/>
    <cellStyle name="Normal 81 2 11" xfId="16374" xr:uid="{00000000-0005-0000-0000-00000B400000}"/>
    <cellStyle name="Normal 81 2 2" xfId="1308" xr:uid="{00000000-0005-0000-0000-00002C050000}"/>
    <cellStyle name="Normal 81 2 2 10" xfId="16478"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1" xr:uid="{00000000-0005-0000-0000-0000DE730000}"/>
    <cellStyle name="Normal 81 2 2 2 2 2 2 3" xfId="9527" xr:uid="{00000000-0005-0000-0000-000048250000}"/>
    <cellStyle name="Normal 81 2 2 2 2 2 2 3 3" xfId="24624" xr:uid="{00000000-0005-0000-0000-000045600000}"/>
    <cellStyle name="Normal 81 2 2 2 2 2 2 5" xfId="19611"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5" xr:uid="{00000000-0005-0000-0000-0000CC660000}"/>
    <cellStyle name="Normal 81 2 2 2 2 2 3 5" xfId="21282" xr:uid="{00000000-0005-0000-0000-000037530000}"/>
    <cellStyle name="Normal 81 2 2 2 2 2 4" xfId="12876" xr:uid="{00000000-0005-0000-0000-00005D320000}"/>
    <cellStyle name="Normal 81 2 2 2 2 2 4 3" xfId="27970" xr:uid="{00000000-0005-0000-0000-0000576D0000}"/>
    <cellStyle name="Normal 81 2 2 2 2 2 5" xfId="7855" xr:uid="{00000000-0005-0000-0000-0000C01E0000}"/>
    <cellStyle name="Normal 81 2 2 2 2 2 5 3" xfId="22953" xr:uid="{00000000-0005-0000-0000-0000BE590000}"/>
    <cellStyle name="Normal 81 2 2 2 2 2 7" xfId="17940" xr:uid="{00000000-0005-0000-0000-000029460000}"/>
    <cellStyle name="Normal 81 2 2 2 2 3" xfId="3637" xr:uid="{00000000-0005-0000-0000-0000460E0000}"/>
    <cellStyle name="Normal 81 2 2 2 2 3 2" xfId="13711" xr:uid="{00000000-0005-0000-0000-0000A0350000}"/>
    <cellStyle name="Normal 81 2 2 2 2 3 2 3" xfId="28805" xr:uid="{00000000-0005-0000-0000-00009A700000}"/>
    <cellStyle name="Normal 81 2 2 2 2 3 3" xfId="8691" xr:uid="{00000000-0005-0000-0000-000004220000}"/>
    <cellStyle name="Normal 81 2 2 2 2 3 3 3" xfId="23788" xr:uid="{00000000-0005-0000-0000-0000015D0000}"/>
    <cellStyle name="Normal 81 2 2 2 2 3 5" xfId="18775" xr:uid="{00000000-0005-0000-0000-00006C490000}"/>
    <cellStyle name="Normal 81 2 2 2 2 4" xfId="5330" xr:uid="{00000000-0005-0000-0000-0000E3140000}"/>
    <cellStyle name="Normal 81 2 2 2 2 4 2" xfId="15382" xr:uid="{00000000-0005-0000-0000-0000273C0000}"/>
    <cellStyle name="Normal 81 2 2 2 2 4 2 3" xfId="30476" xr:uid="{00000000-0005-0000-0000-000021770000}"/>
    <cellStyle name="Normal 81 2 2 2 2 4 3" xfId="10362" xr:uid="{00000000-0005-0000-0000-00008B280000}"/>
    <cellStyle name="Normal 81 2 2 2 2 4 3 3" xfId="25459" xr:uid="{00000000-0005-0000-0000-000088630000}"/>
    <cellStyle name="Normal 81 2 2 2 2 4 5" xfId="20446" xr:uid="{00000000-0005-0000-0000-0000F34F0000}"/>
    <cellStyle name="Normal 81 2 2 2 2 5" xfId="12040" xr:uid="{00000000-0005-0000-0000-0000192F0000}"/>
    <cellStyle name="Normal 81 2 2 2 2 5 3" xfId="27134" xr:uid="{00000000-0005-0000-0000-0000136A0000}"/>
    <cellStyle name="Normal 81 2 2 2 2 6" xfId="7019" xr:uid="{00000000-0005-0000-0000-00007C1B0000}"/>
    <cellStyle name="Normal 81 2 2 2 2 6 3" xfId="22117" xr:uid="{00000000-0005-0000-0000-00007A560000}"/>
    <cellStyle name="Normal 81 2 2 2 2 8" xfId="17104"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3" xr:uid="{00000000-0005-0000-0000-00003C720000}"/>
    <cellStyle name="Normal 81 2 2 2 3 2 3" xfId="9109" xr:uid="{00000000-0005-0000-0000-0000A6230000}"/>
    <cellStyle name="Normal 81 2 2 2 3 2 3 3" xfId="24206" xr:uid="{00000000-0005-0000-0000-0000A35E0000}"/>
    <cellStyle name="Normal 81 2 2 2 3 2 5" xfId="19193" xr:uid="{00000000-0005-0000-0000-00000E4B0000}"/>
    <cellStyle name="Normal 81 2 2 2 3 3" xfId="5748" xr:uid="{00000000-0005-0000-0000-000085160000}"/>
    <cellStyle name="Normal 81 2 2 2 3 3 2" xfId="15800" xr:uid="{00000000-0005-0000-0000-0000C93D0000}"/>
    <cellStyle name="Normal 81 2 2 2 3 3 2 3" xfId="30894" xr:uid="{00000000-0005-0000-0000-0000C3780000}"/>
    <cellStyle name="Normal 81 2 2 2 3 3 3" xfId="10780" xr:uid="{00000000-0005-0000-0000-00002D2A0000}"/>
    <cellStyle name="Normal 81 2 2 2 3 3 3 3" xfId="25877" xr:uid="{00000000-0005-0000-0000-00002A650000}"/>
    <cellStyle name="Normal 81 2 2 2 3 3 5" xfId="20864" xr:uid="{00000000-0005-0000-0000-000095510000}"/>
    <cellStyle name="Normal 81 2 2 2 3 4" xfId="12458" xr:uid="{00000000-0005-0000-0000-0000BB300000}"/>
    <cellStyle name="Normal 81 2 2 2 3 4 3" xfId="27552" xr:uid="{00000000-0005-0000-0000-0000B56B0000}"/>
    <cellStyle name="Normal 81 2 2 2 3 5" xfId="7437" xr:uid="{00000000-0005-0000-0000-00001E1D0000}"/>
    <cellStyle name="Normal 81 2 2 2 3 5 3" xfId="22535" xr:uid="{00000000-0005-0000-0000-00001C580000}"/>
    <cellStyle name="Normal 81 2 2 2 3 7" xfId="17522" xr:uid="{00000000-0005-0000-0000-000087440000}"/>
    <cellStyle name="Normal 81 2 2 2 4" xfId="3219" xr:uid="{00000000-0005-0000-0000-0000A40C0000}"/>
    <cellStyle name="Normal 81 2 2 2 4 2" xfId="13293" xr:uid="{00000000-0005-0000-0000-0000FE330000}"/>
    <cellStyle name="Normal 81 2 2 2 4 2 3" xfId="28387" xr:uid="{00000000-0005-0000-0000-0000F86E0000}"/>
    <cellStyle name="Normal 81 2 2 2 4 3" xfId="8273" xr:uid="{00000000-0005-0000-0000-000062200000}"/>
    <cellStyle name="Normal 81 2 2 2 4 3 3" xfId="23370" xr:uid="{00000000-0005-0000-0000-00005F5B0000}"/>
    <cellStyle name="Normal 81 2 2 2 4 5" xfId="18357" xr:uid="{00000000-0005-0000-0000-0000CA470000}"/>
    <cellStyle name="Normal 81 2 2 2 5" xfId="4912" xr:uid="{00000000-0005-0000-0000-000041130000}"/>
    <cellStyle name="Normal 81 2 2 2 5 2" xfId="14964" xr:uid="{00000000-0005-0000-0000-0000853A0000}"/>
    <cellStyle name="Normal 81 2 2 2 5 2 3" xfId="30058" xr:uid="{00000000-0005-0000-0000-00007F750000}"/>
    <cellStyle name="Normal 81 2 2 2 5 3" xfId="9944" xr:uid="{00000000-0005-0000-0000-0000E9260000}"/>
    <cellStyle name="Normal 81 2 2 2 5 3 3" xfId="25041" xr:uid="{00000000-0005-0000-0000-0000E6610000}"/>
    <cellStyle name="Normal 81 2 2 2 5 5" xfId="20028" xr:uid="{00000000-0005-0000-0000-0000514E0000}"/>
    <cellStyle name="Normal 81 2 2 2 6" xfId="11622" xr:uid="{00000000-0005-0000-0000-0000772D0000}"/>
    <cellStyle name="Normal 81 2 2 2 6 3" xfId="26716" xr:uid="{00000000-0005-0000-0000-000071680000}"/>
    <cellStyle name="Normal 81 2 2 2 7" xfId="6601" xr:uid="{00000000-0005-0000-0000-0000DA190000}"/>
    <cellStyle name="Normal 81 2 2 2 7 3" xfId="21699" xr:uid="{00000000-0005-0000-0000-0000D8540000}"/>
    <cellStyle name="Normal 81 2 2 2 9" xfId="16686"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3" xr:uid="{00000000-0005-0000-0000-00000E730000}"/>
    <cellStyle name="Normal 81 2 2 3 2 2 3" xfId="9319" xr:uid="{00000000-0005-0000-0000-000078240000}"/>
    <cellStyle name="Normal 81 2 2 3 2 2 3 3" xfId="24416" xr:uid="{00000000-0005-0000-0000-0000755F0000}"/>
    <cellStyle name="Normal 81 2 2 3 2 2 5" xfId="19403" xr:uid="{00000000-0005-0000-0000-0000E04B0000}"/>
    <cellStyle name="Normal 81 2 2 3 2 3" xfId="5958" xr:uid="{00000000-0005-0000-0000-000057170000}"/>
    <cellStyle name="Normal 81 2 2 3 2 3 2" xfId="16010" xr:uid="{00000000-0005-0000-0000-00009B3E0000}"/>
    <cellStyle name="Normal 81 2 2 3 2 3 2 3" xfId="31104" xr:uid="{00000000-0005-0000-0000-000095790000}"/>
    <cellStyle name="Normal 81 2 2 3 2 3 3" xfId="10990" xr:uid="{00000000-0005-0000-0000-0000FF2A0000}"/>
    <cellStyle name="Normal 81 2 2 3 2 3 3 3" xfId="26087" xr:uid="{00000000-0005-0000-0000-0000FC650000}"/>
    <cellStyle name="Normal 81 2 2 3 2 3 5" xfId="21074" xr:uid="{00000000-0005-0000-0000-000067520000}"/>
    <cellStyle name="Normal 81 2 2 3 2 4" xfId="12668" xr:uid="{00000000-0005-0000-0000-00008D310000}"/>
    <cellStyle name="Normal 81 2 2 3 2 4 3" xfId="27762" xr:uid="{00000000-0005-0000-0000-0000876C0000}"/>
    <cellStyle name="Normal 81 2 2 3 2 5" xfId="7647" xr:uid="{00000000-0005-0000-0000-0000F01D0000}"/>
    <cellStyle name="Normal 81 2 2 3 2 5 3" xfId="22745" xr:uid="{00000000-0005-0000-0000-0000EE580000}"/>
    <cellStyle name="Normal 81 2 2 3 2 7" xfId="17732" xr:uid="{00000000-0005-0000-0000-000059450000}"/>
    <cellStyle name="Normal 81 2 2 3 3" xfId="3429" xr:uid="{00000000-0005-0000-0000-0000760D0000}"/>
    <cellStyle name="Normal 81 2 2 3 3 2" xfId="13503" xr:uid="{00000000-0005-0000-0000-0000D0340000}"/>
    <cellStyle name="Normal 81 2 2 3 3 2 3" xfId="28597" xr:uid="{00000000-0005-0000-0000-0000CA6F0000}"/>
    <cellStyle name="Normal 81 2 2 3 3 3" xfId="8483" xr:uid="{00000000-0005-0000-0000-000034210000}"/>
    <cellStyle name="Normal 81 2 2 3 3 3 3" xfId="23580" xr:uid="{00000000-0005-0000-0000-0000315C0000}"/>
    <cellStyle name="Normal 81 2 2 3 3 5" xfId="18567" xr:uid="{00000000-0005-0000-0000-00009C480000}"/>
    <cellStyle name="Normal 81 2 2 3 4" xfId="5122" xr:uid="{00000000-0005-0000-0000-000013140000}"/>
    <cellStyle name="Normal 81 2 2 3 4 2" xfId="15174" xr:uid="{00000000-0005-0000-0000-0000573B0000}"/>
    <cellStyle name="Normal 81 2 2 3 4 2 3" xfId="30268" xr:uid="{00000000-0005-0000-0000-000051760000}"/>
    <cellStyle name="Normal 81 2 2 3 4 3" xfId="10154" xr:uid="{00000000-0005-0000-0000-0000BB270000}"/>
    <cellStyle name="Normal 81 2 2 3 4 3 3" xfId="25251" xr:uid="{00000000-0005-0000-0000-0000B8620000}"/>
    <cellStyle name="Normal 81 2 2 3 4 5" xfId="20238" xr:uid="{00000000-0005-0000-0000-0000234F0000}"/>
    <cellStyle name="Normal 81 2 2 3 5" xfId="11832" xr:uid="{00000000-0005-0000-0000-0000492E0000}"/>
    <cellStyle name="Normal 81 2 2 3 5 3" xfId="26926" xr:uid="{00000000-0005-0000-0000-000043690000}"/>
    <cellStyle name="Normal 81 2 2 3 6" xfId="6811" xr:uid="{00000000-0005-0000-0000-0000AC1A0000}"/>
    <cellStyle name="Normal 81 2 2 3 6 3" xfId="21909" xr:uid="{00000000-0005-0000-0000-0000AA550000}"/>
    <cellStyle name="Normal 81 2 2 3 8" xfId="16896"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5" xr:uid="{00000000-0005-0000-0000-00006C710000}"/>
    <cellStyle name="Normal 81 2 2 4 2 3" xfId="8901" xr:uid="{00000000-0005-0000-0000-0000D6220000}"/>
    <cellStyle name="Normal 81 2 2 4 2 3 3" xfId="23998" xr:uid="{00000000-0005-0000-0000-0000D35D0000}"/>
    <cellStyle name="Normal 81 2 2 4 2 5" xfId="18985" xr:uid="{00000000-0005-0000-0000-00003E4A0000}"/>
    <cellStyle name="Normal 81 2 2 4 3" xfId="5540" xr:uid="{00000000-0005-0000-0000-0000B5150000}"/>
    <cellStyle name="Normal 81 2 2 4 3 2" xfId="15592" xr:uid="{00000000-0005-0000-0000-0000F93C0000}"/>
    <cellStyle name="Normal 81 2 2 4 3 2 3" xfId="30686" xr:uid="{00000000-0005-0000-0000-0000F3770000}"/>
    <cellStyle name="Normal 81 2 2 4 3 3" xfId="10572" xr:uid="{00000000-0005-0000-0000-00005D290000}"/>
    <cellStyle name="Normal 81 2 2 4 3 3 3" xfId="25669" xr:uid="{00000000-0005-0000-0000-00005A640000}"/>
    <cellStyle name="Normal 81 2 2 4 3 5" xfId="20656" xr:uid="{00000000-0005-0000-0000-0000C5500000}"/>
    <cellStyle name="Normal 81 2 2 4 4" xfId="12250" xr:uid="{00000000-0005-0000-0000-0000EB2F0000}"/>
    <cellStyle name="Normal 81 2 2 4 4 3" xfId="27344" xr:uid="{00000000-0005-0000-0000-0000E56A0000}"/>
    <cellStyle name="Normal 81 2 2 4 5" xfId="7229" xr:uid="{00000000-0005-0000-0000-00004E1C0000}"/>
    <cellStyle name="Normal 81 2 2 4 5 3" xfId="22327" xr:uid="{00000000-0005-0000-0000-00004C570000}"/>
    <cellStyle name="Normal 81 2 2 4 7" xfId="17314" xr:uid="{00000000-0005-0000-0000-0000B7430000}"/>
    <cellStyle name="Normal 81 2 2 5" xfId="3011" xr:uid="{00000000-0005-0000-0000-0000D40B0000}"/>
    <cellStyle name="Normal 81 2 2 5 2" xfId="13085" xr:uid="{00000000-0005-0000-0000-00002E330000}"/>
    <cellStyle name="Normal 81 2 2 5 2 3" xfId="28179" xr:uid="{00000000-0005-0000-0000-0000286E0000}"/>
    <cellStyle name="Normal 81 2 2 5 3" xfId="8065" xr:uid="{00000000-0005-0000-0000-0000921F0000}"/>
    <cellStyle name="Normal 81 2 2 5 3 3" xfId="23162" xr:uid="{00000000-0005-0000-0000-00008F5A0000}"/>
    <cellStyle name="Normal 81 2 2 5 5" xfId="18149" xr:uid="{00000000-0005-0000-0000-0000FA460000}"/>
    <cellStyle name="Normal 81 2 2 6" xfId="4704" xr:uid="{00000000-0005-0000-0000-000071120000}"/>
    <cellStyle name="Normal 81 2 2 6 2" xfId="14756" xr:uid="{00000000-0005-0000-0000-0000B5390000}"/>
    <cellStyle name="Normal 81 2 2 6 2 3" xfId="29850" xr:uid="{00000000-0005-0000-0000-0000AF740000}"/>
    <cellStyle name="Normal 81 2 2 6 3" xfId="9736" xr:uid="{00000000-0005-0000-0000-000019260000}"/>
    <cellStyle name="Normal 81 2 2 6 3 3" xfId="24833" xr:uid="{00000000-0005-0000-0000-000016610000}"/>
    <cellStyle name="Normal 81 2 2 6 5" xfId="19820" xr:uid="{00000000-0005-0000-0000-0000814D0000}"/>
    <cellStyle name="Normal 81 2 2 7" xfId="11414" xr:uid="{00000000-0005-0000-0000-0000A72C0000}"/>
    <cellStyle name="Normal 81 2 2 7 3" xfId="26508" xr:uid="{00000000-0005-0000-0000-0000A1670000}"/>
    <cellStyle name="Normal 81 2 2 8" xfId="6393" xr:uid="{00000000-0005-0000-0000-00000A190000}"/>
    <cellStyle name="Normal 81 2 2 8 3" xfId="21491"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7" xr:uid="{00000000-0005-0000-0000-000076730000}"/>
    <cellStyle name="Normal 81 2 3 2 2 2 3" xfId="9423" xr:uid="{00000000-0005-0000-0000-0000E0240000}"/>
    <cellStyle name="Normal 81 2 3 2 2 2 3 3" xfId="24520" xr:uid="{00000000-0005-0000-0000-0000DD5F0000}"/>
    <cellStyle name="Normal 81 2 3 2 2 2 5" xfId="19507" xr:uid="{00000000-0005-0000-0000-0000484C0000}"/>
    <cellStyle name="Normal 81 2 3 2 2 3" xfId="6062" xr:uid="{00000000-0005-0000-0000-0000BF170000}"/>
    <cellStyle name="Normal 81 2 3 2 2 3 2" xfId="16114" xr:uid="{00000000-0005-0000-0000-0000033F0000}"/>
    <cellStyle name="Normal 81 2 3 2 2 3 2 3" xfId="31208" xr:uid="{00000000-0005-0000-0000-0000FD790000}"/>
    <cellStyle name="Normal 81 2 3 2 2 3 3" xfId="11094" xr:uid="{00000000-0005-0000-0000-0000672B0000}"/>
    <cellStyle name="Normal 81 2 3 2 2 3 3 3" xfId="26191" xr:uid="{00000000-0005-0000-0000-000064660000}"/>
    <cellStyle name="Normal 81 2 3 2 2 3 5" xfId="21178" xr:uid="{00000000-0005-0000-0000-0000CF520000}"/>
    <cellStyle name="Normal 81 2 3 2 2 4" xfId="12772" xr:uid="{00000000-0005-0000-0000-0000F5310000}"/>
    <cellStyle name="Normal 81 2 3 2 2 4 3" xfId="27866" xr:uid="{00000000-0005-0000-0000-0000EF6C0000}"/>
    <cellStyle name="Normal 81 2 3 2 2 5" xfId="7751" xr:uid="{00000000-0005-0000-0000-0000581E0000}"/>
    <cellStyle name="Normal 81 2 3 2 2 5 3" xfId="22849" xr:uid="{00000000-0005-0000-0000-000056590000}"/>
    <cellStyle name="Normal 81 2 3 2 2 7" xfId="17836" xr:uid="{00000000-0005-0000-0000-0000C1450000}"/>
    <cellStyle name="Normal 81 2 3 2 3" xfId="3533" xr:uid="{00000000-0005-0000-0000-0000DE0D0000}"/>
    <cellStyle name="Normal 81 2 3 2 3 2" xfId="13607" xr:uid="{00000000-0005-0000-0000-000038350000}"/>
    <cellStyle name="Normal 81 2 3 2 3 2 3" xfId="28701" xr:uid="{00000000-0005-0000-0000-000032700000}"/>
    <cellStyle name="Normal 81 2 3 2 3 3" xfId="8587" xr:uid="{00000000-0005-0000-0000-00009C210000}"/>
    <cellStyle name="Normal 81 2 3 2 3 3 3" xfId="23684" xr:uid="{00000000-0005-0000-0000-0000995C0000}"/>
    <cellStyle name="Normal 81 2 3 2 3 5" xfId="18671" xr:uid="{00000000-0005-0000-0000-000004490000}"/>
    <cellStyle name="Normal 81 2 3 2 4" xfId="5226" xr:uid="{00000000-0005-0000-0000-00007B140000}"/>
    <cellStyle name="Normal 81 2 3 2 4 2" xfId="15278" xr:uid="{00000000-0005-0000-0000-0000BF3B0000}"/>
    <cellStyle name="Normal 81 2 3 2 4 2 3" xfId="30372" xr:uid="{00000000-0005-0000-0000-0000B9760000}"/>
    <cellStyle name="Normal 81 2 3 2 4 3" xfId="10258" xr:uid="{00000000-0005-0000-0000-000023280000}"/>
    <cellStyle name="Normal 81 2 3 2 4 3 3" xfId="25355" xr:uid="{00000000-0005-0000-0000-000020630000}"/>
    <cellStyle name="Normal 81 2 3 2 4 5" xfId="20342" xr:uid="{00000000-0005-0000-0000-00008B4F0000}"/>
    <cellStyle name="Normal 81 2 3 2 5" xfId="11936" xr:uid="{00000000-0005-0000-0000-0000B12E0000}"/>
    <cellStyle name="Normal 81 2 3 2 5 3" xfId="27030" xr:uid="{00000000-0005-0000-0000-0000AB690000}"/>
    <cellStyle name="Normal 81 2 3 2 6" xfId="6915" xr:uid="{00000000-0005-0000-0000-0000141B0000}"/>
    <cellStyle name="Normal 81 2 3 2 6 3" xfId="22013" xr:uid="{00000000-0005-0000-0000-000012560000}"/>
    <cellStyle name="Normal 81 2 3 2 8" xfId="17000"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19" xr:uid="{00000000-0005-0000-0000-0000D4710000}"/>
    <cellStyle name="Normal 81 2 3 3 2 3" xfId="9005" xr:uid="{00000000-0005-0000-0000-00003E230000}"/>
    <cellStyle name="Normal 81 2 3 3 2 3 3" xfId="24102" xr:uid="{00000000-0005-0000-0000-00003B5E0000}"/>
    <cellStyle name="Normal 81 2 3 3 2 5" xfId="19089" xr:uid="{00000000-0005-0000-0000-0000A64A0000}"/>
    <cellStyle name="Normal 81 2 3 3 3" xfId="5644" xr:uid="{00000000-0005-0000-0000-00001D160000}"/>
    <cellStyle name="Normal 81 2 3 3 3 2" xfId="15696" xr:uid="{00000000-0005-0000-0000-0000613D0000}"/>
    <cellStyle name="Normal 81 2 3 3 3 2 3" xfId="30790" xr:uid="{00000000-0005-0000-0000-00005B780000}"/>
    <cellStyle name="Normal 81 2 3 3 3 3" xfId="10676" xr:uid="{00000000-0005-0000-0000-0000C5290000}"/>
    <cellStyle name="Normal 81 2 3 3 3 3 3" xfId="25773" xr:uid="{00000000-0005-0000-0000-0000C2640000}"/>
    <cellStyle name="Normal 81 2 3 3 3 5" xfId="20760" xr:uid="{00000000-0005-0000-0000-00002D510000}"/>
    <cellStyle name="Normal 81 2 3 3 4" xfId="12354" xr:uid="{00000000-0005-0000-0000-000053300000}"/>
    <cellStyle name="Normal 81 2 3 3 4 3" xfId="27448" xr:uid="{00000000-0005-0000-0000-00004D6B0000}"/>
    <cellStyle name="Normal 81 2 3 3 5" xfId="7333" xr:uid="{00000000-0005-0000-0000-0000B61C0000}"/>
    <cellStyle name="Normal 81 2 3 3 5 3" xfId="22431" xr:uid="{00000000-0005-0000-0000-0000B4570000}"/>
    <cellStyle name="Normal 81 2 3 3 7" xfId="17418" xr:uid="{00000000-0005-0000-0000-00001F440000}"/>
    <cellStyle name="Normal 81 2 3 4" xfId="3115" xr:uid="{00000000-0005-0000-0000-00003C0C0000}"/>
    <cellStyle name="Normal 81 2 3 4 2" xfId="13189" xr:uid="{00000000-0005-0000-0000-000096330000}"/>
    <cellStyle name="Normal 81 2 3 4 2 3" xfId="28283" xr:uid="{00000000-0005-0000-0000-0000906E0000}"/>
    <cellStyle name="Normal 81 2 3 4 3" xfId="8169" xr:uid="{00000000-0005-0000-0000-0000FA1F0000}"/>
    <cellStyle name="Normal 81 2 3 4 3 3" xfId="23266" xr:uid="{00000000-0005-0000-0000-0000F75A0000}"/>
    <cellStyle name="Normal 81 2 3 4 5" xfId="18253" xr:uid="{00000000-0005-0000-0000-000062470000}"/>
    <cellStyle name="Normal 81 2 3 5" xfId="4808" xr:uid="{00000000-0005-0000-0000-0000D9120000}"/>
    <cellStyle name="Normal 81 2 3 5 2" xfId="14860" xr:uid="{00000000-0005-0000-0000-00001D3A0000}"/>
    <cellStyle name="Normal 81 2 3 5 2 3" xfId="29954" xr:uid="{00000000-0005-0000-0000-000017750000}"/>
    <cellStyle name="Normal 81 2 3 5 3" xfId="9840" xr:uid="{00000000-0005-0000-0000-000081260000}"/>
    <cellStyle name="Normal 81 2 3 5 3 3" xfId="24937" xr:uid="{00000000-0005-0000-0000-00007E610000}"/>
    <cellStyle name="Normal 81 2 3 5 5" xfId="19924" xr:uid="{00000000-0005-0000-0000-0000E94D0000}"/>
    <cellStyle name="Normal 81 2 3 6" xfId="11518" xr:uid="{00000000-0005-0000-0000-00000F2D0000}"/>
    <cellStyle name="Normal 81 2 3 6 3" xfId="26612" xr:uid="{00000000-0005-0000-0000-000009680000}"/>
    <cellStyle name="Normal 81 2 3 7" xfId="6497" xr:uid="{00000000-0005-0000-0000-000072190000}"/>
    <cellStyle name="Normal 81 2 3 7 3" xfId="21595" xr:uid="{00000000-0005-0000-0000-000070540000}"/>
    <cellStyle name="Normal 81 2 3 9" xfId="16582"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29" xr:uid="{00000000-0005-0000-0000-0000A6720000}"/>
    <cellStyle name="Normal 81 2 4 2 2 3" xfId="9215" xr:uid="{00000000-0005-0000-0000-000010240000}"/>
    <cellStyle name="Normal 81 2 4 2 2 3 3" xfId="24312" xr:uid="{00000000-0005-0000-0000-00000D5F0000}"/>
    <cellStyle name="Normal 81 2 4 2 2 5" xfId="19299" xr:uid="{00000000-0005-0000-0000-0000784B0000}"/>
    <cellStyle name="Normal 81 2 4 2 3" xfId="5854" xr:uid="{00000000-0005-0000-0000-0000EF160000}"/>
    <cellStyle name="Normal 81 2 4 2 3 2" xfId="15906" xr:uid="{00000000-0005-0000-0000-0000333E0000}"/>
    <cellStyle name="Normal 81 2 4 2 3 2 3" xfId="31000" xr:uid="{00000000-0005-0000-0000-00002D790000}"/>
    <cellStyle name="Normal 81 2 4 2 3 3" xfId="10886" xr:uid="{00000000-0005-0000-0000-0000972A0000}"/>
    <cellStyle name="Normal 81 2 4 2 3 3 3" xfId="25983" xr:uid="{00000000-0005-0000-0000-000094650000}"/>
    <cellStyle name="Normal 81 2 4 2 3 5" xfId="20970" xr:uid="{00000000-0005-0000-0000-0000FF510000}"/>
    <cellStyle name="Normal 81 2 4 2 4" xfId="12564" xr:uid="{00000000-0005-0000-0000-000025310000}"/>
    <cellStyle name="Normal 81 2 4 2 4 3" xfId="27658" xr:uid="{00000000-0005-0000-0000-00001F6C0000}"/>
    <cellStyle name="Normal 81 2 4 2 5" xfId="7543" xr:uid="{00000000-0005-0000-0000-0000881D0000}"/>
    <cellStyle name="Normal 81 2 4 2 5 3" xfId="22641" xr:uid="{00000000-0005-0000-0000-000086580000}"/>
    <cellStyle name="Normal 81 2 4 2 7" xfId="17628" xr:uid="{00000000-0005-0000-0000-0000F1440000}"/>
    <cellStyle name="Normal 81 2 4 3" xfId="3325" xr:uid="{00000000-0005-0000-0000-00000E0D0000}"/>
    <cellStyle name="Normal 81 2 4 3 2" xfId="13399" xr:uid="{00000000-0005-0000-0000-000068340000}"/>
    <cellStyle name="Normal 81 2 4 3 2 3" xfId="28493" xr:uid="{00000000-0005-0000-0000-0000626F0000}"/>
    <cellStyle name="Normal 81 2 4 3 3" xfId="8379" xr:uid="{00000000-0005-0000-0000-0000CC200000}"/>
    <cellStyle name="Normal 81 2 4 3 3 3" xfId="23476" xr:uid="{00000000-0005-0000-0000-0000C95B0000}"/>
    <cellStyle name="Normal 81 2 4 3 5" xfId="18463" xr:uid="{00000000-0005-0000-0000-000034480000}"/>
    <cellStyle name="Normal 81 2 4 4" xfId="5018" xr:uid="{00000000-0005-0000-0000-0000AB130000}"/>
    <cellStyle name="Normal 81 2 4 4 2" xfId="15070" xr:uid="{00000000-0005-0000-0000-0000EF3A0000}"/>
    <cellStyle name="Normal 81 2 4 4 2 3" xfId="30164" xr:uid="{00000000-0005-0000-0000-0000E9750000}"/>
    <cellStyle name="Normal 81 2 4 4 3" xfId="10050" xr:uid="{00000000-0005-0000-0000-000053270000}"/>
    <cellStyle name="Normal 81 2 4 4 3 3" xfId="25147" xr:uid="{00000000-0005-0000-0000-000050620000}"/>
    <cellStyle name="Normal 81 2 4 4 5" xfId="20134" xr:uid="{00000000-0005-0000-0000-0000BB4E0000}"/>
    <cellStyle name="Normal 81 2 4 5" xfId="11728" xr:uid="{00000000-0005-0000-0000-0000E12D0000}"/>
    <cellStyle name="Normal 81 2 4 5 3" xfId="26822" xr:uid="{00000000-0005-0000-0000-0000DB680000}"/>
    <cellStyle name="Normal 81 2 4 6" xfId="6707" xr:uid="{00000000-0005-0000-0000-0000441A0000}"/>
    <cellStyle name="Normal 81 2 4 6 3" xfId="21805" xr:uid="{00000000-0005-0000-0000-000042550000}"/>
    <cellStyle name="Normal 81 2 4 8" xfId="16792"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1" xr:uid="{00000000-0005-0000-0000-000004710000}"/>
    <cellStyle name="Normal 81 2 5 2 3" xfId="8797" xr:uid="{00000000-0005-0000-0000-00006E220000}"/>
    <cellStyle name="Normal 81 2 5 2 3 3" xfId="23894" xr:uid="{00000000-0005-0000-0000-00006B5D0000}"/>
    <cellStyle name="Normal 81 2 5 2 5" xfId="18881" xr:uid="{00000000-0005-0000-0000-0000D6490000}"/>
    <cellStyle name="Normal 81 2 5 3" xfId="5436" xr:uid="{00000000-0005-0000-0000-00004D150000}"/>
    <cellStyle name="Normal 81 2 5 3 2" xfId="15488" xr:uid="{00000000-0005-0000-0000-0000913C0000}"/>
    <cellStyle name="Normal 81 2 5 3 2 3" xfId="30582" xr:uid="{00000000-0005-0000-0000-00008B770000}"/>
    <cellStyle name="Normal 81 2 5 3 3" xfId="10468" xr:uid="{00000000-0005-0000-0000-0000F5280000}"/>
    <cellStyle name="Normal 81 2 5 3 3 3" xfId="25565" xr:uid="{00000000-0005-0000-0000-0000F2630000}"/>
    <cellStyle name="Normal 81 2 5 3 5" xfId="20552" xr:uid="{00000000-0005-0000-0000-00005D500000}"/>
    <cellStyle name="Normal 81 2 5 4" xfId="12146" xr:uid="{00000000-0005-0000-0000-0000832F0000}"/>
    <cellStyle name="Normal 81 2 5 4 3" xfId="27240" xr:uid="{00000000-0005-0000-0000-00007D6A0000}"/>
    <cellStyle name="Normal 81 2 5 5" xfId="7125" xr:uid="{00000000-0005-0000-0000-0000E61B0000}"/>
    <cellStyle name="Normal 81 2 5 5 3" xfId="22223" xr:uid="{00000000-0005-0000-0000-0000E4560000}"/>
    <cellStyle name="Normal 81 2 5 7" xfId="17210" xr:uid="{00000000-0005-0000-0000-00004F430000}"/>
    <cellStyle name="Normal 81 2 6" xfId="2907" xr:uid="{00000000-0005-0000-0000-00006C0B0000}"/>
    <cellStyle name="Normal 81 2 6 2" xfId="12981" xr:uid="{00000000-0005-0000-0000-0000C6320000}"/>
    <cellStyle name="Normal 81 2 6 2 3" xfId="28075" xr:uid="{00000000-0005-0000-0000-0000C06D0000}"/>
    <cellStyle name="Normal 81 2 6 3" xfId="7961" xr:uid="{00000000-0005-0000-0000-00002A1F0000}"/>
    <cellStyle name="Normal 81 2 6 3 3" xfId="23058" xr:uid="{00000000-0005-0000-0000-0000275A0000}"/>
    <cellStyle name="Normal 81 2 6 5" xfId="18045" xr:uid="{00000000-0005-0000-0000-000092460000}"/>
    <cellStyle name="Normal 81 2 7" xfId="4600" xr:uid="{00000000-0005-0000-0000-000009120000}"/>
    <cellStyle name="Normal 81 2 7 2" xfId="14652" xr:uid="{00000000-0005-0000-0000-00004D390000}"/>
    <cellStyle name="Normal 81 2 7 2 3" xfId="29746" xr:uid="{00000000-0005-0000-0000-000047740000}"/>
    <cellStyle name="Normal 81 2 7 3" xfId="9632" xr:uid="{00000000-0005-0000-0000-0000B1250000}"/>
    <cellStyle name="Normal 81 2 7 3 3" xfId="24729" xr:uid="{00000000-0005-0000-0000-0000AE600000}"/>
    <cellStyle name="Normal 81 2 7 5" xfId="19716" xr:uid="{00000000-0005-0000-0000-0000194D0000}"/>
    <cellStyle name="Normal 81 2 8" xfId="11310" xr:uid="{00000000-0005-0000-0000-00003F2C0000}"/>
    <cellStyle name="Normal 81 2 8 3" xfId="26404" xr:uid="{00000000-0005-0000-0000-000039670000}"/>
    <cellStyle name="Normal 81 2 9" xfId="6289" xr:uid="{00000000-0005-0000-0000-0000A2180000}"/>
    <cellStyle name="Normal 81 2 9 3" xfId="21387" xr:uid="{00000000-0005-0000-0000-0000A0530000}"/>
    <cellStyle name="Normal 81 3" xfId="1254" xr:uid="{00000000-0005-0000-0000-0000F6040000}"/>
    <cellStyle name="Normal 81 3 10" xfId="16426"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89" xr:uid="{00000000-0005-0000-0000-0000AA730000}"/>
    <cellStyle name="Normal 81 3 2 2 2 2 3" xfId="9475" xr:uid="{00000000-0005-0000-0000-000014250000}"/>
    <cellStyle name="Normal 81 3 2 2 2 2 3 3" xfId="24572" xr:uid="{00000000-0005-0000-0000-000011600000}"/>
    <cellStyle name="Normal 81 3 2 2 2 2 5" xfId="19559" xr:uid="{00000000-0005-0000-0000-00007C4C0000}"/>
    <cellStyle name="Normal 81 3 2 2 2 3" xfId="6114" xr:uid="{00000000-0005-0000-0000-0000F3170000}"/>
    <cellStyle name="Normal 81 3 2 2 2 3 2" xfId="16166" xr:uid="{00000000-0005-0000-0000-0000373F0000}"/>
    <cellStyle name="Normal 81 3 2 2 2 3 2 3" xfId="31260" xr:uid="{00000000-0005-0000-0000-0000317A0000}"/>
    <cellStyle name="Normal 81 3 2 2 2 3 3" xfId="11146" xr:uid="{00000000-0005-0000-0000-00009B2B0000}"/>
    <cellStyle name="Normal 81 3 2 2 2 3 3 3" xfId="26243" xr:uid="{00000000-0005-0000-0000-000098660000}"/>
    <cellStyle name="Normal 81 3 2 2 2 3 5" xfId="21230" xr:uid="{00000000-0005-0000-0000-000003530000}"/>
    <cellStyle name="Normal 81 3 2 2 2 4" xfId="12824" xr:uid="{00000000-0005-0000-0000-000029320000}"/>
    <cellStyle name="Normal 81 3 2 2 2 4 3" xfId="27918" xr:uid="{00000000-0005-0000-0000-0000236D0000}"/>
    <cellStyle name="Normal 81 3 2 2 2 5" xfId="7803" xr:uid="{00000000-0005-0000-0000-00008C1E0000}"/>
    <cellStyle name="Normal 81 3 2 2 2 5 3" xfId="22901" xr:uid="{00000000-0005-0000-0000-00008A590000}"/>
    <cellStyle name="Normal 81 3 2 2 2 7" xfId="17888" xr:uid="{00000000-0005-0000-0000-0000F5450000}"/>
    <cellStyle name="Normal 81 3 2 2 3" xfId="3585" xr:uid="{00000000-0005-0000-0000-0000120E0000}"/>
    <cellStyle name="Normal 81 3 2 2 3 2" xfId="13659" xr:uid="{00000000-0005-0000-0000-00006C350000}"/>
    <cellStyle name="Normal 81 3 2 2 3 2 3" xfId="28753" xr:uid="{00000000-0005-0000-0000-000066700000}"/>
    <cellStyle name="Normal 81 3 2 2 3 3" xfId="8639" xr:uid="{00000000-0005-0000-0000-0000D0210000}"/>
    <cellStyle name="Normal 81 3 2 2 3 3 3" xfId="23736" xr:uid="{00000000-0005-0000-0000-0000CD5C0000}"/>
    <cellStyle name="Normal 81 3 2 2 3 5" xfId="18723" xr:uid="{00000000-0005-0000-0000-000038490000}"/>
    <cellStyle name="Normal 81 3 2 2 4" xfId="5278" xr:uid="{00000000-0005-0000-0000-0000AF140000}"/>
    <cellStyle name="Normal 81 3 2 2 4 2" xfId="15330" xr:uid="{00000000-0005-0000-0000-0000F33B0000}"/>
    <cellStyle name="Normal 81 3 2 2 4 2 3" xfId="30424" xr:uid="{00000000-0005-0000-0000-0000ED760000}"/>
    <cellStyle name="Normal 81 3 2 2 4 3" xfId="10310" xr:uid="{00000000-0005-0000-0000-000057280000}"/>
    <cellStyle name="Normal 81 3 2 2 4 3 3" xfId="25407" xr:uid="{00000000-0005-0000-0000-000054630000}"/>
    <cellStyle name="Normal 81 3 2 2 4 5" xfId="20394" xr:uid="{00000000-0005-0000-0000-0000BF4F0000}"/>
    <cellStyle name="Normal 81 3 2 2 5" xfId="11988" xr:uid="{00000000-0005-0000-0000-0000E52E0000}"/>
    <cellStyle name="Normal 81 3 2 2 5 3" xfId="27082" xr:uid="{00000000-0005-0000-0000-0000DF690000}"/>
    <cellStyle name="Normal 81 3 2 2 6" xfId="6967" xr:uid="{00000000-0005-0000-0000-0000481B0000}"/>
    <cellStyle name="Normal 81 3 2 2 6 3" xfId="22065" xr:uid="{00000000-0005-0000-0000-000046560000}"/>
    <cellStyle name="Normal 81 3 2 2 8" xfId="17052"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1" xr:uid="{00000000-0005-0000-0000-000008720000}"/>
    <cellStyle name="Normal 81 3 2 3 2 3" xfId="9057" xr:uid="{00000000-0005-0000-0000-000072230000}"/>
    <cellStyle name="Normal 81 3 2 3 2 3 3" xfId="24154" xr:uid="{00000000-0005-0000-0000-00006F5E0000}"/>
    <cellStyle name="Normal 81 3 2 3 2 5" xfId="19141" xr:uid="{00000000-0005-0000-0000-0000DA4A0000}"/>
    <cellStyle name="Normal 81 3 2 3 3" xfId="5696" xr:uid="{00000000-0005-0000-0000-000051160000}"/>
    <cellStyle name="Normal 81 3 2 3 3 2" xfId="15748" xr:uid="{00000000-0005-0000-0000-0000953D0000}"/>
    <cellStyle name="Normal 81 3 2 3 3 2 3" xfId="30842" xr:uid="{00000000-0005-0000-0000-00008F780000}"/>
    <cellStyle name="Normal 81 3 2 3 3 3" xfId="10728" xr:uid="{00000000-0005-0000-0000-0000F9290000}"/>
    <cellStyle name="Normal 81 3 2 3 3 3 3" xfId="25825" xr:uid="{00000000-0005-0000-0000-0000F6640000}"/>
    <cellStyle name="Normal 81 3 2 3 3 5" xfId="20812" xr:uid="{00000000-0005-0000-0000-000061510000}"/>
    <cellStyle name="Normal 81 3 2 3 4" xfId="12406" xr:uid="{00000000-0005-0000-0000-000087300000}"/>
    <cellStyle name="Normal 81 3 2 3 4 3" xfId="27500" xr:uid="{00000000-0005-0000-0000-0000816B0000}"/>
    <cellStyle name="Normal 81 3 2 3 5" xfId="7385" xr:uid="{00000000-0005-0000-0000-0000EA1C0000}"/>
    <cellStyle name="Normal 81 3 2 3 5 3" xfId="22483" xr:uid="{00000000-0005-0000-0000-0000E8570000}"/>
    <cellStyle name="Normal 81 3 2 3 7" xfId="17470" xr:uid="{00000000-0005-0000-0000-000053440000}"/>
    <cellStyle name="Normal 81 3 2 4" xfId="3167" xr:uid="{00000000-0005-0000-0000-0000700C0000}"/>
    <cellStyle name="Normal 81 3 2 4 2" xfId="13241" xr:uid="{00000000-0005-0000-0000-0000CA330000}"/>
    <cellStyle name="Normal 81 3 2 4 2 3" xfId="28335" xr:uid="{00000000-0005-0000-0000-0000C46E0000}"/>
    <cellStyle name="Normal 81 3 2 4 3" xfId="8221" xr:uid="{00000000-0005-0000-0000-00002E200000}"/>
    <cellStyle name="Normal 81 3 2 4 3 3" xfId="23318" xr:uid="{00000000-0005-0000-0000-00002B5B0000}"/>
    <cellStyle name="Normal 81 3 2 4 5" xfId="18305" xr:uid="{00000000-0005-0000-0000-000096470000}"/>
    <cellStyle name="Normal 81 3 2 5" xfId="4860" xr:uid="{00000000-0005-0000-0000-00000D130000}"/>
    <cellStyle name="Normal 81 3 2 5 2" xfId="14912" xr:uid="{00000000-0005-0000-0000-0000513A0000}"/>
    <cellStyle name="Normal 81 3 2 5 2 3" xfId="30006" xr:uid="{00000000-0005-0000-0000-00004B750000}"/>
    <cellStyle name="Normal 81 3 2 5 3" xfId="9892" xr:uid="{00000000-0005-0000-0000-0000B5260000}"/>
    <cellStyle name="Normal 81 3 2 5 3 3" xfId="24989" xr:uid="{00000000-0005-0000-0000-0000B2610000}"/>
    <cellStyle name="Normal 81 3 2 5 5" xfId="19976" xr:uid="{00000000-0005-0000-0000-00001D4E0000}"/>
    <cellStyle name="Normal 81 3 2 6" xfId="11570" xr:uid="{00000000-0005-0000-0000-0000432D0000}"/>
    <cellStyle name="Normal 81 3 2 6 3" xfId="26664" xr:uid="{00000000-0005-0000-0000-00003D680000}"/>
    <cellStyle name="Normal 81 3 2 7" xfId="6549" xr:uid="{00000000-0005-0000-0000-0000A6190000}"/>
    <cellStyle name="Normal 81 3 2 7 3" xfId="21647" xr:uid="{00000000-0005-0000-0000-0000A4540000}"/>
    <cellStyle name="Normal 81 3 2 9" xfId="16634"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1" xr:uid="{00000000-0005-0000-0000-0000DA720000}"/>
    <cellStyle name="Normal 81 3 3 2 2 3" xfId="9267" xr:uid="{00000000-0005-0000-0000-000044240000}"/>
    <cellStyle name="Normal 81 3 3 2 2 3 3" xfId="24364" xr:uid="{00000000-0005-0000-0000-0000415F0000}"/>
    <cellStyle name="Normal 81 3 3 2 2 5" xfId="19351" xr:uid="{00000000-0005-0000-0000-0000AC4B0000}"/>
    <cellStyle name="Normal 81 3 3 2 3" xfId="5906" xr:uid="{00000000-0005-0000-0000-000023170000}"/>
    <cellStyle name="Normal 81 3 3 2 3 2" xfId="15958" xr:uid="{00000000-0005-0000-0000-0000673E0000}"/>
    <cellStyle name="Normal 81 3 3 2 3 2 3" xfId="31052" xr:uid="{00000000-0005-0000-0000-000061790000}"/>
    <cellStyle name="Normal 81 3 3 2 3 3" xfId="10938" xr:uid="{00000000-0005-0000-0000-0000CB2A0000}"/>
    <cellStyle name="Normal 81 3 3 2 3 3 3" xfId="26035" xr:uid="{00000000-0005-0000-0000-0000C8650000}"/>
    <cellStyle name="Normal 81 3 3 2 3 5" xfId="21022" xr:uid="{00000000-0005-0000-0000-000033520000}"/>
    <cellStyle name="Normal 81 3 3 2 4" xfId="12616" xr:uid="{00000000-0005-0000-0000-000059310000}"/>
    <cellStyle name="Normal 81 3 3 2 4 3" xfId="27710" xr:uid="{00000000-0005-0000-0000-0000536C0000}"/>
    <cellStyle name="Normal 81 3 3 2 5" xfId="7595" xr:uid="{00000000-0005-0000-0000-0000BC1D0000}"/>
    <cellStyle name="Normal 81 3 3 2 5 3" xfId="22693" xr:uid="{00000000-0005-0000-0000-0000BA580000}"/>
    <cellStyle name="Normal 81 3 3 2 7" xfId="17680" xr:uid="{00000000-0005-0000-0000-000025450000}"/>
    <cellStyle name="Normal 81 3 3 3" xfId="3377" xr:uid="{00000000-0005-0000-0000-0000420D0000}"/>
    <cellStyle name="Normal 81 3 3 3 2" xfId="13451" xr:uid="{00000000-0005-0000-0000-00009C340000}"/>
    <cellStyle name="Normal 81 3 3 3 2 3" xfId="28545" xr:uid="{00000000-0005-0000-0000-0000966F0000}"/>
    <cellStyle name="Normal 81 3 3 3 3" xfId="8431" xr:uid="{00000000-0005-0000-0000-000000210000}"/>
    <cellStyle name="Normal 81 3 3 3 3 3" xfId="23528" xr:uid="{00000000-0005-0000-0000-0000FD5B0000}"/>
    <cellStyle name="Normal 81 3 3 3 5" xfId="18515" xr:uid="{00000000-0005-0000-0000-000068480000}"/>
    <cellStyle name="Normal 81 3 3 4" xfId="5070" xr:uid="{00000000-0005-0000-0000-0000DF130000}"/>
    <cellStyle name="Normal 81 3 3 4 2" xfId="15122" xr:uid="{00000000-0005-0000-0000-0000233B0000}"/>
    <cellStyle name="Normal 81 3 3 4 2 3" xfId="30216" xr:uid="{00000000-0005-0000-0000-00001D760000}"/>
    <cellStyle name="Normal 81 3 3 4 3" xfId="10102" xr:uid="{00000000-0005-0000-0000-000087270000}"/>
    <cellStyle name="Normal 81 3 3 4 3 3" xfId="25199" xr:uid="{00000000-0005-0000-0000-000084620000}"/>
    <cellStyle name="Normal 81 3 3 4 5" xfId="20186" xr:uid="{00000000-0005-0000-0000-0000EF4E0000}"/>
    <cellStyle name="Normal 81 3 3 5" xfId="11780" xr:uid="{00000000-0005-0000-0000-0000152E0000}"/>
    <cellStyle name="Normal 81 3 3 5 3" xfId="26874" xr:uid="{00000000-0005-0000-0000-00000F690000}"/>
    <cellStyle name="Normal 81 3 3 6" xfId="6759" xr:uid="{00000000-0005-0000-0000-0000781A0000}"/>
    <cellStyle name="Normal 81 3 3 6 3" xfId="21857" xr:uid="{00000000-0005-0000-0000-000076550000}"/>
    <cellStyle name="Normal 81 3 3 8" xfId="16844"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3" xr:uid="{00000000-0005-0000-0000-000038710000}"/>
    <cellStyle name="Normal 81 3 4 2 3" xfId="8849" xr:uid="{00000000-0005-0000-0000-0000A2220000}"/>
    <cellStyle name="Normal 81 3 4 2 3 3" xfId="23946" xr:uid="{00000000-0005-0000-0000-00009F5D0000}"/>
    <cellStyle name="Normal 81 3 4 2 5" xfId="18933" xr:uid="{00000000-0005-0000-0000-00000A4A0000}"/>
    <cellStyle name="Normal 81 3 4 3" xfId="5488" xr:uid="{00000000-0005-0000-0000-000081150000}"/>
    <cellStyle name="Normal 81 3 4 3 2" xfId="15540" xr:uid="{00000000-0005-0000-0000-0000C53C0000}"/>
    <cellStyle name="Normal 81 3 4 3 2 3" xfId="30634" xr:uid="{00000000-0005-0000-0000-0000BF770000}"/>
    <cellStyle name="Normal 81 3 4 3 3" xfId="10520" xr:uid="{00000000-0005-0000-0000-000029290000}"/>
    <cellStyle name="Normal 81 3 4 3 3 3" xfId="25617" xr:uid="{00000000-0005-0000-0000-000026640000}"/>
    <cellStyle name="Normal 81 3 4 3 5" xfId="20604" xr:uid="{00000000-0005-0000-0000-000091500000}"/>
    <cellStyle name="Normal 81 3 4 4" xfId="12198" xr:uid="{00000000-0005-0000-0000-0000B72F0000}"/>
    <cellStyle name="Normal 81 3 4 4 3" xfId="27292" xr:uid="{00000000-0005-0000-0000-0000B16A0000}"/>
    <cellStyle name="Normal 81 3 4 5" xfId="7177" xr:uid="{00000000-0005-0000-0000-00001A1C0000}"/>
    <cellStyle name="Normal 81 3 4 5 3" xfId="22275" xr:uid="{00000000-0005-0000-0000-000018570000}"/>
    <cellStyle name="Normal 81 3 4 7" xfId="17262" xr:uid="{00000000-0005-0000-0000-000083430000}"/>
    <cellStyle name="Normal 81 3 5" xfId="2959" xr:uid="{00000000-0005-0000-0000-0000A00B0000}"/>
    <cellStyle name="Normal 81 3 5 2" xfId="13033" xr:uid="{00000000-0005-0000-0000-0000FA320000}"/>
    <cellStyle name="Normal 81 3 5 2 3" xfId="28127" xr:uid="{00000000-0005-0000-0000-0000F46D0000}"/>
    <cellStyle name="Normal 81 3 5 3" xfId="8013" xr:uid="{00000000-0005-0000-0000-00005E1F0000}"/>
    <cellStyle name="Normal 81 3 5 3 3" xfId="23110" xr:uid="{00000000-0005-0000-0000-00005B5A0000}"/>
    <cellStyle name="Normal 81 3 5 5" xfId="18097" xr:uid="{00000000-0005-0000-0000-0000C6460000}"/>
    <cellStyle name="Normal 81 3 6" xfId="4652" xr:uid="{00000000-0005-0000-0000-00003D120000}"/>
    <cellStyle name="Normal 81 3 6 2" xfId="14704" xr:uid="{00000000-0005-0000-0000-000081390000}"/>
    <cellStyle name="Normal 81 3 6 2 3" xfId="29798" xr:uid="{00000000-0005-0000-0000-00007B740000}"/>
    <cellStyle name="Normal 81 3 6 3" xfId="9684" xr:uid="{00000000-0005-0000-0000-0000E5250000}"/>
    <cellStyle name="Normal 81 3 6 3 3" xfId="24781" xr:uid="{00000000-0005-0000-0000-0000E2600000}"/>
    <cellStyle name="Normal 81 3 6 5" xfId="19768" xr:uid="{00000000-0005-0000-0000-00004D4D0000}"/>
    <cellStyle name="Normal 81 3 7" xfId="11362" xr:uid="{00000000-0005-0000-0000-0000732C0000}"/>
    <cellStyle name="Normal 81 3 7 3" xfId="26456" xr:uid="{00000000-0005-0000-0000-00006D670000}"/>
    <cellStyle name="Normal 81 3 8" xfId="6341" xr:uid="{00000000-0005-0000-0000-0000D6180000}"/>
    <cellStyle name="Normal 81 3 8 3" xfId="21439"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5" xr:uid="{00000000-0005-0000-0000-000042730000}"/>
    <cellStyle name="Normal 81 4 2 2 2 3" xfId="9371" xr:uid="{00000000-0005-0000-0000-0000AC240000}"/>
    <cellStyle name="Normal 81 4 2 2 2 3 3" xfId="24468" xr:uid="{00000000-0005-0000-0000-0000A95F0000}"/>
    <cellStyle name="Normal 81 4 2 2 2 5" xfId="19455" xr:uid="{00000000-0005-0000-0000-0000144C0000}"/>
    <cellStyle name="Normal 81 4 2 2 3" xfId="6010" xr:uid="{00000000-0005-0000-0000-00008B170000}"/>
    <cellStyle name="Normal 81 4 2 2 3 2" xfId="16062" xr:uid="{00000000-0005-0000-0000-0000CF3E0000}"/>
    <cellStyle name="Normal 81 4 2 2 3 2 3" xfId="31156" xr:uid="{00000000-0005-0000-0000-0000C9790000}"/>
    <cellStyle name="Normal 81 4 2 2 3 3" xfId="11042" xr:uid="{00000000-0005-0000-0000-0000332B0000}"/>
    <cellStyle name="Normal 81 4 2 2 3 3 3" xfId="26139" xr:uid="{00000000-0005-0000-0000-000030660000}"/>
    <cellStyle name="Normal 81 4 2 2 3 5" xfId="21126" xr:uid="{00000000-0005-0000-0000-00009B520000}"/>
    <cellStyle name="Normal 81 4 2 2 4" xfId="12720" xr:uid="{00000000-0005-0000-0000-0000C1310000}"/>
    <cellStyle name="Normal 81 4 2 2 4 3" xfId="27814" xr:uid="{00000000-0005-0000-0000-0000BB6C0000}"/>
    <cellStyle name="Normal 81 4 2 2 5" xfId="7699" xr:uid="{00000000-0005-0000-0000-0000241E0000}"/>
    <cellStyle name="Normal 81 4 2 2 5 3" xfId="22797" xr:uid="{00000000-0005-0000-0000-000022590000}"/>
    <cellStyle name="Normal 81 4 2 2 7" xfId="17784" xr:uid="{00000000-0005-0000-0000-00008D450000}"/>
    <cellStyle name="Normal 81 4 2 3" xfId="3481" xr:uid="{00000000-0005-0000-0000-0000AA0D0000}"/>
    <cellStyle name="Normal 81 4 2 3 2" xfId="13555" xr:uid="{00000000-0005-0000-0000-000004350000}"/>
    <cellStyle name="Normal 81 4 2 3 2 3" xfId="28649" xr:uid="{00000000-0005-0000-0000-0000FE6F0000}"/>
    <cellStyle name="Normal 81 4 2 3 3" xfId="8535" xr:uid="{00000000-0005-0000-0000-000068210000}"/>
    <cellStyle name="Normal 81 4 2 3 3 3" xfId="23632" xr:uid="{00000000-0005-0000-0000-0000655C0000}"/>
    <cellStyle name="Normal 81 4 2 3 5" xfId="18619" xr:uid="{00000000-0005-0000-0000-0000D0480000}"/>
    <cellStyle name="Normal 81 4 2 4" xfId="5174" xr:uid="{00000000-0005-0000-0000-000047140000}"/>
    <cellStyle name="Normal 81 4 2 4 2" xfId="15226" xr:uid="{00000000-0005-0000-0000-00008B3B0000}"/>
    <cellStyle name="Normal 81 4 2 4 2 3" xfId="30320" xr:uid="{00000000-0005-0000-0000-000085760000}"/>
    <cellStyle name="Normal 81 4 2 4 3" xfId="10206" xr:uid="{00000000-0005-0000-0000-0000EF270000}"/>
    <cellStyle name="Normal 81 4 2 4 3 3" xfId="25303" xr:uid="{00000000-0005-0000-0000-0000EC620000}"/>
    <cellStyle name="Normal 81 4 2 4 5" xfId="20290" xr:uid="{00000000-0005-0000-0000-0000574F0000}"/>
    <cellStyle name="Normal 81 4 2 5" xfId="11884" xr:uid="{00000000-0005-0000-0000-00007D2E0000}"/>
    <cellStyle name="Normal 81 4 2 5 3" xfId="26978" xr:uid="{00000000-0005-0000-0000-000077690000}"/>
    <cellStyle name="Normal 81 4 2 6" xfId="6863" xr:uid="{00000000-0005-0000-0000-0000E01A0000}"/>
    <cellStyle name="Normal 81 4 2 6 3" xfId="21961" xr:uid="{00000000-0005-0000-0000-0000DE550000}"/>
    <cellStyle name="Normal 81 4 2 8" xfId="16948"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7" xr:uid="{00000000-0005-0000-0000-0000A0710000}"/>
    <cellStyle name="Normal 81 4 3 2 3" xfId="8953" xr:uid="{00000000-0005-0000-0000-00000A230000}"/>
    <cellStyle name="Normal 81 4 3 2 3 3" xfId="24050" xr:uid="{00000000-0005-0000-0000-0000075E0000}"/>
    <cellStyle name="Normal 81 4 3 2 5" xfId="19037" xr:uid="{00000000-0005-0000-0000-0000724A0000}"/>
    <cellStyle name="Normal 81 4 3 3" xfId="5592" xr:uid="{00000000-0005-0000-0000-0000E9150000}"/>
    <cellStyle name="Normal 81 4 3 3 2" xfId="15644" xr:uid="{00000000-0005-0000-0000-00002D3D0000}"/>
    <cellStyle name="Normal 81 4 3 3 2 3" xfId="30738" xr:uid="{00000000-0005-0000-0000-000027780000}"/>
    <cellStyle name="Normal 81 4 3 3 3" xfId="10624" xr:uid="{00000000-0005-0000-0000-000091290000}"/>
    <cellStyle name="Normal 81 4 3 3 3 3" xfId="25721" xr:uid="{00000000-0005-0000-0000-00008E640000}"/>
    <cellStyle name="Normal 81 4 3 3 5" xfId="20708" xr:uid="{00000000-0005-0000-0000-0000F9500000}"/>
    <cellStyle name="Normal 81 4 3 4" xfId="12302" xr:uid="{00000000-0005-0000-0000-00001F300000}"/>
    <cellStyle name="Normal 81 4 3 4 3" xfId="27396" xr:uid="{00000000-0005-0000-0000-0000196B0000}"/>
    <cellStyle name="Normal 81 4 3 5" xfId="7281" xr:uid="{00000000-0005-0000-0000-0000821C0000}"/>
    <cellStyle name="Normal 81 4 3 5 3" xfId="22379" xr:uid="{00000000-0005-0000-0000-000080570000}"/>
    <cellStyle name="Normal 81 4 3 7" xfId="17366" xr:uid="{00000000-0005-0000-0000-0000EB430000}"/>
    <cellStyle name="Normal 81 4 4" xfId="3063" xr:uid="{00000000-0005-0000-0000-0000080C0000}"/>
    <cellStyle name="Normal 81 4 4 2" xfId="13137" xr:uid="{00000000-0005-0000-0000-000062330000}"/>
    <cellStyle name="Normal 81 4 4 2 3" xfId="28231" xr:uid="{00000000-0005-0000-0000-00005C6E0000}"/>
    <cellStyle name="Normal 81 4 4 3" xfId="8117" xr:uid="{00000000-0005-0000-0000-0000C61F0000}"/>
    <cellStyle name="Normal 81 4 4 3 3" xfId="23214" xr:uid="{00000000-0005-0000-0000-0000C35A0000}"/>
    <cellStyle name="Normal 81 4 4 5" xfId="18201" xr:uid="{00000000-0005-0000-0000-00002E470000}"/>
    <cellStyle name="Normal 81 4 5" xfId="4756" xr:uid="{00000000-0005-0000-0000-0000A5120000}"/>
    <cellStyle name="Normal 81 4 5 2" xfId="14808" xr:uid="{00000000-0005-0000-0000-0000E9390000}"/>
    <cellStyle name="Normal 81 4 5 2 3" xfId="29902" xr:uid="{00000000-0005-0000-0000-0000E3740000}"/>
    <cellStyle name="Normal 81 4 5 3" xfId="9788" xr:uid="{00000000-0005-0000-0000-00004D260000}"/>
    <cellStyle name="Normal 81 4 5 3 3" xfId="24885" xr:uid="{00000000-0005-0000-0000-00004A610000}"/>
    <cellStyle name="Normal 81 4 5 5" xfId="19872" xr:uid="{00000000-0005-0000-0000-0000B54D0000}"/>
    <cellStyle name="Normal 81 4 6" xfId="11466" xr:uid="{00000000-0005-0000-0000-0000DB2C0000}"/>
    <cellStyle name="Normal 81 4 6 3" xfId="26560" xr:uid="{00000000-0005-0000-0000-0000D5670000}"/>
    <cellStyle name="Normal 81 4 7" xfId="6445" xr:uid="{00000000-0005-0000-0000-00003E190000}"/>
    <cellStyle name="Normal 81 4 7 3" xfId="21543" xr:uid="{00000000-0005-0000-0000-00003C540000}"/>
    <cellStyle name="Normal 81 4 9" xfId="16530"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7" xr:uid="{00000000-0005-0000-0000-000072720000}"/>
    <cellStyle name="Normal 81 5 2 2 3" xfId="9163" xr:uid="{00000000-0005-0000-0000-0000DC230000}"/>
    <cellStyle name="Normal 81 5 2 2 3 3" xfId="24260" xr:uid="{00000000-0005-0000-0000-0000D95E0000}"/>
    <cellStyle name="Normal 81 5 2 2 5" xfId="19247" xr:uid="{00000000-0005-0000-0000-0000444B0000}"/>
    <cellStyle name="Normal 81 5 2 3" xfId="5802" xr:uid="{00000000-0005-0000-0000-0000BB160000}"/>
    <cellStyle name="Normal 81 5 2 3 2" xfId="15854" xr:uid="{00000000-0005-0000-0000-0000FF3D0000}"/>
    <cellStyle name="Normal 81 5 2 3 2 3" xfId="30948" xr:uid="{00000000-0005-0000-0000-0000F9780000}"/>
    <cellStyle name="Normal 81 5 2 3 3" xfId="10834" xr:uid="{00000000-0005-0000-0000-0000632A0000}"/>
    <cellStyle name="Normal 81 5 2 3 3 3" xfId="25931" xr:uid="{00000000-0005-0000-0000-000060650000}"/>
    <cellStyle name="Normal 81 5 2 3 5" xfId="20918" xr:uid="{00000000-0005-0000-0000-0000CB510000}"/>
    <cellStyle name="Normal 81 5 2 4" xfId="12512" xr:uid="{00000000-0005-0000-0000-0000F1300000}"/>
    <cellStyle name="Normal 81 5 2 4 3" xfId="27606" xr:uid="{00000000-0005-0000-0000-0000EB6B0000}"/>
    <cellStyle name="Normal 81 5 2 5" xfId="7491" xr:uid="{00000000-0005-0000-0000-0000541D0000}"/>
    <cellStyle name="Normal 81 5 2 5 3" xfId="22589" xr:uid="{00000000-0005-0000-0000-000052580000}"/>
    <cellStyle name="Normal 81 5 2 7" xfId="17576" xr:uid="{00000000-0005-0000-0000-0000BD440000}"/>
    <cellStyle name="Normal 81 5 3" xfId="3273" xr:uid="{00000000-0005-0000-0000-0000DA0C0000}"/>
    <cellStyle name="Normal 81 5 3 2" xfId="13347" xr:uid="{00000000-0005-0000-0000-000034340000}"/>
    <cellStyle name="Normal 81 5 3 2 3" xfId="28441" xr:uid="{00000000-0005-0000-0000-00002E6F0000}"/>
    <cellStyle name="Normal 81 5 3 3" xfId="8327" xr:uid="{00000000-0005-0000-0000-000098200000}"/>
    <cellStyle name="Normal 81 5 3 3 3" xfId="23424" xr:uid="{00000000-0005-0000-0000-0000955B0000}"/>
    <cellStyle name="Normal 81 5 3 5" xfId="18411" xr:uid="{00000000-0005-0000-0000-000000480000}"/>
    <cellStyle name="Normal 81 5 4" xfId="4966" xr:uid="{00000000-0005-0000-0000-000077130000}"/>
    <cellStyle name="Normal 81 5 4 2" xfId="15018" xr:uid="{00000000-0005-0000-0000-0000BB3A0000}"/>
    <cellStyle name="Normal 81 5 4 2 3" xfId="30112" xr:uid="{00000000-0005-0000-0000-0000B5750000}"/>
    <cellStyle name="Normal 81 5 4 3" xfId="9998" xr:uid="{00000000-0005-0000-0000-00001F270000}"/>
    <cellStyle name="Normal 81 5 4 3 3" xfId="25095" xr:uid="{00000000-0005-0000-0000-00001C620000}"/>
    <cellStyle name="Normal 81 5 4 5" xfId="20082" xr:uid="{00000000-0005-0000-0000-0000874E0000}"/>
    <cellStyle name="Normal 81 5 5" xfId="11676" xr:uid="{00000000-0005-0000-0000-0000AD2D0000}"/>
    <cellStyle name="Normal 81 5 5 3" xfId="26770" xr:uid="{00000000-0005-0000-0000-0000A7680000}"/>
    <cellStyle name="Normal 81 5 6" xfId="6655" xr:uid="{00000000-0005-0000-0000-0000101A0000}"/>
    <cellStyle name="Normal 81 5 6 3" xfId="21753" xr:uid="{00000000-0005-0000-0000-00000E550000}"/>
    <cellStyle name="Normal 81 5 8" xfId="16740"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59" xr:uid="{00000000-0005-0000-0000-0000D0700000}"/>
    <cellStyle name="Normal 81 6 2 3" xfId="8745" xr:uid="{00000000-0005-0000-0000-00003A220000}"/>
    <cellStyle name="Normal 81 6 2 3 3" xfId="23842" xr:uid="{00000000-0005-0000-0000-0000375D0000}"/>
    <cellStyle name="Normal 81 6 2 5" xfId="18829" xr:uid="{00000000-0005-0000-0000-0000A2490000}"/>
    <cellStyle name="Normal 81 6 3" xfId="5384" xr:uid="{00000000-0005-0000-0000-000019150000}"/>
    <cellStyle name="Normal 81 6 3 2" xfId="15436" xr:uid="{00000000-0005-0000-0000-00005D3C0000}"/>
    <cellStyle name="Normal 81 6 3 2 3" xfId="30530" xr:uid="{00000000-0005-0000-0000-000057770000}"/>
    <cellStyle name="Normal 81 6 3 3" xfId="10416" xr:uid="{00000000-0005-0000-0000-0000C1280000}"/>
    <cellStyle name="Normal 81 6 3 3 3" xfId="25513" xr:uid="{00000000-0005-0000-0000-0000BE630000}"/>
    <cellStyle name="Normal 81 6 3 5" xfId="20500" xr:uid="{00000000-0005-0000-0000-000029500000}"/>
    <cellStyle name="Normal 81 6 4" xfId="12094" xr:uid="{00000000-0005-0000-0000-00004F2F0000}"/>
    <cellStyle name="Normal 81 6 4 3" xfId="27188" xr:uid="{00000000-0005-0000-0000-0000496A0000}"/>
    <cellStyle name="Normal 81 6 5" xfId="7073" xr:uid="{00000000-0005-0000-0000-0000B21B0000}"/>
    <cellStyle name="Normal 81 6 5 3" xfId="22171" xr:uid="{00000000-0005-0000-0000-0000B0560000}"/>
    <cellStyle name="Normal 81 6 7" xfId="17158" xr:uid="{00000000-0005-0000-0000-00001B430000}"/>
    <cellStyle name="Normal 81 7" xfId="2853" xr:uid="{00000000-0005-0000-0000-0000360B0000}"/>
    <cellStyle name="Normal 81 7 2" xfId="12929" xr:uid="{00000000-0005-0000-0000-000092320000}"/>
    <cellStyle name="Normal 81 7 2 3" xfId="28023" xr:uid="{00000000-0005-0000-0000-00008C6D0000}"/>
    <cellStyle name="Normal 81 7 3" xfId="7909" xr:uid="{00000000-0005-0000-0000-0000F61E0000}"/>
    <cellStyle name="Normal 81 7 3 3" xfId="23006" xr:uid="{00000000-0005-0000-0000-0000F3590000}"/>
    <cellStyle name="Normal 81 7 5" xfId="17993" xr:uid="{00000000-0005-0000-0000-00005E460000}"/>
    <cellStyle name="Normal 81 8" xfId="4546" xr:uid="{00000000-0005-0000-0000-0000D3110000}"/>
    <cellStyle name="Normal 81 8 2" xfId="14600" xr:uid="{00000000-0005-0000-0000-000019390000}"/>
    <cellStyle name="Normal 81 8 2 3" xfId="29694" xr:uid="{00000000-0005-0000-0000-000013740000}"/>
    <cellStyle name="Normal 81 8 3" xfId="9580" xr:uid="{00000000-0005-0000-0000-00007D250000}"/>
    <cellStyle name="Normal 81 8 3 3" xfId="24677" xr:uid="{00000000-0005-0000-0000-00007A600000}"/>
    <cellStyle name="Normal 81 8 5" xfId="19664" xr:uid="{00000000-0005-0000-0000-0000E54C0000}"/>
    <cellStyle name="Normal 81 9" xfId="11256" xr:uid="{00000000-0005-0000-0000-0000092C0000}"/>
    <cellStyle name="Normal 81 9 3" xfId="26352"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3" xr:uid="{00000000-0005-0000-0000-0000B4000000}"/>
    <cellStyle name="Normal 9 2" xfId="904" xr:uid="{00000000-0005-0000-0000-000097030000}"/>
    <cellStyle name="Normal 9 3" xfId="905" xr:uid="{00000000-0005-0000-0000-000098030000}"/>
    <cellStyle name="Normal 9 4" xfId="906" xr:uid="{00000000-0005-0000-0000-000099030000}"/>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4" xr:uid="{00000000-0005-0000-0000-00003D720000}"/>
    <cellStyle name="Normal 90 2 2 3" xfId="9110" xr:uid="{00000000-0005-0000-0000-0000A7230000}"/>
    <cellStyle name="Normal 90 2 2 3 3" xfId="24207" xr:uid="{00000000-0005-0000-0000-0000A45E0000}"/>
    <cellStyle name="Normal 90 2 2 5" xfId="19194" xr:uid="{00000000-0005-0000-0000-00000F4B0000}"/>
    <cellStyle name="Normal 90 2 3" xfId="5749" xr:uid="{00000000-0005-0000-0000-000086160000}"/>
    <cellStyle name="Normal 90 2 3 2" xfId="15801" xr:uid="{00000000-0005-0000-0000-0000CA3D0000}"/>
    <cellStyle name="Normal 90 2 3 2 3" xfId="30895" xr:uid="{00000000-0005-0000-0000-0000C4780000}"/>
    <cellStyle name="Normal 90 2 3 3" xfId="10781" xr:uid="{00000000-0005-0000-0000-00002E2A0000}"/>
    <cellStyle name="Normal 90 2 3 3 3" xfId="25878" xr:uid="{00000000-0005-0000-0000-00002B650000}"/>
    <cellStyle name="Normal 90 2 3 5" xfId="20865" xr:uid="{00000000-0005-0000-0000-000096510000}"/>
    <cellStyle name="Normal 90 2 4" xfId="12459" xr:uid="{00000000-0005-0000-0000-0000BC300000}"/>
    <cellStyle name="Normal 90 2 4 3" xfId="27553" xr:uid="{00000000-0005-0000-0000-0000B66B0000}"/>
    <cellStyle name="Normal 90 2 5" xfId="7438" xr:uid="{00000000-0005-0000-0000-00001F1D0000}"/>
    <cellStyle name="Normal 90 2 5 3" xfId="22536" xr:uid="{00000000-0005-0000-0000-00001D580000}"/>
    <cellStyle name="Normal 90 2 7" xfId="17523" xr:uid="{00000000-0005-0000-0000-000088440000}"/>
    <cellStyle name="Normal 90 3" xfId="3220" xr:uid="{00000000-0005-0000-0000-0000A50C0000}"/>
    <cellStyle name="Normal 90 3 2" xfId="13294" xr:uid="{00000000-0005-0000-0000-0000FF330000}"/>
    <cellStyle name="Normal 90 3 2 3" xfId="28388" xr:uid="{00000000-0005-0000-0000-0000F96E0000}"/>
    <cellStyle name="Normal 90 3 3" xfId="8274" xr:uid="{00000000-0005-0000-0000-000063200000}"/>
    <cellStyle name="Normal 90 3 3 3" xfId="23371" xr:uid="{00000000-0005-0000-0000-0000605B0000}"/>
    <cellStyle name="Normal 90 3 5" xfId="18358" xr:uid="{00000000-0005-0000-0000-0000CB470000}"/>
    <cellStyle name="Normal 90 4" xfId="4913" xr:uid="{00000000-0005-0000-0000-000042130000}"/>
    <cellStyle name="Normal 90 4 2" xfId="14965" xr:uid="{00000000-0005-0000-0000-0000863A0000}"/>
    <cellStyle name="Normal 90 4 2 3" xfId="30059" xr:uid="{00000000-0005-0000-0000-000080750000}"/>
    <cellStyle name="Normal 90 4 3" xfId="9945" xr:uid="{00000000-0005-0000-0000-0000EA260000}"/>
    <cellStyle name="Normal 90 4 3 3" xfId="25042" xr:uid="{00000000-0005-0000-0000-0000E7610000}"/>
    <cellStyle name="Normal 90 4 5" xfId="20029" xr:uid="{00000000-0005-0000-0000-0000524E0000}"/>
    <cellStyle name="Normal 90 5" xfId="11623" xr:uid="{00000000-0005-0000-0000-0000782D0000}"/>
    <cellStyle name="Normal 90 5 3" xfId="26717" xr:uid="{00000000-0005-0000-0000-000072680000}"/>
    <cellStyle name="Normal 90 6" xfId="6602" xr:uid="{00000000-0005-0000-0000-0000DB190000}"/>
    <cellStyle name="Normal 90 6 3" xfId="21700" xr:uid="{00000000-0005-0000-0000-0000D9540000}"/>
    <cellStyle name="Normal 90 8" xfId="16687"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6" xr:uid="{00000000-0005-0000-0000-00003F720000}"/>
    <cellStyle name="Normal 91 2 2 3" xfId="9112" xr:uid="{00000000-0005-0000-0000-0000A9230000}"/>
    <cellStyle name="Normal 91 2 2 3 3" xfId="24209" xr:uid="{00000000-0005-0000-0000-0000A65E0000}"/>
    <cellStyle name="Normal 91 2 2 5" xfId="19196" xr:uid="{00000000-0005-0000-0000-0000114B0000}"/>
    <cellStyle name="Normal 91 2 3" xfId="5751" xr:uid="{00000000-0005-0000-0000-000088160000}"/>
    <cellStyle name="Normal 91 2 3 2" xfId="15803" xr:uid="{00000000-0005-0000-0000-0000CC3D0000}"/>
    <cellStyle name="Normal 91 2 3 2 3" xfId="30897" xr:uid="{00000000-0005-0000-0000-0000C6780000}"/>
    <cellStyle name="Normal 91 2 3 3" xfId="10783" xr:uid="{00000000-0005-0000-0000-0000302A0000}"/>
    <cellStyle name="Normal 91 2 3 3 3" xfId="25880" xr:uid="{00000000-0005-0000-0000-00002D650000}"/>
    <cellStyle name="Normal 91 2 3 5" xfId="20867" xr:uid="{00000000-0005-0000-0000-000098510000}"/>
    <cellStyle name="Normal 91 2 4" xfId="12461" xr:uid="{00000000-0005-0000-0000-0000BE300000}"/>
    <cellStyle name="Normal 91 2 4 3" xfId="27555" xr:uid="{00000000-0005-0000-0000-0000B86B0000}"/>
    <cellStyle name="Normal 91 2 5" xfId="7440" xr:uid="{00000000-0005-0000-0000-0000211D0000}"/>
    <cellStyle name="Normal 91 2 5 3" xfId="22538" xr:uid="{00000000-0005-0000-0000-00001F580000}"/>
    <cellStyle name="Normal 91 2 7" xfId="17525" xr:uid="{00000000-0005-0000-0000-00008A440000}"/>
    <cellStyle name="Normal 91 3" xfId="3222" xr:uid="{00000000-0005-0000-0000-0000A70C0000}"/>
    <cellStyle name="Normal 91 3 2" xfId="13296" xr:uid="{00000000-0005-0000-0000-000001340000}"/>
    <cellStyle name="Normal 91 3 2 3" xfId="28390" xr:uid="{00000000-0005-0000-0000-0000FB6E0000}"/>
    <cellStyle name="Normal 91 3 3" xfId="8276" xr:uid="{00000000-0005-0000-0000-000065200000}"/>
    <cellStyle name="Normal 91 3 3 3" xfId="23373" xr:uid="{00000000-0005-0000-0000-0000625B0000}"/>
    <cellStyle name="Normal 91 3 5" xfId="18360" xr:uid="{00000000-0005-0000-0000-0000CD470000}"/>
    <cellStyle name="Normal 91 4" xfId="4915" xr:uid="{00000000-0005-0000-0000-000044130000}"/>
    <cellStyle name="Normal 91 4 2" xfId="14967" xr:uid="{00000000-0005-0000-0000-0000883A0000}"/>
    <cellStyle name="Normal 91 4 2 3" xfId="30061" xr:uid="{00000000-0005-0000-0000-000082750000}"/>
    <cellStyle name="Normal 91 4 3" xfId="9947" xr:uid="{00000000-0005-0000-0000-0000EC260000}"/>
    <cellStyle name="Normal 91 4 3 3" xfId="25044" xr:uid="{00000000-0005-0000-0000-0000E9610000}"/>
    <cellStyle name="Normal 91 4 5" xfId="20031" xr:uid="{00000000-0005-0000-0000-0000544E0000}"/>
    <cellStyle name="Normal 91 5" xfId="11625" xr:uid="{00000000-0005-0000-0000-00007A2D0000}"/>
    <cellStyle name="Normal 91 5 3" xfId="26719" xr:uid="{00000000-0005-0000-0000-000074680000}"/>
    <cellStyle name="Normal 91 6" xfId="6604" xr:uid="{00000000-0005-0000-0000-0000DD190000}"/>
    <cellStyle name="Normal 91 6 3" xfId="21702" xr:uid="{00000000-0005-0000-0000-0000DB540000}"/>
    <cellStyle name="Normal 91 8" xfId="16689"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6" xr:uid="{00000000-0005-0000-0000-00009B700000}"/>
    <cellStyle name="Normal 95 2 3" xfId="8692" xr:uid="{00000000-0005-0000-0000-000005220000}"/>
    <cellStyle name="Normal 95 2 3 3" xfId="23789" xr:uid="{00000000-0005-0000-0000-0000025D0000}"/>
    <cellStyle name="Normal 95 2 5" xfId="18776" xr:uid="{00000000-0005-0000-0000-00006D490000}"/>
    <cellStyle name="Normal 95 3" xfId="5331" xr:uid="{00000000-0005-0000-0000-0000E4140000}"/>
    <cellStyle name="Normal 95 3 2" xfId="15383" xr:uid="{00000000-0005-0000-0000-0000283C0000}"/>
    <cellStyle name="Normal 95 3 2 3" xfId="30477" xr:uid="{00000000-0005-0000-0000-000022770000}"/>
    <cellStyle name="Normal 95 3 3" xfId="10363" xr:uid="{00000000-0005-0000-0000-00008C280000}"/>
    <cellStyle name="Normal 95 3 3 3" xfId="25460" xr:uid="{00000000-0005-0000-0000-000089630000}"/>
    <cellStyle name="Normal 95 3 5" xfId="20447" xr:uid="{00000000-0005-0000-0000-0000F44F0000}"/>
    <cellStyle name="Normal 95 4" xfId="12041" xr:uid="{00000000-0005-0000-0000-00001A2F0000}"/>
    <cellStyle name="Normal 95 4 3" xfId="27135" xr:uid="{00000000-0005-0000-0000-0000146A0000}"/>
    <cellStyle name="Normal 95 5" xfId="7020" xr:uid="{00000000-0005-0000-0000-00007D1B0000}"/>
    <cellStyle name="Normal 95 5 3" xfId="22118" xr:uid="{00000000-0005-0000-0000-00007B560000}"/>
    <cellStyle name="Normal 95 7" xfId="17105"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8" xr:uid="{00000000-0005-0000-0000-00009D700000}"/>
    <cellStyle name="Normal 96 2 3" xfId="8694" xr:uid="{00000000-0005-0000-0000-000007220000}"/>
    <cellStyle name="Normal 96 2 3 3" xfId="23791" xr:uid="{00000000-0005-0000-0000-0000045D0000}"/>
    <cellStyle name="Normal 96 2 5" xfId="18778" xr:uid="{00000000-0005-0000-0000-00006F490000}"/>
    <cellStyle name="Normal 96 3" xfId="5333" xr:uid="{00000000-0005-0000-0000-0000E6140000}"/>
    <cellStyle name="Normal 96 3 2" xfId="15385" xr:uid="{00000000-0005-0000-0000-00002A3C0000}"/>
    <cellStyle name="Normal 96 3 2 3" xfId="30479" xr:uid="{00000000-0005-0000-0000-000024770000}"/>
    <cellStyle name="Normal 96 3 3" xfId="10365" xr:uid="{00000000-0005-0000-0000-00008E280000}"/>
    <cellStyle name="Normal 96 3 3 3" xfId="25462" xr:uid="{00000000-0005-0000-0000-00008B630000}"/>
    <cellStyle name="Normal 96 3 5" xfId="20449" xr:uid="{00000000-0005-0000-0000-0000F64F0000}"/>
    <cellStyle name="Normal 96 4" xfId="12043" xr:uid="{00000000-0005-0000-0000-00001C2F0000}"/>
    <cellStyle name="Normal 96 4 3" xfId="27137" xr:uid="{00000000-0005-0000-0000-0000166A0000}"/>
    <cellStyle name="Normal 96 5" xfId="7022" xr:uid="{00000000-0005-0000-0000-00007F1B0000}"/>
    <cellStyle name="Normal 96 5 3" xfId="22120" xr:uid="{00000000-0005-0000-0000-00007D560000}"/>
    <cellStyle name="Normal 96 7" xfId="17107" xr:uid="{00000000-0005-0000-0000-0000E8420000}"/>
    <cellStyle name="Normal 97" xfId="11201" xr:uid="{00000000-0005-0000-0000-0000D22B0000}"/>
    <cellStyle name="Normal 98" xfId="16220" xr:uid="{00000000-0005-0000-0000-00006D3F0000}"/>
    <cellStyle name="Normal_New Summary Tables 2" xfId="31304" xr:uid="{277D2537-303C-43C6-A021-15BC1BA8024C}"/>
    <cellStyle name="Normal_Revised CARE Table 5C_033107 2" xfId="31306" xr:uid="{0098BB5A-A7D2-42A5-91A0-C338CC9E4117}"/>
    <cellStyle name="Normal_Sheet1" xfId="31309" xr:uid="{C497BDCB-ABED-460B-8C88-80A6F3CAE721}"/>
    <cellStyle name="Normal_Sheet2" xfId="31305" xr:uid="{29515366-ECC6-49F6-91B9-899ABD54E05D}"/>
    <cellStyle name="Note 2" xfId="174"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399" xr:uid="{00000000-0005-0000-0000-00009A010000}"/>
    <cellStyle name="Output 2" xfId="175"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0" xr:uid="{00000000-0005-0000-0000-00009B010000}"/>
    <cellStyle name="Percent" xfId="1" xr:uid="{00000000-0005-0000-0000-000001000000}"/>
    <cellStyle name="Percent [2]" xfId="176"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7" xr:uid="{00000000-0005-0000-0000-0000B8000000}"/>
    <cellStyle name="Percent [2] 2 2" xfId="178" xr:uid="{00000000-0005-0000-0000-0000B9000000}"/>
    <cellStyle name="Percent [2] 2 2 2" xfId="521" xr:uid="{00000000-0005-0000-0000-000016020000}"/>
    <cellStyle name="Percent [2] 2 3" xfId="520" xr:uid="{00000000-0005-0000-0000-000015020000}"/>
    <cellStyle name="Percent [2] 3" xfId="179" xr:uid="{00000000-0005-0000-0000-0000BA000000}"/>
    <cellStyle name="Percent [2] 3 2" xfId="522"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0"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2" xr:uid="{00000000-0005-0000-0000-00009B3F0000}"/>
    <cellStyle name="Percent 106" xfId="16231" xr:uid="{00000000-0005-0000-0000-0000783F0000}"/>
    <cellStyle name="Percent 107" xfId="16239" xr:uid="{00000000-0005-0000-0000-0000803F0000}"/>
    <cellStyle name="Percent 108" xfId="16259" xr:uid="{00000000-0005-0000-0000-0000983F0000}"/>
    <cellStyle name="Percent 109" xfId="6181" xr:uid="{00000000-0005-0000-0000-000036180000}"/>
    <cellStyle name="Percent 11" xfId="181" xr:uid="{00000000-0005-0000-0000-0000BD000000}"/>
    <cellStyle name="Percent 110" xfId="16266" xr:uid="{00000000-0005-0000-0000-00009F3F0000}"/>
    <cellStyle name="Percent 111" xfId="31292" xr:uid="{1960B954-A80B-4AF1-9222-F93E9B72FD2E}"/>
    <cellStyle name="Percent 112" xfId="31294" xr:uid="{5D71AAED-7D07-474D-B379-6BDCBDE6A1BE}"/>
    <cellStyle name="Percent 113" xfId="31296" xr:uid="{1E73FDE6-12F3-4DF6-9C75-2140375A9FA5}"/>
    <cellStyle name="Percent 114" xfId="31299" xr:uid="{565E76C7-9D42-4D73-8001-1EFB62395B5B}"/>
    <cellStyle name="Percent 115" xfId="31301" xr:uid="{DA9A306E-B6BE-4BCF-B101-38673C871864}"/>
    <cellStyle name="Percent 117" xfId="16322" xr:uid="{00000000-0005-0000-0000-0000D73F0000}"/>
    <cellStyle name="Percent 12" xfId="182" xr:uid="{00000000-0005-0000-0000-0000BE000000}"/>
    <cellStyle name="Percent 121" xfId="31332" xr:uid="{425FAA81-6DCD-492E-A1DD-53EB098532B3}"/>
    <cellStyle name="Percent 13" xfId="183" xr:uid="{00000000-0005-0000-0000-0000BF000000}"/>
    <cellStyle name="Percent 14" xfId="184" xr:uid="{00000000-0005-0000-0000-0000C0000000}"/>
    <cellStyle name="Percent 15" xfId="185" xr:uid="{00000000-0005-0000-0000-0000C1000000}"/>
    <cellStyle name="Percent 16" xfId="186"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7" xr:uid="{00000000-0005-0000-0000-0000C3000000}"/>
    <cellStyle name="Percent 2 2" xfId="188" xr:uid="{00000000-0005-0000-0000-0000C4000000}"/>
    <cellStyle name="Percent 2 2 2" xfId="524" xr:uid="{00000000-0005-0000-0000-000019020000}"/>
    <cellStyle name="Percent 2 3" xfId="523"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89" xr:uid="{00000000-0005-0000-0000-0000C6000000}"/>
    <cellStyle name="Percent 3 2 2" xfId="526" xr:uid="{00000000-0005-0000-0000-00001B020000}"/>
    <cellStyle name="Percent 3 3" xfId="525"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0" xr:uid="{00000000-0005-0000-0000-0000C7000000}"/>
    <cellStyle name="Percent 4 2" xfId="424"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1"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2"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3"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1"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4"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5"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3" xr:uid="{00000000-0005-0000-0000-00009C3F0000}"/>
    <cellStyle name="Percent 97" xfId="16241" xr:uid="{00000000-0005-0000-0000-0000823F0000}"/>
    <cellStyle name="Percent 98" xfId="16267" xr:uid="{00000000-0005-0000-0000-0000A03F0000}"/>
    <cellStyle name="Percent 99" xfId="16237" xr:uid="{00000000-0005-0000-0000-00007E3F0000}"/>
    <cellStyle name="SAPBEXaggData" xfId="196" xr:uid="{00000000-0005-0000-0000-0000CD000000}"/>
    <cellStyle name="SAPBEXaggData 2" xfId="197" xr:uid="{00000000-0005-0000-0000-0000CE000000}"/>
    <cellStyle name="SAPBEXaggData 2 2" xfId="198" xr:uid="{00000000-0005-0000-0000-0000CF000000}"/>
    <cellStyle name="SAPBEXaggData 3" xfId="199" xr:uid="{00000000-0005-0000-0000-0000D0000000}"/>
    <cellStyle name="SAPBEXaggData 4" xfId="425" xr:uid="{00000000-0005-0000-0000-0000B4010000}"/>
    <cellStyle name="SAPBEXaggData_Sept 2011 Total BW Data" xfId="200" xr:uid="{00000000-0005-0000-0000-0000D1000000}"/>
    <cellStyle name="SAPBEXaggDataEmph" xfId="201" xr:uid="{00000000-0005-0000-0000-0000D2000000}"/>
    <cellStyle name="SAPBEXaggDataEmph 2" xfId="426" xr:uid="{00000000-0005-0000-0000-0000B5010000}"/>
    <cellStyle name="SAPBEXaggExc1" xfId="202" xr:uid="{00000000-0005-0000-0000-0000D3000000}"/>
    <cellStyle name="SAPBEXaggExc1Emph" xfId="203" xr:uid="{00000000-0005-0000-0000-0000D4000000}"/>
    <cellStyle name="SAPBEXaggExc2" xfId="204" xr:uid="{00000000-0005-0000-0000-0000D5000000}"/>
    <cellStyle name="SAPBEXaggExc2Emph" xfId="205" xr:uid="{00000000-0005-0000-0000-0000D6000000}"/>
    <cellStyle name="SAPBEXaggItem" xfId="206" xr:uid="{00000000-0005-0000-0000-0000D7000000}"/>
    <cellStyle name="SAPBEXaggItem 2" xfId="207" xr:uid="{00000000-0005-0000-0000-0000D8000000}"/>
    <cellStyle name="SAPBEXaggItem 2 2" xfId="208" xr:uid="{00000000-0005-0000-0000-0000D9000000}"/>
    <cellStyle name="SAPBEXaggItem 3" xfId="209" xr:uid="{00000000-0005-0000-0000-0000DA000000}"/>
    <cellStyle name="SAPBEXaggItem 4" xfId="427" xr:uid="{00000000-0005-0000-0000-0000B6010000}"/>
    <cellStyle name="SAPBEXaggItem_Sept 2011 Total BW Data" xfId="210" xr:uid="{00000000-0005-0000-0000-0000DB000000}"/>
    <cellStyle name="SAPBEXaggItemX" xfId="211" xr:uid="{00000000-0005-0000-0000-0000DC000000}"/>
    <cellStyle name="SAPBEXaggItemX 2" xfId="428" xr:uid="{00000000-0005-0000-0000-0000B7010000}"/>
    <cellStyle name="SAPBEXchaText" xfId="212" xr:uid="{00000000-0005-0000-0000-0000DD000000}"/>
    <cellStyle name="SAPBEXchaText 2" xfId="429" xr:uid="{00000000-0005-0000-0000-0000B8010000}"/>
    <cellStyle name="SAPBEXColoum_Header_SA" xfId="213" xr:uid="{00000000-0005-0000-0000-0000DE000000}"/>
    <cellStyle name="SAPBEXexcBad" xfId="430" xr:uid="{00000000-0005-0000-0000-0000B9010000}"/>
    <cellStyle name="SAPBEXexcBad7" xfId="214" xr:uid="{00000000-0005-0000-0000-0000DF000000}"/>
    <cellStyle name="SAPBEXexcBad7 2" xfId="215" xr:uid="{00000000-0005-0000-0000-0000E0000000}"/>
    <cellStyle name="SAPBEXexcBad8" xfId="216" xr:uid="{00000000-0005-0000-0000-0000E1000000}"/>
    <cellStyle name="SAPBEXexcBad8 2" xfId="217" xr:uid="{00000000-0005-0000-0000-0000E2000000}"/>
    <cellStyle name="SAPBEXexcBad9" xfId="218" xr:uid="{00000000-0005-0000-0000-0000E3000000}"/>
    <cellStyle name="SAPBEXexcBad9 2" xfId="219" xr:uid="{00000000-0005-0000-0000-0000E4000000}"/>
    <cellStyle name="SAPBEXexcCritical" xfId="431" xr:uid="{00000000-0005-0000-0000-0000BA010000}"/>
    <cellStyle name="SAPBEXexcCritical4" xfId="220" xr:uid="{00000000-0005-0000-0000-0000E5000000}"/>
    <cellStyle name="SAPBEXexcCritical4 2" xfId="221" xr:uid="{00000000-0005-0000-0000-0000E6000000}"/>
    <cellStyle name="SAPBEXexcCritical5" xfId="222" xr:uid="{00000000-0005-0000-0000-0000E7000000}"/>
    <cellStyle name="SAPBEXexcCritical5 2" xfId="223" xr:uid="{00000000-0005-0000-0000-0000E8000000}"/>
    <cellStyle name="SAPBEXexcCritical6" xfId="224" xr:uid="{00000000-0005-0000-0000-0000E9000000}"/>
    <cellStyle name="SAPBEXexcCritical6 2" xfId="225" xr:uid="{00000000-0005-0000-0000-0000EA000000}"/>
    <cellStyle name="SAPBEXexcGood" xfId="432" xr:uid="{00000000-0005-0000-0000-0000BB010000}"/>
    <cellStyle name="SAPBEXexcGood1" xfId="226" xr:uid="{00000000-0005-0000-0000-0000EB000000}"/>
    <cellStyle name="SAPBEXexcGood1 2" xfId="227" xr:uid="{00000000-0005-0000-0000-0000EC000000}"/>
    <cellStyle name="SAPBEXexcGood2" xfId="228" xr:uid="{00000000-0005-0000-0000-0000ED000000}"/>
    <cellStyle name="SAPBEXexcGood2 2" xfId="229" xr:uid="{00000000-0005-0000-0000-0000EE000000}"/>
    <cellStyle name="SAPBEXexcGood3" xfId="230" xr:uid="{00000000-0005-0000-0000-0000EF000000}"/>
    <cellStyle name="SAPBEXexcGood3 2" xfId="231" xr:uid="{00000000-0005-0000-0000-0000F0000000}"/>
    <cellStyle name="SAPBEXexcVeryBad" xfId="433" xr:uid="{00000000-0005-0000-0000-0000BC010000}"/>
    <cellStyle name="SAPBEXfilterDrill" xfId="232" xr:uid="{00000000-0005-0000-0000-0000F1000000}"/>
    <cellStyle name="SAPBEXfilterDrill 2" xfId="434" xr:uid="{00000000-0005-0000-0000-0000BD010000}"/>
    <cellStyle name="SAPBEXfilterItem" xfId="233" xr:uid="{00000000-0005-0000-0000-0000F2000000}"/>
    <cellStyle name="SAPBEXfilterItem 2" xfId="234" xr:uid="{00000000-0005-0000-0000-0000F3000000}"/>
    <cellStyle name="SAPBEXfilterItem 3" xfId="435" xr:uid="{00000000-0005-0000-0000-0000BE010000}"/>
    <cellStyle name="SAPBEXfilterItem_2011-10 LIEE Table 6 (2)" xfId="235" xr:uid="{00000000-0005-0000-0000-0000F4000000}"/>
    <cellStyle name="SAPBEXfilterText" xfId="236" xr:uid="{00000000-0005-0000-0000-0000F5000000}"/>
    <cellStyle name="SAPBEXfilterText 2" xfId="237" xr:uid="{00000000-0005-0000-0000-0000F6000000}"/>
    <cellStyle name="SAPBEXfilterText 2 2" xfId="238" xr:uid="{00000000-0005-0000-0000-0000F7000000}"/>
    <cellStyle name="SAPBEXfilterText 3" xfId="436" xr:uid="{00000000-0005-0000-0000-0000BF010000}"/>
    <cellStyle name="SAPBEXfilterText_2011-12 LIEE Table 1 Updated budget" xfId="239" xr:uid="{00000000-0005-0000-0000-0000F8000000}"/>
    <cellStyle name="SAPBEXformats" xfId="240" xr:uid="{00000000-0005-0000-0000-0000F9000000}"/>
    <cellStyle name="SAPBEXformats 2" xfId="437" xr:uid="{00000000-0005-0000-0000-0000C0010000}"/>
    <cellStyle name="SAPBEXheaderData" xfId="241" xr:uid="{00000000-0005-0000-0000-0000FA000000}"/>
    <cellStyle name="SAPBEXheaderData 2" xfId="438" xr:uid="{00000000-0005-0000-0000-0000C1010000}"/>
    <cellStyle name="SAPBEXheaderItem" xfId="242" xr:uid="{00000000-0005-0000-0000-0000FB000000}"/>
    <cellStyle name="SAPBEXheaderItem 2" xfId="243" xr:uid="{00000000-0005-0000-0000-0000FC000000}"/>
    <cellStyle name="SAPBEXheaderItem 2 2" xfId="244" xr:uid="{00000000-0005-0000-0000-0000FD000000}"/>
    <cellStyle name="SAPBEXheaderItem 3" xfId="439" xr:uid="{00000000-0005-0000-0000-0000C2010000}"/>
    <cellStyle name="SAPBEXheaderItem_2011-10 LIEE Table 6 (2)" xfId="245" xr:uid="{00000000-0005-0000-0000-0000FE000000}"/>
    <cellStyle name="SAPBEXheaderText" xfId="246" xr:uid="{00000000-0005-0000-0000-0000FF000000}"/>
    <cellStyle name="SAPBEXheaderText 2" xfId="247" xr:uid="{00000000-0005-0000-0000-000000010000}"/>
    <cellStyle name="SAPBEXheaderText 2 2" xfId="248" xr:uid="{00000000-0005-0000-0000-000001010000}"/>
    <cellStyle name="SAPBEXheaderText 3" xfId="440" xr:uid="{00000000-0005-0000-0000-0000C3010000}"/>
    <cellStyle name="SAPBEXheaderText_2011-10 LIEE Table 6 (2)" xfId="249" xr:uid="{00000000-0005-0000-0000-000002010000}"/>
    <cellStyle name="SAPBEXHLevel0" xfId="250"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1" xr:uid="{00000000-0005-0000-0000-0000C4010000}"/>
    <cellStyle name="SAPBEXHLevel0 2" xfId="251" xr:uid="{00000000-0005-0000-0000-000004010000}"/>
    <cellStyle name="SAPBEXHLevel0 2 2" xfId="252" xr:uid="{00000000-0005-0000-0000-000005010000}"/>
    <cellStyle name="SAPBEXHLevel0 2 2 2" xfId="531" xr:uid="{00000000-0005-0000-0000-000020020000}"/>
    <cellStyle name="SAPBEXHLevel0 2 2 3" xfId="443" xr:uid="{00000000-0005-0000-0000-0000C6010000}"/>
    <cellStyle name="SAPBEXHLevel0 2 3" xfId="530" xr:uid="{00000000-0005-0000-0000-00001F020000}"/>
    <cellStyle name="SAPBEXHLevel0 2 4" xfId="442" xr:uid="{00000000-0005-0000-0000-0000C5010000}"/>
    <cellStyle name="SAPBEXHLevel0 3" xfId="444"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3" xr:uid="{00000000-0005-0000-0000-000006010000}"/>
    <cellStyle name="SAPBEXHLevel0X" xfId="254"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5" xr:uid="{00000000-0005-0000-0000-0000C8010000}"/>
    <cellStyle name="SAPBEXHLevel0X 2" xfId="255" xr:uid="{00000000-0005-0000-0000-000008010000}"/>
    <cellStyle name="SAPBEXHLevel0X 2 2" xfId="256" xr:uid="{00000000-0005-0000-0000-000009010000}"/>
    <cellStyle name="SAPBEXHLevel0X 2 2 2" xfId="534" xr:uid="{00000000-0005-0000-0000-000023020000}"/>
    <cellStyle name="SAPBEXHLevel0X 2 2 3" xfId="447" xr:uid="{00000000-0005-0000-0000-0000CA010000}"/>
    <cellStyle name="SAPBEXHLevel0X 2 3" xfId="533" xr:uid="{00000000-0005-0000-0000-000022020000}"/>
    <cellStyle name="SAPBEXHLevel0X 2 4" xfId="446" xr:uid="{00000000-0005-0000-0000-0000C9010000}"/>
    <cellStyle name="SAPBEXHLevel0X 3" xfId="257" xr:uid="{00000000-0005-0000-0000-00000A010000}"/>
    <cellStyle name="SAPBEXHLevel0X 3 2" xfId="258" xr:uid="{00000000-0005-0000-0000-00000B010000}"/>
    <cellStyle name="SAPBEXHLevel0X 3 2 2" xfId="535" xr:uid="{00000000-0005-0000-0000-000024020000}"/>
    <cellStyle name="SAPBEXHLevel0X 3 3" xfId="448" xr:uid="{00000000-0005-0000-0000-0000CB010000}"/>
    <cellStyle name="SAPBEXHLevel0X 4" xfId="259"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0"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49" xr:uid="{00000000-0005-0000-0000-0000CC010000}"/>
    <cellStyle name="SAPBEXHLevel1 2" xfId="261" xr:uid="{00000000-0005-0000-0000-00000E010000}"/>
    <cellStyle name="SAPBEXHLevel1 2 2" xfId="262" xr:uid="{00000000-0005-0000-0000-00000F010000}"/>
    <cellStyle name="SAPBEXHLevel1 2 2 2" xfId="537" xr:uid="{00000000-0005-0000-0000-000026020000}"/>
    <cellStyle name="SAPBEXHLevel1 2 2 3" xfId="451" xr:uid="{00000000-0005-0000-0000-0000CE010000}"/>
    <cellStyle name="SAPBEXHLevel1 2 3" xfId="536" xr:uid="{00000000-0005-0000-0000-000025020000}"/>
    <cellStyle name="SAPBEXHLevel1 2 4" xfId="450" xr:uid="{00000000-0005-0000-0000-0000CD010000}"/>
    <cellStyle name="SAPBEXHLevel1 3" xfId="452"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3" xr:uid="{00000000-0005-0000-0000-000010010000}"/>
    <cellStyle name="SAPBEXHLevel1X" xfId="264"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3" xr:uid="{00000000-0005-0000-0000-0000D0010000}"/>
    <cellStyle name="SAPBEXHLevel1X 2" xfId="265" xr:uid="{00000000-0005-0000-0000-000012010000}"/>
    <cellStyle name="SAPBEXHLevel1X 2 2" xfId="266" xr:uid="{00000000-0005-0000-0000-000013010000}"/>
    <cellStyle name="SAPBEXHLevel1X 2 2 2" xfId="540" xr:uid="{00000000-0005-0000-0000-000029020000}"/>
    <cellStyle name="SAPBEXHLevel1X 2 2 3" xfId="455" xr:uid="{00000000-0005-0000-0000-0000D2010000}"/>
    <cellStyle name="SAPBEXHLevel1X 2 3" xfId="539" xr:uid="{00000000-0005-0000-0000-000028020000}"/>
    <cellStyle name="SAPBEXHLevel1X 2 4" xfId="454" xr:uid="{00000000-0005-0000-0000-0000D1010000}"/>
    <cellStyle name="SAPBEXHLevel1X 3" xfId="267" xr:uid="{00000000-0005-0000-0000-000014010000}"/>
    <cellStyle name="SAPBEXHLevel1X 3 2" xfId="268" xr:uid="{00000000-0005-0000-0000-000015010000}"/>
    <cellStyle name="SAPBEXHLevel1X 3 2 2" xfId="541" xr:uid="{00000000-0005-0000-0000-00002A020000}"/>
    <cellStyle name="SAPBEXHLevel1X 3 3" xfId="456" xr:uid="{00000000-0005-0000-0000-0000D3010000}"/>
    <cellStyle name="SAPBEXHLevel1X 4" xfId="269"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0"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7" xr:uid="{00000000-0005-0000-0000-0000D4010000}"/>
    <cellStyle name="SAPBEXHLevel2 2" xfId="271" xr:uid="{00000000-0005-0000-0000-000018010000}"/>
    <cellStyle name="SAPBEXHLevel2 2 2" xfId="272" xr:uid="{00000000-0005-0000-0000-000019010000}"/>
    <cellStyle name="SAPBEXHLevel2 2 2 2" xfId="543" xr:uid="{00000000-0005-0000-0000-00002C020000}"/>
    <cellStyle name="SAPBEXHLevel2 2 2 3" xfId="459" xr:uid="{00000000-0005-0000-0000-0000D6010000}"/>
    <cellStyle name="SAPBEXHLevel2 2 3" xfId="542" xr:uid="{00000000-0005-0000-0000-00002B020000}"/>
    <cellStyle name="SAPBEXHLevel2 2 4" xfId="458" xr:uid="{00000000-0005-0000-0000-0000D5010000}"/>
    <cellStyle name="SAPBEXHLevel2 3" xfId="460"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3" xr:uid="{00000000-0005-0000-0000-00001A010000}"/>
    <cellStyle name="SAPBEXHLevel2X" xfId="274"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1" xr:uid="{00000000-0005-0000-0000-0000D8010000}"/>
    <cellStyle name="SAPBEXHLevel2X 2" xfId="275" xr:uid="{00000000-0005-0000-0000-00001C010000}"/>
    <cellStyle name="SAPBEXHLevel2X 2 2" xfId="276" xr:uid="{00000000-0005-0000-0000-00001D010000}"/>
    <cellStyle name="SAPBEXHLevel2X 2 2 2" xfId="546" xr:uid="{00000000-0005-0000-0000-00002F020000}"/>
    <cellStyle name="SAPBEXHLevel2X 2 2 3" xfId="463" xr:uid="{00000000-0005-0000-0000-0000DA010000}"/>
    <cellStyle name="SAPBEXHLevel2X 2 3" xfId="545" xr:uid="{00000000-0005-0000-0000-00002E020000}"/>
    <cellStyle name="SAPBEXHLevel2X 2 4" xfId="462" xr:uid="{00000000-0005-0000-0000-0000D9010000}"/>
    <cellStyle name="SAPBEXHLevel2X 3" xfId="277" xr:uid="{00000000-0005-0000-0000-00001E010000}"/>
    <cellStyle name="SAPBEXHLevel2X 3 2" xfId="278" xr:uid="{00000000-0005-0000-0000-00001F010000}"/>
    <cellStyle name="SAPBEXHLevel2X 3 2 2" xfId="547" xr:uid="{00000000-0005-0000-0000-000030020000}"/>
    <cellStyle name="SAPBEXHLevel2X 3 3" xfId="464" xr:uid="{00000000-0005-0000-0000-0000DB010000}"/>
    <cellStyle name="SAPBEXHLevel2X 4" xfId="279"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0"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5" xr:uid="{00000000-0005-0000-0000-0000DC010000}"/>
    <cellStyle name="SAPBEXHLevel3 2" xfId="281" xr:uid="{00000000-0005-0000-0000-000022010000}"/>
    <cellStyle name="SAPBEXHLevel3 2 2" xfId="282" xr:uid="{00000000-0005-0000-0000-000023010000}"/>
    <cellStyle name="SAPBEXHLevel3 2 2 2" xfId="549" xr:uid="{00000000-0005-0000-0000-000032020000}"/>
    <cellStyle name="SAPBEXHLevel3 2 2 3" xfId="467" xr:uid="{00000000-0005-0000-0000-0000DE010000}"/>
    <cellStyle name="SAPBEXHLevel3 2 3" xfId="548" xr:uid="{00000000-0005-0000-0000-000031020000}"/>
    <cellStyle name="SAPBEXHLevel3 2 4" xfId="466" xr:uid="{00000000-0005-0000-0000-0000DD010000}"/>
    <cellStyle name="SAPBEXHLevel3 3" xfId="468"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3" xr:uid="{00000000-0005-0000-0000-000024010000}"/>
    <cellStyle name="SAPBEXHLevel3X" xfId="284"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69" xr:uid="{00000000-0005-0000-0000-0000E0010000}"/>
    <cellStyle name="SAPBEXHLevel3X 2" xfId="285" xr:uid="{00000000-0005-0000-0000-000026010000}"/>
    <cellStyle name="SAPBEXHLevel3X 2 2" xfId="286" xr:uid="{00000000-0005-0000-0000-000027010000}"/>
    <cellStyle name="SAPBEXHLevel3X 2 2 2" xfId="552" xr:uid="{00000000-0005-0000-0000-000035020000}"/>
    <cellStyle name="SAPBEXHLevel3X 2 2 3" xfId="471" xr:uid="{00000000-0005-0000-0000-0000E2010000}"/>
    <cellStyle name="SAPBEXHLevel3X 2 3" xfId="551" xr:uid="{00000000-0005-0000-0000-000034020000}"/>
    <cellStyle name="SAPBEXHLevel3X 2 4" xfId="470" xr:uid="{00000000-0005-0000-0000-0000E1010000}"/>
    <cellStyle name="SAPBEXHLevel3X 3" xfId="287" xr:uid="{00000000-0005-0000-0000-000028010000}"/>
    <cellStyle name="SAPBEXHLevel3X 3 2" xfId="288" xr:uid="{00000000-0005-0000-0000-000029010000}"/>
    <cellStyle name="SAPBEXHLevel3X 3 2 2" xfId="553" xr:uid="{00000000-0005-0000-0000-000036020000}"/>
    <cellStyle name="SAPBEXHLevel3X 3 3" xfId="472" xr:uid="{00000000-0005-0000-0000-0000E3010000}"/>
    <cellStyle name="SAPBEXHLevel3X 4" xfId="289"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0" xr:uid="{00000000-0005-0000-0000-00002B010000}"/>
    <cellStyle name="SAPBEXresData 2" xfId="291" xr:uid="{00000000-0005-0000-0000-00002C010000}"/>
    <cellStyle name="SAPBEXresData 3" xfId="473" xr:uid="{00000000-0005-0000-0000-0000E4010000}"/>
    <cellStyle name="SAPBEXresDataEmph" xfId="292" xr:uid="{00000000-0005-0000-0000-00002D010000}"/>
    <cellStyle name="SAPBEXresDataEmph 2" xfId="474" xr:uid="{00000000-0005-0000-0000-0000E5010000}"/>
    <cellStyle name="SAPBEXresExc1" xfId="293" xr:uid="{00000000-0005-0000-0000-00002E010000}"/>
    <cellStyle name="SAPBEXresExc1Emph" xfId="294" xr:uid="{00000000-0005-0000-0000-00002F010000}"/>
    <cellStyle name="SAPBEXresExc2" xfId="295" xr:uid="{00000000-0005-0000-0000-000030010000}"/>
    <cellStyle name="SAPBEXresExc2Emph" xfId="296" xr:uid="{00000000-0005-0000-0000-000031010000}"/>
    <cellStyle name="SAPBEXresItem" xfId="297" xr:uid="{00000000-0005-0000-0000-000032010000}"/>
    <cellStyle name="SAPBEXresItem 2" xfId="475" xr:uid="{00000000-0005-0000-0000-0000E6010000}"/>
    <cellStyle name="SAPBEXresItemX" xfId="298" xr:uid="{00000000-0005-0000-0000-000033010000}"/>
    <cellStyle name="SAPBEXresItemX 2" xfId="299" xr:uid="{00000000-0005-0000-0000-000034010000}"/>
    <cellStyle name="SAPBEXresItemX 2 2" xfId="477" xr:uid="{00000000-0005-0000-0000-0000E8010000}"/>
    <cellStyle name="SAPBEXresItemX 3" xfId="476" xr:uid="{00000000-0005-0000-0000-0000E7010000}"/>
    <cellStyle name="SAPBEXRow_Headings_SA" xfId="300" xr:uid="{00000000-0005-0000-0000-000035010000}"/>
    <cellStyle name="SAPBEXRowResults_SA" xfId="301" xr:uid="{00000000-0005-0000-0000-000036010000}"/>
    <cellStyle name="SAPBEXstdData" xfId="302" xr:uid="{00000000-0005-0000-0000-000037010000}"/>
    <cellStyle name="SAPBEXstdData 2" xfId="303" xr:uid="{00000000-0005-0000-0000-000038010000}"/>
    <cellStyle name="SAPBEXstdData 2 2" xfId="304" xr:uid="{00000000-0005-0000-0000-000039010000}"/>
    <cellStyle name="SAPBEXstdData 3" xfId="305" xr:uid="{00000000-0005-0000-0000-00003A010000}"/>
    <cellStyle name="SAPBEXstdData 4" xfId="478" xr:uid="{00000000-0005-0000-0000-0000E9010000}"/>
    <cellStyle name="SAPBEXstdData_Sept 2011 Total BW Data" xfId="306" xr:uid="{00000000-0005-0000-0000-00003B010000}"/>
    <cellStyle name="SAPBEXstdDataEmph" xfId="307" xr:uid="{00000000-0005-0000-0000-00003C010000}"/>
    <cellStyle name="SAPBEXstdDataEmph 2" xfId="479" xr:uid="{00000000-0005-0000-0000-0000EA010000}"/>
    <cellStyle name="SAPBEXstdExc1" xfId="308" xr:uid="{00000000-0005-0000-0000-00003D010000}"/>
    <cellStyle name="SAPBEXstdExc1Emph" xfId="309" xr:uid="{00000000-0005-0000-0000-00003E010000}"/>
    <cellStyle name="SAPBEXstdExc2" xfId="310" xr:uid="{00000000-0005-0000-0000-00003F010000}"/>
    <cellStyle name="SAPBEXstdExc2Emph" xfId="311" xr:uid="{00000000-0005-0000-0000-000040010000}"/>
    <cellStyle name="SAPBEXstdItem" xfId="312" xr:uid="{00000000-0005-0000-0000-000041010000}"/>
    <cellStyle name="SAPBEXstdItem 2" xfId="313" xr:uid="{00000000-0005-0000-0000-000042010000}"/>
    <cellStyle name="SAPBEXstdItem 2 2" xfId="314" xr:uid="{00000000-0005-0000-0000-000043010000}"/>
    <cellStyle name="SAPBEXstdItem 3" xfId="315" xr:uid="{00000000-0005-0000-0000-000044010000}"/>
    <cellStyle name="SAPBEXstdItem 3 2" xfId="316" xr:uid="{00000000-0005-0000-0000-000045010000}"/>
    <cellStyle name="SAPBEXstdItem 4" xfId="317" xr:uid="{00000000-0005-0000-0000-000046010000}"/>
    <cellStyle name="SAPBEXstdItem 5" xfId="480" xr:uid="{00000000-0005-0000-0000-0000EB010000}"/>
    <cellStyle name="SAPBEXstdItem_Sept 2011 Total BW Data" xfId="318" xr:uid="{00000000-0005-0000-0000-000047010000}"/>
    <cellStyle name="SAPBEXstdItemX" xfId="319" xr:uid="{00000000-0005-0000-0000-000048010000}"/>
    <cellStyle name="SAPBEXstdItemX 2" xfId="482" xr:uid="{00000000-0005-0000-0000-0000ED010000}"/>
    <cellStyle name="SAPBEXstdItemX 3" xfId="481" xr:uid="{00000000-0005-0000-0000-0000EC010000}"/>
    <cellStyle name="SAPBEXsubData" xfId="320" xr:uid="{00000000-0005-0000-0000-000049010000}"/>
    <cellStyle name="SAPBEXsubData 2" xfId="483" xr:uid="{00000000-0005-0000-0000-0000EE010000}"/>
    <cellStyle name="SAPBEXsubDataEmph" xfId="321" xr:uid="{00000000-0005-0000-0000-00004A010000}"/>
    <cellStyle name="SAPBEXsubDataEmph 2" xfId="484" xr:uid="{00000000-0005-0000-0000-0000EF010000}"/>
    <cellStyle name="SAPBEXsubExc1" xfId="322" xr:uid="{00000000-0005-0000-0000-00004B010000}"/>
    <cellStyle name="SAPBEXsubExc1Emph" xfId="323" xr:uid="{00000000-0005-0000-0000-00004C010000}"/>
    <cellStyle name="SAPBEXsubExc2" xfId="324" xr:uid="{00000000-0005-0000-0000-00004D010000}"/>
    <cellStyle name="SAPBEXsubExc2Emph" xfId="325" xr:uid="{00000000-0005-0000-0000-00004E010000}"/>
    <cellStyle name="SAPBEXsubItem" xfId="326" xr:uid="{00000000-0005-0000-0000-00004F010000}"/>
    <cellStyle name="SAPBEXsubItem 2" xfId="485" xr:uid="{00000000-0005-0000-0000-0000F0010000}"/>
    <cellStyle name="SAPBEXtitle" xfId="327" xr:uid="{00000000-0005-0000-0000-000050010000}"/>
    <cellStyle name="SAPBEXtitle 2" xfId="486" xr:uid="{00000000-0005-0000-0000-0000F1010000}"/>
    <cellStyle name="SAPBEXundefined" xfId="328" xr:uid="{00000000-0005-0000-0000-000051010000}"/>
    <cellStyle name="SAPBEXundefined 2" xfId="329" xr:uid="{00000000-0005-0000-0000-000052010000}"/>
    <cellStyle name="SAPBEXundefined 3" xfId="487" xr:uid="{00000000-0005-0000-0000-0000F2010000}"/>
    <cellStyle name="SAPBEXundefined_Sheet2" xfId="351" xr:uid="{00000000-0005-0000-0000-000069010000}"/>
    <cellStyle name="SEM-BPS-input-on" xfId="330" xr:uid="{00000000-0005-0000-0000-000053010000}"/>
    <cellStyle name="SEM-BPS-key" xfId="331" xr:uid="{00000000-0005-0000-0000-000054010000}"/>
    <cellStyle name="Style 1" xfId="332" xr:uid="{00000000-0005-0000-0000-000055010000}"/>
    <cellStyle name="Style 26" xfId="333" xr:uid="{00000000-0005-0000-0000-000056010000}"/>
    <cellStyle name="Style 26 2" xfId="334" xr:uid="{00000000-0005-0000-0000-000057010000}"/>
    <cellStyle name="Style 26 2 2" xfId="335" xr:uid="{00000000-0005-0000-0000-000058010000}"/>
    <cellStyle name="Style 26 3" xfId="488" xr:uid="{00000000-0005-0000-0000-0000F3010000}"/>
    <cellStyle name="Title 2" xfId="336"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2" xr:uid="{00000000-0005-0000-0000-00009D010000}"/>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7" xr:uid="{00000000-0005-0000-0000-00005A010000}"/>
    <cellStyle name="Total 2 2" xfId="338" xr:uid="{00000000-0005-0000-0000-00005B010000}"/>
    <cellStyle name="Total 2 2 2" xfId="555" xr:uid="{00000000-0005-0000-0000-000038020000}"/>
    <cellStyle name="Total 2 2 3" xfId="491" xr:uid="{00000000-0005-0000-0000-0000F6010000}"/>
    <cellStyle name="Total 2 3" xfId="554" xr:uid="{00000000-0005-0000-0000-000037020000}"/>
    <cellStyle name="Total 2 4" xfId="490" xr:uid="{00000000-0005-0000-0000-0000F5010000}"/>
    <cellStyle name="Total 3" xfId="339" xr:uid="{00000000-0005-0000-0000-00005C010000}"/>
    <cellStyle name="Total 3 2" xfId="556" xr:uid="{00000000-0005-0000-0000-000039020000}"/>
    <cellStyle name="Total 3 3" xfId="492" xr:uid="{00000000-0005-0000-0000-0000F7010000}"/>
    <cellStyle name="Total 4" xfId="340" xr:uid="{00000000-0005-0000-0000-00005D010000}"/>
    <cellStyle name="Total 4 2" xfId="489" xr:uid="{00000000-0005-0000-0000-0000F4010000}"/>
    <cellStyle name="Total 5" xfId="403"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1" xr:uid="{00000000-0005-0000-0000-00005E010000}"/>
    <cellStyle name="Unprot 2" xfId="342" xr:uid="{00000000-0005-0000-0000-00005F010000}"/>
    <cellStyle name="Unprot$" xfId="343" xr:uid="{00000000-0005-0000-0000-000060010000}"/>
    <cellStyle name="Unprot$ 2" xfId="344" xr:uid="{00000000-0005-0000-0000-000061010000}"/>
    <cellStyle name="Unprot$ 2 2" xfId="345" xr:uid="{00000000-0005-0000-0000-000062010000}"/>
    <cellStyle name="Unprot$_2011-10 LIEE Table 6 (2)" xfId="346" xr:uid="{00000000-0005-0000-0000-000063010000}"/>
    <cellStyle name="Unprotect" xfId="347" xr:uid="{00000000-0005-0000-0000-000064010000}"/>
    <cellStyle name="Warning Text 2" xfId="348" xr:uid="{00000000-0005-0000-0000-000065010000}"/>
    <cellStyle name="Warning Text 2 2" xfId="404" xr:uid="{00000000-0005-0000-0000-00009F010000}"/>
  </cellStyles>
  <dxfs count="0"/>
  <tableStyles count="1" defaultTableStyle="TableStyleMedium2" defaultPivotStyle="PivotStyleLight16">
    <tableStyle name="Invisible" pivot="0" table="0" count="0" xr9:uid="{8807E288-26B7-4B10-BD54-F95C0109BAD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theme" Target="theme/theme1.xml"/><Relationship Id="rId68"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externalLink" Target="externalLinks/externalLink29.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styles" Target="styles.xml"/><Relationship Id="rId69"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row r="22">
          <cell r="C22">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row r="4">
          <cell r="B4">
            <v>0.25</v>
          </cell>
          <cell r="C4">
            <v>0.25</v>
          </cell>
          <cell r="D4">
            <v>0.25</v>
          </cell>
          <cell r="E4">
            <v>0.25</v>
          </cell>
          <cell r="F4">
            <v>0.25</v>
          </cell>
          <cell r="G4">
            <v>0.25</v>
          </cell>
        </row>
        <row r="6">
          <cell r="C6">
            <v>2.4E-2</v>
          </cell>
          <cell r="D6">
            <v>2.5000000000000001E-2</v>
          </cell>
          <cell r="E6">
            <v>2.5000000000000001E-2</v>
          </cell>
          <cell r="F6">
            <v>2.5999999999999999E-2</v>
          </cell>
        </row>
        <row r="8">
          <cell r="C8">
            <v>2.3E-2</v>
          </cell>
          <cell r="D8">
            <v>2.1999999999999999E-2</v>
          </cell>
          <cell r="E8">
            <v>2.3E-2</v>
          </cell>
          <cell r="F8">
            <v>2.3E-2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VolExchFutureW/SMW</v>
          </cell>
          <cell r="C7" t="str">
            <v>Vol</v>
          </cell>
          <cell r="D7" t="str">
            <v>ExchFuture</v>
          </cell>
          <cell r="E7" t="str">
            <v>W/SMW</v>
          </cell>
          <cell r="F7" t="str">
            <v>Sum of currentvolume</v>
          </cell>
          <cell r="G7" t="str">
            <v>EX FUTURE GAS</v>
          </cell>
          <cell r="H7" t="str">
            <v>W/S MW</v>
          </cell>
          <cell r="I7" t="str">
            <v>(blank)</v>
          </cell>
          <cell r="J7">
            <v>0</v>
          </cell>
          <cell r="K7">
            <v>-130000</v>
          </cell>
          <cell r="L7">
            <v>300000</v>
          </cell>
          <cell r="M7">
            <v>-270000</v>
          </cell>
          <cell r="N7">
            <v>-530000</v>
          </cell>
          <cell r="O7">
            <v>40000</v>
          </cell>
          <cell r="P7">
            <v>40000</v>
          </cell>
          <cell r="Q7">
            <v>30000</v>
          </cell>
          <cell r="R7">
            <v>40000</v>
          </cell>
          <cell r="S7">
            <v>30000</v>
          </cell>
          <cell r="T7">
            <v>40000</v>
          </cell>
          <cell r="U7">
            <v>10000</v>
          </cell>
          <cell r="V7">
            <v>10000</v>
          </cell>
          <cell r="BQ7">
            <v>-390000</v>
          </cell>
        </row>
        <row r="8">
          <cell r="B8" t="str">
            <v>VolExchFutureW/SWest</v>
          </cell>
          <cell r="C8" t="str">
            <v>Vol</v>
          </cell>
          <cell r="D8" t="str">
            <v>ExchFuture</v>
          </cell>
          <cell r="E8" t="str">
            <v>W/SWest</v>
          </cell>
          <cell r="H8" t="str">
            <v>W/S West</v>
          </cell>
          <cell r="I8" t="str">
            <v>(blank)</v>
          </cell>
          <cell r="J8">
            <v>0</v>
          </cell>
          <cell r="K8">
            <v>30000</v>
          </cell>
          <cell r="L8">
            <v>200000</v>
          </cell>
          <cell r="M8">
            <v>0</v>
          </cell>
          <cell r="N8">
            <v>0</v>
          </cell>
          <cell r="O8">
            <v>40000</v>
          </cell>
          <cell r="P8">
            <v>20000</v>
          </cell>
          <cell r="Q8">
            <v>10000</v>
          </cell>
          <cell r="R8">
            <v>10000</v>
          </cell>
          <cell r="S8">
            <v>10000</v>
          </cell>
          <cell r="T8">
            <v>10000</v>
          </cell>
          <cell r="U8">
            <v>20000</v>
          </cell>
          <cell r="V8">
            <v>40000</v>
          </cell>
          <cell r="W8">
            <v>70000</v>
          </cell>
          <cell r="X8">
            <v>50000</v>
          </cell>
          <cell r="Y8">
            <v>50000</v>
          </cell>
          <cell r="BQ8">
            <v>560000</v>
          </cell>
        </row>
        <row r="9">
          <cell r="B9" t="str">
            <v>VolOTCForwardRetEast</v>
          </cell>
          <cell r="C9" t="str">
            <v>Vol</v>
          </cell>
          <cell r="D9" t="str">
            <v>OTCForward</v>
          </cell>
          <cell r="E9" t="str">
            <v>RetEast</v>
          </cell>
          <cell r="G9" t="str">
            <v>OTC FORWARD GAS</v>
          </cell>
          <cell r="H9" t="str">
            <v>Ret East</v>
          </cell>
          <cell r="I9" t="str">
            <v>(blank)</v>
          </cell>
          <cell r="J9">
            <v>-5000</v>
          </cell>
          <cell r="K9">
            <v>-5000</v>
          </cell>
          <cell r="L9">
            <v>-5000</v>
          </cell>
          <cell r="M9">
            <v>-5000</v>
          </cell>
          <cell r="BQ9">
            <v>-20000</v>
          </cell>
        </row>
        <row r="10">
          <cell r="B10" t="str">
            <v>VolOTCForwardRetMW</v>
          </cell>
          <cell r="C10" t="str">
            <v>Vol</v>
          </cell>
          <cell r="D10" t="str">
            <v>OTCForward</v>
          </cell>
          <cell r="E10" t="str">
            <v>RetMW</v>
          </cell>
          <cell r="H10" t="str">
            <v>Ret MW</v>
          </cell>
          <cell r="I10" t="str">
            <v>(blank)</v>
          </cell>
          <cell r="J10">
            <v>-263931</v>
          </cell>
          <cell r="K10">
            <v>-250297</v>
          </cell>
          <cell r="L10">
            <v>-193645</v>
          </cell>
          <cell r="M10">
            <v>-87421</v>
          </cell>
          <cell r="N10">
            <v>-27125</v>
          </cell>
          <cell r="O10">
            <v>-41453</v>
          </cell>
          <cell r="P10">
            <v>-38641</v>
          </cell>
          <cell r="Q10">
            <v>-34898</v>
          </cell>
          <cell r="R10">
            <v>-40000</v>
          </cell>
          <cell r="S10">
            <v>-30000</v>
          </cell>
          <cell r="T10">
            <v>-40000</v>
          </cell>
          <cell r="U10">
            <v>-10000</v>
          </cell>
          <cell r="V10">
            <v>-10000</v>
          </cell>
          <cell r="BQ10">
            <v>-1067411</v>
          </cell>
        </row>
        <row r="11">
          <cell r="B11" t="str">
            <v>VolOTCForwardRetWest</v>
          </cell>
          <cell r="C11" t="str">
            <v>Vol</v>
          </cell>
          <cell r="D11" t="str">
            <v>OTCForward</v>
          </cell>
          <cell r="E11" t="str">
            <v>RetWest</v>
          </cell>
          <cell r="H11" t="str">
            <v>Ret West</v>
          </cell>
          <cell r="I11" t="str">
            <v>(blank)</v>
          </cell>
          <cell r="J11">
            <v>-412000</v>
          </cell>
          <cell r="K11">
            <v>-391000</v>
          </cell>
          <cell r="L11">
            <v>-317500</v>
          </cell>
          <cell r="M11">
            <v>-306500</v>
          </cell>
          <cell r="N11">
            <v>-145300</v>
          </cell>
          <cell r="O11">
            <v>-78000</v>
          </cell>
          <cell r="P11">
            <v>-46300</v>
          </cell>
          <cell r="Q11">
            <v>-36200</v>
          </cell>
          <cell r="R11">
            <v>-38300</v>
          </cell>
          <cell r="S11">
            <v>-38700</v>
          </cell>
          <cell r="T11">
            <v>-40700</v>
          </cell>
          <cell r="U11">
            <v>-34500</v>
          </cell>
          <cell r="V11">
            <v>-32400</v>
          </cell>
          <cell r="W11">
            <v>-45000</v>
          </cell>
          <cell r="X11">
            <v>-25000</v>
          </cell>
          <cell r="Y11">
            <v>-25000</v>
          </cell>
          <cell r="Z11">
            <v>-25000</v>
          </cell>
          <cell r="AA11">
            <v>-25000</v>
          </cell>
          <cell r="AB11">
            <v>-15000</v>
          </cell>
          <cell r="AC11">
            <v>-15000</v>
          </cell>
          <cell r="AD11">
            <v>-15000</v>
          </cell>
          <cell r="AE11">
            <v>-15000</v>
          </cell>
          <cell r="AF11">
            <v>-15000</v>
          </cell>
          <cell r="AG11">
            <v>-15000</v>
          </cell>
          <cell r="AH11">
            <v>-15000</v>
          </cell>
          <cell r="AI11">
            <v>-15000</v>
          </cell>
          <cell r="AJ11">
            <v>-15000</v>
          </cell>
          <cell r="AK11">
            <v>-15000</v>
          </cell>
          <cell r="AL11">
            <v>-15000</v>
          </cell>
          <cell r="AM11">
            <v>-15000</v>
          </cell>
          <cell r="BQ11">
            <v>-2242400</v>
          </cell>
        </row>
        <row r="12">
          <cell r="B12" t="str">
            <v>VolOTCForwardW/SMW</v>
          </cell>
          <cell r="C12" t="str">
            <v>Vol</v>
          </cell>
          <cell r="D12" t="str">
            <v>OTCForward</v>
          </cell>
          <cell r="E12" t="str">
            <v>W/SMW</v>
          </cell>
          <cell r="H12" t="str">
            <v>W/S MW</v>
          </cell>
          <cell r="I12" t="str">
            <v>(blank)</v>
          </cell>
          <cell r="J12">
            <v>11150</v>
          </cell>
          <cell r="K12">
            <v>11267</v>
          </cell>
          <cell r="L12">
            <v>-21203</v>
          </cell>
          <cell r="M12">
            <v>8340</v>
          </cell>
          <cell r="N12">
            <v>1500</v>
          </cell>
          <cell r="O12">
            <v>1500</v>
          </cell>
          <cell r="BQ12">
            <v>12554</v>
          </cell>
        </row>
        <row r="13">
          <cell r="B13" t="str">
            <v>VolOTCForwardW/SWest</v>
          </cell>
          <cell r="C13" t="str">
            <v>Vol</v>
          </cell>
          <cell r="D13" t="str">
            <v>OTCForward</v>
          </cell>
          <cell r="E13" t="str">
            <v>W/SWest</v>
          </cell>
          <cell r="H13" t="str">
            <v>W/S West</v>
          </cell>
          <cell r="I13" t="str">
            <v>(blank)</v>
          </cell>
          <cell r="J13">
            <v>270900</v>
          </cell>
          <cell r="K13">
            <v>251500</v>
          </cell>
          <cell r="L13">
            <v>228900</v>
          </cell>
          <cell r="M13">
            <v>232000</v>
          </cell>
          <cell r="N13">
            <v>129400</v>
          </cell>
          <cell r="O13">
            <v>83000</v>
          </cell>
          <cell r="P13">
            <v>70700</v>
          </cell>
          <cell r="Q13">
            <v>57800</v>
          </cell>
          <cell r="R13">
            <v>72500</v>
          </cell>
          <cell r="S13">
            <v>72700</v>
          </cell>
          <cell r="T13">
            <v>75200</v>
          </cell>
          <cell r="U13">
            <v>68500</v>
          </cell>
          <cell r="V13">
            <v>47200</v>
          </cell>
          <cell r="W13">
            <v>29900</v>
          </cell>
          <cell r="X13">
            <v>30100</v>
          </cell>
          <cell r="Y13">
            <v>40300</v>
          </cell>
          <cell r="Z13">
            <v>23000</v>
          </cell>
          <cell r="AA13">
            <v>23000</v>
          </cell>
          <cell r="BQ13">
            <v>1806600</v>
          </cell>
        </row>
        <row r="14">
          <cell r="B14" t="str">
            <v>VolOTCForward(bl0</v>
          </cell>
          <cell r="C14" t="str">
            <v>Vol</v>
          </cell>
          <cell r="D14" t="str">
            <v>OTCForward</v>
          </cell>
          <cell r="E14" t="str">
            <v>(bl0</v>
          </cell>
          <cell r="H14" t="str">
            <v>(blank)</v>
          </cell>
          <cell r="I14" t="str">
            <v>(blank)</v>
          </cell>
          <cell r="Q14">
            <v>13000</v>
          </cell>
          <cell r="BQ14">
            <v>13000</v>
          </cell>
        </row>
        <row r="15">
          <cell r="Q15">
            <v>13000</v>
          </cell>
          <cell r="BQ15">
            <v>13000</v>
          </cell>
        </row>
        <row r="34">
          <cell r="B34" t="str">
            <v>MTMExchFutureW/SMW</v>
          </cell>
          <cell r="C34" t="str">
            <v>MTM</v>
          </cell>
          <cell r="D34" t="str">
            <v>ExchFuture</v>
          </cell>
          <cell r="E34" t="str">
            <v>W/SMW</v>
          </cell>
          <cell r="F34" t="str">
            <v>Sum of currentmtmvalue</v>
          </cell>
          <cell r="G34" t="str">
            <v>EX FUTURE GAS</v>
          </cell>
          <cell r="H34" t="str">
            <v>W/S MW</v>
          </cell>
          <cell r="I34" t="str">
            <v>(blank)</v>
          </cell>
          <cell r="J34">
            <v>-696659.55</v>
          </cell>
          <cell r="K34">
            <v>-599271.97</v>
          </cell>
          <cell r="L34">
            <v>-617421.91</v>
          </cell>
          <cell r="M34">
            <v>-214866.67</v>
          </cell>
          <cell r="N34">
            <v>-18135.93</v>
          </cell>
          <cell r="O34">
            <v>9482.24</v>
          </cell>
          <cell r="P34">
            <v>12732.24</v>
          </cell>
          <cell r="Q34">
            <v>4636.68</v>
          </cell>
          <cell r="R34">
            <v>13212.24</v>
          </cell>
          <cell r="S34">
            <v>5396.68</v>
          </cell>
          <cell r="T34">
            <v>11362.24</v>
          </cell>
          <cell r="U34">
            <v>-7784.44</v>
          </cell>
          <cell r="V34">
            <v>-6884.44</v>
          </cell>
          <cell r="BQ34">
            <v>-2104202.59</v>
          </cell>
        </row>
        <row r="35">
          <cell r="B35" t="str">
            <v>MTMExchFutureW/SWest</v>
          </cell>
          <cell r="C35" t="str">
            <v>MTM</v>
          </cell>
          <cell r="D35" t="str">
            <v>ExchFuture</v>
          </cell>
          <cell r="E35" t="str">
            <v>W/SWest</v>
          </cell>
          <cell r="H35" t="str">
            <v>W/S West</v>
          </cell>
          <cell r="I35" t="str">
            <v>(blank)</v>
          </cell>
          <cell r="J35">
            <v>-540174.17000000004</v>
          </cell>
          <cell r="K35">
            <v>-503358.76</v>
          </cell>
          <cell r="L35">
            <v>-481869.74</v>
          </cell>
          <cell r="M35">
            <v>-374084.42</v>
          </cell>
          <cell r="N35">
            <v>-4234.2199999999893</v>
          </cell>
          <cell r="O35">
            <v>-15059.23</v>
          </cell>
          <cell r="P35">
            <v>4749.6499999999996</v>
          </cell>
          <cell r="Q35">
            <v>-6354.44</v>
          </cell>
          <cell r="R35">
            <v>-6284.44</v>
          </cell>
          <cell r="S35">
            <v>-6534.44</v>
          </cell>
          <cell r="T35">
            <v>-6684.44</v>
          </cell>
          <cell r="U35">
            <v>-11918.88</v>
          </cell>
          <cell r="V35">
            <v>-20937.759999999998</v>
          </cell>
          <cell r="W35">
            <v>-5674.02</v>
          </cell>
          <cell r="X35">
            <v>-23072.2</v>
          </cell>
          <cell r="Y35">
            <v>-23072.2</v>
          </cell>
          <cell r="BQ35">
            <v>-2024563.71</v>
          </cell>
        </row>
        <row r="36">
          <cell r="B36" t="str">
            <v>MTMOTCForwardRetEast</v>
          </cell>
          <cell r="C36" t="str">
            <v>MTM</v>
          </cell>
          <cell r="D36" t="str">
            <v>OTCForward</v>
          </cell>
          <cell r="E36" t="str">
            <v>RetEast</v>
          </cell>
          <cell r="G36" t="str">
            <v>OTC FORWARD GAS</v>
          </cell>
          <cell r="H36" t="str">
            <v>Ret East</v>
          </cell>
          <cell r="I36" t="str">
            <v>(blank)</v>
          </cell>
          <cell r="J36">
            <v>16680</v>
          </cell>
          <cell r="K36">
            <v>15485</v>
          </cell>
          <cell r="L36">
            <v>18230</v>
          </cell>
          <cell r="M36">
            <v>16320</v>
          </cell>
          <cell r="BQ36">
            <v>66715</v>
          </cell>
        </row>
        <row r="37">
          <cell r="B37" t="str">
            <v>MTMOTCForwardRetMW</v>
          </cell>
          <cell r="C37" t="str">
            <v>MTM</v>
          </cell>
          <cell r="D37" t="str">
            <v>OTCForward</v>
          </cell>
          <cell r="E37" t="str">
            <v>RetMW</v>
          </cell>
          <cell r="H37" t="str">
            <v>Ret MW</v>
          </cell>
          <cell r="I37" t="str">
            <v>(blank)</v>
          </cell>
          <cell r="J37">
            <v>675791.41700000002</v>
          </cell>
          <cell r="K37">
            <v>591120.62700000009</v>
          </cell>
          <cell r="L37">
            <v>600213.6</v>
          </cell>
          <cell r="M37">
            <v>220675.071</v>
          </cell>
          <cell r="N37">
            <v>6015.75</v>
          </cell>
          <cell r="O37">
            <v>-7430.518</v>
          </cell>
          <cell r="P37">
            <v>-8439.2659999999996</v>
          </cell>
          <cell r="Q37">
            <v>-6993.0879999999997</v>
          </cell>
          <cell r="R37">
            <v>-11420</v>
          </cell>
          <cell r="S37">
            <v>-4140</v>
          </cell>
          <cell r="T37">
            <v>-10470</v>
          </cell>
          <cell r="U37">
            <v>8270</v>
          </cell>
          <cell r="V37">
            <v>7370</v>
          </cell>
          <cell r="BQ37">
            <v>2060563.5930000003</v>
          </cell>
        </row>
        <row r="38">
          <cell r="B38" t="str">
            <v>MTMOTCForwardRetWest</v>
          </cell>
          <cell r="C38" t="str">
            <v>MTM</v>
          </cell>
          <cell r="D38" t="str">
            <v>OTCForward</v>
          </cell>
          <cell r="E38" t="str">
            <v>RetWest</v>
          </cell>
          <cell r="H38" t="str">
            <v>Ret West</v>
          </cell>
          <cell r="I38" t="str">
            <v>(blank)</v>
          </cell>
          <cell r="J38">
            <v>970396.2</v>
          </cell>
          <cell r="K38">
            <v>822347.4</v>
          </cell>
          <cell r="L38">
            <v>854087.4</v>
          </cell>
          <cell r="M38">
            <v>716682.8</v>
          </cell>
          <cell r="N38">
            <v>19778.8</v>
          </cell>
          <cell r="O38">
            <v>76300.399999999994</v>
          </cell>
          <cell r="P38">
            <v>17087.599999999999</v>
          </cell>
          <cell r="Q38">
            <v>26753.200000000001</v>
          </cell>
          <cell r="R38">
            <v>23732.5</v>
          </cell>
          <cell r="S38">
            <v>23923.8</v>
          </cell>
          <cell r="T38">
            <v>27109.7</v>
          </cell>
          <cell r="U38">
            <v>16877.5</v>
          </cell>
          <cell r="V38">
            <v>15472</v>
          </cell>
          <cell r="W38">
            <v>-10385</v>
          </cell>
          <cell r="X38">
            <v>11850</v>
          </cell>
          <cell r="Y38">
            <v>16075</v>
          </cell>
          <cell r="Z38">
            <v>22025</v>
          </cell>
          <cell r="AA38">
            <v>22650</v>
          </cell>
          <cell r="AB38">
            <v>13530</v>
          </cell>
          <cell r="AC38">
            <v>13230</v>
          </cell>
          <cell r="AD38">
            <v>13005</v>
          </cell>
          <cell r="AE38">
            <v>13155</v>
          </cell>
          <cell r="AF38">
            <v>12780</v>
          </cell>
          <cell r="AG38">
            <v>10230</v>
          </cell>
          <cell r="AH38">
            <v>7680</v>
          </cell>
          <cell r="AI38">
            <v>6480</v>
          </cell>
          <cell r="AJ38">
            <v>16440</v>
          </cell>
          <cell r="AK38">
            <v>18420</v>
          </cell>
          <cell r="AL38">
            <v>20970</v>
          </cell>
          <cell r="AM38">
            <v>20970</v>
          </cell>
          <cell r="BQ38">
            <v>3839654.3</v>
          </cell>
        </row>
        <row r="39">
          <cell r="B39" t="str">
            <v>MTMOTCForwardW/SMW</v>
          </cell>
          <cell r="C39" t="str">
            <v>MTM</v>
          </cell>
          <cell r="D39" t="str">
            <v>OTCForward</v>
          </cell>
          <cell r="E39" t="str">
            <v>W/SMW</v>
          </cell>
          <cell r="H39" t="str">
            <v>W/S MW</v>
          </cell>
          <cell r="I39" t="str">
            <v>(blank)</v>
          </cell>
          <cell r="J39">
            <v>-7239.6</v>
          </cell>
          <cell r="K39">
            <v>-6558.6049999999996</v>
          </cell>
          <cell r="L39">
            <v>16255.362000000001</v>
          </cell>
          <cell r="M39">
            <v>-5659.68</v>
          </cell>
          <cell r="N39">
            <v>-1122</v>
          </cell>
          <cell r="O39">
            <v>-936</v>
          </cell>
          <cell r="BQ39">
            <v>-5260.5229999999992</v>
          </cell>
        </row>
        <row r="40">
          <cell r="B40" t="str">
            <v>MTMOTCForwardW/SWest</v>
          </cell>
          <cell r="C40" t="str">
            <v>MTM</v>
          </cell>
          <cell r="D40" t="str">
            <v>OTCForward</v>
          </cell>
          <cell r="E40" t="str">
            <v>W/SWest</v>
          </cell>
          <cell r="H40" t="str">
            <v>W/S West</v>
          </cell>
          <cell r="I40" t="str">
            <v>(blank)</v>
          </cell>
          <cell r="J40">
            <v>-634024.6</v>
          </cell>
          <cell r="K40">
            <v>-526508.5</v>
          </cell>
          <cell r="L40">
            <v>-590861.6</v>
          </cell>
          <cell r="M40">
            <v>-514078</v>
          </cell>
          <cell r="N40">
            <v>-50044.2</v>
          </cell>
          <cell r="O40">
            <v>-54418</v>
          </cell>
          <cell r="P40">
            <v>-27093.8</v>
          </cell>
          <cell r="Q40">
            <v>-23004.2</v>
          </cell>
          <cell r="R40">
            <v>-22577.5</v>
          </cell>
          <cell r="S40">
            <v>-25495.4</v>
          </cell>
          <cell r="T40">
            <v>-50578.400000000001</v>
          </cell>
          <cell r="U40">
            <v>-28614.5</v>
          </cell>
          <cell r="V40">
            <v>-19012.400000000001</v>
          </cell>
          <cell r="W40">
            <v>-11459.3</v>
          </cell>
          <cell r="X40">
            <v>-15598</v>
          </cell>
          <cell r="Y40">
            <v>-10115.700000000001</v>
          </cell>
          <cell r="Z40">
            <v>-18711</v>
          </cell>
          <cell r="AA40">
            <v>-19286</v>
          </cell>
          <cell r="BQ40">
            <v>-2641481.1</v>
          </cell>
        </row>
        <row r="41">
          <cell r="B41" t="str">
            <v>MTMOTCForward(bl0</v>
          </cell>
          <cell r="C41" t="str">
            <v>MTM</v>
          </cell>
          <cell r="D41" t="str">
            <v>OTCForward</v>
          </cell>
          <cell r="E41" t="str">
            <v>(bl0</v>
          </cell>
          <cell r="H41" t="str">
            <v>(blank)</v>
          </cell>
          <cell r="I41" t="str">
            <v>(blank)</v>
          </cell>
          <cell r="Q41">
            <v>-2002</v>
          </cell>
          <cell r="BQ41">
            <v>-2002</v>
          </cell>
        </row>
      </sheetData>
      <sheetData sheetId="1"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VolGasServicesFixedColor</v>
          </cell>
          <cell r="C7" t="str">
            <v>Vol</v>
          </cell>
          <cell r="D7" t="str">
            <v>GasServices</v>
          </cell>
          <cell r="E7" t="str">
            <v>Fixed</v>
          </cell>
          <cell r="F7" t="str">
            <v>Color</v>
          </cell>
          <cell r="G7" t="str">
            <v>Sum of currentvolume</v>
          </cell>
          <cell r="H7" t="str">
            <v>GAS SERVICES</v>
          </cell>
          <cell r="I7" t="str">
            <v>Fixed Price</v>
          </cell>
          <cell r="J7" t="str">
            <v>Colorado Interstate Gas</v>
          </cell>
          <cell r="K7" t="str">
            <v>(blank)</v>
          </cell>
          <cell r="L7">
            <v>-47988</v>
          </cell>
          <cell r="BS7">
            <v>-47988</v>
          </cell>
        </row>
        <row r="8">
          <cell r="B8" t="str">
            <v xml:space="preserve">VolGasServicesFixedPG&amp;E </v>
          </cell>
          <cell r="C8" t="str">
            <v>Vol</v>
          </cell>
          <cell r="D8" t="str">
            <v>GasServices</v>
          </cell>
          <cell r="E8" t="str">
            <v>Fixed</v>
          </cell>
          <cell r="F8" t="str">
            <v xml:space="preserve">PG&amp;E </v>
          </cell>
          <cell r="J8" t="str">
            <v>PG&amp;E City Gate</v>
          </cell>
          <cell r="K8" t="str">
            <v>(blank)</v>
          </cell>
          <cell r="L8">
            <v>-11267.219958</v>
          </cell>
          <cell r="M8">
            <v>-8837.890843000001</v>
          </cell>
          <cell r="N8">
            <v>-7510.3906330000009</v>
          </cell>
          <cell r="O8">
            <v>-8450.6307799999995</v>
          </cell>
          <cell r="P8">
            <v>-4263.299696</v>
          </cell>
          <cell r="Q8">
            <v>-2823.8610089999997</v>
          </cell>
          <cell r="R8">
            <v>-1790.8995160000002</v>
          </cell>
          <cell r="S8">
            <v>-1270.24982</v>
          </cell>
          <cell r="T8">
            <v>-1008.8700699999999</v>
          </cell>
          <cell r="U8">
            <v>-1715.199781</v>
          </cell>
          <cell r="V8">
            <v>-3318.5391389999995</v>
          </cell>
          <cell r="W8">
            <v>-6799.000575</v>
          </cell>
          <cell r="X8">
            <v>-7817.2198580000004</v>
          </cell>
          <cell r="Y8">
            <v>-8837.890843000001</v>
          </cell>
          <cell r="Z8">
            <v>-7510.3906330000009</v>
          </cell>
          <cell r="AA8">
            <v>-8450.6307799999995</v>
          </cell>
          <cell r="BS8">
            <v>-91672.183934000001</v>
          </cell>
        </row>
        <row r="9">
          <cell r="B9" t="str">
            <v>VolGasServicesFixedSocal</v>
          </cell>
          <cell r="C9" t="str">
            <v>Vol</v>
          </cell>
          <cell r="D9" t="str">
            <v>GasServices</v>
          </cell>
          <cell r="E9" t="str">
            <v>Fixed</v>
          </cell>
          <cell r="F9" t="str">
            <v>Socal</v>
          </cell>
          <cell r="J9" t="str">
            <v>Socal Border</v>
          </cell>
          <cell r="K9" t="str">
            <v>(blank)</v>
          </cell>
          <cell r="L9">
            <v>2194.8060270499973</v>
          </cell>
          <cell r="M9">
            <v>718.635000879995</v>
          </cell>
          <cell r="N9">
            <v>-25269.512598119985</v>
          </cell>
          <cell r="O9">
            <v>-40215.17287965001</v>
          </cell>
          <cell r="P9">
            <v>-27985.030948</v>
          </cell>
          <cell r="Q9">
            <v>-18311.151385999998</v>
          </cell>
          <cell r="R9">
            <v>-11401.551027999998</v>
          </cell>
          <cell r="S9">
            <v>-9614.3002899999992</v>
          </cell>
          <cell r="T9">
            <v>-8340.5498530000004</v>
          </cell>
          <cell r="U9">
            <v>-11563.549766999999</v>
          </cell>
          <cell r="V9">
            <v>-17004.549467999997</v>
          </cell>
          <cell r="W9">
            <v>-31345.099962</v>
          </cell>
          <cell r="X9">
            <v>-38954.250456000002</v>
          </cell>
          <cell r="Y9">
            <v>-38529.701189999992</v>
          </cell>
          <cell r="Z9">
            <v>-44259.448288</v>
          </cell>
          <cell r="AA9">
            <v>-40368.150299000008</v>
          </cell>
          <cell r="BS9">
            <v>-360248.57738484006</v>
          </cell>
        </row>
        <row r="10">
          <cell r="B10" t="str">
            <v xml:space="preserve">VolGasServicesNGI-PPG&amp;E </v>
          </cell>
          <cell r="C10" t="str">
            <v>Vol</v>
          </cell>
          <cell r="D10" t="str">
            <v>GasServices</v>
          </cell>
          <cell r="E10" t="str">
            <v>NGI-P</v>
          </cell>
          <cell r="F10" t="str">
            <v xml:space="preserve">PG&amp;E </v>
          </cell>
          <cell r="I10" t="str">
            <v>NGI-PGECG</v>
          </cell>
          <cell r="J10" t="str">
            <v>PG&amp;E City Gate</v>
          </cell>
          <cell r="K10" t="str">
            <v>(blank)</v>
          </cell>
          <cell r="L10">
            <v>-727.0001000000002</v>
          </cell>
          <cell r="M10">
            <v>3122</v>
          </cell>
          <cell r="N10">
            <v>2712.9998999999998</v>
          </cell>
          <cell r="O10">
            <v>4455.9998999999998</v>
          </cell>
          <cell r="P10">
            <v>1597.9999</v>
          </cell>
          <cell r="Q10">
            <v>926.99990000000003</v>
          </cell>
          <cell r="R10">
            <v>309.99990000000003</v>
          </cell>
          <cell r="S10">
            <v>230.9999</v>
          </cell>
          <cell r="T10">
            <v>211.9999</v>
          </cell>
          <cell r="U10">
            <v>591.99990000000003</v>
          </cell>
          <cell r="V10">
            <v>1519.9999</v>
          </cell>
          <cell r="W10">
            <v>2576</v>
          </cell>
          <cell r="X10">
            <v>2723</v>
          </cell>
          <cell r="Y10">
            <v>3122</v>
          </cell>
          <cell r="Z10">
            <v>2712.9998999999998</v>
          </cell>
          <cell r="AA10">
            <v>4455.9998999999998</v>
          </cell>
          <cell r="BS10">
            <v>30543.998800000001</v>
          </cell>
        </row>
        <row r="11">
          <cell r="B11" t="str">
            <v>VolGasServicesNYMEXColor</v>
          </cell>
          <cell r="C11" t="str">
            <v>Vol</v>
          </cell>
          <cell r="D11" t="str">
            <v>GasServices</v>
          </cell>
          <cell r="E11" t="str">
            <v>NYMEX</v>
          </cell>
          <cell r="F11" t="str">
            <v>Color</v>
          </cell>
          <cell r="I11" t="str">
            <v>NYMEX HH</v>
          </cell>
          <cell r="J11" t="str">
            <v>Colorado Interstate Gas</v>
          </cell>
          <cell r="K11" t="str">
            <v>(blank)</v>
          </cell>
          <cell r="M11">
            <v>-45012</v>
          </cell>
          <cell r="N11">
            <v>-40012</v>
          </cell>
          <cell r="O11">
            <v>-42997</v>
          </cell>
          <cell r="BS11">
            <v>-128021</v>
          </cell>
        </row>
        <row r="12">
          <cell r="B12" t="str">
            <v xml:space="preserve">VolGasServicesG-NR1PG&amp;E </v>
          </cell>
          <cell r="C12" t="str">
            <v>Vol</v>
          </cell>
          <cell r="D12" t="str">
            <v>GasServices</v>
          </cell>
          <cell r="E12" t="str">
            <v>G-NR1</v>
          </cell>
          <cell r="F12" t="str">
            <v xml:space="preserve">PG&amp;E </v>
          </cell>
          <cell r="I12" t="str">
            <v>PGE-GAS PURCH AVG-G-NR1</v>
          </cell>
          <cell r="J12" t="str">
            <v>PG&amp;E City Gate</v>
          </cell>
          <cell r="K12" t="str">
            <v>(blank)</v>
          </cell>
          <cell r="L12">
            <v>3117.3499829999996</v>
          </cell>
          <cell r="M12">
            <v>3487.9194429999998</v>
          </cell>
          <cell r="N12">
            <v>2946.0293959999999</v>
          </cell>
          <cell r="O12">
            <v>2583.8202779999997</v>
          </cell>
          <cell r="P12">
            <v>1720.8998040000001</v>
          </cell>
          <cell r="Q12">
            <v>1351.5703990000002</v>
          </cell>
          <cell r="R12">
            <v>918.39992299999994</v>
          </cell>
          <cell r="S12">
            <v>896.95984200000009</v>
          </cell>
          <cell r="T12">
            <v>692.09000500000013</v>
          </cell>
          <cell r="U12">
            <v>754.49998899999991</v>
          </cell>
          <cell r="V12">
            <v>1210.159719</v>
          </cell>
          <cell r="W12">
            <v>2582.9004670000004</v>
          </cell>
          <cell r="X12">
            <v>3117.3499829999996</v>
          </cell>
          <cell r="Y12">
            <v>3487.9194429999998</v>
          </cell>
          <cell r="Z12">
            <v>2946.0293959999999</v>
          </cell>
          <cell r="AA12">
            <v>2583.8202779999997</v>
          </cell>
          <cell r="BS12">
            <v>34397.718347999995</v>
          </cell>
        </row>
        <row r="13">
          <cell r="B13" t="str">
            <v xml:space="preserve">VolGasServicesG-NR2PG&amp;E </v>
          </cell>
          <cell r="C13" t="str">
            <v>Vol</v>
          </cell>
          <cell r="D13" t="str">
            <v>GasServices</v>
          </cell>
          <cell r="E13" t="str">
            <v>G-NR2</v>
          </cell>
          <cell r="F13" t="str">
            <v xml:space="preserve">PG&amp;E </v>
          </cell>
          <cell r="I13" t="str">
            <v>PGE-GAS PURCH AVG-G-NR2</v>
          </cell>
          <cell r="J13" t="str">
            <v>PG&amp;E City Gate</v>
          </cell>
          <cell r="K13" t="str">
            <v>(blank)</v>
          </cell>
          <cell r="L13">
            <v>1976.8697679999998</v>
          </cell>
          <cell r="M13">
            <v>2227.9712920000002</v>
          </cell>
          <cell r="N13">
            <v>1851.36113</v>
          </cell>
          <cell r="O13">
            <v>1410.8104959999998</v>
          </cell>
          <cell r="P13">
            <v>944.39988300000005</v>
          </cell>
          <cell r="Q13">
            <v>545.29050300000006</v>
          </cell>
          <cell r="R13">
            <v>562.49958500000002</v>
          </cell>
          <cell r="S13">
            <v>142.28986999999998</v>
          </cell>
          <cell r="T13">
            <v>104.77995799999999</v>
          </cell>
          <cell r="U13">
            <v>368.69968600000004</v>
          </cell>
          <cell r="V13">
            <v>588.379414</v>
          </cell>
          <cell r="W13">
            <v>1640.0999989999998</v>
          </cell>
          <cell r="X13">
            <v>1976.8697679999998</v>
          </cell>
          <cell r="Y13">
            <v>2227.9712920000002</v>
          </cell>
          <cell r="Z13">
            <v>1851.36113</v>
          </cell>
          <cell r="AA13">
            <v>1410.8104959999998</v>
          </cell>
          <cell r="BS13">
            <v>19830.46427</v>
          </cell>
        </row>
        <row r="14">
          <cell r="B14" t="str">
            <v>VolGasServicesSocalPurchSocal</v>
          </cell>
          <cell r="C14" t="str">
            <v>Vol</v>
          </cell>
          <cell r="D14" t="str">
            <v>GasServices</v>
          </cell>
          <cell r="E14" t="str">
            <v>SocalPurch</v>
          </cell>
          <cell r="F14" t="str">
            <v>Socal</v>
          </cell>
          <cell r="I14" t="str">
            <v>SES-SOCAL GAS PURCH AVG</v>
          </cell>
          <cell r="J14" t="str">
            <v>Socal Border</v>
          </cell>
          <cell r="K14" t="str">
            <v>(blank)</v>
          </cell>
          <cell r="L14">
            <v>8172.2999980000004</v>
          </cell>
          <cell r="M14">
            <v>23269.099998000002</v>
          </cell>
          <cell r="N14">
            <v>35014.899998000001</v>
          </cell>
          <cell r="O14">
            <v>54789.169352840006</v>
          </cell>
          <cell r="P14">
            <v>35643.54999800001</v>
          </cell>
          <cell r="Q14">
            <v>24385.899998000004</v>
          </cell>
          <cell r="R14">
            <v>12505.799997999999</v>
          </cell>
          <cell r="S14">
            <v>11453.299998999997</v>
          </cell>
          <cell r="T14">
            <v>8998.9499980000019</v>
          </cell>
          <cell r="U14">
            <v>12573.549998</v>
          </cell>
          <cell r="V14">
            <v>19266.949998</v>
          </cell>
          <cell r="W14">
            <v>39781.099998000005</v>
          </cell>
          <cell r="X14">
            <v>50273.29999800001</v>
          </cell>
          <cell r="Y14">
            <v>48983.79999800001</v>
          </cell>
          <cell r="Z14">
            <v>60612.899998000001</v>
          </cell>
          <cell r="AA14">
            <v>54842.649998000008</v>
          </cell>
          <cell r="BS14">
            <v>500567.21932384011</v>
          </cell>
        </row>
        <row r="15">
          <cell r="B15" t="str">
            <v>VolGasServicesSES-SNevad</v>
          </cell>
          <cell r="C15" t="str">
            <v>Vol</v>
          </cell>
          <cell r="D15" t="str">
            <v>GasServices</v>
          </cell>
          <cell r="E15" t="str">
            <v>SES-S</v>
          </cell>
          <cell r="F15" t="str">
            <v>Nevad</v>
          </cell>
          <cell r="I15" t="str">
            <v>SES-SWG</v>
          </cell>
          <cell r="J15" t="str">
            <v>Nevada Delivery</v>
          </cell>
          <cell r="K15" t="str">
            <v>(blank)</v>
          </cell>
          <cell r="L15">
            <v>6920</v>
          </cell>
          <cell r="M15">
            <v>7440</v>
          </cell>
          <cell r="N15">
            <v>890</v>
          </cell>
          <cell r="O15">
            <v>0</v>
          </cell>
          <cell r="P15">
            <v>0</v>
          </cell>
          <cell r="Q15">
            <v>0</v>
          </cell>
          <cell r="R15">
            <v>0</v>
          </cell>
          <cell r="BS15">
            <v>15250</v>
          </cell>
        </row>
        <row r="16">
          <cell r="B16" t="str">
            <v>VolGasServicesSOCALSocal</v>
          </cell>
          <cell r="C16" t="str">
            <v>Vol</v>
          </cell>
          <cell r="D16" t="str">
            <v>GasServices</v>
          </cell>
          <cell r="E16" t="str">
            <v>SOCAL</v>
          </cell>
          <cell r="F16" t="str">
            <v>Socal</v>
          </cell>
          <cell r="I16" t="str">
            <v>SOCAL-GAS PURCH AVG</v>
          </cell>
          <cell r="J16" t="str">
            <v>Socal Border</v>
          </cell>
          <cell r="K16" t="str">
            <v>(blank)</v>
          </cell>
          <cell r="L16">
            <v>-27097.569949999994</v>
          </cell>
          <cell r="M16">
            <v>-28249.029573000018</v>
          </cell>
          <cell r="N16">
            <v>-20995.902315579999</v>
          </cell>
          <cell r="O16">
            <v>-14473.399774000007</v>
          </cell>
          <cell r="P16">
            <v>-7658.6191250000002</v>
          </cell>
          <cell r="Q16">
            <v>-6073.8486840000023</v>
          </cell>
          <cell r="R16">
            <v>-1105.2490400000024</v>
          </cell>
          <cell r="S16">
            <v>-1837.2997780000001</v>
          </cell>
          <cell r="T16">
            <v>-658.10021800000163</v>
          </cell>
          <cell r="U16">
            <v>-1008.3003039999986</v>
          </cell>
          <cell r="V16">
            <v>-2263.1006039999993</v>
          </cell>
          <cell r="W16">
            <v>-8435.6001150000029</v>
          </cell>
          <cell r="X16">
            <v>-11318.149615</v>
          </cell>
          <cell r="Y16">
            <v>-10453.898886000004</v>
          </cell>
          <cell r="Z16">
            <v>-16353.05178799999</v>
          </cell>
          <cell r="AA16">
            <v>-14473.599774000004</v>
          </cell>
          <cell r="BS16">
            <v>-172454.71954358002</v>
          </cell>
        </row>
        <row r="17">
          <cell r="B17" t="str">
            <v>VolGasServices(blanSocal</v>
          </cell>
          <cell r="C17" t="str">
            <v>Vol</v>
          </cell>
          <cell r="D17" t="str">
            <v>GasServices</v>
          </cell>
          <cell r="E17" t="str">
            <v>(blan</v>
          </cell>
          <cell r="F17" t="str">
            <v>Socal</v>
          </cell>
          <cell r="I17" t="str">
            <v>(blank)</v>
          </cell>
          <cell r="J17" t="str">
            <v>Socal Border</v>
          </cell>
          <cell r="K17" t="str">
            <v>(blank)</v>
          </cell>
          <cell r="L17">
            <v>1911.4032258100001</v>
          </cell>
          <cell r="M17">
            <v>2467.8741935500002</v>
          </cell>
          <cell r="N17">
            <v>1501.42903226</v>
          </cell>
          <cell r="BS17">
            <v>5880.7064516199998</v>
          </cell>
        </row>
        <row r="62">
          <cell r="B62" t="str">
            <v>MTMGasServicesFixedColor</v>
          </cell>
          <cell r="C62" t="str">
            <v>MTM</v>
          </cell>
          <cell r="D62" t="str">
            <v>GasServices</v>
          </cell>
          <cell r="E62" t="str">
            <v>Fixed</v>
          </cell>
          <cell r="F62" t="str">
            <v>Color</v>
          </cell>
          <cell r="G62" t="str">
            <v>Sum of currentmtmvalue</v>
          </cell>
          <cell r="H62" t="str">
            <v>GAS SERVICES</v>
          </cell>
          <cell r="I62" t="str">
            <v>Fixed Price</v>
          </cell>
          <cell r="J62" t="str">
            <v>Colorado Interstate Gas</v>
          </cell>
          <cell r="K62" t="str">
            <v>(blank)</v>
          </cell>
          <cell r="L62">
            <v>0</v>
          </cell>
          <cell r="BS62">
            <v>0</v>
          </cell>
        </row>
        <row r="63">
          <cell r="B63" t="str">
            <v xml:space="preserve">MTMGasServicesFixedPG&amp;E </v>
          </cell>
          <cell r="C63" t="str">
            <v>MTM</v>
          </cell>
          <cell r="D63" t="str">
            <v>GasServices</v>
          </cell>
          <cell r="E63" t="str">
            <v>Fixed</v>
          </cell>
          <cell r="F63" t="str">
            <v xml:space="preserve">PG&amp;E </v>
          </cell>
          <cell r="J63" t="str">
            <v>PG&amp;E City Gate</v>
          </cell>
          <cell r="K63" t="str">
            <v>(blank)</v>
          </cell>
          <cell r="L63">
            <v>60963.943899370002</v>
          </cell>
          <cell r="M63">
            <v>48021.323460859989</v>
          </cell>
          <cell r="N63">
            <v>45400.585517220003</v>
          </cell>
          <cell r="O63">
            <v>48876.611600830001</v>
          </cell>
          <cell r="P63">
            <v>20297.119559270002</v>
          </cell>
          <cell r="Q63">
            <v>13221.800746206</v>
          </cell>
          <cell r="R63">
            <v>8359.1538525340002</v>
          </cell>
          <cell r="S63">
            <v>5870.8341697099995</v>
          </cell>
          <cell r="T63">
            <v>4636.9560113199996</v>
          </cell>
          <cell r="U63">
            <v>7908.2303923919999</v>
          </cell>
          <cell r="V63">
            <v>15313.395813373001</v>
          </cell>
          <cell r="W63">
            <v>27902.742655005572</v>
          </cell>
          <cell r="X63">
            <v>30540.781187565994</v>
          </cell>
          <cell r="Y63">
            <v>33854.184439530996</v>
          </cell>
          <cell r="Z63">
            <v>29537.335676947361</v>
          </cell>
          <cell r="AA63">
            <v>34924.628633680761</v>
          </cell>
          <cell r="BS63">
            <v>435629.62761581573</v>
          </cell>
        </row>
        <row r="64">
          <cell r="B64" t="str">
            <v>MTMGasServicesFixedSocal</v>
          </cell>
          <cell r="C64" t="str">
            <v>MTM</v>
          </cell>
          <cell r="D64" t="str">
            <v>GasServices</v>
          </cell>
          <cell r="E64" t="str">
            <v>Fixed</v>
          </cell>
          <cell r="F64" t="str">
            <v>Socal</v>
          </cell>
          <cell r="J64" t="str">
            <v>Socal Border</v>
          </cell>
          <cell r="K64" t="str">
            <v>(blank)</v>
          </cell>
          <cell r="L64">
            <v>100255.43498701481</v>
          </cell>
          <cell r="M64">
            <v>79130.280556246449</v>
          </cell>
          <cell r="N64">
            <v>170572.19604398942</v>
          </cell>
          <cell r="O64">
            <v>185673.80895047408</v>
          </cell>
          <cell r="P64">
            <v>97304.840368160018</v>
          </cell>
          <cell r="Q64">
            <v>70422.546375463993</v>
          </cell>
          <cell r="R64">
            <v>31985.798469431993</v>
          </cell>
          <cell r="S64">
            <v>28854.373960960002</v>
          </cell>
          <cell r="T64">
            <v>24541.437968241</v>
          </cell>
          <cell r="U64">
            <v>33474.811991404</v>
          </cell>
          <cell r="V64">
            <v>50205.802441796004</v>
          </cell>
          <cell r="W64">
            <v>86774.224608914024</v>
          </cell>
          <cell r="X64">
            <v>88220.004504111988</v>
          </cell>
          <cell r="Y64">
            <v>106999.05144302998</v>
          </cell>
          <cell r="Z64">
            <v>118947.86416511999</v>
          </cell>
          <cell r="AA64">
            <v>124886.58407029101</v>
          </cell>
          <cell r="BS64">
            <v>1398249.0609046486</v>
          </cell>
        </row>
        <row r="65">
          <cell r="B65" t="str">
            <v xml:space="preserve">MTMGasServicesNGI-PPG&amp;E </v>
          </cell>
          <cell r="C65" t="str">
            <v>MTM</v>
          </cell>
          <cell r="D65" t="str">
            <v>GasServices</v>
          </cell>
          <cell r="E65" t="str">
            <v>NGI-P</v>
          </cell>
          <cell r="F65" t="str">
            <v xml:space="preserve">PG&amp;E </v>
          </cell>
          <cell r="I65" t="str">
            <v>NGI-PGECG</v>
          </cell>
          <cell r="J65" t="str">
            <v>PG&amp;E City Gate</v>
          </cell>
          <cell r="K65" t="str">
            <v>(blank)</v>
          </cell>
          <cell r="L65">
            <v>-202.44000349999919</v>
          </cell>
          <cell r="M65">
            <v>-749.28</v>
          </cell>
          <cell r="N65">
            <v>-217.03999199999998</v>
          </cell>
          <cell r="O65">
            <v>-534.71998799999994</v>
          </cell>
          <cell r="P65">
            <v>-239.69998500000099</v>
          </cell>
          <cell r="Q65">
            <v>-92.699989999999005</v>
          </cell>
          <cell r="R65">
            <v>-40.299986999999703</v>
          </cell>
          <cell r="S65">
            <v>-39.269983000000202</v>
          </cell>
          <cell r="T65">
            <v>-36.0399829999999</v>
          </cell>
          <cell r="U65">
            <v>-100.639983</v>
          </cell>
          <cell r="V65">
            <v>-212.79998599999999</v>
          </cell>
          <cell r="W65">
            <v>-309.12257599999998</v>
          </cell>
          <cell r="X65">
            <v>-435.68</v>
          </cell>
          <cell r="Y65">
            <v>-437.08</v>
          </cell>
          <cell r="Z65">
            <v>-271.30270299990099</v>
          </cell>
          <cell r="AA65">
            <v>-133.68445299990702</v>
          </cell>
          <cell r="BS65">
            <v>-4051.7996124998072</v>
          </cell>
        </row>
        <row r="66">
          <cell r="B66" t="str">
            <v>MTMGasServicesNYMEXColor</v>
          </cell>
          <cell r="C66" t="str">
            <v>MTM</v>
          </cell>
          <cell r="D66" t="str">
            <v>GasServices</v>
          </cell>
          <cell r="E66" t="str">
            <v>NYMEX</v>
          </cell>
          <cell r="F66" t="str">
            <v>Color</v>
          </cell>
          <cell r="I66" t="str">
            <v>NYMEX HH</v>
          </cell>
          <cell r="J66" t="str">
            <v>Colorado Interstate Gas</v>
          </cell>
          <cell r="K66" t="str">
            <v>(blank)</v>
          </cell>
          <cell r="M66">
            <v>106003.26</v>
          </cell>
          <cell r="N66">
            <v>72261.672000000006</v>
          </cell>
          <cell r="O66">
            <v>94077.436000000002</v>
          </cell>
          <cell r="BS66">
            <v>272342.36800000002</v>
          </cell>
        </row>
        <row r="67">
          <cell r="B67" t="str">
            <v xml:space="preserve">MTMGasServicesG-NR1PG&amp;E </v>
          </cell>
          <cell r="C67" t="str">
            <v>MTM</v>
          </cell>
          <cell r="D67" t="str">
            <v>GasServices</v>
          </cell>
          <cell r="E67" t="str">
            <v>G-NR1</v>
          </cell>
          <cell r="F67" t="str">
            <v xml:space="preserve">PG&amp;E </v>
          </cell>
          <cell r="I67" t="str">
            <v>PGE-GAS PURCH AVG-G-NR1</v>
          </cell>
          <cell r="J67" t="str">
            <v>PG&amp;E City Gate</v>
          </cell>
          <cell r="K67" t="str">
            <v>(blank)</v>
          </cell>
          <cell r="L67">
            <v>-3952.11396365774</v>
          </cell>
          <cell r="M67">
            <v>-4682.9041165818007</v>
          </cell>
          <cell r="N67">
            <v>-2866.2535984763199</v>
          </cell>
          <cell r="O67">
            <v>-1057.1030777925789</v>
          </cell>
          <cell r="P67">
            <v>-16.856052557240602</v>
          </cell>
          <cell r="Q67">
            <v>-147.30552162100005</v>
          </cell>
          <cell r="R67">
            <v>-109.28310084700001</v>
          </cell>
          <cell r="S67">
            <v>-127.84149802499968</v>
          </cell>
          <cell r="T67">
            <v>-98.617625062499854</v>
          </cell>
          <cell r="U67">
            <v>-107.5292498624996</v>
          </cell>
          <cell r="V67">
            <v>-157.31949999999958</v>
          </cell>
          <cell r="W67">
            <v>-263.46486982446788</v>
          </cell>
          <cell r="X67">
            <v>-355.37790027199958</v>
          </cell>
          <cell r="Y67">
            <v>-376.71877225399845</v>
          </cell>
          <cell r="Z67">
            <v>-282.82444656539889</v>
          </cell>
          <cell r="AA67">
            <v>-193.82546853027776</v>
          </cell>
          <cell r="BS67">
            <v>-14795.338761929823</v>
          </cell>
        </row>
        <row r="68">
          <cell r="B68" t="str">
            <v xml:space="preserve">MTMGasServicesG-NR2PG&amp;E </v>
          </cell>
          <cell r="C68" t="str">
            <v>MTM</v>
          </cell>
          <cell r="D68" t="str">
            <v>GasServices</v>
          </cell>
          <cell r="E68" t="str">
            <v>G-NR2</v>
          </cell>
          <cell r="F68" t="str">
            <v xml:space="preserve">PG&amp;E </v>
          </cell>
          <cell r="I68" t="str">
            <v>PGE-GAS PURCH AVG-G-NR2</v>
          </cell>
          <cell r="J68" t="str">
            <v>PG&amp;E City Gate</v>
          </cell>
          <cell r="K68" t="str">
            <v>(blank)</v>
          </cell>
          <cell r="L68">
            <v>-2165.12450616663</v>
          </cell>
          <cell r="M68">
            <v>-2618.5253915275998</v>
          </cell>
          <cell r="N68">
            <v>-1491.2088888697999</v>
          </cell>
          <cell r="O68">
            <v>-340.53246493951804</v>
          </cell>
          <cell r="P68">
            <v>21.387086138779011</v>
          </cell>
          <cell r="Q68">
            <v>-59.424899436999496</v>
          </cell>
          <cell r="R68">
            <v>-66.918004564999563</v>
          </cell>
          <cell r="S68">
            <v>-20.26462337500001</v>
          </cell>
          <cell r="T68">
            <v>-14.927249474999957</v>
          </cell>
          <cell r="U68">
            <v>-52.552746075000577</v>
          </cell>
          <cell r="V68">
            <v>-76.472499999999798</v>
          </cell>
          <cell r="W68">
            <v>-167.29184012799601</v>
          </cell>
          <cell r="X68">
            <v>-225.3605837120009</v>
          </cell>
          <cell r="Y68">
            <v>-240.6116315759989</v>
          </cell>
          <cell r="Z68">
            <v>-177.74407294113172</v>
          </cell>
          <cell r="AA68">
            <v>-105.81733353049989</v>
          </cell>
          <cell r="BS68">
            <v>-7801.3896501793961</v>
          </cell>
        </row>
        <row r="69">
          <cell r="B69" t="str">
            <v>MTMGasServicesSocalPurchSocal</v>
          </cell>
          <cell r="C69" t="str">
            <v>MTM</v>
          </cell>
          <cell r="D69" t="str">
            <v>GasServices</v>
          </cell>
          <cell r="E69" t="str">
            <v>SocalPurch</v>
          </cell>
          <cell r="F69" t="str">
            <v>Socal</v>
          </cell>
          <cell r="I69" t="str">
            <v>SES-SOCAL GAS PURCH AVG</v>
          </cell>
          <cell r="J69" t="str">
            <v>Socal Border</v>
          </cell>
          <cell r="K69" t="str">
            <v>(blank)</v>
          </cell>
          <cell r="L69">
            <v>-425.82014005639826</v>
          </cell>
          <cell r="M69">
            <v>-2015.0441899681948</v>
          </cell>
          <cell r="N69">
            <v>313.15958984180003</v>
          </cell>
          <cell r="O69">
            <v>12256.610691352971</v>
          </cell>
          <cell r="P69">
            <v>-7180.1031947381944</v>
          </cell>
          <cell r="Q69">
            <v>82221.745393117992</v>
          </cell>
          <cell r="R69">
            <v>42533.810793058008</v>
          </cell>
          <cell r="S69">
            <v>39730.34929645899</v>
          </cell>
          <cell r="T69">
            <v>31454.912592863999</v>
          </cell>
          <cell r="U69">
            <v>43793.235642894011</v>
          </cell>
          <cell r="V69">
            <v>66443.326092963995</v>
          </cell>
          <cell r="W69">
            <v>147178.75029246398</v>
          </cell>
          <cell r="X69">
            <v>195840.24389207401</v>
          </cell>
          <cell r="Y69">
            <v>193990.22539194397</v>
          </cell>
          <cell r="Z69">
            <v>233785.24349215004</v>
          </cell>
          <cell r="AA69">
            <v>202276.56389248805</v>
          </cell>
          <cell r="BS69">
            <v>1282197.2095289091</v>
          </cell>
        </row>
        <row r="70">
          <cell r="B70" t="str">
            <v>MTMGasServicesSES-SNevad</v>
          </cell>
          <cell r="C70" t="str">
            <v>MTM</v>
          </cell>
          <cell r="D70" t="str">
            <v>GasServices</v>
          </cell>
          <cell r="E70" t="str">
            <v>SES-S</v>
          </cell>
          <cell r="F70" t="str">
            <v>Nevad</v>
          </cell>
          <cell r="I70" t="str">
            <v>SES-SWG</v>
          </cell>
          <cell r="J70" t="str">
            <v>Nevada Delivery</v>
          </cell>
          <cell r="K70" t="str">
            <v>(blank)</v>
          </cell>
          <cell r="L70">
            <v>-5675.38</v>
          </cell>
          <cell r="M70">
            <v>-4437.16</v>
          </cell>
          <cell r="N70">
            <v>11198.909</v>
          </cell>
          <cell r="O70">
            <v>12500</v>
          </cell>
          <cell r="P70">
            <v>12500</v>
          </cell>
          <cell r="Q70">
            <v>12500</v>
          </cell>
          <cell r="R70">
            <v>12500</v>
          </cell>
          <cell r="BS70">
            <v>51086.368999999992</v>
          </cell>
        </row>
        <row r="71">
          <cell r="B71" t="str">
            <v>MTMGasServicesSOCALSocal</v>
          </cell>
          <cell r="C71" t="str">
            <v>MTM</v>
          </cell>
          <cell r="D71" t="str">
            <v>GasServices</v>
          </cell>
          <cell r="E71" t="str">
            <v>SOCAL</v>
          </cell>
          <cell r="F71" t="str">
            <v>Socal</v>
          </cell>
          <cell r="I71" t="str">
            <v>SOCAL-GAS PURCH AVG</v>
          </cell>
          <cell r="J71" t="str">
            <v>Socal Border</v>
          </cell>
          <cell r="K71" t="str">
            <v>(blank)</v>
          </cell>
          <cell r="L71">
            <v>-1211.2296345900033</v>
          </cell>
          <cell r="M71">
            <v>-415.33392978929794</v>
          </cell>
          <cell r="N71">
            <v>-2870.9205021946755</v>
          </cell>
          <cell r="O71">
            <v>-5771.1136941435871</v>
          </cell>
          <cell r="P71">
            <v>-20863.875272548747</v>
          </cell>
          <cell r="Q71">
            <v>-1920.1452762767967</v>
          </cell>
          <cell r="R71">
            <v>-940.46156519300064</v>
          </cell>
          <cell r="S71">
            <v>-1262.142857835599</v>
          </cell>
          <cell r="T71">
            <v>-762.60463209559805</v>
          </cell>
          <cell r="U71">
            <v>-1084.5810071967983</v>
          </cell>
          <cell r="V71">
            <v>-1744.9892671567939</v>
          </cell>
          <cell r="W71">
            <v>-9178.7291291580077</v>
          </cell>
          <cell r="X71">
            <v>-16554.086960557994</v>
          </cell>
          <cell r="Y71">
            <v>-17348.009709891201</v>
          </cell>
          <cell r="Z71">
            <v>-22523.2735543616</v>
          </cell>
          <cell r="AA71">
            <v>-14809.350454475996</v>
          </cell>
          <cell r="BS71">
            <v>-119260.8474474657</v>
          </cell>
        </row>
        <row r="72">
          <cell r="B72" t="str">
            <v>MTMGasServices(blanSocal</v>
          </cell>
          <cell r="C72" t="str">
            <v>MTM</v>
          </cell>
          <cell r="D72" t="str">
            <v>GasServices</v>
          </cell>
          <cell r="E72" t="str">
            <v>(blan</v>
          </cell>
          <cell r="F72" t="str">
            <v>Socal</v>
          </cell>
          <cell r="I72" t="str">
            <v>(blank)</v>
          </cell>
          <cell r="J72" t="str">
            <v>Socal Border</v>
          </cell>
          <cell r="K72" t="str">
            <v>(blank)</v>
          </cell>
          <cell r="L72">
            <v>4491.7975806534996</v>
          </cell>
          <cell r="M72">
            <v>585.18539355745315</v>
          </cell>
          <cell r="N72">
            <v>-3077.9295161330001</v>
          </cell>
          <cell r="BS72">
            <v>1999.0534580779522</v>
          </cell>
        </row>
      </sheetData>
      <sheetData sheetId="2"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VolPhyGasTermFixedChica</v>
          </cell>
          <cell r="C7" t="str">
            <v>Vol</v>
          </cell>
          <cell r="D7" t="str">
            <v>PhyGasTerm</v>
          </cell>
          <cell r="E7" t="str">
            <v>Fixed</v>
          </cell>
          <cell r="F7" t="str">
            <v>Chica</v>
          </cell>
          <cell r="G7" t="str">
            <v>Sum of currentvolume</v>
          </cell>
          <cell r="H7" t="str">
            <v>PHY GAS TERM</v>
          </cell>
          <cell r="I7" t="str">
            <v>Fixed Price</v>
          </cell>
          <cell r="J7" t="str">
            <v>Chicago CG</v>
          </cell>
          <cell r="K7" t="str">
            <v>(blank)</v>
          </cell>
          <cell r="L7">
            <v>-42468.000500000002</v>
          </cell>
          <cell r="M7">
            <v>-53767.004499999995</v>
          </cell>
          <cell r="N7">
            <v>-47387.006800000003</v>
          </cell>
          <cell r="O7">
            <v>-45041.6397</v>
          </cell>
          <cell r="Q7">
            <v>0</v>
          </cell>
          <cell r="BS7">
            <v>-188663.65150000001</v>
          </cell>
        </row>
        <row r="8">
          <cell r="B8" t="str">
            <v>VolPhyGasTermFixedCiner</v>
          </cell>
          <cell r="C8" t="str">
            <v>Vol</v>
          </cell>
          <cell r="D8" t="str">
            <v>PhyGasTerm</v>
          </cell>
          <cell r="E8" t="str">
            <v>Fixed</v>
          </cell>
          <cell r="F8" t="str">
            <v>Ciner</v>
          </cell>
          <cell r="J8" t="str">
            <v>Cinergy</v>
          </cell>
          <cell r="K8" t="str">
            <v>(blank)</v>
          </cell>
          <cell r="L8">
            <v>-2465.6451609999999</v>
          </cell>
          <cell r="M8">
            <v>-913.99929999999995</v>
          </cell>
          <cell r="BS8">
            <v>-3379.6444609999999</v>
          </cell>
        </row>
        <row r="9">
          <cell r="B9" t="str">
            <v>VolPhyGasTermFixedDomin</v>
          </cell>
          <cell r="C9" t="str">
            <v>Vol</v>
          </cell>
          <cell r="D9" t="str">
            <v>PhyGasTerm</v>
          </cell>
          <cell r="E9" t="str">
            <v>Fixed</v>
          </cell>
          <cell r="F9" t="str">
            <v>Domin</v>
          </cell>
          <cell r="J9" t="str">
            <v>Dominion</v>
          </cell>
          <cell r="K9" t="str">
            <v>(blank)</v>
          </cell>
          <cell r="L9">
            <v>2951.9006000000008</v>
          </cell>
          <cell r="M9">
            <v>3979.0018999999993</v>
          </cell>
          <cell r="N9">
            <v>9.1999999999999993</v>
          </cell>
          <cell r="R9">
            <v>-2620</v>
          </cell>
          <cell r="S9">
            <v>-1997</v>
          </cell>
          <cell r="T9">
            <v>-3000</v>
          </cell>
          <cell r="U9">
            <v>-7546</v>
          </cell>
          <cell r="V9">
            <v>-11747</v>
          </cell>
          <cell r="W9">
            <v>-11670</v>
          </cell>
          <cell r="X9">
            <v>-11562</v>
          </cell>
          <cell r="Y9">
            <v>-13850</v>
          </cell>
          <cell r="Z9">
            <v>-11352</v>
          </cell>
          <cell r="AA9">
            <v>-8107</v>
          </cell>
          <cell r="AB9">
            <v>-4015</v>
          </cell>
          <cell r="AC9">
            <v>-3625</v>
          </cell>
          <cell r="AD9">
            <v>-4622</v>
          </cell>
          <cell r="AE9">
            <v>-1997</v>
          </cell>
          <cell r="AF9">
            <v>-3000</v>
          </cell>
          <cell r="AG9">
            <v>-7546</v>
          </cell>
          <cell r="AH9">
            <v>-11747</v>
          </cell>
          <cell r="AI9">
            <v>-11670</v>
          </cell>
          <cell r="AJ9">
            <v>-13564</v>
          </cell>
          <cell r="AK9">
            <v>-13850</v>
          </cell>
          <cell r="AL9">
            <v>-11352</v>
          </cell>
          <cell r="AM9">
            <v>-8107</v>
          </cell>
          <cell r="AN9">
            <v>-4015</v>
          </cell>
          <cell r="AO9">
            <v>-3625</v>
          </cell>
          <cell r="BS9">
            <v>-179245.89749999999</v>
          </cell>
        </row>
        <row r="10">
          <cell r="B10" t="str">
            <v>VolPhyGasTermFixedNevad</v>
          </cell>
          <cell r="C10" t="str">
            <v>Vol</v>
          </cell>
          <cell r="D10" t="str">
            <v>PhyGasTerm</v>
          </cell>
          <cell r="E10" t="str">
            <v>Fixed</v>
          </cell>
          <cell r="F10" t="str">
            <v>Nevad</v>
          </cell>
          <cell r="J10" t="str">
            <v>Nevada Delivery</v>
          </cell>
          <cell r="K10" t="str">
            <v>(blank)</v>
          </cell>
          <cell r="AP10">
            <v>0</v>
          </cell>
          <cell r="BS10">
            <v>0</v>
          </cell>
        </row>
        <row r="11">
          <cell r="B11" t="str">
            <v xml:space="preserve">VolPhyGasTermFixedPG&amp;E </v>
          </cell>
          <cell r="C11" t="str">
            <v>Vol</v>
          </cell>
          <cell r="D11" t="str">
            <v>PhyGasTerm</v>
          </cell>
          <cell r="E11" t="str">
            <v>Fixed</v>
          </cell>
          <cell r="F11" t="str">
            <v xml:space="preserve">PG&amp;E </v>
          </cell>
          <cell r="J11" t="str">
            <v>PG&amp;E City Gate</v>
          </cell>
          <cell r="K11" t="str">
            <v>(blank)</v>
          </cell>
          <cell r="L11">
            <v>-87307.860599999985</v>
          </cell>
          <cell r="M11">
            <v>-101110.003</v>
          </cell>
          <cell r="N11">
            <v>-95495.464399999983</v>
          </cell>
          <cell r="O11">
            <v>-92803.06630000002</v>
          </cell>
          <cell r="P11">
            <v>-90261.066100000011</v>
          </cell>
          <cell r="Q11">
            <v>-88537.998800000001</v>
          </cell>
          <cell r="R11">
            <v>-41224.9954</v>
          </cell>
          <cell r="S11">
            <v>-35368.003299999997</v>
          </cell>
          <cell r="T11">
            <v>-36621.008499999996</v>
          </cell>
          <cell r="U11">
            <v>-33049</v>
          </cell>
          <cell r="V11">
            <v>-36041.000399999997</v>
          </cell>
          <cell r="W11">
            <v>-35367.000599999999</v>
          </cell>
          <cell r="X11">
            <v>-35850.006800000003</v>
          </cell>
          <cell r="Y11">
            <v>-36703.0023</v>
          </cell>
          <cell r="Z11">
            <v>-32797.003700000001</v>
          </cell>
          <cell r="AA11">
            <v>-26342.004199999999</v>
          </cell>
          <cell r="AB11">
            <v>-7930.9990000000007</v>
          </cell>
          <cell r="AC11">
            <v>-6438.0008000000007</v>
          </cell>
          <cell r="AD11">
            <v>-4675.0001000000002</v>
          </cell>
          <cell r="AE11">
            <v>-3768.0001000000002</v>
          </cell>
          <cell r="AF11">
            <v>-3671.0001000000002</v>
          </cell>
          <cell r="AG11">
            <v>-3949.0001000000002</v>
          </cell>
          <cell r="AH11">
            <v>-4841.0001000000002</v>
          </cell>
          <cell r="AI11">
            <v>-6767.0002000000004</v>
          </cell>
          <cell r="AJ11">
            <v>-6650.0001000000002</v>
          </cell>
          <cell r="AK11">
            <v>-7073.0001000000002</v>
          </cell>
          <cell r="AL11">
            <v>-6617.0001000000002</v>
          </cell>
          <cell r="AM11">
            <v>-4942.0001000000002</v>
          </cell>
          <cell r="AN11">
            <v>-4831.0001000000002</v>
          </cell>
          <cell r="AO11">
            <v>-4338.0002000000004</v>
          </cell>
          <cell r="AP11">
            <v>-3675.0001000000002</v>
          </cell>
          <cell r="AQ11">
            <v>-3768.0001000000002</v>
          </cell>
          <cell r="AR11">
            <v>-3671.0001000000002</v>
          </cell>
          <cell r="AS11">
            <v>-3949.0001000000002</v>
          </cell>
          <cell r="AT11">
            <v>-4841.0001000000002</v>
          </cell>
          <cell r="AU11">
            <v>-6767.0002000000004</v>
          </cell>
          <cell r="AV11">
            <v>-6650.0001000000002</v>
          </cell>
          <cell r="AW11">
            <v>-7073.0001000000002</v>
          </cell>
          <cell r="AX11">
            <v>-6617.0001000000002</v>
          </cell>
          <cell r="AY11">
            <v>-4942.0001000000002</v>
          </cell>
          <cell r="AZ11">
            <v>-3200</v>
          </cell>
          <cell r="BA11">
            <v>-3200.0001000000002</v>
          </cell>
          <cell r="BB11">
            <v>-3200</v>
          </cell>
          <cell r="BC11">
            <v>-3200</v>
          </cell>
          <cell r="BD11">
            <v>-3200</v>
          </cell>
          <cell r="BE11">
            <v>-3200</v>
          </cell>
          <cell r="BF11">
            <v>-3200</v>
          </cell>
          <cell r="BG11">
            <v>-3200.0001000000002</v>
          </cell>
          <cell r="BH11">
            <v>-3200</v>
          </cell>
          <cell r="BI11">
            <v>-3200</v>
          </cell>
          <cell r="BJ11">
            <v>-3200</v>
          </cell>
          <cell r="BK11">
            <v>-3200</v>
          </cell>
          <cell r="BL11">
            <v>-3200</v>
          </cell>
          <cell r="BM11">
            <v>-3200.0001000000002</v>
          </cell>
          <cell r="BN11">
            <v>-3200</v>
          </cell>
          <cell r="BO11">
            <v>-3200</v>
          </cell>
          <cell r="BP11">
            <v>-3200</v>
          </cell>
          <cell r="BQ11">
            <v>-3200</v>
          </cell>
          <cell r="BR11">
            <v>-3200</v>
          </cell>
          <cell r="BS11">
            <v>-1094122.486999999</v>
          </cell>
        </row>
        <row r="12">
          <cell r="B12" t="str">
            <v>VolPhyGasTermFixedSocal</v>
          </cell>
          <cell r="C12" t="str">
            <v>Vol</v>
          </cell>
          <cell r="D12" t="str">
            <v>PhyGasTerm</v>
          </cell>
          <cell r="E12" t="str">
            <v>Fixed</v>
          </cell>
          <cell r="F12" t="str">
            <v>Socal</v>
          </cell>
          <cell r="J12" t="str">
            <v>Socal Border</v>
          </cell>
          <cell r="K12" t="str">
            <v>(blank)</v>
          </cell>
          <cell r="L12">
            <v>-682447.63150000037</v>
          </cell>
          <cell r="M12">
            <v>-673626.50010000018</v>
          </cell>
          <cell r="N12">
            <v>-658096.69519999996</v>
          </cell>
          <cell r="O12">
            <v>-681785.97289999982</v>
          </cell>
          <cell r="P12">
            <v>-610395.06040000007</v>
          </cell>
          <cell r="Q12">
            <v>-637951.01519999979</v>
          </cell>
          <cell r="R12">
            <v>-633149.02600000007</v>
          </cell>
          <cell r="S12">
            <v>-586350.08190000011</v>
          </cell>
          <cell r="T12">
            <v>-575850.02299999981</v>
          </cell>
          <cell r="U12">
            <v>-482500.01449999993</v>
          </cell>
          <cell r="V12">
            <v>-455749.96139999991</v>
          </cell>
          <cell r="W12">
            <v>-440500.03940000007</v>
          </cell>
          <cell r="X12">
            <v>-424150.01499999996</v>
          </cell>
          <cell r="Y12">
            <v>-415850.03409999999</v>
          </cell>
          <cell r="Z12">
            <v>-368700.03150000004</v>
          </cell>
          <cell r="AA12">
            <v>-368050.05819999997</v>
          </cell>
          <cell r="AB12">
            <v>-276900.01559999993</v>
          </cell>
          <cell r="AC12">
            <v>-269350.02170000004</v>
          </cell>
          <cell r="AD12">
            <v>-245100.00120000003</v>
          </cell>
          <cell r="AE12">
            <v>-209300.00060000003</v>
          </cell>
          <cell r="AF12">
            <v>-200800.0007</v>
          </cell>
          <cell r="AG12">
            <v>-206700.00020000001</v>
          </cell>
          <cell r="AH12">
            <v>-200800.0006</v>
          </cell>
          <cell r="AI12">
            <v>-181200.00030000001</v>
          </cell>
          <cell r="AJ12">
            <v>-149800.00050000002</v>
          </cell>
          <cell r="AK12">
            <v>-168500.00050000002</v>
          </cell>
          <cell r="AL12">
            <v>-162100.00030000001</v>
          </cell>
          <cell r="AM12">
            <v>-166300.00020000001</v>
          </cell>
          <cell r="AN12">
            <v>-137600.00030000001</v>
          </cell>
          <cell r="AO12">
            <v>-139200.0006</v>
          </cell>
          <cell r="AP12">
            <v>-114500</v>
          </cell>
          <cell r="AQ12">
            <v>-86000.000100000005</v>
          </cell>
          <cell r="AR12">
            <v>-35500.000099999997</v>
          </cell>
          <cell r="AS12">
            <v>-35500.000099999997</v>
          </cell>
          <cell r="AT12">
            <v>-35500</v>
          </cell>
          <cell r="AU12">
            <v>-25000</v>
          </cell>
          <cell r="AV12">
            <v>-25000.000199999999</v>
          </cell>
          <cell r="AW12">
            <v>-25000.000099999997</v>
          </cell>
          <cell r="AX12">
            <v>-25000</v>
          </cell>
          <cell r="AY12">
            <v>-25000.000100000001</v>
          </cell>
          <cell r="AZ12">
            <v>-21000.000199999999</v>
          </cell>
          <cell r="BA12">
            <v>-21000.0003</v>
          </cell>
          <cell r="BB12">
            <v>-21000</v>
          </cell>
          <cell r="BC12">
            <v>-21000.000099999997</v>
          </cell>
          <cell r="BD12">
            <v>-21000.000100000001</v>
          </cell>
          <cell r="BE12">
            <v>-21000.000099999997</v>
          </cell>
          <cell r="BF12">
            <v>-21000</v>
          </cell>
          <cell r="BG12">
            <v>-21000</v>
          </cell>
          <cell r="BH12">
            <v>-21000.000199999999</v>
          </cell>
          <cell r="BI12">
            <v>-21000.000099999997</v>
          </cell>
          <cell r="BJ12">
            <v>-21000</v>
          </cell>
          <cell r="BK12">
            <v>-21000.000100000001</v>
          </cell>
          <cell r="BL12">
            <v>-5000.0001000000002</v>
          </cell>
          <cell r="BM12">
            <v>-5000.0001000000002</v>
          </cell>
          <cell r="BN12">
            <v>-5000.0001000000002</v>
          </cell>
          <cell r="BO12">
            <v>-5000.0001000000002</v>
          </cell>
          <cell r="BS12">
            <v>-12112802.205899995</v>
          </cell>
        </row>
        <row r="13">
          <cell r="B13" t="str">
            <v>VolPhyGasTermFixedTeco</v>
          </cell>
          <cell r="C13" t="str">
            <v>Vol</v>
          </cell>
          <cell r="D13" t="str">
            <v>PhyGasTerm</v>
          </cell>
          <cell r="E13" t="str">
            <v>Fixed</v>
          </cell>
          <cell r="F13" t="str">
            <v>Teco</v>
          </cell>
          <cell r="J13" t="str">
            <v>Teco</v>
          </cell>
          <cell r="K13" t="str">
            <v>(blank)</v>
          </cell>
          <cell r="L13">
            <v>-3097.8014000000003</v>
          </cell>
          <cell r="M13">
            <v>-16152.197</v>
          </cell>
          <cell r="N13">
            <v>-14767.498900000001</v>
          </cell>
          <cell r="O13">
            <v>-868</v>
          </cell>
          <cell r="P13">
            <v>-672</v>
          </cell>
          <cell r="Q13">
            <v>-466</v>
          </cell>
          <cell r="R13">
            <v>-363</v>
          </cell>
          <cell r="S13">
            <v>-380</v>
          </cell>
          <cell r="T13">
            <v>-398</v>
          </cell>
          <cell r="U13">
            <v>-390</v>
          </cell>
          <cell r="V13">
            <v>-178</v>
          </cell>
          <cell r="W13">
            <v>-374</v>
          </cell>
          <cell r="X13">
            <v>-808</v>
          </cell>
          <cell r="BS13">
            <v>-38914.497300000003</v>
          </cell>
        </row>
        <row r="14">
          <cell r="B14" t="str">
            <v>VolPhyGasTermGDD-COLAPTeco</v>
          </cell>
          <cell r="C14" t="str">
            <v>Vol</v>
          </cell>
          <cell r="D14" t="str">
            <v>PhyGasTerm</v>
          </cell>
          <cell r="E14" t="str">
            <v>GDD-COLAP</v>
          </cell>
          <cell r="F14" t="str">
            <v>Teco</v>
          </cell>
          <cell r="I14" t="str">
            <v>GDD-COLAP</v>
          </cell>
          <cell r="J14" t="str">
            <v>Teco</v>
          </cell>
          <cell r="K14" t="str">
            <v>(blank)</v>
          </cell>
          <cell r="O14">
            <v>-14.002700000000001</v>
          </cell>
          <cell r="BS14">
            <v>-14.002700000000001</v>
          </cell>
        </row>
        <row r="15">
          <cell r="B15" t="str">
            <v>VolPhyGasTermGDD-COLCGTeco</v>
          </cell>
          <cell r="C15" t="str">
            <v>Vol</v>
          </cell>
          <cell r="D15" t="str">
            <v>PhyGasTerm</v>
          </cell>
          <cell r="E15" t="str">
            <v>GDD-COLCG</v>
          </cell>
          <cell r="F15" t="str">
            <v>Teco</v>
          </cell>
          <cell r="I15" t="str">
            <v>GDD-COLCG</v>
          </cell>
          <cell r="J15" t="str">
            <v>Teco</v>
          </cell>
          <cell r="K15" t="str">
            <v>(blank)</v>
          </cell>
          <cell r="M15">
            <v>-1129.3052</v>
          </cell>
          <cell r="N15">
            <v>-453.59719999999999</v>
          </cell>
          <cell r="BS15">
            <v>-1582.9023999999999</v>
          </cell>
        </row>
        <row r="16">
          <cell r="B16" t="str">
            <v>VolPhyGasTermIF-COTeco</v>
          </cell>
          <cell r="C16" t="str">
            <v>Vol</v>
          </cell>
          <cell r="D16" t="str">
            <v>PhyGasTerm</v>
          </cell>
          <cell r="E16" t="str">
            <v>IF-CO</v>
          </cell>
          <cell r="F16" t="str">
            <v>Teco</v>
          </cell>
          <cell r="I16" t="str">
            <v>IF-COLAP</v>
          </cell>
          <cell r="J16" t="str">
            <v>Teco</v>
          </cell>
          <cell r="K16" t="str">
            <v>(blank)</v>
          </cell>
          <cell r="L16">
            <v>9617.1</v>
          </cell>
          <cell r="M16">
            <v>-14493.602700000001</v>
          </cell>
          <cell r="N16">
            <v>-296.0043</v>
          </cell>
          <cell r="P16">
            <v>75000</v>
          </cell>
          <cell r="Q16">
            <v>71313</v>
          </cell>
          <cell r="R16">
            <v>69054</v>
          </cell>
          <cell r="S16">
            <v>72113</v>
          </cell>
          <cell r="T16">
            <v>71900</v>
          </cell>
          <cell r="U16">
            <v>68975</v>
          </cell>
          <cell r="V16">
            <v>71445</v>
          </cell>
          <cell r="W16">
            <v>-6707</v>
          </cell>
          <cell r="X16">
            <v>-7312</v>
          </cell>
          <cell r="Y16">
            <v>-7595</v>
          </cell>
          <cell r="Z16">
            <v>-6970</v>
          </cell>
          <cell r="AA16">
            <v>-7000</v>
          </cell>
          <cell r="AB16">
            <v>-6990</v>
          </cell>
          <cell r="BS16">
            <v>452053.49300000002</v>
          </cell>
        </row>
        <row r="17">
          <cell r="B17" t="str">
            <v>VolPhyGasTermIF-EPEPP</v>
          </cell>
          <cell r="C17" t="str">
            <v>Vol</v>
          </cell>
          <cell r="D17" t="str">
            <v>PhyGasTerm</v>
          </cell>
          <cell r="E17" t="str">
            <v>IF-EP</v>
          </cell>
          <cell r="F17" t="str">
            <v>EPP</v>
          </cell>
          <cell r="I17" t="str">
            <v>IF-EPP</v>
          </cell>
          <cell r="J17" t="str">
            <v>Permian (El Paso)</v>
          </cell>
          <cell r="K17" t="str">
            <v>(blank)</v>
          </cell>
          <cell r="L17">
            <v>13975.9997</v>
          </cell>
          <cell r="P17">
            <v>17010</v>
          </cell>
          <cell r="BS17">
            <v>30985.9997</v>
          </cell>
        </row>
        <row r="18">
          <cell r="B18" t="str">
            <v>VolPhyGasTermIF-LATeco</v>
          </cell>
          <cell r="C18" t="str">
            <v>Vol</v>
          </cell>
          <cell r="D18" t="str">
            <v>PhyGasTerm</v>
          </cell>
          <cell r="E18" t="str">
            <v>IF-LA</v>
          </cell>
          <cell r="F18" t="str">
            <v>Teco</v>
          </cell>
          <cell r="I18" t="str">
            <v>IF-LAWRENCEBURG Z-4</v>
          </cell>
          <cell r="J18" t="str">
            <v>Teco</v>
          </cell>
          <cell r="K18" t="str">
            <v>(blank)</v>
          </cell>
          <cell r="L18">
            <v>-4740</v>
          </cell>
          <cell r="M18">
            <v>-2480</v>
          </cell>
          <cell r="N18">
            <v>0</v>
          </cell>
          <cell r="O18">
            <v>0</v>
          </cell>
          <cell r="P18">
            <v>0</v>
          </cell>
          <cell r="Q18">
            <v>-2480</v>
          </cell>
          <cell r="R18">
            <v>-2400</v>
          </cell>
          <cell r="S18">
            <v>-2480</v>
          </cell>
          <cell r="T18">
            <v>-2480</v>
          </cell>
          <cell r="U18">
            <v>-2400</v>
          </cell>
          <cell r="V18">
            <v>-2480</v>
          </cell>
          <cell r="W18">
            <v>-2400</v>
          </cell>
          <cell r="X18">
            <v>-2480</v>
          </cell>
          <cell r="Y18">
            <v>-2480</v>
          </cell>
          <cell r="Z18">
            <v>-2240</v>
          </cell>
          <cell r="AA18">
            <v>-2480</v>
          </cell>
          <cell r="AB18">
            <v>-2400</v>
          </cell>
          <cell r="AC18">
            <v>-2480</v>
          </cell>
          <cell r="AD18">
            <v>-2400</v>
          </cell>
          <cell r="AE18">
            <v>-2480</v>
          </cell>
          <cell r="BS18">
            <v>-43780</v>
          </cell>
        </row>
        <row r="19">
          <cell r="B19" t="str">
            <v>VolPhyGasTermIF-TGTeco</v>
          </cell>
          <cell r="C19" t="str">
            <v>Vol</v>
          </cell>
          <cell r="D19" t="str">
            <v>PhyGasTerm</v>
          </cell>
          <cell r="E19" t="str">
            <v>IF-TG</v>
          </cell>
          <cell r="F19" t="str">
            <v>Teco</v>
          </cell>
          <cell r="I19" t="str">
            <v>IF-TGTSL</v>
          </cell>
          <cell r="J19" t="str">
            <v>Teco</v>
          </cell>
          <cell r="K19" t="str">
            <v>(blank)</v>
          </cell>
          <cell r="L19">
            <v>3720</v>
          </cell>
          <cell r="M19">
            <v>-577.6</v>
          </cell>
          <cell r="N19">
            <v>0</v>
          </cell>
          <cell r="O19">
            <v>-2790</v>
          </cell>
          <cell r="P19">
            <v>0</v>
          </cell>
          <cell r="BS19">
            <v>352.4</v>
          </cell>
        </row>
        <row r="20">
          <cell r="B20" t="str">
            <v>VolPhyGasTermIF-TWEPP</v>
          </cell>
          <cell r="C20" t="str">
            <v>Vol</v>
          </cell>
          <cell r="D20" t="str">
            <v>PhyGasTerm</v>
          </cell>
          <cell r="E20" t="str">
            <v>IF-TW</v>
          </cell>
          <cell r="F20" t="str">
            <v>EPP</v>
          </cell>
          <cell r="I20" t="str">
            <v>IF-TWP</v>
          </cell>
          <cell r="J20" t="str">
            <v>Permian (El Paso)</v>
          </cell>
          <cell r="K20" t="str">
            <v>(blank)</v>
          </cell>
          <cell r="L20">
            <v>5828</v>
          </cell>
          <cell r="BS20">
            <v>5828</v>
          </cell>
        </row>
        <row r="21">
          <cell r="B21" t="str">
            <v xml:space="preserve">VolPhyGasTermNGI-CPG&amp;E </v>
          </cell>
          <cell r="C21" t="str">
            <v>Vol</v>
          </cell>
          <cell r="D21" t="str">
            <v>PhyGasTerm</v>
          </cell>
          <cell r="E21" t="str">
            <v>NGI-C</v>
          </cell>
          <cell r="F21" t="str">
            <v xml:space="preserve">PG&amp;E </v>
          </cell>
          <cell r="I21" t="str">
            <v>NGI-CBMAL</v>
          </cell>
          <cell r="J21" t="str">
            <v>PG&amp;E City Gate</v>
          </cell>
          <cell r="K21" t="str">
            <v>(blank)</v>
          </cell>
          <cell r="L21">
            <v>37634</v>
          </cell>
          <cell r="N21">
            <v>32620</v>
          </cell>
          <cell r="P21">
            <v>34620</v>
          </cell>
          <cell r="Q21">
            <v>-16860</v>
          </cell>
          <cell r="R21">
            <v>-16860</v>
          </cell>
          <cell r="S21">
            <v>-16860</v>
          </cell>
          <cell r="T21">
            <v>-16860</v>
          </cell>
          <cell r="U21">
            <v>-16860</v>
          </cell>
          <cell r="V21">
            <v>-16860</v>
          </cell>
          <cell r="BS21">
            <v>3714</v>
          </cell>
        </row>
        <row r="22">
          <cell r="B22" t="str">
            <v>VolPhyGasTermNGI-CChica</v>
          </cell>
          <cell r="C22" t="str">
            <v>Vol</v>
          </cell>
          <cell r="D22" t="str">
            <v>PhyGasTerm</v>
          </cell>
          <cell r="E22" t="str">
            <v>NGI-C</v>
          </cell>
          <cell r="F22" t="str">
            <v>Chica</v>
          </cell>
          <cell r="I22" t="str">
            <v>NGI-CHI</v>
          </cell>
          <cell r="J22" t="str">
            <v>Chicago CG</v>
          </cell>
          <cell r="K22" t="str">
            <v>(blank)</v>
          </cell>
          <cell r="L22">
            <v>214008.00399999999</v>
          </cell>
          <cell r="M22">
            <v>-239087.99920000002</v>
          </cell>
          <cell r="N22">
            <v>-252789.402</v>
          </cell>
          <cell r="O22">
            <v>-233202.45390600001</v>
          </cell>
          <cell r="P22">
            <v>527648</v>
          </cell>
          <cell r="Q22">
            <v>241669</v>
          </cell>
          <cell r="R22">
            <v>242095</v>
          </cell>
          <cell r="S22">
            <v>-39825</v>
          </cell>
          <cell r="T22">
            <v>-47801</v>
          </cell>
          <cell r="U22">
            <v>-58294</v>
          </cell>
          <cell r="V22">
            <v>-231754</v>
          </cell>
          <cell r="W22">
            <v>-459565</v>
          </cell>
          <cell r="X22">
            <v>-478604</v>
          </cell>
          <cell r="Y22">
            <v>-306341</v>
          </cell>
          <cell r="Z22">
            <v>-293318</v>
          </cell>
          <cell r="AA22">
            <v>-266169</v>
          </cell>
          <cell r="BS22">
            <v>-1681330.8511060001</v>
          </cell>
        </row>
        <row r="23">
          <cell r="B23" t="str">
            <v xml:space="preserve">VolPhyGasTermNGI-PPG&amp;E </v>
          </cell>
          <cell r="C23" t="str">
            <v>Vol</v>
          </cell>
          <cell r="D23" t="str">
            <v>PhyGasTerm</v>
          </cell>
          <cell r="E23" t="str">
            <v>NGI-P</v>
          </cell>
          <cell r="F23" t="str">
            <v xml:space="preserve">PG&amp;E </v>
          </cell>
          <cell r="I23" t="str">
            <v>NGI-PGECG</v>
          </cell>
          <cell r="J23" t="str">
            <v>PG&amp;E City Gate</v>
          </cell>
          <cell r="K23" t="str">
            <v>(blank)</v>
          </cell>
          <cell r="L23">
            <v>7397.7697000000162</v>
          </cell>
          <cell r="M23">
            <v>-10633</v>
          </cell>
          <cell r="N23">
            <v>128865.69079999998</v>
          </cell>
          <cell r="O23">
            <v>133219.57669999998</v>
          </cell>
          <cell r="P23">
            <v>129807.95889999997</v>
          </cell>
          <cell r="Q23">
            <v>-100965.00980000003</v>
          </cell>
          <cell r="R23">
            <v>-122617.01210000002</v>
          </cell>
          <cell r="S23">
            <v>-95341.004200000025</v>
          </cell>
          <cell r="T23">
            <v>-91898.999100000045</v>
          </cell>
          <cell r="U23">
            <v>-71778.007100000017</v>
          </cell>
          <cell r="V23">
            <v>-67905.007100000003</v>
          </cell>
          <cell r="W23">
            <v>-82694.006300000008</v>
          </cell>
          <cell r="X23">
            <v>-89248.0003</v>
          </cell>
          <cell r="Y23">
            <v>-272680.99840000004</v>
          </cell>
          <cell r="Z23">
            <v>-244462.99710000001</v>
          </cell>
          <cell r="AA23">
            <v>-231777.99670000002</v>
          </cell>
          <cell r="AB23">
            <v>-125240.00140000001</v>
          </cell>
          <cell r="AC23">
            <v>-128141.99970000001</v>
          </cell>
          <cell r="AD23">
            <v>-81152.000200000009</v>
          </cell>
          <cell r="AE23">
            <v>-26382.000100000001</v>
          </cell>
          <cell r="AF23">
            <v>-19499.000200000002</v>
          </cell>
          <cell r="AG23">
            <v>-19738.000099999997</v>
          </cell>
          <cell r="AH23">
            <v>-15527.000099999999</v>
          </cell>
          <cell r="AI23">
            <v>-24488.000100000001</v>
          </cell>
          <cell r="AJ23">
            <v>-36750.000200000002</v>
          </cell>
          <cell r="AK23">
            <v>-42317.000199999995</v>
          </cell>
          <cell r="AL23">
            <v>-42104.000200000002</v>
          </cell>
          <cell r="AM23">
            <v>-24352.000200000002</v>
          </cell>
          <cell r="AN23">
            <v>-3804.0002000000004</v>
          </cell>
          <cell r="AO23">
            <v>-1484.0001</v>
          </cell>
          <cell r="AP23">
            <v>-475.00009999999997</v>
          </cell>
          <cell r="AQ23">
            <v>-568.00009999999997</v>
          </cell>
          <cell r="AR23">
            <v>-652.00019999999995</v>
          </cell>
          <cell r="AS23">
            <v>-749.00009999999997</v>
          </cell>
          <cell r="AT23">
            <v>-1641.0001</v>
          </cell>
          <cell r="AU23">
            <v>-4020.0001000000002</v>
          </cell>
          <cell r="AV23">
            <v>-3814.0002000000004</v>
          </cell>
          <cell r="AW23">
            <v>-4171.0002000000004</v>
          </cell>
          <cell r="AX23">
            <v>-3477.0002000000004</v>
          </cell>
          <cell r="AY23">
            <v>-1869.0001999999999</v>
          </cell>
          <cell r="AZ23">
            <v>-132.0001</v>
          </cell>
          <cell r="BA23">
            <v>-346</v>
          </cell>
          <cell r="BD23">
            <v>-181.0001</v>
          </cell>
          <cell r="BG23">
            <v>-453</v>
          </cell>
          <cell r="BH23">
            <v>-364.00009999999997</v>
          </cell>
          <cell r="BI23">
            <v>-298.00009999999997</v>
          </cell>
          <cell r="BJ23">
            <v>-60.000100000000003</v>
          </cell>
          <cell r="BK23">
            <v>-127.0001</v>
          </cell>
          <cell r="BL23">
            <v>-132.0001</v>
          </cell>
          <cell r="BM23">
            <v>-346</v>
          </cell>
          <cell r="BP23">
            <v>-181.0001</v>
          </cell>
          <cell r="BS23">
            <v>-1697746.0474000003</v>
          </cell>
        </row>
        <row r="24">
          <cell r="B24" t="str">
            <v>VolPhyGasTermNGI-SNevad</v>
          </cell>
          <cell r="C24" t="str">
            <v>Vol</v>
          </cell>
          <cell r="D24" t="str">
            <v>PhyGasTerm</v>
          </cell>
          <cell r="E24" t="str">
            <v>NGI-S</v>
          </cell>
          <cell r="F24" t="str">
            <v>Nevad</v>
          </cell>
          <cell r="I24" t="str">
            <v>NGI-SOCAL</v>
          </cell>
          <cell r="J24" t="str">
            <v>Nevada Delivery</v>
          </cell>
          <cell r="K24" t="str">
            <v>(blank)</v>
          </cell>
          <cell r="S24">
            <v>-15500</v>
          </cell>
          <cell r="T24">
            <v>-15500</v>
          </cell>
          <cell r="U24">
            <v>-15000</v>
          </cell>
          <cell r="V24">
            <v>-18600</v>
          </cell>
          <cell r="W24">
            <v>-24000</v>
          </cell>
          <cell r="X24">
            <v>-27900</v>
          </cell>
          <cell r="Y24">
            <v>-29450</v>
          </cell>
          <cell r="Z24">
            <v>-25200</v>
          </cell>
          <cell r="AA24">
            <v>-21700</v>
          </cell>
          <cell r="AB24">
            <v>-21000</v>
          </cell>
          <cell r="AC24">
            <v>-17050</v>
          </cell>
          <cell r="AD24">
            <v>-15000</v>
          </cell>
          <cell r="AE24">
            <v>-15500</v>
          </cell>
          <cell r="AF24">
            <v>-15500</v>
          </cell>
          <cell r="AG24">
            <v>-15000</v>
          </cell>
          <cell r="AH24">
            <v>-18600</v>
          </cell>
          <cell r="AI24">
            <v>-24000</v>
          </cell>
          <cell r="AJ24">
            <v>-27900</v>
          </cell>
          <cell r="AK24">
            <v>-29450</v>
          </cell>
          <cell r="AL24">
            <v>-25200</v>
          </cell>
          <cell r="AM24">
            <v>-21700</v>
          </cell>
          <cell r="AN24">
            <v>-21000</v>
          </cell>
          <cell r="AO24">
            <v>-17050</v>
          </cell>
          <cell r="AP24">
            <v>-15000</v>
          </cell>
          <cell r="BS24">
            <v>-491800</v>
          </cell>
        </row>
        <row r="25">
          <cell r="B25" t="str">
            <v>VolPhyGasTermNGI-SSocal</v>
          </cell>
          <cell r="C25" t="str">
            <v>Vol</v>
          </cell>
          <cell r="D25" t="str">
            <v>PhyGasTerm</v>
          </cell>
          <cell r="E25" t="str">
            <v>NGI-S</v>
          </cell>
          <cell r="F25" t="str">
            <v>Socal</v>
          </cell>
          <cell r="J25" t="str">
            <v>Socal Border</v>
          </cell>
          <cell r="K25" t="str">
            <v>(blank)</v>
          </cell>
          <cell r="L25">
            <v>919923.21989999979</v>
          </cell>
          <cell r="M25">
            <v>632842.25490000041</v>
          </cell>
          <cell r="N25">
            <v>793631.65</v>
          </cell>
          <cell r="O25">
            <v>564531.75459999987</v>
          </cell>
          <cell r="P25">
            <v>680618.87260000012</v>
          </cell>
          <cell r="Q25">
            <v>27202.034099999924</v>
          </cell>
          <cell r="R25">
            <v>58280.999699999884</v>
          </cell>
          <cell r="S25">
            <v>95948.049500000023</v>
          </cell>
          <cell r="T25">
            <v>70202.037199999962</v>
          </cell>
          <cell r="U25">
            <v>112984.0045999999</v>
          </cell>
          <cell r="V25">
            <v>95816.969699999987</v>
          </cell>
          <cell r="W25">
            <v>113228.03449999992</v>
          </cell>
          <cell r="X25">
            <v>202607.0101999999</v>
          </cell>
          <cell r="Y25">
            <v>67617.029699999985</v>
          </cell>
          <cell r="Z25">
            <v>92549.049600000086</v>
          </cell>
          <cell r="AA25">
            <v>126657.03219999996</v>
          </cell>
          <cell r="AB25">
            <v>318266.03450000007</v>
          </cell>
          <cell r="AC25">
            <v>388202.01890000002</v>
          </cell>
          <cell r="AD25">
            <v>229490.99849999993</v>
          </cell>
          <cell r="AE25">
            <v>-35355.001000000047</v>
          </cell>
          <cell r="AF25">
            <v>13297.999100000015</v>
          </cell>
          <cell r="AG25">
            <v>22867.998999999996</v>
          </cell>
          <cell r="AH25">
            <v>54906.999299999996</v>
          </cell>
          <cell r="AI25">
            <v>60254.999000000011</v>
          </cell>
          <cell r="AJ25">
            <v>49593.999299999996</v>
          </cell>
          <cell r="AK25">
            <v>-87252.000400000004</v>
          </cell>
          <cell r="AL25">
            <v>-67762.000799999994</v>
          </cell>
          <cell r="AM25">
            <v>-90007.000900000014</v>
          </cell>
          <cell r="AN25">
            <v>-66330.000599999999</v>
          </cell>
          <cell r="AO25">
            <v>-57288.0003</v>
          </cell>
          <cell r="AP25">
            <v>-46868.000599999992</v>
          </cell>
          <cell r="AQ25">
            <v>-42692.000199999995</v>
          </cell>
          <cell r="AR25">
            <v>-42389.000200000002</v>
          </cell>
          <cell r="AS25">
            <v>-10188.0002</v>
          </cell>
          <cell r="AT25">
            <v>-13385.0003</v>
          </cell>
          <cell r="AU25">
            <v>-11080.0003</v>
          </cell>
          <cell r="AV25">
            <v>-8599.0001000000011</v>
          </cell>
          <cell r="AW25">
            <v>-10739.0002</v>
          </cell>
          <cell r="AX25">
            <v>-11518.0003</v>
          </cell>
          <cell r="AY25">
            <v>-11958.0002</v>
          </cell>
          <cell r="AZ25">
            <v>-7155</v>
          </cell>
          <cell r="BA25">
            <v>-6028</v>
          </cell>
          <cell r="BB25">
            <v>-7739.0002000000004</v>
          </cell>
          <cell r="BC25">
            <v>-8259</v>
          </cell>
          <cell r="BD25">
            <v>-8387.0001000000011</v>
          </cell>
          <cell r="BE25">
            <v>-5488.0001000000002</v>
          </cell>
          <cell r="BF25">
            <v>-8685.0002000000004</v>
          </cell>
          <cell r="BG25">
            <v>-6380.0002000000004</v>
          </cell>
          <cell r="BH25">
            <v>-3899</v>
          </cell>
          <cell r="BI25">
            <v>-6039.0001000000002</v>
          </cell>
          <cell r="BJ25">
            <v>-6818.0002000000004</v>
          </cell>
          <cell r="BK25">
            <v>-7258.0001000000002</v>
          </cell>
          <cell r="BL25">
            <v>-17109</v>
          </cell>
          <cell r="BM25">
            <v>-15675</v>
          </cell>
          <cell r="BN25">
            <v>-17604</v>
          </cell>
          <cell r="BO25">
            <v>-18259</v>
          </cell>
          <cell r="BS25">
            <v>5027329.0428000027</v>
          </cell>
        </row>
        <row r="26">
          <cell r="B26" t="str">
            <v>VolPhyGasTermNYMEXChica</v>
          </cell>
          <cell r="C26" t="str">
            <v>Vol</v>
          </cell>
          <cell r="D26" t="str">
            <v>PhyGasTerm</v>
          </cell>
          <cell r="E26" t="str">
            <v>NYMEX</v>
          </cell>
          <cell r="F26" t="str">
            <v>Chica</v>
          </cell>
          <cell r="I26" t="str">
            <v>NYMEX HH</v>
          </cell>
          <cell r="J26" t="str">
            <v>Chicago CG</v>
          </cell>
          <cell r="K26" t="str">
            <v>(blank)</v>
          </cell>
          <cell r="M26">
            <v>0</v>
          </cell>
          <cell r="N26">
            <v>0</v>
          </cell>
          <cell r="O26">
            <v>0</v>
          </cell>
          <cell r="P26">
            <v>-15625.7</v>
          </cell>
          <cell r="Q26">
            <v>-29952.3</v>
          </cell>
          <cell r="R26">
            <v>-28641</v>
          </cell>
          <cell r="S26">
            <v>-24898</v>
          </cell>
          <cell r="T26">
            <v>-31827.9</v>
          </cell>
          <cell r="U26">
            <v>-24467.7</v>
          </cell>
          <cell r="V26">
            <v>-28106.7</v>
          </cell>
          <cell r="BS26">
            <v>-183519.3</v>
          </cell>
        </row>
        <row r="27">
          <cell r="B27" t="str">
            <v>VolPhyGasTermNYMEXDomin</v>
          </cell>
          <cell r="C27" t="str">
            <v>Vol</v>
          </cell>
          <cell r="D27" t="str">
            <v>PhyGasTerm</v>
          </cell>
          <cell r="E27" t="str">
            <v>NYMEX</v>
          </cell>
          <cell r="F27" t="str">
            <v>Domin</v>
          </cell>
          <cell r="J27" t="str">
            <v>Dominion</v>
          </cell>
          <cell r="K27" t="str">
            <v>(blank)</v>
          </cell>
          <cell r="L27">
            <v>-1424.4004</v>
          </cell>
          <cell r="M27">
            <v>-1519.6014</v>
          </cell>
          <cell r="N27">
            <v>-16125.101599999998</v>
          </cell>
          <cell r="O27">
            <v>-13373</v>
          </cell>
          <cell r="P27">
            <v>-8662</v>
          </cell>
          <cell r="Q27">
            <v>-2013</v>
          </cell>
          <cell r="BS27">
            <v>-43117.1034</v>
          </cell>
        </row>
        <row r="28">
          <cell r="B28" t="str">
            <v xml:space="preserve">VolPhyGasTermNYMEXPG&amp;E </v>
          </cell>
          <cell r="C28" t="str">
            <v>Vol</v>
          </cell>
          <cell r="D28" t="str">
            <v>PhyGasTerm</v>
          </cell>
          <cell r="E28" t="str">
            <v>NYMEX</v>
          </cell>
          <cell r="F28" t="str">
            <v xml:space="preserve">PG&amp;E </v>
          </cell>
          <cell r="J28" t="str">
            <v>PG&amp;E City Gate</v>
          </cell>
          <cell r="K28" t="str">
            <v>(blank)</v>
          </cell>
          <cell r="L28">
            <v>-42350.0052</v>
          </cell>
          <cell r="M28">
            <v>-36853.506800000003</v>
          </cell>
          <cell r="N28">
            <v>-40350.010399999999</v>
          </cell>
          <cell r="O28">
            <v>-37349.996599999999</v>
          </cell>
          <cell r="P28">
            <v>-22850.001</v>
          </cell>
          <cell r="Q28">
            <v>-6349.9998000000005</v>
          </cell>
          <cell r="BS28">
            <v>-186103.51979999998</v>
          </cell>
        </row>
        <row r="29">
          <cell r="B29" t="str">
            <v>VolPhyGasTermNYMEXSocal</v>
          </cell>
          <cell r="C29" t="str">
            <v>Vol</v>
          </cell>
          <cell r="D29" t="str">
            <v>PhyGasTerm</v>
          </cell>
          <cell r="E29" t="str">
            <v>NYMEX</v>
          </cell>
          <cell r="F29" t="str">
            <v>Socal</v>
          </cell>
          <cell r="J29" t="str">
            <v>Socal Border</v>
          </cell>
          <cell r="K29" t="str">
            <v>(blank)</v>
          </cell>
          <cell r="L29">
            <v>-108053.72709999999</v>
          </cell>
          <cell r="M29">
            <v>-101739.52620000001</v>
          </cell>
          <cell r="N29">
            <v>-59107.092799999999</v>
          </cell>
          <cell r="O29">
            <v>-59207.104599999999</v>
          </cell>
          <cell r="P29">
            <v>-58980.012000000002</v>
          </cell>
          <cell r="Q29">
            <v>-42649.992700000003</v>
          </cell>
          <cell r="R29">
            <v>-4000.0014999999999</v>
          </cell>
          <cell r="S29">
            <v>-4000.0014999999999</v>
          </cell>
          <cell r="T29">
            <v>-4000.0014999999999</v>
          </cell>
          <cell r="U29">
            <v>-4000.0014999999999</v>
          </cell>
          <cell r="V29">
            <v>-4000.0014999999999</v>
          </cell>
          <cell r="W29">
            <v>-4000.0014999999999</v>
          </cell>
          <cell r="X29">
            <v>-4000.0014999999999</v>
          </cell>
          <cell r="Y29">
            <v>-4000.0014999999999</v>
          </cell>
          <cell r="Z29">
            <v>-4000.0014999999999</v>
          </cell>
          <cell r="AA29">
            <v>-4000.0014999999999</v>
          </cell>
          <cell r="AB29">
            <v>-4000.0014999999999</v>
          </cell>
          <cell r="AC29">
            <v>-4000.0014999999999</v>
          </cell>
          <cell r="AD29">
            <v>-4000</v>
          </cell>
          <cell r="AE29">
            <v>-4000</v>
          </cell>
          <cell r="AF29">
            <v>-4000</v>
          </cell>
          <cell r="AG29">
            <v>-4000</v>
          </cell>
          <cell r="AH29">
            <v>-4000</v>
          </cell>
          <cell r="BS29">
            <v>-497737.47340000013</v>
          </cell>
        </row>
        <row r="30">
          <cell r="B30" t="str">
            <v>VolPhyGasTermNYMEXTeco</v>
          </cell>
          <cell r="C30" t="str">
            <v>Vol</v>
          </cell>
          <cell r="D30" t="str">
            <v>PhyGasTerm</v>
          </cell>
          <cell r="E30" t="str">
            <v>NYMEX</v>
          </cell>
          <cell r="F30" t="str">
            <v>Teco</v>
          </cell>
          <cell r="J30" t="str">
            <v>Teco</v>
          </cell>
          <cell r="K30" t="str">
            <v>(blank)</v>
          </cell>
          <cell r="L30">
            <v>-27320.304899999999</v>
          </cell>
          <cell r="M30">
            <v>-22124.695300000003</v>
          </cell>
          <cell r="N30">
            <v>-49369.109400000008</v>
          </cell>
          <cell r="O30">
            <v>-28733.003499999999</v>
          </cell>
          <cell r="P30">
            <v>-14965</v>
          </cell>
          <cell r="Q30">
            <v>-5744</v>
          </cell>
          <cell r="R30">
            <v>-5874</v>
          </cell>
          <cell r="S30">
            <v>-5642</v>
          </cell>
          <cell r="T30">
            <v>-5644</v>
          </cell>
          <cell r="U30">
            <v>-6525</v>
          </cell>
          <cell r="V30">
            <v>-5899</v>
          </cell>
          <cell r="W30">
            <v>-7697</v>
          </cell>
          <cell r="X30">
            <v>-6685</v>
          </cell>
          <cell r="Y30">
            <v>-6191</v>
          </cell>
          <cell r="Z30">
            <v>-6190</v>
          </cell>
          <cell r="AA30">
            <v>-5345</v>
          </cell>
          <cell r="AB30">
            <v>-5238</v>
          </cell>
          <cell r="BS30">
            <v>-215186.11310000002</v>
          </cell>
        </row>
        <row r="31">
          <cell r="B31" t="str">
            <v xml:space="preserve">VolPhyGasTermSES-HPG&amp;E </v>
          </cell>
          <cell r="C31" t="str">
            <v>Vol</v>
          </cell>
          <cell r="D31" t="str">
            <v>PhyGasTerm</v>
          </cell>
          <cell r="E31" t="str">
            <v>SES-H</v>
          </cell>
          <cell r="F31" t="str">
            <v xml:space="preserve">PG&amp;E </v>
          </cell>
          <cell r="I31" t="str">
            <v>SES-HI/LOW PGE</v>
          </cell>
          <cell r="J31" t="str">
            <v>PG&amp;E City Gate</v>
          </cell>
          <cell r="K31" t="str">
            <v>(blank)</v>
          </cell>
          <cell r="L31">
            <v>-28538.100899999998</v>
          </cell>
          <cell r="M31">
            <v>-31256.602500000001</v>
          </cell>
          <cell r="N31">
            <v>-26792.396400000001</v>
          </cell>
          <cell r="O31">
            <v>-29678.699399999998</v>
          </cell>
          <cell r="P31">
            <v>-28140</v>
          </cell>
          <cell r="Q31">
            <v>-25026</v>
          </cell>
          <cell r="R31">
            <v>-21980</v>
          </cell>
          <cell r="S31">
            <v>-23367</v>
          </cell>
          <cell r="T31">
            <v>-26251</v>
          </cell>
          <cell r="U31">
            <v>-22442</v>
          </cell>
          <cell r="V31">
            <v>-24153</v>
          </cell>
          <cell r="W31">
            <v>-29166</v>
          </cell>
          <cell r="X31">
            <v>-32547</v>
          </cell>
          <cell r="Y31">
            <v>-31945</v>
          </cell>
          <cell r="Z31">
            <v>-28447</v>
          </cell>
          <cell r="AA31">
            <v>-29227</v>
          </cell>
          <cell r="AB31">
            <v>-26589</v>
          </cell>
          <cell r="AC31">
            <v>-24966</v>
          </cell>
          <cell r="AD31">
            <v>-21920</v>
          </cell>
          <cell r="AE31">
            <v>-23307</v>
          </cell>
          <cell r="AF31">
            <v>-26191</v>
          </cell>
          <cell r="AG31">
            <v>-22382</v>
          </cell>
          <cell r="AH31">
            <v>-24093</v>
          </cell>
          <cell r="AI31">
            <v>-29106</v>
          </cell>
          <cell r="AJ31">
            <v>-32487</v>
          </cell>
          <cell r="AK31">
            <v>-31885</v>
          </cell>
          <cell r="AL31">
            <v>-28387</v>
          </cell>
          <cell r="AM31">
            <v>-29167</v>
          </cell>
          <cell r="AN31">
            <v>-26529</v>
          </cell>
          <cell r="AO31">
            <v>-24966</v>
          </cell>
          <cell r="AP31">
            <v>-21920</v>
          </cell>
          <cell r="AQ31">
            <v>-23307</v>
          </cell>
          <cell r="AR31">
            <v>-26191</v>
          </cell>
          <cell r="AS31">
            <v>-22382</v>
          </cell>
          <cell r="AT31">
            <v>-24093</v>
          </cell>
          <cell r="AU31">
            <v>-29106</v>
          </cell>
          <cell r="AV31">
            <v>-32487</v>
          </cell>
          <cell r="AW31">
            <v>-31885</v>
          </cell>
          <cell r="AX31">
            <v>-28387</v>
          </cell>
          <cell r="AY31">
            <v>-29167</v>
          </cell>
          <cell r="BS31">
            <v>-1079856.7992</v>
          </cell>
        </row>
        <row r="32">
          <cell r="B32" t="str">
            <v>VolPhyGasTermSES-HSocal</v>
          </cell>
          <cell r="C32" t="str">
            <v>Vol</v>
          </cell>
          <cell r="D32" t="str">
            <v>PhyGasTerm</v>
          </cell>
          <cell r="E32" t="str">
            <v>SES-H</v>
          </cell>
          <cell r="F32" t="str">
            <v>Socal</v>
          </cell>
          <cell r="I32" t="str">
            <v>SES-HI/LOW SOCAL</v>
          </cell>
          <cell r="J32" t="str">
            <v>Socal Border</v>
          </cell>
          <cell r="K32" t="str">
            <v>(blank)</v>
          </cell>
          <cell r="L32">
            <v>-1203.9005</v>
          </cell>
          <cell r="M32">
            <v>-2087.8004000000001</v>
          </cell>
          <cell r="N32">
            <v>-604.99879999999996</v>
          </cell>
          <cell r="O32">
            <v>-1375.9009000000001</v>
          </cell>
          <cell r="P32">
            <v>-930</v>
          </cell>
          <cell r="Q32">
            <v>-1439.9996000000001</v>
          </cell>
          <cell r="R32">
            <v>-1200.0029999999999</v>
          </cell>
          <cell r="S32">
            <v>-1439.9996000000001</v>
          </cell>
          <cell r="T32">
            <v>-1439.9996000000001</v>
          </cell>
          <cell r="U32">
            <v>-4200</v>
          </cell>
          <cell r="V32">
            <v>-7440</v>
          </cell>
          <cell r="W32">
            <v>-7200</v>
          </cell>
          <cell r="X32">
            <v>-7440</v>
          </cell>
          <cell r="BS32">
            <v>-38002.602400000003</v>
          </cell>
        </row>
        <row r="33">
          <cell r="B33"/>
          <cell r="F33"/>
        </row>
        <row r="34">
          <cell r="B34"/>
          <cell r="F34"/>
        </row>
        <row r="62">
          <cell r="B62" t="str">
            <v>MTMPhyGasTermFixedChica</v>
          </cell>
          <cell r="C62" t="str">
            <v>MTM</v>
          </cell>
          <cell r="D62" t="str">
            <v>PhyGasTerm</v>
          </cell>
          <cell r="E62" t="str">
            <v>Fixed</v>
          </cell>
          <cell r="F62" t="str">
            <v>Chica</v>
          </cell>
          <cell r="G62" t="str">
            <v>Sum of currentmtmvalue</v>
          </cell>
          <cell r="H62" t="str">
            <v>PHY GAS TERM</v>
          </cell>
          <cell r="I62" t="str">
            <v>Fixed Price</v>
          </cell>
          <cell r="J62" t="str">
            <v>Chicago CG</v>
          </cell>
          <cell r="K62" t="str">
            <v>(blank)</v>
          </cell>
          <cell r="L62">
            <v>38614.328000000001</v>
          </cell>
          <cell r="M62">
            <v>10456.611682999979</v>
          </cell>
          <cell r="N62">
            <v>19515.029398399987</v>
          </cell>
          <cell r="O62">
            <v>15067.613607200001</v>
          </cell>
          <cell r="Q62">
            <v>0</v>
          </cell>
          <cell r="BS62">
            <v>83653.58268859997</v>
          </cell>
        </row>
        <row r="63">
          <cell r="B63" t="str">
            <v>MTMPhyGasTermFixedCiner</v>
          </cell>
          <cell r="C63" t="str">
            <v>MTM</v>
          </cell>
          <cell r="D63" t="str">
            <v>PhyGasTerm</v>
          </cell>
          <cell r="E63" t="str">
            <v>Fixed</v>
          </cell>
          <cell r="F63" t="str">
            <v>Ciner</v>
          </cell>
          <cell r="J63" t="str">
            <v>Cinergy</v>
          </cell>
          <cell r="K63" t="str">
            <v>(blank)</v>
          </cell>
          <cell r="L63">
            <v>10478.99193425</v>
          </cell>
          <cell r="M63">
            <v>3884.4970250000001</v>
          </cell>
          <cell r="BS63">
            <v>14363.48895925</v>
          </cell>
        </row>
        <row r="64">
          <cell r="B64" t="str">
            <v>MTMPhyGasTermFixedDomin</v>
          </cell>
          <cell r="C64" t="str">
            <v>MTM</v>
          </cell>
          <cell r="D64" t="str">
            <v>PhyGasTerm</v>
          </cell>
          <cell r="E64" t="str">
            <v>Fixed</v>
          </cell>
          <cell r="F64" t="str">
            <v>Domin</v>
          </cell>
          <cell r="J64" t="str">
            <v>Dominion</v>
          </cell>
          <cell r="K64" t="str">
            <v>(blank)</v>
          </cell>
          <cell r="L64">
            <v>4696.3222989999886</v>
          </cell>
          <cell r="M64">
            <v>2907.2957039999892</v>
          </cell>
          <cell r="N64">
            <v>2.4600799999999898</v>
          </cell>
          <cell r="R64">
            <v>2545.33</v>
          </cell>
          <cell r="S64">
            <v>1860.2055</v>
          </cell>
          <cell r="T64">
            <v>2713.5</v>
          </cell>
          <cell r="U64">
            <v>7014.0069999999996</v>
          </cell>
          <cell r="V64">
            <v>10977.5715</v>
          </cell>
          <cell r="W64">
            <v>4632.9899999999898</v>
          </cell>
          <cell r="X64">
            <v>2335.5239999999999</v>
          </cell>
          <cell r="Y64">
            <v>1897.44999999999</v>
          </cell>
          <cell r="Z64">
            <v>2724.47999999999</v>
          </cell>
          <cell r="AA64">
            <v>3315.7629999999999</v>
          </cell>
          <cell r="AB64">
            <v>3521.1550000000002</v>
          </cell>
          <cell r="AC64">
            <v>3269.75</v>
          </cell>
          <cell r="AD64">
            <v>4076.6039999999998</v>
          </cell>
          <cell r="AE64">
            <v>1721.414</v>
          </cell>
          <cell r="AF64">
            <v>2541</v>
          </cell>
          <cell r="AG64">
            <v>6466.9219999999996</v>
          </cell>
          <cell r="AH64">
            <v>9773.5040000000008</v>
          </cell>
          <cell r="AI64">
            <v>5916.6899999999896</v>
          </cell>
          <cell r="AJ64">
            <v>4571.0680000000002</v>
          </cell>
          <cell r="AK64">
            <v>3559.4499999999898</v>
          </cell>
          <cell r="AL64">
            <v>14825.712</v>
          </cell>
          <cell r="AM64">
            <v>11657.866</v>
          </cell>
          <cell r="AN64">
            <v>6456.12</v>
          </cell>
          <cell r="AO64">
            <v>5829</v>
          </cell>
          <cell r="BS64">
            <v>131809.15408299991</v>
          </cell>
        </row>
        <row r="65">
          <cell r="B65" t="str">
            <v>MTMPhyGasTermFixedNevad</v>
          </cell>
          <cell r="C65" t="str">
            <v>MTM</v>
          </cell>
          <cell r="D65" t="str">
            <v>PhyGasTerm</v>
          </cell>
          <cell r="E65" t="str">
            <v>Fixed</v>
          </cell>
          <cell r="F65" t="str">
            <v>Nevad</v>
          </cell>
          <cell r="J65" t="str">
            <v>Nevada Delivery</v>
          </cell>
          <cell r="K65" t="str">
            <v>(blank)</v>
          </cell>
          <cell r="AP65">
            <v>0</v>
          </cell>
          <cell r="BS65">
            <v>0</v>
          </cell>
        </row>
        <row r="66">
          <cell r="B66" t="str">
            <v xml:space="preserve">MTMPhyGasTermFixedPG&amp;E </v>
          </cell>
          <cell r="C66" t="str">
            <v>MTM</v>
          </cell>
          <cell r="D66" t="str">
            <v>PhyGasTerm</v>
          </cell>
          <cell r="E66" t="str">
            <v>Fixed</v>
          </cell>
          <cell r="F66" t="str">
            <v xml:space="preserve">PG&amp;E </v>
          </cell>
          <cell r="J66" t="str">
            <v>PG&amp;E City Gate</v>
          </cell>
          <cell r="K66" t="str">
            <v>(blank)</v>
          </cell>
          <cell r="L66">
            <v>333883.45873199991</v>
          </cell>
          <cell r="M66">
            <v>351846.96119300002</v>
          </cell>
          <cell r="N66">
            <v>413020.98987200006</v>
          </cell>
          <cell r="O66">
            <v>359662.55210200005</v>
          </cell>
          <cell r="P66">
            <v>202681.81692380001</v>
          </cell>
          <cell r="Q66">
            <v>196548.78456619999</v>
          </cell>
          <cell r="R66">
            <v>51713.647659599999</v>
          </cell>
          <cell r="S66">
            <v>37968.326068196708</v>
          </cell>
          <cell r="T66">
            <v>38443.054602491509</v>
          </cell>
          <cell r="U66">
            <v>27263.912025000001</v>
          </cell>
          <cell r="V66">
            <v>37631.173076799998</v>
          </cell>
          <cell r="W66">
            <v>36470.295502200002</v>
          </cell>
          <cell r="X66">
            <v>28645.198397600001</v>
          </cell>
          <cell r="Y66">
            <v>31409.0570161</v>
          </cell>
          <cell r="Z66">
            <v>31817.878103999999</v>
          </cell>
          <cell r="AA66">
            <v>24569.706643804209</v>
          </cell>
          <cell r="AB66">
            <v>22638.262647998992</v>
          </cell>
          <cell r="AC66">
            <v>17450.539873599992</v>
          </cell>
          <cell r="AD66">
            <v>10880.600455199999</v>
          </cell>
          <cell r="AE66">
            <v>7174.5764282</v>
          </cell>
          <cell r="AF66">
            <v>6704.1574266999996</v>
          </cell>
          <cell r="AG66">
            <v>7929.8734276999994</v>
          </cell>
          <cell r="AH66">
            <v>12398.4924412</v>
          </cell>
          <cell r="AI66">
            <v>19001.244546400001</v>
          </cell>
          <cell r="AJ66">
            <v>17387.3003962</v>
          </cell>
          <cell r="AK66">
            <v>18497.386388200001</v>
          </cell>
          <cell r="AL66">
            <v>19863.652435600001</v>
          </cell>
          <cell r="AM66">
            <v>13219.696448800001</v>
          </cell>
          <cell r="AN66">
            <v>13542.7984658</v>
          </cell>
          <cell r="AO66">
            <v>11246.404651599991</v>
          </cell>
          <cell r="AP66">
            <v>8040.5504626000002</v>
          </cell>
          <cell r="AQ66">
            <v>8293.6724579000002</v>
          </cell>
          <cell r="AR66">
            <v>7732.0374546999992</v>
          </cell>
          <cell r="AS66">
            <v>8952.6644536000003</v>
          </cell>
          <cell r="AT66">
            <v>12950.366452599999</v>
          </cell>
          <cell r="AU66">
            <v>20493.3680905</v>
          </cell>
          <cell r="AV66">
            <v>19139.575422549999</v>
          </cell>
          <cell r="AW66">
            <v>19332.000400000001</v>
          </cell>
          <cell r="AX66">
            <v>17508.000400000001</v>
          </cell>
          <cell r="AY66">
            <v>10808.000400000001</v>
          </cell>
          <cell r="AZ66">
            <v>3840</v>
          </cell>
          <cell r="BA66">
            <v>3840.0001200000002</v>
          </cell>
          <cell r="BB66">
            <v>3840</v>
          </cell>
          <cell r="BC66">
            <v>3840</v>
          </cell>
          <cell r="BD66">
            <v>3840</v>
          </cell>
          <cell r="BE66">
            <v>3840</v>
          </cell>
          <cell r="BF66">
            <v>3840</v>
          </cell>
          <cell r="BG66">
            <v>3840.0001200000002</v>
          </cell>
          <cell r="BH66">
            <v>3840</v>
          </cell>
          <cell r="BI66">
            <v>3488</v>
          </cell>
          <cell r="BJ66">
            <v>3488</v>
          </cell>
          <cell r="BK66">
            <v>3488</v>
          </cell>
          <cell r="BL66">
            <v>3488</v>
          </cell>
          <cell r="BM66">
            <v>3488.0001090000001</v>
          </cell>
          <cell r="BN66">
            <v>3488</v>
          </cell>
          <cell r="BO66">
            <v>3488</v>
          </cell>
          <cell r="BP66">
            <v>3488</v>
          </cell>
          <cell r="BQ66">
            <v>3488</v>
          </cell>
          <cell r="BR66">
            <v>3488</v>
          </cell>
          <cell r="BS66">
            <v>2604202.0348614403</v>
          </cell>
        </row>
        <row r="67">
          <cell r="B67" t="str">
            <v>MTMPhyGasTermFixedSocal</v>
          </cell>
          <cell r="C67" t="str">
            <v>MTM</v>
          </cell>
          <cell r="D67" t="str">
            <v>PhyGasTerm</v>
          </cell>
          <cell r="E67" t="str">
            <v>Fixed</v>
          </cell>
          <cell r="F67" t="str">
            <v>Socal</v>
          </cell>
          <cell r="J67" t="str">
            <v>Socal Border</v>
          </cell>
          <cell r="K67" t="str">
            <v>(blank)</v>
          </cell>
          <cell r="L67">
            <v>2639612.9786250009</v>
          </cell>
          <cell r="M67">
            <v>2454906.274149999</v>
          </cell>
          <cell r="N67">
            <v>2791465.8799791993</v>
          </cell>
          <cell r="O67">
            <v>2672219.1603921996</v>
          </cell>
          <cell r="P67">
            <v>1411939.4230491391</v>
          </cell>
          <cell r="Q67">
            <v>1276004.6285010995</v>
          </cell>
          <cell r="R67">
            <v>1245444.8355793001</v>
          </cell>
          <cell r="S67">
            <v>1022534.899355482</v>
          </cell>
          <cell r="T67">
            <v>1008956.3825893229</v>
          </cell>
          <cell r="U67">
            <v>936281.34698781418</v>
          </cell>
          <cell r="V67">
            <v>897836.76957909984</v>
          </cell>
          <cell r="W67">
            <v>782168.5808581392</v>
          </cell>
          <cell r="X67">
            <v>651884.36011830019</v>
          </cell>
          <cell r="Y67">
            <v>659681.02450103406</v>
          </cell>
          <cell r="Z67">
            <v>709269.64371630002</v>
          </cell>
          <cell r="AA67">
            <v>763222.00944215828</v>
          </cell>
          <cell r="AB67">
            <v>739720.83120749984</v>
          </cell>
          <cell r="AC67">
            <v>715100.54180520016</v>
          </cell>
          <cell r="AD67">
            <v>594686.44944140129</v>
          </cell>
          <cell r="AE67">
            <v>473238.60213219997</v>
          </cell>
          <cell r="AF67">
            <v>444841.60256739997</v>
          </cell>
          <cell r="AG67">
            <v>450194.40077039995</v>
          </cell>
          <cell r="AH67">
            <v>447007.80297920061</v>
          </cell>
          <cell r="AI67">
            <v>394250.40107359999</v>
          </cell>
          <cell r="AJ67">
            <v>323130.60126699996</v>
          </cell>
          <cell r="AK67">
            <v>343202.00124799996</v>
          </cell>
          <cell r="AL67">
            <v>417913.60096279997</v>
          </cell>
          <cell r="AM67">
            <v>448402.40058259998</v>
          </cell>
          <cell r="AN67">
            <v>410672.80090439995</v>
          </cell>
          <cell r="AO67">
            <v>406607.6020588</v>
          </cell>
          <cell r="AP67">
            <v>284482</v>
          </cell>
          <cell r="AQ67">
            <v>188549.00031989999</v>
          </cell>
          <cell r="AR67">
            <v>79673.500289699994</v>
          </cell>
          <cell r="AS67">
            <v>79283.000315600002</v>
          </cell>
          <cell r="AT67">
            <v>84963</v>
          </cell>
          <cell r="AU67">
            <v>74692.5</v>
          </cell>
          <cell r="AV67">
            <v>71517.500566100003</v>
          </cell>
          <cell r="AW67">
            <v>65880.000273999991</v>
          </cell>
          <cell r="AX67">
            <v>65880</v>
          </cell>
          <cell r="AY67">
            <v>65880.000247000004</v>
          </cell>
          <cell r="AZ67">
            <v>57600.000537</v>
          </cell>
          <cell r="BA67">
            <v>57600.000792000006</v>
          </cell>
          <cell r="BB67">
            <v>57600</v>
          </cell>
          <cell r="BC67">
            <v>53400.000262000001</v>
          </cell>
          <cell r="BD67">
            <v>53400.000235</v>
          </cell>
          <cell r="BE67">
            <v>53400.000262000001</v>
          </cell>
          <cell r="BF67">
            <v>56970</v>
          </cell>
          <cell r="BG67">
            <v>55920</v>
          </cell>
          <cell r="BH67">
            <v>55920.000520999994</v>
          </cell>
          <cell r="BI67">
            <v>53610.000263000002</v>
          </cell>
          <cell r="BJ67">
            <v>53610</v>
          </cell>
          <cell r="BK67">
            <v>53610.000236</v>
          </cell>
          <cell r="BL67">
            <v>13550.000271000001</v>
          </cell>
          <cell r="BM67">
            <v>13550.000271000001</v>
          </cell>
          <cell r="BN67">
            <v>13550.000271000001</v>
          </cell>
          <cell r="BO67">
            <v>12550.000250999999</v>
          </cell>
          <cell r="BS67">
            <v>30309038.342608389</v>
          </cell>
        </row>
        <row r="68">
          <cell r="B68" t="str">
            <v>MTMPhyGasTermFixedTeco</v>
          </cell>
          <cell r="C68" t="str">
            <v>MTM</v>
          </cell>
          <cell r="D68" t="str">
            <v>PhyGasTerm</v>
          </cell>
          <cell r="E68" t="str">
            <v>Fixed</v>
          </cell>
          <cell r="F68" t="str">
            <v>Teco</v>
          </cell>
          <cell r="J68" t="str">
            <v>Teco</v>
          </cell>
          <cell r="K68" t="str">
            <v>(blank)</v>
          </cell>
          <cell r="L68">
            <v>2910.7702778000003</v>
          </cell>
          <cell r="M68">
            <v>7913.4993984999874</v>
          </cell>
          <cell r="N68">
            <v>-21443.024449</v>
          </cell>
          <cell r="O68">
            <v>680.14</v>
          </cell>
          <cell r="P68">
            <v>-154.08000000000001</v>
          </cell>
          <cell r="Q68">
            <v>-174.6509999999999</v>
          </cell>
          <cell r="R68">
            <v>-132.49049999999991</v>
          </cell>
          <cell r="S68">
            <v>-152.57</v>
          </cell>
          <cell r="T68">
            <v>-171.83899999999971</v>
          </cell>
          <cell r="U68">
            <v>-161.98500000000001</v>
          </cell>
          <cell r="V68">
            <v>-85.528999999999996</v>
          </cell>
          <cell r="W68">
            <v>-314.34699999999998</v>
          </cell>
          <cell r="X68">
            <v>-836.68399999999997</v>
          </cell>
          <cell r="BS68">
            <v>-12122.790272700013</v>
          </cell>
        </row>
        <row r="69">
          <cell r="B69" t="str">
            <v>MTMPhyGasTermGDD-COLAPTeco</v>
          </cell>
          <cell r="C69" t="str">
            <v>MTM</v>
          </cell>
          <cell r="D69" t="str">
            <v>PhyGasTerm</v>
          </cell>
          <cell r="E69" t="str">
            <v>GDD-COLAP</v>
          </cell>
          <cell r="F69" t="str">
            <v>Teco</v>
          </cell>
          <cell r="I69" t="str">
            <v>GDD-COLAP</v>
          </cell>
          <cell r="J69" t="str">
            <v>Teco</v>
          </cell>
          <cell r="K69" t="str">
            <v>(blank)</v>
          </cell>
          <cell r="O69">
            <v>9.4585437960000007</v>
          </cell>
          <cell r="BS69">
            <v>9.4585437960000007</v>
          </cell>
        </row>
        <row r="70">
          <cell r="B70" t="str">
            <v>MTMPhyGasTermGDD-COLCGTeco</v>
          </cell>
          <cell r="C70" t="str">
            <v>MTM</v>
          </cell>
          <cell r="D70" t="str">
            <v>PhyGasTerm</v>
          </cell>
          <cell r="E70" t="str">
            <v>GDD-COLCG</v>
          </cell>
          <cell r="F70" t="str">
            <v>Teco</v>
          </cell>
          <cell r="I70" t="str">
            <v>GDD-COLCG</v>
          </cell>
          <cell r="J70" t="str">
            <v>Teco</v>
          </cell>
          <cell r="K70" t="str">
            <v>(blank)</v>
          </cell>
          <cell r="M70">
            <v>66.301508292000094</v>
          </cell>
          <cell r="N70">
            <v>245.427837004</v>
          </cell>
          <cell r="BS70">
            <v>311.72934529600008</v>
          </cell>
        </row>
        <row r="71">
          <cell r="B71" t="str">
            <v>MTMPhyGasTermIF-COTeco</v>
          </cell>
          <cell r="C71" t="str">
            <v>MTM</v>
          </cell>
          <cell r="D71" t="str">
            <v>PhyGasTerm</v>
          </cell>
          <cell r="E71" t="str">
            <v>IF-CO</v>
          </cell>
          <cell r="F71" t="str">
            <v>Teco</v>
          </cell>
          <cell r="I71" t="str">
            <v>IF-COLAP</v>
          </cell>
          <cell r="J71" t="str">
            <v>Teco</v>
          </cell>
          <cell r="K71" t="str">
            <v>(blank)</v>
          </cell>
          <cell r="L71">
            <v>5485.3905000000004</v>
          </cell>
          <cell r="M71">
            <v>6508.3206149999896</v>
          </cell>
          <cell r="N71">
            <v>88.801289999999995</v>
          </cell>
          <cell r="P71">
            <v>-187.5</v>
          </cell>
          <cell r="Q71">
            <v>2521.2024999999999</v>
          </cell>
          <cell r="R71">
            <v>2422.9949999999999</v>
          </cell>
          <cell r="S71">
            <v>2195.2024999999999</v>
          </cell>
          <cell r="T71">
            <v>2282</v>
          </cell>
          <cell r="U71">
            <v>2455.1875</v>
          </cell>
          <cell r="V71">
            <v>2467.4124999999999</v>
          </cell>
          <cell r="W71">
            <v>2632.4974999999899</v>
          </cell>
          <cell r="X71">
            <v>2869.96</v>
          </cell>
          <cell r="Y71">
            <v>2981.0374999999999</v>
          </cell>
          <cell r="Z71">
            <v>2735.7249999999999</v>
          </cell>
          <cell r="AA71">
            <v>2747.5</v>
          </cell>
          <cell r="AB71">
            <v>2864.1525000000001</v>
          </cell>
          <cell r="BS71">
            <v>43069.88490499997</v>
          </cell>
        </row>
        <row r="72">
          <cell r="B72" t="str">
            <v>MTMPhyGasTermIF-EPEPP</v>
          </cell>
          <cell r="C72" t="str">
            <v>MTM</v>
          </cell>
          <cell r="D72" t="str">
            <v>PhyGasTerm</v>
          </cell>
          <cell r="E72" t="str">
            <v>IF-EP</v>
          </cell>
          <cell r="F72" t="str">
            <v>EPP</v>
          </cell>
          <cell r="I72" t="str">
            <v>IF-EPP</v>
          </cell>
          <cell r="J72" t="str">
            <v>Permian (El Paso)</v>
          </cell>
          <cell r="K72" t="str">
            <v>(blank)</v>
          </cell>
          <cell r="L72">
            <v>768.679983499998</v>
          </cell>
          <cell r="P72">
            <v>1104.1199999999999</v>
          </cell>
          <cell r="BS72">
            <v>1872.7999834999982</v>
          </cell>
        </row>
        <row r="73">
          <cell r="B73" t="str">
            <v>MTMPhyGasTermIF-LATeco</v>
          </cell>
          <cell r="C73" t="str">
            <v>MTM</v>
          </cell>
          <cell r="D73" t="str">
            <v>PhyGasTerm</v>
          </cell>
          <cell r="E73" t="str">
            <v>IF-LA</v>
          </cell>
          <cell r="F73" t="str">
            <v>Teco</v>
          </cell>
          <cell r="I73" t="str">
            <v>IF-LAWRENCEBURG Z-4</v>
          </cell>
          <cell r="J73" t="str">
            <v>Teco</v>
          </cell>
          <cell r="K73" t="str">
            <v>(blank)</v>
          </cell>
          <cell r="L73">
            <v>213.29999999999899</v>
          </cell>
          <cell r="M73">
            <v>124</v>
          </cell>
          <cell r="N73">
            <v>0</v>
          </cell>
          <cell r="O73">
            <v>0</v>
          </cell>
          <cell r="P73">
            <v>0</v>
          </cell>
          <cell r="Q73">
            <v>117.80000000000101</v>
          </cell>
          <cell r="R73">
            <v>114</v>
          </cell>
          <cell r="S73">
            <v>117.799999999999</v>
          </cell>
          <cell r="T73">
            <v>117.80000000000101</v>
          </cell>
          <cell r="U73">
            <v>114</v>
          </cell>
          <cell r="V73">
            <v>117.799999999999</v>
          </cell>
          <cell r="W73">
            <v>78</v>
          </cell>
          <cell r="X73">
            <v>80.600000000000307</v>
          </cell>
          <cell r="Y73">
            <v>80.600000000000307</v>
          </cell>
          <cell r="Z73">
            <v>72.799999999999201</v>
          </cell>
          <cell r="AA73">
            <v>80.600000000000307</v>
          </cell>
          <cell r="AB73">
            <v>119.400000000001</v>
          </cell>
          <cell r="AC73">
            <v>123.379999999999</v>
          </cell>
          <cell r="AD73">
            <v>119.400000000001</v>
          </cell>
          <cell r="AE73">
            <v>123.380000000001</v>
          </cell>
          <cell r="BS73">
            <v>1914.66</v>
          </cell>
        </row>
        <row r="74">
          <cell r="B74" t="str">
            <v>MTMPhyGasTermIF-TGTeco</v>
          </cell>
          <cell r="C74" t="str">
            <v>MTM</v>
          </cell>
          <cell r="D74" t="str">
            <v>PhyGasTerm</v>
          </cell>
          <cell r="E74" t="str">
            <v>IF-TG</v>
          </cell>
          <cell r="F74" t="str">
            <v>Teco</v>
          </cell>
          <cell r="I74" t="str">
            <v>IF-TGTSL</v>
          </cell>
          <cell r="J74" t="str">
            <v>Teco</v>
          </cell>
          <cell r="K74" t="str">
            <v>(blank)</v>
          </cell>
          <cell r="L74">
            <v>-353.39999999999895</v>
          </cell>
          <cell r="M74">
            <v>382.96799999999899</v>
          </cell>
          <cell r="N74">
            <v>280</v>
          </cell>
          <cell r="O74">
            <v>418.5</v>
          </cell>
          <cell r="P74">
            <v>120</v>
          </cell>
          <cell r="BS74">
            <v>848.06799999999998</v>
          </cell>
        </row>
        <row r="75">
          <cell r="B75" t="str">
            <v>MTMPhyGasTermIF-TWEPP</v>
          </cell>
          <cell r="C75" t="str">
            <v>MTM</v>
          </cell>
          <cell r="D75" t="str">
            <v>PhyGasTerm</v>
          </cell>
          <cell r="E75" t="str">
            <v>IF-TW</v>
          </cell>
          <cell r="F75" t="str">
            <v>EPP</v>
          </cell>
          <cell r="I75" t="str">
            <v>IF-TWP</v>
          </cell>
          <cell r="J75" t="str">
            <v>Permian (El Paso)</v>
          </cell>
          <cell r="K75" t="str">
            <v>(blank)</v>
          </cell>
          <cell r="L75">
            <v>320.539999999999</v>
          </cell>
          <cell r="BS75">
            <v>320.539999999999</v>
          </cell>
        </row>
        <row r="76">
          <cell r="B76" t="str">
            <v xml:space="preserve">MTMPhyGasTermNGI-CPG&amp;E </v>
          </cell>
          <cell r="C76" t="str">
            <v>MTM</v>
          </cell>
          <cell r="D76" t="str">
            <v>PhyGasTerm</v>
          </cell>
          <cell r="E76" t="str">
            <v>NGI-C</v>
          </cell>
          <cell r="F76" t="str">
            <v xml:space="preserve">PG&amp;E </v>
          </cell>
          <cell r="I76" t="str">
            <v>NGI-CBMAL</v>
          </cell>
          <cell r="J76" t="str">
            <v>PG&amp;E City Gate</v>
          </cell>
          <cell r="K76" t="str">
            <v>(blank)</v>
          </cell>
          <cell r="L76">
            <v>-376.340000000011</v>
          </cell>
          <cell r="N76">
            <v>2283.3999999999901</v>
          </cell>
          <cell r="P76">
            <v>5954.64</v>
          </cell>
          <cell r="Q76">
            <v>0</v>
          </cell>
          <cell r="R76">
            <v>-505.79999999999859</v>
          </cell>
          <cell r="S76">
            <v>-1180.2168599999959</v>
          </cell>
          <cell r="T76">
            <v>-1180.216860000002</v>
          </cell>
          <cell r="U76">
            <v>-1180.216860000002</v>
          </cell>
          <cell r="V76">
            <v>-674.40000000000077</v>
          </cell>
          <cell r="BS76">
            <v>3140.8494199999795</v>
          </cell>
        </row>
        <row r="77">
          <cell r="B77" t="str">
            <v>MTMPhyGasTermNGI-CChica</v>
          </cell>
          <cell r="C77" t="str">
            <v>MTM</v>
          </cell>
          <cell r="D77" t="str">
            <v>PhyGasTerm</v>
          </cell>
          <cell r="E77" t="str">
            <v>NGI-C</v>
          </cell>
          <cell r="F77" t="str">
            <v>Chica</v>
          </cell>
          <cell r="I77" t="str">
            <v>NGI-CHI</v>
          </cell>
          <cell r="J77" t="str">
            <v>Chicago CG</v>
          </cell>
          <cell r="K77" t="str">
            <v>(blank)</v>
          </cell>
          <cell r="L77">
            <v>-42324.393000000011</v>
          </cell>
          <cell r="M77">
            <v>-57657.409925099702</v>
          </cell>
          <cell r="N77">
            <v>-56157.763205199903</v>
          </cell>
          <cell r="O77">
            <v>-72854.175410749653</v>
          </cell>
          <cell r="P77">
            <v>-6863.3916480005828</v>
          </cell>
          <cell r="Q77">
            <v>-39764.750499999929</v>
          </cell>
          <cell r="R77">
            <v>-38853.171595000102</v>
          </cell>
          <cell r="S77">
            <v>-35744.549500000008</v>
          </cell>
          <cell r="T77">
            <v>-36530.185499999978</v>
          </cell>
          <cell r="U77">
            <v>-36641.245999999905</v>
          </cell>
          <cell r="V77">
            <v>-56230.035999999796</v>
          </cell>
          <cell r="W77">
            <v>-66769.284934999829</v>
          </cell>
          <cell r="X77">
            <v>-69220.280999999799</v>
          </cell>
          <cell r="Y77">
            <v>-49810.580500000004</v>
          </cell>
          <cell r="Z77">
            <v>-47022.7</v>
          </cell>
          <cell r="AA77">
            <v>-45652.778499999898</v>
          </cell>
          <cell r="BS77">
            <v>-758096.69721904909</v>
          </cell>
        </row>
        <row r="78">
          <cell r="B78" t="str">
            <v xml:space="preserve">MTMPhyGasTermNGI-PPG&amp;E </v>
          </cell>
          <cell r="C78" t="str">
            <v>MTM</v>
          </cell>
          <cell r="D78" t="str">
            <v>PhyGasTerm</v>
          </cell>
          <cell r="E78" t="str">
            <v>NGI-P</v>
          </cell>
          <cell r="F78" t="str">
            <v xml:space="preserve">PG&amp;E </v>
          </cell>
          <cell r="I78" t="str">
            <v>NGI-PGECG</v>
          </cell>
          <cell r="J78" t="str">
            <v>PG&amp;E City Gate</v>
          </cell>
          <cell r="K78" t="str">
            <v>(blank)</v>
          </cell>
          <cell r="L78">
            <v>-95791.833690950007</v>
          </cell>
          <cell r="M78">
            <v>-37981.109281600009</v>
          </cell>
          <cell r="N78">
            <v>4188.0749413999811</v>
          </cell>
          <cell r="O78">
            <v>7556.4668558499852</v>
          </cell>
          <cell r="P78">
            <v>32269.65852479999</v>
          </cell>
          <cell r="Q78">
            <v>31915.046515249978</v>
          </cell>
          <cell r="R78">
            <v>31727.670903999959</v>
          </cell>
          <cell r="S78">
            <v>28223.425332995794</v>
          </cell>
          <cell r="T78">
            <v>27680.818728000901</v>
          </cell>
          <cell r="U78">
            <v>26784.909114992872</v>
          </cell>
          <cell r="V78">
            <v>25402.131024999991</v>
          </cell>
          <cell r="W78">
            <v>26799.691073999969</v>
          </cell>
          <cell r="X78">
            <v>27469.201143999966</v>
          </cell>
          <cell r="Y78">
            <v>30241.270389999991</v>
          </cell>
          <cell r="Z78">
            <v>27095.990142999981</v>
          </cell>
          <cell r="AA78">
            <v>25895.471892996684</v>
          </cell>
          <cell r="AB78">
            <v>13696.875465001383</v>
          </cell>
          <cell r="AC78">
            <v>14652.359965000001</v>
          </cell>
          <cell r="AD78">
            <v>9895.3300149999923</v>
          </cell>
          <cell r="AE78">
            <v>4077.7599989999999</v>
          </cell>
          <cell r="AF78">
            <v>3152.9600180000002</v>
          </cell>
          <cell r="AG78">
            <v>2809.8699990000005</v>
          </cell>
          <cell r="AH78">
            <v>1286.2299990000008</v>
          </cell>
          <cell r="AI78">
            <v>1962.7199989999995</v>
          </cell>
          <cell r="AJ78">
            <v>3409.3000179999999</v>
          </cell>
          <cell r="AK78">
            <v>2892.930018</v>
          </cell>
          <cell r="AL78">
            <v>3698.7500199999999</v>
          </cell>
          <cell r="AM78">
            <v>1466.15002</v>
          </cell>
          <cell r="AN78">
            <v>536.65001999999993</v>
          </cell>
          <cell r="AO78">
            <v>69.199999999999804</v>
          </cell>
          <cell r="AP78">
            <v>0</v>
          </cell>
          <cell r="AQ78">
            <v>0</v>
          </cell>
          <cell r="AR78">
            <v>36.200020000000002</v>
          </cell>
          <cell r="AS78">
            <v>0</v>
          </cell>
          <cell r="AT78">
            <v>0</v>
          </cell>
          <cell r="AU78">
            <v>90.599999999999895</v>
          </cell>
          <cell r="AV78">
            <v>72.800019999999904</v>
          </cell>
          <cell r="AW78">
            <v>59.600020000000001</v>
          </cell>
          <cell r="AX78">
            <v>12.000019999999999</v>
          </cell>
          <cell r="AY78">
            <v>25.400020000000001</v>
          </cell>
          <cell r="AZ78">
            <v>26.400020000000001</v>
          </cell>
          <cell r="BA78">
            <v>69.2</v>
          </cell>
          <cell r="BD78">
            <v>36.200020000000002</v>
          </cell>
          <cell r="BG78">
            <v>90.599999999999895</v>
          </cell>
          <cell r="BH78">
            <v>72.800020000000103</v>
          </cell>
          <cell r="BI78">
            <v>59.600020000000001</v>
          </cell>
          <cell r="BJ78">
            <v>12.000019999999999</v>
          </cell>
          <cell r="BK78">
            <v>25.400020000000001</v>
          </cell>
          <cell r="BL78">
            <v>26.400019999999898</v>
          </cell>
          <cell r="BM78">
            <v>69.2</v>
          </cell>
          <cell r="BP78">
            <v>36.200020000000002</v>
          </cell>
          <cell r="BS78">
            <v>283904.56942873739</v>
          </cell>
        </row>
        <row r="79">
          <cell r="B79" t="str">
            <v>MTMPhyGasTermNGI-SNevad</v>
          </cell>
          <cell r="C79" t="str">
            <v>MTM</v>
          </cell>
          <cell r="D79" t="str">
            <v>PhyGasTerm</v>
          </cell>
          <cell r="E79" t="str">
            <v>NGI-S</v>
          </cell>
          <cell r="F79" t="str">
            <v>Nevad</v>
          </cell>
          <cell r="I79" t="str">
            <v>NGI-SOCAL</v>
          </cell>
          <cell r="J79" t="str">
            <v>Nevada Delivery</v>
          </cell>
          <cell r="K79" t="str">
            <v>(blank)</v>
          </cell>
          <cell r="S79">
            <v>1395.0155</v>
          </cell>
          <cell r="T79">
            <v>1395.0155</v>
          </cell>
          <cell r="U79">
            <v>1350.0150000000001</v>
          </cell>
          <cell r="V79">
            <v>1674</v>
          </cell>
          <cell r="W79">
            <v>2160.0239999999999</v>
          </cell>
          <cell r="X79">
            <v>2511</v>
          </cell>
          <cell r="Y79">
            <v>2650.52945</v>
          </cell>
          <cell r="Z79">
            <v>2268</v>
          </cell>
          <cell r="AA79">
            <v>1953.02169999999</v>
          </cell>
          <cell r="AB79">
            <v>1890</v>
          </cell>
          <cell r="AC79">
            <v>1534.5</v>
          </cell>
          <cell r="AD79">
            <v>1350.0150000000001</v>
          </cell>
          <cell r="AE79">
            <v>1395</v>
          </cell>
          <cell r="AF79">
            <v>1395</v>
          </cell>
          <cell r="AG79">
            <v>1350</v>
          </cell>
          <cell r="AH79">
            <v>1674.0185999999901</v>
          </cell>
          <cell r="AI79">
            <v>2160</v>
          </cell>
          <cell r="AJ79">
            <v>2511</v>
          </cell>
          <cell r="AK79">
            <v>2650.5</v>
          </cell>
          <cell r="AL79">
            <v>2520</v>
          </cell>
          <cell r="AM79">
            <v>2170</v>
          </cell>
          <cell r="AN79">
            <v>2100</v>
          </cell>
          <cell r="AO79">
            <v>1705</v>
          </cell>
          <cell r="AP79">
            <v>1500</v>
          </cell>
          <cell r="BS79">
            <v>45261.654749999972</v>
          </cell>
        </row>
        <row r="80">
          <cell r="B80" t="str">
            <v>MTMPhyGasTermNGI-SSocal</v>
          </cell>
          <cell r="C80" t="str">
            <v>MTM</v>
          </cell>
          <cell r="D80" t="str">
            <v>PhyGasTerm</v>
          </cell>
          <cell r="E80" t="str">
            <v>NGI-S</v>
          </cell>
          <cell r="F80" t="str">
            <v>Socal</v>
          </cell>
          <cell r="J80" t="str">
            <v>Socal Border</v>
          </cell>
          <cell r="K80" t="str">
            <v>(blank)</v>
          </cell>
          <cell r="L80">
            <v>-53643.527481300094</v>
          </cell>
          <cell r="M80">
            <v>25916.536077499997</v>
          </cell>
          <cell r="N80">
            <v>9773.1569459999246</v>
          </cell>
          <cell r="O80">
            <v>196822.99810090006</v>
          </cell>
          <cell r="P80">
            <v>79737.606732072716</v>
          </cell>
          <cell r="Q80">
            <v>85524.361840999889</v>
          </cell>
          <cell r="R80">
            <v>54934.444317999878</v>
          </cell>
          <cell r="S80">
            <v>52831.272041950331</v>
          </cell>
          <cell r="T80">
            <v>55802.684691962699</v>
          </cell>
          <cell r="U80">
            <v>44240.375187995196</v>
          </cell>
          <cell r="V80">
            <v>47810.84233399995</v>
          </cell>
          <cell r="W80">
            <v>48259.639093965285</v>
          </cell>
          <cell r="X80">
            <v>35511.615881999969</v>
          </cell>
          <cell r="Y80">
            <v>39264.45199097017</v>
          </cell>
          <cell r="Z80">
            <v>32637.634985999932</v>
          </cell>
          <cell r="AA80">
            <v>32361.80143996769</v>
          </cell>
          <cell r="AB80">
            <v>620.28098299994679</v>
          </cell>
          <cell r="AC80">
            <v>-22065.275706000037</v>
          </cell>
          <cell r="AD80">
            <v>-2846.9190729985557</v>
          </cell>
          <cell r="AE80">
            <v>46523.900281999995</v>
          </cell>
          <cell r="AF80">
            <v>33512.35024</v>
          </cell>
          <cell r="AG80">
            <v>31136.800272999964</v>
          </cell>
          <cell r="AH80">
            <v>24486.645258000684</v>
          </cell>
          <cell r="AI80">
            <v>22172.650248000002</v>
          </cell>
          <cell r="AJ80">
            <v>26918.210191999977</v>
          </cell>
          <cell r="AK80">
            <v>24332.310099999981</v>
          </cell>
          <cell r="AL80">
            <v>18727.400203999998</v>
          </cell>
          <cell r="AM80">
            <v>25348.000248999964</v>
          </cell>
          <cell r="AN80">
            <v>20046.690180999994</v>
          </cell>
          <cell r="AO80">
            <v>17255.900075999994</v>
          </cell>
          <cell r="AP80">
            <v>9491.7501359999987</v>
          </cell>
          <cell r="AQ80">
            <v>7892.0500429999911</v>
          </cell>
          <cell r="AR80">
            <v>7823.45002999998</v>
          </cell>
          <cell r="AS80">
            <v>1528.2000299999968</v>
          </cell>
          <cell r="AT80">
            <v>2007.7500449999993</v>
          </cell>
          <cell r="AU80">
            <v>1662.000045</v>
          </cell>
          <cell r="AV80">
            <v>1289.8500150000018</v>
          </cell>
          <cell r="AW80">
            <v>1610.8500300000012</v>
          </cell>
          <cell r="AX80">
            <v>1727.700045000001</v>
          </cell>
          <cell r="AY80">
            <v>1793.7000300000009</v>
          </cell>
          <cell r="AZ80">
            <v>1073.25</v>
          </cell>
          <cell r="BA80">
            <v>904.2</v>
          </cell>
          <cell r="BB80">
            <v>1160.8500299999998</v>
          </cell>
          <cell r="BC80">
            <v>1238.8499999999999</v>
          </cell>
          <cell r="BD80">
            <v>1258.05001499999</v>
          </cell>
          <cell r="BE80">
            <v>823.20001499999989</v>
          </cell>
          <cell r="BF80">
            <v>1302.7500300000002</v>
          </cell>
          <cell r="BG80">
            <v>957.00002999999901</v>
          </cell>
          <cell r="BH80">
            <v>584.849999999999</v>
          </cell>
          <cell r="BI80">
            <v>905.85001499999998</v>
          </cell>
          <cell r="BJ80">
            <v>1022.7000299999999</v>
          </cell>
          <cell r="BK80">
            <v>1088.7000149999999</v>
          </cell>
          <cell r="BL80">
            <v>2566.35</v>
          </cell>
          <cell r="BM80">
            <v>2351.25</v>
          </cell>
          <cell r="BN80">
            <v>2640.5999999999899</v>
          </cell>
          <cell r="BO80">
            <v>2738.85</v>
          </cell>
          <cell r="BS80">
            <v>1113399.438318986</v>
          </cell>
        </row>
        <row r="81">
          <cell r="B81" t="str">
            <v>MTMPhyGasTermNYMEXChica</v>
          </cell>
          <cell r="C81" t="str">
            <v>MTM</v>
          </cell>
          <cell r="D81" t="str">
            <v>PhyGasTerm</v>
          </cell>
          <cell r="E81" t="str">
            <v>NYMEX</v>
          </cell>
          <cell r="F81" t="str">
            <v>Chica</v>
          </cell>
          <cell r="I81" t="str">
            <v>NYMEX HH</v>
          </cell>
          <cell r="J81" t="str">
            <v>Chicago CG</v>
          </cell>
          <cell r="K81" t="str">
            <v>(blank)</v>
          </cell>
          <cell r="M81">
            <v>0</v>
          </cell>
          <cell r="N81">
            <v>0</v>
          </cell>
          <cell r="O81">
            <v>0</v>
          </cell>
          <cell r="P81">
            <v>468.78662570000603</v>
          </cell>
          <cell r="Q81">
            <v>1272.9727499999999</v>
          </cell>
          <cell r="R81">
            <v>1217.2711409999999</v>
          </cell>
          <cell r="S81">
            <v>1058.16499999999</v>
          </cell>
          <cell r="T81">
            <v>1352.6857500000001</v>
          </cell>
          <cell r="U81">
            <v>1039.87724999999</v>
          </cell>
          <cell r="V81">
            <v>1194.53475</v>
          </cell>
          <cell r="BS81">
            <v>7604.2932666999868</v>
          </cell>
        </row>
        <row r="82">
          <cell r="B82" t="str">
            <v>MTMPhyGasTermNYMEXDomin</v>
          </cell>
          <cell r="C82" t="str">
            <v>MTM</v>
          </cell>
          <cell r="D82" t="str">
            <v>PhyGasTerm</v>
          </cell>
          <cell r="E82" t="str">
            <v>NYMEX</v>
          </cell>
          <cell r="F82" t="str">
            <v>Domin</v>
          </cell>
          <cell r="J82" t="str">
            <v>Dominion</v>
          </cell>
          <cell r="K82" t="str">
            <v>(blank)</v>
          </cell>
          <cell r="L82">
            <v>722.88320299999998</v>
          </cell>
          <cell r="M82">
            <v>729.43099199999995</v>
          </cell>
          <cell r="N82">
            <v>10566.244999999999</v>
          </cell>
          <cell r="O82">
            <v>8799.9389999999894</v>
          </cell>
          <cell r="P82">
            <v>5936.52</v>
          </cell>
          <cell r="Q82">
            <v>2541.4124999999999</v>
          </cell>
          <cell r="BS82">
            <v>29296.430694999985</v>
          </cell>
        </row>
        <row r="83">
          <cell r="B83" t="str">
            <v xml:space="preserve">MTMPhyGasTermNYMEXPG&amp;E </v>
          </cell>
          <cell r="C83" t="str">
            <v>MTM</v>
          </cell>
          <cell r="D83" t="str">
            <v>PhyGasTerm</v>
          </cell>
          <cell r="E83" t="str">
            <v>NYMEX</v>
          </cell>
          <cell r="F83" t="str">
            <v xml:space="preserve">PG&amp;E </v>
          </cell>
          <cell r="J83" t="str">
            <v>PG&amp;E City Gate</v>
          </cell>
          <cell r="K83" t="str">
            <v>(blank)</v>
          </cell>
          <cell r="L83">
            <v>35908.1043632</v>
          </cell>
          <cell r="M83">
            <v>43907.23921</v>
          </cell>
          <cell r="N83">
            <v>47695.109470399999</v>
          </cell>
          <cell r="O83">
            <v>46839.797844800007</v>
          </cell>
          <cell r="P83">
            <v>14927.50355999999</v>
          </cell>
          <cell r="Q83">
            <v>5522.9996080000001</v>
          </cell>
          <cell r="BS83">
            <v>194800.75405640001</v>
          </cell>
        </row>
        <row r="84">
          <cell r="B84" t="str">
            <v>MTMPhyGasTermNYMEXSocal</v>
          </cell>
          <cell r="C84" t="str">
            <v>MTM</v>
          </cell>
          <cell r="D84" t="str">
            <v>PhyGasTerm</v>
          </cell>
          <cell r="E84" t="str">
            <v>NYMEX</v>
          </cell>
          <cell r="F84" t="str">
            <v>Socal</v>
          </cell>
          <cell r="J84" t="str">
            <v>Socal Border</v>
          </cell>
          <cell r="K84" t="str">
            <v>(blank)</v>
          </cell>
          <cell r="L84">
            <v>292081.71678869997</v>
          </cell>
          <cell r="M84">
            <v>256291.69459599999</v>
          </cell>
          <cell r="N84">
            <v>144430.64887480001</v>
          </cell>
          <cell r="O84">
            <v>154696.96074179999</v>
          </cell>
          <cell r="P84">
            <v>136736.92557998799</v>
          </cell>
          <cell r="Q84">
            <v>123180.21695999999</v>
          </cell>
          <cell r="R84">
            <v>7000.0026250000001</v>
          </cell>
          <cell r="S84">
            <v>6540.0064525014996</v>
          </cell>
          <cell r="T84">
            <v>6540.0064525014996</v>
          </cell>
          <cell r="U84">
            <v>6540.0064525014996</v>
          </cell>
          <cell r="V84">
            <v>6680.0025050000004</v>
          </cell>
          <cell r="W84">
            <v>6400.00640000149</v>
          </cell>
          <cell r="X84">
            <v>6360.0023849999998</v>
          </cell>
          <cell r="Y84">
            <v>6280.0063550015002</v>
          </cell>
          <cell r="Z84">
            <v>6320.0023699999902</v>
          </cell>
          <cell r="AA84">
            <v>6440.0064150014996</v>
          </cell>
          <cell r="AB84">
            <v>6640.0024899999999</v>
          </cell>
          <cell r="AC84">
            <v>6580.0024675000004</v>
          </cell>
          <cell r="AD84">
            <v>6540.0039999999999</v>
          </cell>
          <cell r="AE84">
            <v>6100</v>
          </cell>
          <cell r="AF84">
            <v>6100</v>
          </cell>
          <cell r="AG84">
            <v>6100</v>
          </cell>
          <cell r="AH84">
            <v>6460.0039999999999</v>
          </cell>
          <cell r="BS84">
            <v>1217038.2249112972</v>
          </cell>
        </row>
        <row r="85">
          <cell r="B85" t="str">
            <v>MTMPhyGasTermNYMEXTeco</v>
          </cell>
          <cell r="C85" t="str">
            <v>MTM</v>
          </cell>
          <cell r="D85" t="str">
            <v>PhyGasTerm</v>
          </cell>
          <cell r="E85" t="str">
            <v>NYMEX</v>
          </cell>
          <cell r="F85" t="str">
            <v>Teco</v>
          </cell>
          <cell r="J85" t="str">
            <v>Teco</v>
          </cell>
          <cell r="K85" t="str">
            <v>(blank)</v>
          </cell>
          <cell r="L85">
            <v>16288.921464900001</v>
          </cell>
          <cell r="M85">
            <v>9911.6804004999904</v>
          </cell>
          <cell r="N85">
            <v>19298.904485399995</v>
          </cell>
          <cell r="O85">
            <v>14644.515777999999</v>
          </cell>
          <cell r="P85">
            <v>8597.9050000000007</v>
          </cell>
          <cell r="Q85">
            <v>3119.88</v>
          </cell>
          <cell r="R85">
            <v>3252.3150000000001</v>
          </cell>
          <cell r="S85">
            <v>3126.22</v>
          </cell>
          <cell r="T85">
            <v>3124.2999999999902</v>
          </cell>
          <cell r="U85">
            <v>3610.9124999999899</v>
          </cell>
          <cell r="V85">
            <v>3265.3124999999986</v>
          </cell>
          <cell r="W85">
            <v>3183.2325000000001</v>
          </cell>
          <cell r="X85">
            <v>2774.4224999999897</v>
          </cell>
          <cell r="Y85">
            <v>2553.7874999999999</v>
          </cell>
          <cell r="Z85">
            <v>2553.375</v>
          </cell>
          <cell r="AA85">
            <v>2204.8125</v>
          </cell>
          <cell r="AB85">
            <v>2591.5004999999901</v>
          </cell>
          <cell r="BS85">
            <v>104101.99762879996</v>
          </cell>
        </row>
        <row r="86">
          <cell r="B86" t="str">
            <v xml:space="preserve">MTMPhyGasTermSES-HPG&amp;E </v>
          </cell>
          <cell r="C86" t="str">
            <v>MTM</v>
          </cell>
          <cell r="D86" t="str">
            <v>PhyGasTerm</v>
          </cell>
          <cell r="E86" t="str">
            <v>SES-H</v>
          </cell>
          <cell r="F86" t="str">
            <v xml:space="preserve">PG&amp;E </v>
          </cell>
          <cell r="I86" t="str">
            <v>SES-HI/LOW PGE</v>
          </cell>
          <cell r="J86" t="str">
            <v>PG&amp;E City Gate</v>
          </cell>
          <cell r="K86" t="str">
            <v>(blank)</v>
          </cell>
          <cell r="L86">
            <v>998.83353149999925</v>
          </cell>
          <cell r="M86">
            <v>3047.5187437499922</v>
          </cell>
          <cell r="N86">
            <v>1540.5627929999966</v>
          </cell>
          <cell r="O86">
            <v>6290.1035508359919</v>
          </cell>
          <cell r="P86">
            <v>1266.3</v>
          </cell>
          <cell r="Q86">
            <v>1063.605</v>
          </cell>
          <cell r="R86">
            <v>934.14999999999634</v>
          </cell>
          <cell r="S86">
            <v>993.07413299999166</v>
          </cell>
          <cell r="T86">
            <v>1115.6412489999977</v>
          </cell>
          <cell r="U86">
            <v>953.7625579999966</v>
          </cell>
          <cell r="V86">
            <v>1026.5024999999946</v>
          </cell>
          <cell r="W86">
            <v>1239.5550000000001</v>
          </cell>
          <cell r="X86">
            <v>1383.2474999999986</v>
          </cell>
          <cell r="Y86">
            <v>1357.6624999999954</v>
          </cell>
          <cell r="Z86">
            <v>1208.9974999999999</v>
          </cell>
          <cell r="AA86">
            <v>1242.1767269999955</v>
          </cell>
          <cell r="AB86">
            <v>1130.059089000004</v>
          </cell>
          <cell r="AC86">
            <v>1061.0550000000001</v>
          </cell>
          <cell r="AD86">
            <v>931.6000000000015</v>
          </cell>
          <cell r="AE86">
            <v>990.54750000000001</v>
          </cell>
          <cell r="AF86">
            <v>1113.1175000000001</v>
          </cell>
          <cell r="AG86">
            <v>951.23499999999581</v>
          </cell>
          <cell r="AH86">
            <v>1023.9525</v>
          </cell>
          <cell r="AI86">
            <v>1237.0050000000001</v>
          </cell>
          <cell r="AJ86">
            <v>1380.6974999999941</v>
          </cell>
          <cell r="AK86">
            <v>1355.1125000000018</v>
          </cell>
          <cell r="AL86">
            <v>1277.415</v>
          </cell>
          <cell r="AM86">
            <v>1312.5150000000001</v>
          </cell>
          <cell r="AN86">
            <v>1193.8050000000001</v>
          </cell>
          <cell r="AO86">
            <v>1123.47</v>
          </cell>
          <cell r="AP86">
            <v>986.39999999999645</v>
          </cell>
          <cell r="AQ86">
            <v>1048.8150000000001</v>
          </cell>
          <cell r="AR86">
            <v>1178.595</v>
          </cell>
          <cell r="AS86">
            <v>1007.1899999999932</v>
          </cell>
          <cell r="AT86">
            <v>1084.1849999999999</v>
          </cell>
          <cell r="AU86">
            <v>1309.77</v>
          </cell>
          <cell r="AV86">
            <v>1461.9149999999929</v>
          </cell>
          <cell r="AW86">
            <v>1434.825</v>
          </cell>
          <cell r="AX86">
            <v>1277.415</v>
          </cell>
          <cell r="AY86">
            <v>1312.5150000000001</v>
          </cell>
          <cell r="BS86">
            <v>53844.9048750859</v>
          </cell>
        </row>
        <row r="87">
          <cell r="B87" t="str">
            <v>MTMPhyGasTermSES-HSocal</v>
          </cell>
          <cell r="C87" t="str">
            <v>MTM</v>
          </cell>
          <cell r="D87" t="str">
            <v>PhyGasTerm</v>
          </cell>
          <cell r="E87" t="str">
            <v>SES-H</v>
          </cell>
          <cell r="F87" t="str">
            <v>Socal</v>
          </cell>
          <cell r="I87" t="str">
            <v>SES-HI/LOW SOCAL</v>
          </cell>
          <cell r="J87" t="str">
            <v>Socal Border</v>
          </cell>
          <cell r="K87" t="str">
            <v>(blank)</v>
          </cell>
          <cell r="L87">
            <v>382.23840875000002</v>
          </cell>
          <cell r="M87">
            <v>287.072554999999</v>
          </cell>
          <cell r="N87">
            <v>36.299928000000101</v>
          </cell>
          <cell r="O87">
            <v>351.638993013</v>
          </cell>
          <cell r="P87">
            <v>37.199069999999601</v>
          </cell>
          <cell r="Q87">
            <v>57.599983999999502</v>
          </cell>
          <cell r="R87">
            <v>48.000119999999697</v>
          </cell>
          <cell r="S87">
            <v>57.601423999599298</v>
          </cell>
          <cell r="T87">
            <v>57.6014239996002</v>
          </cell>
          <cell r="U87">
            <v>168.00420000000099</v>
          </cell>
          <cell r="V87">
            <v>297.59999999999798</v>
          </cell>
          <cell r="W87">
            <v>288.00720000000001</v>
          </cell>
          <cell r="X87">
            <v>297.60000000000201</v>
          </cell>
          <cell r="BS87">
            <v>2366.4633067621985</v>
          </cell>
        </row>
        <row r="88">
          <cell r="B88"/>
        </row>
        <row r="89">
          <cell r="B89"/>
        </row>
      </sheetData>
      <sheetData sheetId="3"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VolIMBALANCEFixedDomin</v>
          </cell>
          <cell r="C7" t="str">
            <v>Vol</v>
          </cell>
          <cell r="D7" t="str">
            <v>IMBALANCE</v>
          </cell>
          <cell r="E7" t="str">
            <v>Fixed</v>
          </cell>
          <cell r="F7" t="str">
            <v>Domin</v>
          </cell>
          <cell r="G7" t="str">
            <v>Sum of currentvolume</v>
          </cell>
          <cell r="H7" t="str">
            <v>IMBALANCE</v>
          </cell>
          <cell r="I7" t="str">
            <v>Fixed Price</v>
          </cell>
          <cell r="J7" t="str">
            <v>Dominion</v>
          </cell>
          <cell r="K7" t="str">
            <v>(blank)</v>
          </cell>
          <cell r="L7">
            <v>-1323</v>
          </cell>
          <cell r="M7">
            <v>2087.1</v>
          </cell>
          <cell r="BS7">
            <v>764.1</v>
          </cell>
        </row>
        <row r="8">
          <cell r="B8" t="str">
            <v xml:space="preserve">VolIMBALANCEFixedPG&amp;E </v>
          </cell>
          <cell r="C8" t="str">
            <v>Vol</v>
          </cell>
          <cell r="D8" t="str">
            <v>IMBALANCE</v>
          </cell>
          <cell r="E8" t="str">
            <v>Fixed</v>
          </cell>
          <cell r="F8" t="str">
            <v xml:space="preserve">PG&amp;E </v>
          </cell>
          <cell r="J8" t="str">
            <v>PG&amp;E City Gate</v>
          </cell>
          <cell r="K8" t="str">
            <v>(blank)</v>
          </cell>
          <cell r="N8">
            <v>2440.8000000000002</v>
          </cell>
          <cell r="BS8">
            <v>2440.8000000000002</v>
          </cell>
        </row>
        <row r="9">
          <cell r="B9" t="str">
            <v>VolIMBALANCEFixedSocal</v>
          </cell>
          <cell r="C9" t="str">
            <v>Vol</v>
          </cell>
          <cell r="D9" t="str">
            <v>IMBALANCE</v>
          </cell>
          <cell r="E9" t="str">
            <v>Fixed</v>
          </cell>
          <cell r="F9" t="str">
            <v>Socal</v>
          </cell>
          <cell r="J9" t="str">
            <v>Socal Border</v>
          </cell>
          <cell r="K9" t="str">
            <v>(blank)</v>
          </cell>
          <cell r="L9">
            <v>5000</v>
          </cell>
          <cell r="N9">
            <v>80000</v>
          </cell>
          <cell r="P9">
            <v>-80011</v>
          </cell>
          <cell r="BS9">
            <v>4989</v>
          </cell>
        </row>
        <row r="10">
          <cell r="B10" t="str">
            <v>VolIMBALANCEFixedTeco</v>
          </cell>
          <cell r="C10" t="str">
            <v>Vol</v>
          </cell>
          <cell r="D10" t="str">
            <v>IMBALANCE</v>
          </cell>
          <cell r="E10" t="str">
            <v>Fixed</v>
          </cell>
          <cell r="F10" t="str">
            <v>Teco</v>
          </cell>
          <cell r="J10" t="str">
            <v>Teco</v>
          </cell>
          <cell r="K10" t="str">
            <v>(blank)</v>
          </cell>
          <cell r="M10">
            <v>55</v>
          </cell>
          <cell r="BS10">
            <v>55</v>
          </cell>
        </row>
        <row r="11">
          <cell r="B11" t="str">
            <v>VolPhyGasSpotFixedChica</v>
          </cell>
          <cell r="C11" t="str">
            <v>Vol</v>
          </cell>
          <cell r="D11" t="str">
            <v>PhyGasSpot</v>
          </cell>
          <cell r="E11" t="str">
            <v>Fixed</v>
          </cell>
          <cell r="F11" t="str">
            <v>Chica</v>
          </cell>
          <cell r="H11" t="str">
            <v>PHY GAS SPOT</v>
          </cell>
          <cell r="I11" t="str">
            <v>Fixed Price</v>
          </cell>
          <cell r="J11" t="str">
            <v>Chicago CG</v>
          </cell>
          <cell r="K11" t="str">
            <v>(blank)</v>
          </cell>
          <cell r="L11">
            <v>-285830</v>
          </cell>
          <cell r="M11">
            <v>6000</v>
          </cell>
          <cell r="N11">
            <v>-24000</v>
          </cell>
          <cell r="O11">
            <v>129416.48449999999</v>
          </cell>
          <cell r="P11">
            <v>-15600</v>
          </cell>
          <cell r="BS11">
            <v>-190013.51550000001</v>
          </cell>
        </row>
        <row r="12">
          <cell r="B12" t="str">
            <v>VolPhyGasSpotFixedCiner</v>
          </cell>
          <cell r="C12" t="str">
            <v>Vol</v>
          </cell>
          <cell r="D12" t="str">
            <v>PhyGasSpot</v>
          </cell>
          <cell r="E12" t="str">
            <v>Fixed</v>
          </cell>
          <cell r="F12" t="str">
            <v>Ciner</v>
          </cell>
          <cell r="J12" t="str">
            <v>Cinergy</v>
          </cell>
          <cell r="K12" t="str">
            <v>(blank)</v>
          </cell>
          <cell r="L12">
            <v>1885</v>
          </cell>
          <cell r="N12">
            <v>-379</v>
          </cell>
          <cell r="BS12">
            <v>1506</v>
          </cell>
        </row>
        <row r="13">
          <cell r="B13" t="str">
            <v>VolPhyGasSpotFixedColor</v>
          </cell>
          <cell r="C13" t="str">
            <v>Vol</v>
          </cell>
          <cell r="D13" t="str">
            <v>PhyGasSpot</v>
          </cell>
          <cell r="E13" t="str">
            <v>Fixed</v>
          </cell>
          <cell r="F13" t="str">
            <v>Color</v>
          </cell>
          <cell r="J13" t="str">
            <v>Colorado Interstate Gas</v>
          </cell>
          <cell r="K13" t="str">
            <v>(blank)</v>
          </cell>
          <cell r="N13">
            <v>2734</v>
          </cell>
          <cell r="BS13">
            <v>2734</v>
          </cell>
        </row>
        <row r="14">
          <cell r="B14" t="str">
            <v>VolPhyGasSpotFixedDomin</v>
          </cell>
          <cell r="C14" t="str">
            <v>Vol</v>
          </cell>
          <cell r="D14" t="str">
            <v>PhyGasSpot</v>
          </cell>
          <cell r="E14" t="str">
            <v>Fixed</v>
          </cell>
          <cell r="F14" t="str">
            <v>Domin</v>
          </cell>
          <cell r="J14" t="str">
            <v>Dominion</v>
          </cell>
          <cell r="K14" t="str">
            <v>(blank)</v>
          </cell>
          <cell r="N14">
            <v>16800</v>
          </cell>
          <cell r="O14">
            <v>13300</v>
          </cell>
          <cell r="P14">
            <v>7416</v>
          </cell>
          <cell r="BS14">
            <v>37516</v>
          </cell>
        </row>
        <row r="15">
          <cell r="B15" t="str">
            <v xml:space="preserve">VolPhyGasSpotFixedPG&amp;E </v>
          </cell>
          <cell r="C15" t="str">
            <v>Vol</v>
          </cell>
          <cell r="D15" t="str">
            <v>PhyGasSpot</v>
          </cell>
          <cell r="E15" t="str">
            <v>Fixed</v>
          </cell>
          <cell r="F15" t="str">
            <v xml:space="preserve">PG&amp;E </v>
          </cell>
          <cell r="J15" t="str">
            <v>PG&amp;E City Gate</v>
          </cell>
          <cell r="K15" t="str">
            <v>(blank)</v>
          </cell>
          <cell r="L15">
            <v>95773.999899999995</v>
          </cell>
          <cell r="M15">
            <v>56496.000200000002</v>
          </cell>
          <cell r="N15">
            <v>-45951</v>
          </cell>
          <cell r="O15">
            <v>-48044.001600000003</v>
          </cell>
          <cell r="P15">
            <v>-15064</v>
          </cell>
          <cell r="BS15">
            <v>43210.998500000002</v>
          </cell>
        </row>
        <row r="16">
          <cell r="B16" t="str">
            <v>VolPhyGasSpotFixedSocal</v>
          </cell>
          <cell r="C16" t="str">
            <v>Vol</v>
          </cell>
          <cell r="D16" t="str">
            <v>PhyGasSpot</v>
          </cell>
          <cell r="E16" t="str">
            <v>Fixed</v>
          </cell>
          <cell r="F16" t="str">
            <v>Socal</v>
          </cell>
          <cell r="J16" t="str">
            <v>Socal Border</v>
          </cell>
          <cell r="K16" t="str">
            <v>(blank)</v>
          </cell>
          <cell r="L16">
            <v>118266</v>
          </cell>
          <cell r="M16">
            <v>-45600</v>
          </cell>
          <cell r="N16">
            <v>-34694.866399999999</v>
          </cell>
          <cell r="O16">
            <v>95431</v>
          </cell>
          <cell r="P16">
            <v>65700</v>
          </cell>
          <cell r="BS16">
            <v>199102.1336</v>
          </cell>
        </row>
        <row r="17">
          <cell r="B17" t="str">
            <v>VolPhyGasSpotFixedTeco</v>
          </cell>
          <cell r="C17" t="str">
            <v>Vol</v>
          </cell>
          <cell r="D17" t="str">
            <v>PhyGasSpot</v>
          </cell>
          <cell r="E17" t="str">
            <v>Fixed</v>
          </cell>
          <cell r="F17" t="str">
            <v>Teco</v>
          </cell>
          <cell r="J17" t="str">
            <v>Teco</v>
          </cell>
          <cell r="K17" t="str">
            <v>(blank)</v>
          </cell>
          <cell r="L17">
            <v>-2100</v>
          </cell>
          <cell r="O17">
            <v>19000</v>
          </cell>
          <cell r="P17">
            <v>-13500</v>
          </cell>
          <cell r="BS17">
            <v>3400</v>
          </cell>
        </row>
        <row r="18">
          <cell r="B18" t="str">
            <v>VolPhyGasSpotGDD-CChica</v>
          </cell>
          <cell r="C18" t="str">
            <v>Vol</v>
          </cell>
          <cell r="D18" t="str">
            <v>PhyGasSpot</v>
          </cell>
          <cell r="E18" t="str">
            <v>GDD-C</v>
          </cell>
          <cell r="F18" t="str">
            <v>Chica</v>
          </cell>
          <cell r="I18" t="str">
            <v>GDD-CHI</v>
          </cell>
          <cell r="J18" t="str">
            <v>Chicago CG</v>
          </cell>
          <cell r="K18" t="str">
            <v>(blank)</v>
          </cell>
          <cell r="M18">
            <v>-20000</v>
          </cell>
          <cell r="BS18">
            <v>-20000</v>
          </cell>
        </row>
        <row r="19">
          <cell r="B19" t="str">
            <v xml:space="preserve">VolPhyGasSpotGDD-PPG&amp;E </v>
          </cell>
          <cell r="C19" t="str">
            <v>Vol</v>
          </cell>
          <cell r="D19" t="str">
            <v>PhyGasSpot</v>
          </cell>
          <cell r="E19" t="str">
            <v>GDD-P</v>
          </cell>
          <cell r="F19" t="str">
            <v xml:space="preserve">PG&amp;E </v>
          </cell>
          <cell r="I19" t="str">
            <v>GDD-PGELP</v>
          </cell>
          <cell r="J19" t="str">
            <v>PG&amp;E City Gate</v>
          </cell>
          <cell r="K19" t="str">
            <v>(blank)</v>
          </cell>
          <cell r="P19">
            <v>-864</v>
          </cell>
          <cell r="BS19">
            <v>-864</v>
          </cell>
        </row>
        <row r="20">
          <cell r="B20" t="str">
            <v>VolPhyGasSpotGDD-TCiner</v>
          </cell>
          <cell r="C20" t="str">
            <v>Vol</v>
          </cell>
          <cell r="D20" t="str">
            <v>PhyGasSpot</v>
          </cell>
          <cell r="E20" t="str">
            <v>GDD-T</v>
          </cell>
          <cell r="F20" t="str">
            <v>Ciner</v>
          </cell>
          <cell r="I20" t="str">
            <v>GDD-TGTSL</v>
          </cell>
          <cell r="J20" t="str">
            <v>Cinergy</v>
          </cell>
          <cell r="K20" t="str">
            <v>(blank)</v>
          </cell>
          <cell r="M20">
            <v>913.99929999999995</v>
          </cell>
          <cell r="N20">
            <v>379</v>
          </cell>
          <cell r="BS20">
            <v>1292.9992999999999</v>
          </cell>
        </row>
        <row r="21">
          <cell r="B21" t="str">
            <v>VolPhyGasSpotGDD-TTeco</v>
          </cell>
          <cell r="C21" t="str">
            <v>Vol</v>
          </cell>
          <cell r="D21" t="str">
            <v>PhyGasSpot</v>
          </cell>
          <cell r="E21" t="str">
            <v>GDD-T</v>
          </cell>
          <cell r="F21" t="str">
            <v>Teco</v>
          </cell>
          <cell r="J21" t="str">
            <v>Teco</v>
          </cell>
          <cell r="K21" t="str">
            <v>(blank)</v>
          </cell>
          <cell r="L21">
            <v>1020</v>
          </cell>
          <cell r="M21">
            <v>577.6</v>
          </cell>
          <cell r="P21">
            <v>0</v>
          </cell>
          <cell r="BS21">
            <v>1597.6</v>
          </cell>
        </row>
        <row r="22">
          <cell r="B22" t="str">
            <v>VolPhyGasSpotIF-EPEPP</v>
          </cell>
          <cell r="C22" t="str">
            <v>Vol</v>
          </cell>
          <cell r="D22" t="str">
            <v>PhyGasSpot</v>
          </cell>
          <cell r="E22" t="str">
            <v>IF-EP</v>
          </cell>
          <cell r="F22" t="str">
            <v>EPP</v>
          </cell>
          <cell r="I22" t="str">
            <v>IF-EPP</v>
          </cell>
          <cell r="J22" t="str">
            <v>Permian (El Paso)</v>
          </cell>
          <cell r="K22" t="str">
            <v>(blank)</v>
          </cell>
          <cell r="M22">
            <v>13170.9979</v>
          </cell>
          <cell r="O22">
            <v>13950</v>
          </cell>
          <cell r="BS22">
            <v>27120.997900000002</v>
          </cell>
        </row>
        <row r="23">
          <cell r="B23" t="str">
            <v>VolPhyGasSpotIF-TGTeco</v>
          </cell>
          <cell r="C23" t="str">
            <v>Vol</v>
          </cell>
          <cell r="D23" t="str">
            <v>PhyGasSpot</v>
          </cell>
          <cell r="E23" t="str">
            <v>IF-TG</v>
          </cell>
          <cell r="F23" t="str">
            <v>Teco</v>
          </cell>
          <cell r="I23" t="str">
            <v>IF-TGTSL</v>
          </cell>
          <cell r="J23" t="str">
            <v>Teco</v>
          </cell>
          <cell r="K23" t="str">
            <v>(blank)</v>
          </cell>
          <cell r="O23">
            <v>2790</v>
          </cell>
          <cell r="BS23">
            <v>2790</v>
          </cell>
        </row>
        <row r="24">
          <cell r="B24" t="str">
            <v>VolPhyGasSpotIF-TWEPP</v>
          </cell>
          <cell r="C24" t="str">
            <v>Vol</v>
          </cell>
          <cell r="D24" t="str">
            <v>PhyGasSpot</v>
          </cell>
          <cell r="E24" t="str">
            <v>IF-TW</v>
          </cell>
          <cell r="F24" t="str">
            <v>EPP</v>
          </cell>
          <cell r="I24" t="str">
            <v>IF-TWP</v>
          </cell>
          <cell r="J24" t="str">
            <v>Permian (El Paso)</v>
          </cell>
          <cell r="K24" t="str">
            <v>(blank)</v>
          </cell>
          <cell r="M24">
            <v>5797</v>
          </cell>
          <cell r="O24">
            <v>5704</v>
          </cell>
          <cell r="BS24">
            <v>11501</v>
          </cell>
        </row>
        <row r="25">
          <cell r="B25" t="str">
            <v>VolPhyGasSpotNGI-CMalin</v>
          </cell>
          <cell r="C25" t="str">
            <v>Vol</v>
          </cell>
          <cell r="D25" t="str">
            <v>PhyGasSpot</v>
          </cell>
          <cell r="E25" t="str">
            <v>NGI-C</v>
          </cell>
          <cell r="F25" t="str">
            <v>Malin</v>
          </cell>
          <cell r="I25" t="str">
            <v>NGI-CBMAL</v>
          </cell>
          <cell r="J25" t="str">
            <v>Malin</v>
          </cell>
          <cell r="K25" t="str">
            <v>(blank)</v>
          </cell>
          <cell r="M25">
            <v>37558.998599999999</v>
          </cell>
          <cell r="BS25">
            <v>37558.998599999999</v>
          </cell>
        </row>
        <row r="26">
          <cell r="B26" t="str">
            <v>VolPhyGasSpotNGI-CChica</v>
          </cell>
          <cell r="C26" t="str">
            <v>Vol</v>
          </cell>
          <cell r="D26" t="str">
            <v>PhyGasSpot</v>
          </cell>
          <cell r="E26" t="str">
            <v>NGI-C</v>
          </cell>
          <cell r="F26" t="str">
            <v>Chica</v>
          </cell>
          <cell r="I26" t="str">
            <v>NGI-CHI</v>
          </cell>
          <cell r="J26" t="str">
            <v>Chicago CG</v>
          </cell>
          <cell r="K26" t="str">
            <v>(blank)</v>
          </cell>
          <cell r="O26">
            <v>152150.3872</v>
          </cell>
          <cell r="BS26">
            <v>152150.3872</v>
          </cell>
        </row>
        <row r="27">
          <cell r="B27" t="str">
            <v xml:space="preserve">VolPhyGasSpotNGI-PPG&amp;E </v>
          </cell>
          <cell r="C27" t="str">
            <v>Vol</v>
          </cell>
          <cell r="D27" t="str">
            <v>PhyGasSpot</v>
          </cell>
          <cell r="E27" t="str">
            <v>NGI-P</v>
          </cell>
          <cell r="F27" t="str">
            <v xml:space="preserve">PG&amp;E </v>
          </cell>
          <cell r="I27" t="str">
            <v>NGI-PGECG</v>
          </cell>
          <cell r="J27" t="str">
            <v>PG&amp;E City Gate</v>
          </cell>
          <cell r="K27" t="str">
            <v>(blank)</v>
          </cell>
          <cell r="M27">
            <v>31000</v>
          </cell>
          <cell r="BS27">
            <v>31000</v>
          </cell>
        </row>
        <row r="28">
          <cell r="B28" t="str">
            <v>VolPhyGasSpotNGI-SSocal</v>
          </cell>
          <cell r="C28" t="str">
            <v>Vol</v>
          </cell>
          <cell r="D28" t="str">
            <v>PhyGasSpot</v>
          </cell>
          <cell r="E28" t="str">
            <v>NGI-S</v>
          </cell>
          <cell r="F28" t="str">
            <v>Socal</v>
          </cell>
          <cell r="I28" t="str">
            <v>NGI-SOCAL</v>
          </cell>
          <cell r="J28" t="str">
            <v>Socal Border</v>
          </cell>
          <cell r="K28" t="str">
            <v>(blank)</v>
          </cell>
          <cell r="M28">
            <v>187849.18110000002</v>
          </cell>
          <cell r="O28">
            <v>39370</v>
          </cell>
          <cell r="BS28">
            <v>227219.18110000002</v>
          </cell>
        </row>
        <row r="29">
          <cell r="F29"/>
        </row>
        <row r="30">
          <cell r="F30"/>
        </row>
        <row r="31">
          <cell r="F31"/>
        </row>
        <row r="32">
          <cell r="F32"/>
        </row>
        <row r="33">
          <cell r="F33"/>
        </row>
        <row r="34">
          <cell r="F34"/>
        </row>
        <row r="35">
          <cell r="F35"/>
        </row>
        <row r="36">
          <cell r="F36"/>
        </row>
        <row r="37">
          <cell r="F37"/>
        </row>
        <row r="38">
          <cell r="F38"/>
        </row>
        <row r="39">
          <cell r="F39"/>
        </row>
        <row r="40">
          <cell r="F40"/>
        </row>
        <row r="41">
          <cell r="F41"/>
        </row>
        <row r="42">
          <cell r="F42"/>
        </row>
        <row r="43">
          <cell r="F43"/>
        </row>
        <row r="44">
          <cell r="F44"/>
        </row>
        <row r="45">
          <cell r="F45"/>
        </row>
        <row r="46">
          <cell r="F46"/>
        </row>
        <row r="47">
          <cell r="F47"/>
        </row>
        <row r="48">
          <cell r="F48"/>
        </row>
        <row r="49">
          <cell r="F49"/>
        </row>
        <row r="50">
          <cell r="F50"/>
          <cell r="G50" t="str">
            <v xml:space="preserve">MTMIMBALANCEFixedPG&amp;E </v>
          </cell>
        </row>
        <row r="62">
          <cell r="B62" t="str">
            <v>MTMIMBALANCEFixedDomin</v>
          </cell>
          <cell r="C62" t="str">
            <v>MTM</v>
          </cell>
          <cell r="D62" t="str">
            <v>IMBALANCE</v>
          </cell>
          <cell r="E62" t="str">
            <v>Fixed</v>
          </cell>
          <cell r="F62" t="str">
            <v>Domin</v>
          </cell>
          <cell r="G62" t="str">
            <v>Sum of currentmtmvalue</v>
          </cell>
          <cell r="H62" t="str">
            <v>IMBALANCE</v>
          </cell>
          <cell r="I62" t="str">
            <v>Fixed Price</v>
          </cell>
          <cell r="J62" t="str">
            <v>Dominion</v>
          </cell>
          <cell r="K62" t="str">
            <v>(blank)</v>
          </cell>
          <cell r="L62">
            <v>2010.4308000000001</v>
          </cell>
          <cell r="M62">
            <v>-4652.9355599999999</v>
          </cell>
          <cell r="BS62">
            <v>-2642.5047599999998</v>
          </cell>
        </row>
        <row r="63">
          <cell r="B63" t="str">
            <v xml:space="preserve">MTMIMBALANCEFixedPG&amp;E </v>
          </cell>
          <cell r="C63" t="str">
            <v>MTM</v>
          </cell>
          <cell r="D63" t="str">
            <v>IMBALANCE</v>
          </cell>
          <cell r="E63" t="str">
            <v>Fixed</v>
          </cell>
          <cell r="F63" t="str">
            <v xml:space="preserve">PG&amp;E </v>
          </cell>
          <cell r="J63" t="str">
            <v>PG&amp;E City Gate</v>
          </cell>
          <cell r="K63" t="str">
            <v>(blank)</v>
          </cell>
          <cell r="N63">
            <v>-2696.1076800000001</v>
          </cell>
          <cell r="BS63">
            <v>-2696.1076800000001</v>
          </cell>
        </row>
        <row r="64">
          <cell r="B64" t="str">
            <v>MTMIMBALANCEFixedSocal</v>
          </cell>
          <cell r="C64" t="str">
            <v>MTM</v>
          </cell>
          <cell r="D64" t="str">
            <v>IMBALANCE</v>
          </cell>
          <cell r="E64" t="str">
            <v>Fixed</v>
          </cell>
          <cell r="F64" t="str">
            <v>Socal</v>
          </cell>
          <cell r="J64" t="str">
            <v>Socal Border</v>
          </cell>
          <cell r="K64" t="str">
            <v>(blank)</v>
          </cell>
          <cell r="L64">
            <v>11349.95</v>
          </cell>
          <cell r="N64">
            <v>157600</v>
          </cell>
          <cell r="P64">
            <v>-273797.72201099998</v>
          </cell>
          <cell r="BS64">
            <v>-104847.77201099996</v>
          </cell>
        </row>
        <row r="65">
          <cell r="B65" t="str">
            <v>MTMIMBALANCEFixedTeco</v>
          </cell>
          <cell r="C65" t="str">
            <v>MTM</v>
          </cell>
          <cell r="D65" t="str">
            <v>IMBALANCE</v>
          </cell>
          <cell r="E65" t="str">
            <v>Fixed</v>
          </cell>
          <cell r="F65" t="str">
            <v>Teco</v>
          </cell>
          <cell r="J65" t="str">
            <v>Teco</v>
          </cell>
          <cell r="K65" t="str">
            <v>(blank)</v>
          </cell>
          <cell r="M65">
            <v>-222.035</v>
          </cell>
          <cell r="BS65">
            <v>-222.035</v>
          </cell>
        </row>
        <row r="66">
          <cell r="B66" t="str">
            <v>MTMPhyGasSpotFixedChica</v>
          </cell>
          <cell r="C66" t="str">
            <v>MTM</v>
          </cell>
          <cell r="D66" t="str">
            <v>PhyGasSpot</v>
          </cell>
          <cell r="E66" t="str">
            <v>Fixed</v>
          </cell>
          <cell r="F66" t="str">
            <v>Chica</v>
          </cell>
          <cell r="H66" t="str">
            <v>PHY GAS SPOT</v>
          </cell>
          <cell r="I66" t="str">
            <v>Fixed Price</v>
          </cell>
          <cell r="J66" t="str">
            <v>Chicago CG</v>
          </cell>
          <cell r="K66" t="str">
            <v>(blank)</v>
          </cell>
          <cell r="L66">
            <v>27274.95</v>
          </cell>
          <cell r="M66">
            <v>720</v>
          </cell>
          <cell r="N66">
            <v>4702.5</v>
          </cell>
          <cell r="O66">
            <v>-29849.46028475001</v>
          </cell>
          <cell r="P66">
            <v>9559.815600000009</v>
          </cell>
          <cell r="BS66">
            <v>12407.80531525</v>
          </cell>
        </row>
        <row r="67">
          <cell r="B67" t="str">
            <v>MTMPhyGasSpotFixedCiner</v>
          </cell>
          <cell r="C67" t="str">
            <v>MTM</v>
          </cell>
          <cell r="D67" t="str">
            <v>PhyGasSpot</v>
          </cell>
          <cell r="E67" t="str">
            <v>Fixed</v>
          </cell>
          <cell r="F67" t="str">
            <v>Ciner</v>
          </cell>
          <cell r="J67" t="str">
            <v>Cinergy</v>
          </cell>
          <cell r="K67" t="str">
            <v>(blank)</v>
          </cell>
          <cell r="L67">
            <v>-4438.0244000000002</v>
          </cell>
          <cell r="N67">
            <v>1610.75</v>
          </cell>
          <cell r="BS67">
            <v>-2827.2744000000002</v>
          </cell>
        </row>
        <row r="68">
          <cell r="B68" t="str">
            <v>MTMPhyGasSpotFixedColor</v>
          </cell>
          <cell r="C68" t="str">
            <v>MTM</v>
          </cell>
          <cell r="D68" t="str">
            <v>PhyGasSpot</v>
          </cell>
          <cell r="E68" t="str">
            <v>Fixed</v>
          </cell>
          <cell r="F68" t="str">
            <v>Color</v>
          </cell>
          <cell r="J68" t="str">
            <v>Colorado Interstate Gas</v>
          </cell>
          <cell r="K68" t="str">
            <v>(blank)</v>
          </cell>
          <cell r="N68">
            <v>-6223.6776</v>
          </cell>
          <cell r="BS68">
            <v>-6223.6776</v>
          </cell>
        </row>
        <row r="69">
          <cell r="B69" t="str">
            <v>MTMPhyGasSpotFixedDomin</v>
          </cell>
          <cell r="C69" t="str">
            <v>MTM</v>
          </cell>
          <cell r="D69" t="str">
            <v>PhyGasSpot</v>
          </cell>
          <cell r="E69" t="str">
            <v>Fixed</v>
          </cell>
          <cell r="F69" t="str">
            <v>Domin</v>
          </cell>
          <cell r="J69" t="str">
            <v>Dominion</v>
          </cell>
          <cell r="K69" t="str">
            <v>(blank)</v>
          </cell>
          <cell r="N69">
            <v>-37900.800000000003</v>
          </cell>
          <cell r="O69">
            <v>-36785</v>
          </cell>
          <cell r="P69">
            <v>-26476.69</v>
          </cell>
          <cell r="BS69">
            <v>-101162.49</v>
          </cell>
        </row>
        <row r="70">
          <cell r="B70" t="str">
            <v xml:space="preserve">MTMPhyGasSpotFixedPG&amp;E </v>
          </cell>
          <cell r="C70" t="str">
            <v>MTM</v>
          </cell>
          <cell r="D70" t="str">
            <v>PhyGasSpot</v>
          </cell>
          <cell r="E70" t="str">
            <v>Fixed</v>
          </cell>
          <cell r="F70" t="str">
            <v xml:space="preserve">PG&amp;E </v>
          </cell>
          <cell r="J70" t="str">
            <v>PG&amp;E City Gate</v>
          </cell>
          <cell r="K70" t="str">
            <v>(blank)</v>
          </cell>
          <cell r="L70">
            <v>-9713.7399769999793</v>
          </cell>
          <cell r="M70">
            <v>31238.240097999998</v>
          </cell>
          <cell r="N70">
            <v>12921.904999999999</v>
          </cell>
          <cell r="O70">
            <v>28372.044815999987</v>
          </cell>
          <cell r="P70">
            <v>-8591.6479999999992</v>
          </cell>
          <cell r="BS70">
            <v>54226.801937000004</v>
          </cell>
        </row>
        <row r="71">
          <cell r="B71" t="str">
            <v>MTMPhyGasSpotFixedSocal</v>
          </cell>
          <cell r="C71" t="str">
            <v>MTM</v>
          </cell>
          <cell r="D71" t="str">
            <v>PhyGasSpot</v>
          </cell>
          <cell r="E71" t="str">
            <v>Fixed</v>
          </cell>
          <cell r="F71" t="str">
            <v>Socal</v>
          </cell>
          <cell r="J71" t="str">
            <v>Socal Border</v>
          </cell>
          <cell r="K71" t="str">
            <v>(blank)</v>
          </cell>
          <cell r="L71">
            <v>-18757.5</v>
          </cell>
          <cell r="M71">
            <v>116041.06</v>
          </cell>
          <cell r="N71">
            <v>3661.9957920000002</v>
          </cell>
          <cell r="O71">
            <v>-85073.62</v>
          </cell>
          <cell r="P71">
            <v>17626.465700000004</v>
          </cell>
          <cell r="BS71">
            <v>33498.401492000005</v>
          </cell>
        </row>
        <row r="72">
          <cell r="B72" t="str">
            <v>MTMPhyGasSpotFixedTeco</v>
          </cell>
          <cell r="C72" t="str">
            <v>MTM</v>
          </cell>
          <cell r="D72" t="str">
            <v>PhyGasSpot</v>
          </cell>
          <cell r="E72" t="str">
            <v>Fixed</v>
          </cell>
          <cell r="F72" t="str">
            <v>Teco</v>
          </cell>
          <cell r="J72" t="str">
            <v>Teco</v>
          </cell>
          <cell r="K72" t="str">
            <v>(blank)</v>
          </cell>
          <cell r="L72">
            <v>5631</v>
          </cell>
          <cell r="O72">
            <v>-64467.5</v>
          </cell>
          <cell r="P72">
            <v>48402.5</v>
          </cell>
          <cell r="BS72">
            <v>-10434</v>
          </cell>
        </row>
        <row r="73">
          <cell r="B73" t="str">
            <v>MTMPhyGasSpotGDD-CChica</v>
          </cell>
          <cell r="C73" t="str">
            <v>MTM</v>
          </cell>
          <cell r="D73" t="str">
            <v>PhyGasSpot</v>
          </cell>
          <cell r="E73" t="str">
            <v>GDD-C</v>
          </cell>
          <cell r="F73" t="str">
            <v>Chica</v>
          </cell>
          <cell r="I73" t="str">
            <v>GDD-CHI</v>
          </cell>
          <cell r="J73" t="str">
            <v>Chicago CG</v>
          </cell>
          <cell r="K73" t="str">
            <v>(blank)</v>
          </cell>
          <cell r="M73">
            <v>-13000</v>
          </cell>
          <cell r="BS73">
            <v>-13000</v>
          </cell>
        </row>
        <row r="74">
          <cell r="B74" t="str">
            <v xml:space="preserve">MTMPhyGasSpotGDD-PPG&amp;E </v>
          </cell>
          <cell r="C74" t="str">
            <v>MTM</v>
          </cell>
          <cell r="D74" t="str">
            <v>PhyGasSpot</v>
          </cell>
          <cell r="E74" t="str">
            <v>GDD-P</v>
          </cell>
          <cell r="F74" t="str">
            <v xml:space="preserve">PG&amp;E </v>
          </cell>
          <cell r="I74" t="str">
            <v>GDD-PGELP</v>
          </cell>
          <cell r="J74" t="str">
            <v>PG&amp;E City Gate</v>
          </cell>
          <cell r="K74" t="str">
            <v>(blank)</v>
          </cell>
          <cell r="P74">
            <v>-964.44863999999995</v>
          </cell>
          <cell r="BS74">
            <v>-964.44863999999995</v>
          </cell>
        </row>
        <row r="75">
          <cell r="B75" t="str">
            <v>MTMPhyGasSpotGDD-TCiner</v>
          </cell>
          <cell r="C75" t="str">
            <v>MTM</v>
          </cell>
          <cell r="D75" t="str">
            <v>PhyGasSpot</v>
          </cell>
          <cell r="E75" t="str">
            <v>GDD-T</v>
          </cell>
          <cell r="F75" t="str">
            <v>Ciner</v>
          </cell>
          <cell r="I75" t="str">
            <v>GDD-TGTSL</v>
          </cell>
          <cell r="J75" t="str">
            <v>Cinergy</v>
          </cell>
          <cell r="K75" t="str">
            <v>(blank)</v>
          </cell>
          <cell r="M75">
            <v>-2284.0019907629999</v>
          </cell>
          <cell r="N75">
            <v>-937.58915000000002</v>
          </cell>
          <cell r="BS75">
            <v>-3221.5911407630001</v>
          </cell>
        </row>
        <row r="76">
          <cell r="B76" t="str">
            <v>MTMPhyGasSpotGDD-TTeco</v>
          </cell>
          <cell r="C76" t="str">
            <v>MTM</v>
          </cell>
          <cell r="D76" t="str">
            <v>PhyGasSpot</v>
          </cell>
          <cell r="E76" t="str">
            <v>GDD-T</v>
          </cell>
          <cell r="F76" t="str">
            <v>Teco</v>
          </cell>
          <cell r="J76" t="str">
            <v>Teco</v>
          </cell>
          <cell r="K76" t="str">
            <v>(blank)</v>
          </cell>
          <cell r="L76">
            <v>-2720</v>
          </cell>
          <cell r="M76">
            <v>-1334.8560000000007</v>
          </cell>
          <cell r="P76">
            <v>55</v>
          </cell>
          <cell r="BS76">
            <v>-3999.8560000000007</v>
          </cell>
        </row>
        <row r="77">
          <cell r="B77" t="str">
            <v>MTMPhyGasSpotIF-EPEPP</v>
          </cell>
          <cell r="C77" t="str">
            <v>MTM</v>
          </cell>
          <cell r="D77" t="str">
            <v>PhyGasSpot</v>
          </cell>
          <cell r="E77" t="str">
            <v>IF-EP</v>
          </cell>
          <cell r="F77" t="str">
            <v>EPP</v>
          </cell>
          <cell r="I77" t="str">
            <v>IF-EPP</v>
          </cell>
          <cell r="J77" t="str">
            <v>Permian (El Paso)</v>
          </cell>
          <cell r="K77" t="str">
            <v>(blank)</v>
          </cell>
          <cell r="M77">
            <v>-34112.884560999999</v>
          </cell>
          <cell r="O77">
            <v>-30411</v>
          </cell>
          <cell r="BS77">
            <v>-64523.884560999999</v>
          </cell>
        </row>
        <row r="78">
          <cell r="B78" t="str">
            <v>MTMPhyGasSpotIF-TGTeco</v>
          </cell>
          <cell r="C78" t="str">
            <v>MTM</v>
          </cell>
          <cell r="D78" t="str">
            <v>PhyGasSpot</v>
          </cell>
          <cell r="E78" t="str">
            <v>IF-TG</v>
          </cell>
          <cell r="F78" t="str">
            <v>Teco</v>
          </cell>
          <cell r="I78" t="str">
            <v>IF-TGTSL</v>
          </cell>
          <cell r="J78" t="str">
            <v>Teco</v>
          </cell>
          <cell r="K78" t="str">
            <v>(blank)</v>
          </cell>
          <cell r="O78">
            <v>-7337.7</v>
          </cell>
          <cell r="BS78">
            <v>-7337.7</v>
          </cell>
        </row>
        <row r="79">
          <cell r="B79" t="str">
            <v>MTMPhyGasSpotIF-TWEPP</v>
          </cell>
          <cell r="C79" t="str">
            <v>MTM</v>
          </cell>
          <cell r="D79" t="str">
            <v>PhyGasSpot</v>
          </cell>
          <cell r="E79" t="str">
            <v>IF-TW</v>
          </cell>
          <cell r="F79" t="str">
            <v>EPP</v>
          </cell>
          <cell r="I79" t="str">
            <v>IF-TWP</v>
          </cell>
          <cell r="J79" t="str">
            <v>Permian (El Paso)</v>
          </cell>
          <cell r="K79" t="str">
            <v>(blank)</v>
          </cell>
          <cell r="M79">
            <v>-14434.53</v>
          </cell>
          <cell r="O79">
            <v>-12377.68</v>
          </cell>
          <cell r="BS79">
            <v>-26812.21</v>
          </cell>
        </row>
        <row r="80">
          <cell r="B80" t="str">
            <v>MTMPhyGasSpotNGI-CMalin</v>
          </cell>
          <cell r="C80" t="str">
            <v>MTM</v>
          </cell>
          <cell r="D80" t="str">
            <v>PhyGasSpot</v>
          </cell>
          <cell r="E80" t="str">
            <v>NGI-C</v>
          </cell>
          <cell r="F80" t="str">
            <v>Malin</v>
          </cell>
          <cell r="I80" t="str">
            <v>NGI-CBMAL</v>
          </cell>
          <cell r="J80" t="str">
            <v>Malin</v>
          </cell>
          <cell r="K80" t="str">
            <v>(blank)</v>
          </cell>
          <cell r="M80">
            <v>-98028.986346000005</v>
          </cell>
          <cell r="BS80">
            <v>-98028.986346000005</v>
          </cell>
        </row>
        <row r="81">
          <cell r="B81" t="str">
            <v>MTMPhyGasSpotNGI-CChica</v>
          </cell>
          <cell r="C81" t="str">
            <v>MTM</v>
          </cell>
          <cell r="D81" t="str">
            <v>PhyGasSpot</v>
          </cell>
          <cell r="E81" t="str">
            <v>NGI-C</v>
          </cell>
          <cell r="F81" t="str">
            <v>Chica</v>
          </cell>
          <cell r="I81" t="str">
            <v>NGI-CHI</v>
          </cell>
          <cell r="J81" t="str">
            <v>Chicago CG</v>
          </cell>
          <cell r="K81" t="str">
            <v>(blank)</v>
          </cell>
          <cell r="O81">
            <v>2662.6317760000202</v>
          </cell>
          <cell r="BS81">
            <v>2662.6317760000202</v>
          </cell>
        </row>
        <row r="82">
          <cell r="B82" t="str">
            <v xml:space="preserve">MTMPhyGasSpotNGI-PPG&amp;E </v>
          </cell>
          <cell r="C82" t="str">
            <v>MTM</v>
          </cell>
          <cell r="D82" t="str">
            <v>PhyGasSpot</v>
          </cell>
          <cell r="E82" t="str">
            <v>NGI-P</v>
          </cell>
          <cell r="F82" t="str">
            <v xml:space="preserve">PG&amp;E </v>
          </cell>
          <cell r="I82" t="str">
            <v>NGI-PGECG</v>
          </cell>
          <cell r="J82" t="str">
            <v>PG&amp;E City Gate</v>
          </cell>
          <cell r="K82" t="str">
            <v>(blank)</v>
          </cell>
          <cell r="M82">
            <v>310</v>
          </cell>
          <cell r="BS82">
            <v>310</v>
          </cell>
        </row>
        <row r="83">
          <cell r="B83" t="str">
            <v>MTMPhyGasSpotNGI-SSocal</v>
          </cell>
          <cell r="C83" t="str">
            <v>MTM</v>
          </cell>
          <cell r="D83" t="str">
            <v>PhyGasSpot</v>
          </cell>
          <cell r="E83" t="str">
            <v>NGI-S</v>
          </cell>
          <cell r="F83" t="str">
            <v>Socal</v>
          </cell>
          <cell r="I83" t="str">
            <v>NGI-SOCAL</v>
          </cell>
          <cell r="J83" t="str">
            <v>Socal Border</v>
          </cell>
          <cell r="K83" t="str">
            <v>(blank)</v>
          </cell>
          <cell r="M83">
            <v>5365.0439559999595</v>
          </cell>
          <cell r="O83">
            <v>2362.2000000000098</v>
          </cell>
          <cell r="BS83">
            <v>7727.2439559999693</v>
          </cell>
        </row>
      </sheetData>
      <sheetData sheetId="4"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-1</v>
          </cell>
          <cell r="AO1">
            <v>-1</v>
          </cell>
          <cell r="AP1">
            <v>-1</v>
          </cell>
          <cell r="AQ1">
            <v>-1</v>
          </cell>
          <cell r="AR1">
            <v>-1</v>
          </cell>
          <cell r="AS1">
            <v>-1</v>
          </cell>
          <cell r="AT1">
            <v>-1</v>
          </cell>
          <cell r="AU1">
            <v>-1</v>
          </cell>
          <cell r="AV1">
            <v>-1</v>
          </cell>
          <cell r="AW1">
            <v>-1</v>
          </cell>
          <cell r="AX1">
            <v>-1</v>
          </cell>
          <cell r="AY1">
            <v>-1</v>
          </cell>
          <cell r="AZ1">
            <v>-1</v>
          </cell>
          <cell r="BA1">
            <v>-1</v>
          </cell>
          <cell r="BB1">
            <v>-1</v>
          </cell>
          <cell r="BC1">
            <v>-1</v>
          </cell>
          <cell r="BD1">
            <v>-1</v>
          </cell>
          <cell r="BE1">
            <v>-1</v>
          </cell>
          <cell r="BF1">
            <v>-1</v>
          </cell>
          <cell r="BG1">
            <v>-1</v>
          </cell>
          <cell r="BH1">
            <v>-1</v>
          </cell>
          <cell r="BI1">
            <v>-1</v>
          </cell>
          <cell r="BJ1">
            <v>-1</v>
          </cell>
          <cell r="BK1">
            <v>-1</v>
          </cell>
          <cell r="BL1">
            <v>-1</v>
          </cell>
          <cell r="BM1">
            <v>-1</v>
          </cell>
          <cell r="BN1">
            <v>-1</v>
          </cell>
          <cell r="BO1">
            <v>-1</v>
          </cell>
          <cell r="BP1">
            <v>-1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VolSwapBasisChica</v>
          </cell>
          <cell r="C7" t="str">
            <v>Vol</v>
          </cell>
          <cell r="D7" t="str">
            <v>SwapBasis</v>
          </cell>
          <cell r="E7" t="str">
            <v>Chica</v>
          </cell>
          <cell r="F7" t="str">
            <v>Sum of currentvolume</v>
          </cell>
          <cell r="G7" t="str">
            <v>SWAP GAS BASIS</v>
          </cell>
          <cell r="H7" t="str">
            <v>Chicago CG</v>
          </cell>
          <cell r="I7" t="str">
            <v>(blank)</v>
          </cell>
          <cell r="J7">
            <v>50000</v>
          </cell>
          <cell r="K7">
            <v>50000</v>
          </cell>
          <cell r="L7">
            <v>50000</v>
          </cell>
          <cell r="M7">
            <v>50000</v>
          </cell>
          <cell r="N7">
            <v>20000</v>
          </cell>
          <cell r="O7">
            <v>30000</v>
          </cell>
          <cell r="P7">
            <v>28641</v>
          </cell>
          <cell r="Q7">
            <v>24898</v>
          </cell>
          <cell r="R7">
            <v>31827</v>
          </cell>
          <cell r="S7">
            <v>24467</v>
          </cell>
          <cell r="T7">
            <v>30000</v>
          </cell>
          <cell r="BQ7">
            <v>389833</v>
          </cell>
        </row>
        <row r="8">
          <cell r="B8" t="str">
            <v>VolSwapBasisColor</v>
          </cell>
          <cell r="C8" t="str">
            <v>Vol</v>
          </cell>
          <cell r="D8" t="str">
            <v>SwapBasis</v>
          </cell>
          <cell r="E8" t="str">
            <v>Color</v>
          </cell>
          <cell r="H8" t="str">
            <v>Colorado Interstate Gas</v>
          </cell>
          <cell r="I8" t="str">
            <v>(blank)</v>
          </cell>
          <cell r="J8">
            <v>0</v>
          </cell>
          <cell r="K8">
            <v>0</v>
          </cell>
          <cell r="L8">
            <v>0</v>
          </cell>
          <cell r="M8">
            <v>0</v>
          </cell>
          <cell r="BQ8">
            <v>0</v>
          </cell>
        </row>
        <row r="9">
          <cell r="B9" t="str">
            <v>VolSwapBasisDomin</v>
          </cell>
          <cell r="C9" t="str">
            <v>Vol</v>
          </cell>
          <cell r="D9" t="str">
            <v>SwapBasis</v>
          </cell>
          <cell r="E9" t="str">
            <v>Domin</v>
          </cell>
          <cell r="H9" t="str">
            <v>Dominion</v>
          </cell>
          <cell r="I9" t="str">
            <v>(blank)</v>
          </cell>
          <cell r="J9">
            <v>13660</v>
          </cell>
          <cell r="K9">
            <v>16717</v>
          </cell>
          <cell r="L9">
            <v>17342</v>
          </cell>
          <cell r="M9">
            <v>15449</v>
          </cell>
          <cell r="BQ9">
            <v>63168</v>
          </cell>
        </row>
        <row r="10">
          <cell r="B10" t="str">
            <v>VolSwapBasisMalin</v>
          </cell>
          <cell r="C10" t="str">
            <v>Vol</v>
          </cell>
          <cell r="D10" t="str">
            <v>SwapBasis</v>
          </cell>
          <cell r="E10" t="str">
            <v>Malin</v>
          </cell>
          <cell r="H10" t="str">
            <v>Malin</v>
          </cell>
          <cell r="I10" t="str">
            <v>(blank)</v>
          </cell>
          <cell r="J10">
            <v>35950</v>
          </cell>
          <cell r="K10">
            <v>35950</v>
          </cell>
          <cell r="L10">
            <v>32450</v>
          </cell>
          <cell r="M10">
            <v>35950</v>
          </cell>
          <cell r="N10">
            <v>34800</v>
          </cell>
          <cell r="O10">
            <v>14250</v>
          </cell>
          <cell r="P10">
            <v>8800</v>
          </cell>
          <cell r="Q10">
            <v>9100</v>
          </cell>
          <cell r="R10">
            <v>9100</v>
          </cell>
          <cell r="S10">
            <v>8800</v>
          </cell>
          <cell r="T10">
            <v>9100</v>
          </cell>
          <cell r="U10">
            <v>8800</v>
          </cell>
          <cell r="V10">
            <v>9100</v>
          </cell>
          <cell r="W10">
            <v>9100</v>
          </cell>
          <cell r="X10">
            <v>8200</v>
          </cell>
          <cell r="Y10">
            <v>9100</v>
          </cell>
          <cell r="BQ10">
            <v>278550</v>
          </cell>
        </row>
        <row r="11">
          <cell r="B11" t="str">
            <v>VolSwapBasisEPP</v>
          </cell>
          <cell r="C11" t="str">
            <v>Vol</v>
          </cell>
          <cell r="D11" t="str">
            <v>SwapBasis</v>
          </cell>
          <cell r="E11" t="str">
            <v>EPP</v>
          </cell>
          <cell r="H11" t="str">
            <v>Permian (El Paso)</v>
          </cell>
          <cell r="I11" t="str">
            <v>(blank)</v>
          </cell>
          <cell r="J11">
            <v>-2300</v>
          </cell>
          <cell r="K11">
            <v>-2700</v>
          </cell>
          <cell r="L11">
            <v>-2700</v>
          </cell>
          <cell r="M11">
            <v>-1900</v>
          </cell>
          <cell r="N11">
            <v>-500</v>
          </cell>
          <cell r="O11">
            <v>0</v>
          </cell>
          <cell r="P11">
            <v>3300</v>
          </cell>
          <cell r="Q11">
            <v>3900</v>
          </cell>
          <cell r="R11">
            <v>4400</v>
          </cell>
          <cell r="S11">
            <v>3300</v>
          </cell>
          <cell r="T11">
            <v>1400</v>
          </cell>
          <cell r="U11">
            <v>-700</v>
          </cell>
          <cell r="V11">
            <v>-2000</v>
          </cell>
          <cell r="W11">
            <v>-2600</v>
          </cell>
          <cell r="X11">
            <v>-2700</v>
          </cell>
          <cell r="Y11">
            <v>-1600</v>
          </cell>
          <cell r="BQ11">
            <v>-3400</v>
          </cell>
        </row>
        <row r="12">
          <cell r="B12" t="str">
            <v xml:space="preserve">VolSwapBasisPG&amp;E </v>
          </cell>
          <cell r="C12" t="str">
            <v>Vol</v>
          </cell>
          <cell r="D12" t="str">
            <v>SwapBasis</v>
          </cell>
          <cell r="E12" t="str">
            <v xml:space="preserve">PG&amp;E </v>
          </cell>
          <cell r="H12" t="str">
            <v>PG&amp;E City Gate</v>
          </cell>
          <cell r="I12" t="str">
            <v>(blank)</v>
          </cell>
          <cell r="J12">
            <v>24798</v>
          </cell>
          <cell r="K12">
            <v>25740</v>
          </cell>
          <cell r="L12">
            <v>24563</v>
          </cell>
          <cell r="M12">
            <v>31182</v>
          </cell>
          <cell r="N12">
            <v>-825</v>
          </cell>
          <cell r="O12">
            <v>1541</v>
          </cell>
          <cell r="P12">
            <v>100</v>
          </cell>
          <cell r="Q12">
            <v>0</v>
          </cell>
          <cell r="R12">
            <v>0</v>
          </cell>
          <cell r="S12">
            <v>0</v>
          </cell>
          <cell r="T12">
            <v>0</v>
          </cell>
          <cell r="U12">
            <v>12600</v>
          </cell>
          <cell r="V12">
            <v>9200</v>
          </cell>
          <cell r="W12">
            <v>10200</v>
          </cell>
          <cell r="X12">
            <v>8400</v>
          </cell>
          <cell r="Y12">
            <v>20600</v>
          </cell>
          <cell r="Z12">
            <v>0</v>
          </cell>
          <cell r="AA12">
            <v>0</v>
          </cell>
          <cell r="AB12">
            <v>0</v>
          </cell>
          <cell r="AC12">
            <v>0</v>
          </cell>
          <cell r="AD12">
            <v>0</v>
          </cell>
          <cell r="AE12">
            <v>0</v>
          </cell>
          <cell r="AF12">
            <v>0</v>
          </cell>
          <cell r="AG12">
            <v>0</v>
          </cell>
          <cell r="AH12">
            <v>0</v>
          </cell>
          <cell r="AI12">
            <v>0</v>
          </cell>
          <cell r="AJ12">
            <v>0</v>
          </cell>
          <cell r="AK12">
            <v>0</v>
          </cell>
          <cell r="BQ12">
            <v>168099</v>
          </cell>
        </row>
        <row r="13">
          <cell r="B13" t="str">
            <v>VolSwapBasisSanJuan</v>
          </cell>
          <cell r="C13" t="str">
            <v>Vol</v>
          </cell>
          <cell r="D13" t="str">
            <v>SwapBasis</v>
          </cell>
          <cell r="E13" t="str">
            <v>SanJuan</v>
          </cell>
          <cell r="H13" t="str">
            <v>San Juan</v>
          </cell>
          <cell r="I13" t="str">
            <v>(blank)</v>
          </cell>
          <cell r="J13">
            <v>-5400</v>
          </cell>
          <cell r="K13">
            <v>-5200</v>
          </cell>
          <cell r="L13">
            <v>-5300</v>
          </cell>
          <cell r="M13">
            <v>-3600</v>
          </cell>
          <cell r="N13">
            <v>-1000</v>
          </cell>
          <cell r="O13">
            <v>0</v>
          </cell>
          <cell r="P13">
            <v>6400</v>
          </cell>
          <cell r="Q13">
            <v>7700</v>
          </cell>
          <cell r="R13">
            <v>8500</v>
          </cell>
          <cell r="S13">
            <v>6400</v>
          </cell>
          <cell r="T13">
            <v>2700</v>
          </cell>
          <cell r="U13">
            <v>-1400</v>
          </cell>
          <cell r="V13">
            <v>-3800</v>
          </cell>
          <cell r="W13">
            <v>-5100</v>
          </cell>
          <cell r="X13">
            <v>-5300</v>
          </cell>
          <cell r="Y13">
            <v>-3100</v>
          </cell>
          <cell r="BQ13">
            <v>-7500</v>
          </cell>
        </row>
        <row r="14">
          <cell r="B14" t="str">
            <v>VolSwapBasisSocal</v>
          </cell>
          <cell r="C14" t="str">
            <v>Vol</v>
          </cell>
          <cell r="D14" t="str">
            <v>SwapBasis</v>
          </cell>
          <cell r="E14" t="str">
            <v>Socal</v>
          </cell>
          <cell r="H14" t="str">
            <v>Socal Border</v>
          </cell>
          <cell r="I14" t="str">
            <v>(blank)</v>
          </cell>
          <cell r="J14">
            <v>170197</v>
          </cell>
          <cell r="K14">
            <v>162381</v>
          </cell>
          <cell r="L14">
            <v>124390</v>
          </cell>
          <cell r="M14">
            <v>124720</v>
          </cell>
          <cell r="N14">
            <v>111969</v>
          </cell>
          <cell r="O14">
            <v>80361</v>
          </cell>
          <cell r="P14">
            <v>31300</v>
          </cell>
          <cell r="Q14">
            <v>29400</v>
          </cell>
          <cell r="R14">
            <v>28100</v>
          </cell>
          <cell r="S14">
            <v>31300</v>
          </cell>
          <cell r="T14">
            <v>36900</v>
          </cell>
          <cell r="U14">
            <v>39400</v>
          </cell>
          <cell r="V14">
            <v>46640</v>
          </cell>
          <cell r="W14">
            <v>48400</v>
          </cell>
          <cell r="X14">
            <v>52190</v>
          </cell>
          <cell r="Y14">
            <v>42230</v>
          </cell>
          <cell r="Z14">
            <v>2000</v>
          </cell>
          <cell r="AA14">
            <v>2000</v>
          </cell>
          <cell r="AB14">
            <v>-11000</v>
          </cell>
          <cell r="AC14">
            <v>-11000</v>
          </cell>
          <cell r="AD14">
            <v>-11000</v>
          </cell>
          <cell r="AE14">
            <v>-11000</v>
          </cell>
          <cell r="AF14">
            <v>-11000</v>
          </cell>
          <cell r="AG14">
            <v>-15000</v>
          </cell>
          <cell r="AH14">
            <v>-15000</v>
          </cell>
          <cell r="AI14">
            <v>-15000</v>
          </cell>
          <cell r="AJ14">
            <v>-15000</v>
          </cell>
          <cell r="AK14">
            <v>-15000</v>
          </cell>
          <cell r="AL14">
            <v>-15000</v>
          </cell>
          <cell r="AM14">
            <v>-15000</v>
          </cell>
          <cell r="BQ14">
            <v>1003878</v>
          </cell>
        </row>
        <row r="15">
          <cell r="B15" t="str">
            <v>VolSwapBasisTeco</v>
          </cell>
          <cell r="C15" t="str">
            <v>Vol</v>
          </cell>
          <cell r="D15" t="str">
            <v>SwapBasis</v>
          </cell>
          <cell r="E15" t="str">
            <v>Teco</v>
          </cell>
          <cell r="H15" t="str">
            <v>Teco</v>
          </cell>
          <cell r="I15" t="str">
            <v>(blank)</v>
          </cell>
          <cell r="J15">
            <v>34836</v>
          </cell>
          <cell r="K15">
            <v>20377</v>
          </cell>
          <cell r="L15">
            <v>25671</v>
          </cell>
          <cell r="M15">
            <v>23451</v>
          </cell>
          <cell r="N15">
            <v>23179</v>
          </cell>
          <cell r="O15">
            <v>6210</v>
          </cell>
          <cell r="P15">
            <v>6237</v>
          </cell>
          <cell r="Q15">
            <v>6022</v>
          </cell>
          <cell r="R15">
            <v>6042</v>
          </cell>
          <cell r="S15">
            <v>6915</v>
          </cell>
          <cell r="T15">
            <v>5472</v>
          </cell>
          <cell r="U15">
            <v>8071</v>
          </cell>
          <cell r="V15">
            <v>7493</v>
          </cell>
          <cell r="W15">
            <v>6191</v>
          </cell>
          <cell r="X15">
            <v>6190</v>
          </cell>
          <cell r="Y15">
            <v>5345</v>
          </cell>
          <cell r="Z15">
            <v>5238</v>
          </cell>
          <cell r="BQ15">
            <v>202940</v>
          </cell>
        </row>
        <row r="34">
          <cell r="B34" t="str">
            <v>MTMSwapBasisChica</v>
          </cell>
          <cell r="C34" t="str">
            <v>MTM</v>
          </cell>
          <cell r="D34" t="str">
            <v>SwapBasis</v>
          </cell>
          <cell r="E34" t="str">
            <v>Chica</v>
          </cell>
          <cell r="F34" t="str">
            <v>Sum of currentmtmvalue</v>
          </cell>
          <cell r="G34" t="str">
            <v>SWAP GAS BASIS</v>
          </cell>
          <cell r="H34" t="str">
            <v>Chicago CG</v>
          </cell>
          <cell r="I34" t="str">
            <v>(blank)</v>
          </cell>
          <cell r="J34">
            <v>3200</v>
          </cell>
          <cell r="K34">
            <v>4750</v>
          </cell>
          <cell r="L34">
            <v>-1500</v>
          </cell>
          <cell r="M34">
            <v>-2500</v>
          </cell>
          <cell r="N34">
            <v>-2090</v>
          </cell>
          <cell r="O34">
            <v>-1125</v>
          </cell>
          <cell r="P34">
            <v>-1052.4349999999999</v>
          </cell>
          <cell r="Q34">
            <v>-921.43</v>
          </cell>
          <cell r="R34">
            <v>-1188.9449999999999</v>
          </cell>
          <cell r="S34">
            <v>-906.34500000000003</v>
          </cell>
          <cell r="T34">
            <v>-1125</v>
          </cell>
          <cell r="BQ34">
            <v>-4459.1549999999997</v>
          </cell>
        </row>
        <row r="35">
          <cell r="B35" t="str">
            <v>MTMSwapBasisColor</v>
          </cell>
          <cell r="C35" t="str">
            <v>MTM</v>
          </cell>
          <cell r="D35" t="str">
            <v>SwapBasis</v>
          </cell>
          <cell r="E35" t="str">
            <v>Color</v>
          </cell>
          <cell r="H35" t="str">
            <v>Colorado Interstate Gas</v>
          </cell>
          <cell r="I35" t="str">
            <v>(blank)</v>
          </cell>
          <cell r="J35">
            <v>12956.76</v>
          </cell>
          <cell r="K35">
            <v>12153.24</v>
          </cell>
          <cell r="L35">
            <v>10803.24</v>
          </cell>
          <cell r="M35">
            <v>11609.19</v>
          </cell>
          <cell r="BQ35">
            <v>47522.43</v>
          </cell>
        </row>
        <row r="36">
          <cell r="B36" t="str">
            <v>MTMSwapBasisDomin</v>
          </cell>
          <cell r="C36" t="str">
            <v>MTM</v>
          </cell>
          <cell r="D36" t="str">
            <v>SwapBasis</v>
          </cell>
          <cell r="E36" t="str">
            <v>Domin</v>
          </cell>
          <cell r="H36" t="str">
            <v>Dominion</v>
          </cell>
          <cell r="I36" t="str">
            <v>(blank)</v>
          </cell>
          <cell r="J36">
            <v>-3223.76</v>
          </cell>
          <cell r="K36">
            <v>-1755.2850000000001</v>
          </cell>
          <cell r="L36">
            <v>-2531.9319999999998</v>
          </cell>
          <cell r="M36">
            <v>-2131.962</v>
          </cell>
          <cell r="BQ36">
            <v>-9642.9390000000003</v>
          </cell>
        </row>
        <row r="37">
          <cell r="B37" t="str">
            <v>MTMSwapBasisMalin</v>
          </cell>
          <cell r="C37" t="str">
            <v>MTM</v>
          </cell>
          <cell r="D37" t="str">
            <v>SwapBasis</v>
          </cell>
          <cell r="E37" t="str">
            <v>Malin</v>
          </cell>
          <cell r="H37" t="str">
            <v>Malin</v>
          </cell>
          <cell r="I37" t="str">
            <v>(blank)</v>
          </cell>
          <cell r="J37">
            <v>-140640.20000000001</v>
          </cell>
          <cell r="K37">
            <v>-152108.25</v>
          </cell>
          <cell r="L37">
            <v>-139672.70000000001</v>
          </cell>
          <cell r="M37">
            <v>-159046.6</v>
          </cell>
          <cell r="N37">
            <v>-155875.6</v>
          </cell>
          <cell r="O37">
            <v>-48145.5</v>
          </cell>
          <cell r="P37">
            <v>-17546</v>
          </cell>
          <cell r="Q37">
            <v>-17893</v>
          </cell>
          <cell r="R37">
            <v>-17291</v>
          </cell>
          <cell r="S37">
            <v>-18148</v>
          </cell>
          <cell r="T37">
            <v>-21075</v>
          </cell>
          <cell r="U37">
            <v>-18004</v>
          </cell>
          <cell r="V37">
            <v>-18517</v>
          </cell>
          <cell r="W37">
            <v>-18335</v>
          </cell>
          <cell r="X37">
            <v>-16632</v>
          </cell>
          <cell r="Y37">
            <v>-18699</v>
          </cell>
          <cell r="BQ37">
            <v>-977628.85</v>
          </cell>
        </row>
        <row r="38">
          <cell r="B38" t="str">
            <v>MTMSwapBasisEPP</v>
          </cell>
          <cell r="C38" t="str">
            <v>MTM</v>
          </cell>
          <cell r="D38" t="str">
            <v>SwapBasis</v>
          </cell>
          <cell r="E38" t="str">
            <v>EPP</v>
          </cell>
          <cell r="H38" t="str">
            <v>Permian (El Paso)</v>
          </cell>
          <cell r="I38" t="str">
            <v>(blank)</v>
          </cell>
          <cell r="J38">
            <v>-1396.2</v>
          </cell>
          <cell r="K38">
            <v>-1408.5</v>
          </cell>
          <cell r="L38">
            <v>-892.8</v>
          </cell>
          <cell r="M38">
            <v>-872.8</v>
          </cell>
          <cell r="N38">
            <v>-947</v>
          </cell>
          <cell r="O38">
            <v>-1014.5</v>
          </cell>
          <cell r="P38">
            <v>-1249</v>
          </cell>
          <cell r="Q38">
            <v>-1136</v>
          </cell>
          <cell r="R38">
            <v>-1158.5</v>
          </cell>
          <cell r="S38">
            <v>-1131</v>
          </cell>
          <cell r="T38">
            <v>-1121.5</v>
          </cell>
          <cell r="U38">
            <v>-999</v>
          </cell>
          <cell r="V38">
            <v>-940.5</v>
          </cell>
          <cell r="W38">
            <v>-913.5</v>
          </cell>
          <cell r="X38">
            <v>-909</v>
          </cell>
          <cell r="Y38">
            <v>-958.5</v>
          </cell>
          <cell r="BQ38">
            <v>-17048.3</v>
          </cell>
        </row>
        <row r="39">
          <cell r="B39" t="str">
            <v xml:space="preserve">MTMSwapBasisPG&amp;E </v>
          </cell>
          <cell r="C39" t="str">
            <v>MTM</v>
          </cell>
          <cell r="D39" t="str">
            <v>SwapBasis</v>
          </cell>
          <cell r="E39" t="str">
            <v xml:space="preserve">PG&amp;E </v>
          </cell>
          <cell r="H39" t="str">
            <v>PG&amp;E City Gate</v>
          </cell>
          <cell r="I39" t="str">
            <v>(blank)</v>
          </cell>
          <cell r="J39">
            <v>159035.29200000002</v>
          </cell>
          <cell r="K39">
            <v>150560.29999999999</v>
          </cell>
          <cell r="L39">
            <v>134907.182</v>
          </cell>
          <cell r="M39">
            <v>118018.82400000002</v>
          </cell>
          <cell r="N39">
            <v>136889.9</v>
          </cell>
          <cell r="O39">
            <v>10795.81</v>
          </cell>
          <cell r="P39">
            <v>-9253.5</v>
          </cell>
          <cell r="Q39">
            <v>-7066</v>
          </cell>
          <cell r="R39">
            <v>-6996</v>
          </cell>
          <cell r="S39">
            <v>-7105</v>
          </cell>
          <cell r="T39">
            <v>-7077.5</v>
          </cell>
          <cell r="U39">
            <v>-1280.5</v>
          </cell>
          <cell r="V39">
            <v>2950.5</v>
          </cell>
          <cell r="W39">
            <v>472</v>
          </cell>
          <cell r="X39">
            <v>1421.5</v>
          </cell>
          <cell r="Y39">
            <v>-13007.5</v>
          </cell>
          <cell r="Z39">
            <v>10415.5</v>
          </cell>
          <cell r="AA39">
            <v>10357.5</v>
          </cell>
          <cell r="AB39">
            <v>10314</v>
          </cell>
          <cell r="AC39">
            <v>8269.5</v>
          </cell>
          <cell r="AD39">
            <v>8269.5</v>
          </cell>
          <cell r="AE39">
            <v>8269.5</v>
          </cell>
          <cell r="AF39">
            <v>8269.5</v>
          </cell>
          <cell r="AG39">
            <v>8269.5</v>
          </cell>
          <cell r="AH39">
            <v>8269.5</v>
          </cell>
          <cell r="AI39">
            <v>8269.5</v>
          </cell>
          <cell r="AJ39">
            <v>8269.5</v>
          </cell>
          <cell r="AK39">
            <v>8269.5</v>
          </cell>
          <cell r="BQ39">
            <v>768777.80799999996</v>
          </cell>
        </row>
        <row r="40">
          <cell r="B40" t="str">
            <v>MTMSwapBasisSanJuan</v>
          </cell>
          <cell r="C40" t="str">
            <v>MTM</v>
          </cell>
          <cell r="D40" t="str">
            <v>SwapBasis</v>
          </cell>
          <cell r="E40" t="str">
            <v>SanJuan</v>
          </cell>
          <cell r="H40" t="str">
            <v>San Juan</v>
          </cell>
          <cell r="I40" t="str">
            <v>(blank)</v>
          </cell>
          <cell r="J40">
            <v>-1428.1</v>
          </cell>
          <cell r="K40">
            <v>-2135.5</v>
          </cell>
          <cell r="L40">
            <v>-1362.2</v>
          </cell>
          <cell r="M40">
            <v>-1080.7</v>
          </cell>
          <cell r="N40">
            <v>-714.5</v>
          </cell>
          <cell r="O40">
            <v>-570.5</v>
          </cell>
          <cell r="P40">
            <v>-1109</v>
          </cell>
          <cell r="Q40">
            <v>-1231.5</v>
          </cell>
          <cell r="R40">
            <v>-1363.5</v>
          </cell>
          <cell r="S40">
            <v>-1270</v>
          </cell>
          <cell r="T40">
            <v>-892.5</v>
          </cell>
          <cell r="U40">
            <v>-829.5</v>
          </cell>
          <cell r="V40">
            <v>-997.5</v>
          </cell>
          <cell r="W40">
            <v>-1088.5</v>
          </cell>
          <cell r="X40">
            <v>-1102.5</v>
          </cell>
          <cell r="Y40">
            <v>-948.5</v>
          </cell>
          <cell r="BQ40">
            <v>-18124.5</v>
          </cell>
        </row>
        <row r="41">
          <cell r="B41" t="str">
            <v>MTMSwapBasisSocal</v>
          </cell>
          <cell r="C41" t="str">
            <v>MTM</v>
          </cell>
          <cell r="D41" t="str">
            <v>SwapBasis</v>
          </cell>
          <cell r="E41" t="str">
            <v>Socal</v>
          </cell>
          <cell r="H41" t="str">
            <v>Socal Border</v>
          </cell>
          <cell r="I41" t="str">
            <v>(blank)</v>
          </cell>
          <cell r="J41">
            <v>-256409.43200000003</v>
          </cell>
          <cell r="K41">
            <v>-224136.745</v>
          </cell>
          <cell r="L41">
            <v>-154448.79</v>
          </cell>
          <cell r="M41">
            <v>-165012.41</v>
          </cell>
          <cell r="N41">
            <v>-168320.46799999999</v>
          </cell>
          <cell r="O41">
            <v>-144246.91</v>
          </cell>
          <cell r="P41">
            <v>-40752.5</v>
          </cell>
          <cell r="Q41">
            <v>-37319.5</v>
          </cell>
          <cell r="R41">
            <v>-36024</v>
          </cell>
          <cell r="S41">
            <v>-37253</v>
          </cell>
          <cell r="T41">
            <v>-41342.5</v>
          </cell>
          <cell r="U41">
            <v>-46727</v>
          </cell>
          <cell r="V41">
            <v>-53285.2</v>
          </cell>
          <cell r="W41">
            <v>-54019</v>
          </cell>
          <cell r="X41">
            <v>-57848</v>
          </cell>
          <cell r="Y41">
            <v>-40102.9</v>
          </cell>
          <cell r="Z41">
            <v>-15700</v>
          </cell>
          <cell r="AA41">
            <v>-15660</v>
          </cell>
          <cell r="AB41">
            <v>32095</v>
          </cell>
          <cell r="AC41">
            <v>30265</v>
          </cell>
          <cell r="AD41">
            <v>30265</v>
          </cell>
          <cell r="AE41">
            <v>30265</v>
          </cell>
          <cell r="AF41">
            <v>31255</v>
          </cell>
          <cell r="AG41">
            <v>33750</v>
          </cell>
          <cell r="AH41">
            <v>33750</v>
          </cell>
          <cell r="AI41">
            <v>33750</v>
          </cell>
          <cell r="AJ41">
            <v>31500</v>
          </cell>
          <cell r="AK41">
            <v>31500</v>
          </cell>
          <cell r="AL41">
            <v>32400</v>
          </cell>
          <cell r="AM41">
            <v>32400</v>
          </cell>
          <cell r="BQ41">
            <v>-1205413.355</v>
          </cell>
        </row>
        <row r="42">
          <cell r="B42" t="str">
            <v>MTMSwapBasisTeco</v>
          </cell>
          <cell r="C42" t="str">
            <v>MTM</v>
          </cell>
          <cell r="D42" t="str">
            <v>SwapBasis</v>
          </cell>
          <cell r="E42" t="str">
            <v>Teco</v>
          </cell>
          <cell r="H42" t="str">
            <v>Teco</v>
          </cell>
          <cell r="I42" t="str">
            <v>(blank)</v>
          </cell>
          <cell r="J42">
            <v>-12438.456000000002</v>
          </cell>
          <cell r="K42">
            <v>-9833.0150000000012</v>
          </cell>
          <cell r="L42">
            <v>-10148.786</v>
          </cell>
          <cell r="M42">
            <v>-9304.7580000000016</v>
          </cell>
          <cell r="N42">
            <v>-9630.637999999999</v>
          </cell>
          <cell r="O42">
            <v>-527.85</v>
          </cell>
          <cell r="P42">
            <v>-592.51499999999999</v>
          </cell>
          <cell r="Q42">
            <v>-572.09</v>
          </cell>
          <cell r="R42">
            <v>-573.99</v>
          </cell>
          <cell r="S42">
            <v>-656.92499999999995</v>
          </cell>
          <cell r="T42">
            <v>-519.84</v>
          </cell>
          <cell r="U42">
            <v>242.13</v>
          </cell>
          <cell r="V42">
            <v>224.79</v>
          </cell>
          <cell r="W42">
            <v>185.73</v>
          </cell>
          <cell r="X42">
            <v>185.7</v>
          </cell>
          <cell r="Y42">
            <v>160.35</v>
          </cell>
          <cell r="Z42">
            <v>-183.33</v>
          </cell>
          <cell r="BQ42">
            <v>-53983.493000000002</v>
          </cell>
        </row>
      </sheetData>
      <sheetData sheetId="5"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VolSwapFFChica</v>
          </cell>
          <cell r="C7" t="str">
            <v>Vol</v>
          </cell>
          <cell r="D7" t="str">
            <v>SwapFF</v>
          </cell>
          <cell r="E7" t="str">
            <v>Chica</v>
          </cell>
          <cell r="F7" t="str">
            <v>Sum of currentvolume</v>
          </cell>
          <cell r="G7" t="str">
            <v>SWAP GAS FF</v>
          </cell>
          <cell r="H7" t="str">
            <v>Chicago CG</v>
          </cell>
          <cell r="I7" t="str">
            <v>(blank)</v>
          </cell>
          <cell r="J7">
            <v>9300</v>
          </cell>
          <cell r="BQ7">
            <v>9300</v>
          </cell>
        </row>
        <row r="8">
          <cell r="B8" t="str">
            <v>VolSwapFFDomin</v>
          </cell>
          <cell r="C8" t="str">
            <v>Vol</v>
          </cell>
          <cell r="D8" t="str">
            <v>SwapFF</v>
          </cell>
          <cell r="E8" t="str">
            <v>Domin</v>
          </cell>
          <cell r="H8" t="str">
            <v>Dominion</v>
          </cell>
          <cell r="I8" t="str">
            <v>(blank)</v>
          </cell>
          <cell r="P8">
            <v>2620</v>
          </cell>
          <cell r="Q8">
            <v>1997</v>
          </cell>
          <cell r="R8">
            <v>3000</v>
          </cell>
          <cell r="S8">
            <v>7546</v>
          </cell>
          <cell r="T8">
            <v>11747</v>
          </cell>
          <cell r="U8">
            <v>11670</v>
          </cell>
          <cell r="V8">
            <v>11562</v>
          </cell>
          <cell r="W8">
            <v>13850</v>
          </cell>
          <cell r="X8">
            <v>11352</v>
          </cell>
          <cell r="Y8">
            <v>8107</v>
          </cell>
          <cell r="Z8">
            <v>4015</v>
          </cell>
          <cell r="AA8">
            <v>3625</v>
          </cell>
          <cell r="AB8">
            <v>4622</v>
          </cell>
          <cell r="AC8">
            <v>1997</v>
          </cell>
          <cell r="AD8">
            <v>3000</v>
          </cell>
          <cell r="AE8">
            <v>7546</v>
          </cell>
          <cell r="AF8">
            <v>11747</v>
          </cell>
          <cell r="AG8">
            <v>11670</v>
          </cell>
          <cell r="AH8">
            <v>13564</v>
          </cell>
          <cell r="AI8">
            <v>13850</v>
          </cell>
          <cell r="AJ8">
            <v>11352</v>
          </cell>
          <cell r="AK8">
            <v>8107</v>
          </cell>
          <cell r="AL8">
            <v>4015</v>
          </cell>
          <cell r="AM8">
            <v>3625</v>
          </cell>
          <cell r="BQ8">
            <v>186186</v>
          </cell>
        </row>
        <row r="9">
          <cell r="B9" t="str">
            <v>VolSwapFFMalin</v>
          </cell>
          <cell r="C9" t="str">
            <v>Vol</v>
          </cell>
          <cell r="D9" t="str">
            <v>SwapFF</v>
          </cell>
          <cell r="E9" t="str">
            <v>Malin</v>
          </cell>
          <cell r="H9" t="str">
            <v>Malin</v>
          </cell>
          <cell r="I9" t="str">
            <v>(blank)</v>
          </cell>
          <cell r="J9">
            <v>-1000</v>
          </cell>
          <cell r="K9">
            <v>-100</v>
          </cell>
          <cell r="L9">
            <v>-500</v>
          </cell>
          <cell r="M9">
            <v>-1600</v>
          </cell>
          <cell r="N9">
            <v>-4400</v>
          </cell>
          <cell r="O9">
            <v>-6000</v>
          </cell>
          <cell r="P9">
            <v>-7000</v>
          </cell>
          <cell r="Q9">
            <v>-7600</v>
          </cell>
          <cell r="R9">
            <v>-7900</v>
          </cell>
          <cell r="S9">
            <v>-6900</v>
          </cell>
          <cell r="T9">
            <v>-5500</v>
          </cell>
          <cell r="U9">
            <v>-1400</v>
          </cell>
          <cell r="V9">
            <v>-1000</v>
          </cell>
          <cell r="W9">
            <v>-100</v>
          </cell>
          <cell r="X9">
            <v>-500</v>
          </cell>
          <cell r="Y9">
            <v>-1600</v>
          </cell>
          <cell r="BQ9">
            <v>-53100</v>
          </cell>
        </row>
        <row r="10">
          <cell r="B10" t="str">
            <v>VolSwapFFEPP</v>
          </cell>
          <cell r="C10" t="str">
            <v>Vol</v>
          </cell>
          <cell r="D10" t="str">
            <v>SwapFF</v>
          </cell>
          <cell r="E10" t="str">
            <v>EPP</v>
          </cell>
          <cell r="H10" t="str">
            <v>Permian (El Paso)</v>
          </cell>
          <cell r="I10" t="str">
            <v>(blank)</v>
          </cell>
          <cell r="J10">
            <v>2300</v>
          </cell>
          <cell r="K10">
            <v>2700</v>
          </cell>
          <cell r="L10">
            <v>2700</v>
          </cell>
          <cell r="M10">
            <v>1900</v>
          </cell>
          <cell r="N10">
            <v>500</v>
          </cell>
          <cell r="P10">
            <v>-3300</v>
          </cell>
          <cell r="Q10">
            <v>-3900</v>
          </cell>
          <cell r="R10">
            <v>-4400</v>
          </cell>
          <cell r="S10">
            <v>-3300</v>
          </cell>
          <cell r="T10">
            <v>-1400</v>
          </cell>
          <cell r="U10">
            <v>700</v>
          </cell>
          <cell r="V10">
            <v>2000</v>
          </cell>
          <cell r="W10">
            <v>2600</v>
          </cell>
          <cell r="X10">
            <v>2700</v>
          </cell>
          <cell r="Y10">
            <v>1600</v>
          </cell>
          <cell r="BQ10">
            <v>3400</v>
          </cell>
        </row>
        <row r="11">
          <cell r="B11" t="str">
            <v xml:space="preserve">VolSwapFFPG&amp;E </v>
          </cell>
          <cell r="C11" t="str">
            <v>Vol</v>
          </cell>
          <cell r="D11" t="str">
            <v>SwapFF</v>
          </cell>
          <cell r="E11" t="str">
            <v xml:space="preserve">PG&amp;E </v>
          </cell>
          <cell r="H11" t="str">
            <v>PG&amp;E City Gate</v>
          </cell>
          <cell r="I11" t="str">
            <v>(blank)</v>
          </cell>
          <cell r="J11">
            <v>90750</v>
          </cell>
          <cell r="K11">
            <v>94380</v>
          </cell>
          <cell r="L11">
            <v>90630</v>
          </cell>
          <cell r="M11">
            <v>74050</v>
          </cell>
          <cell r="N11">
            <v>104710</v>
          </cell>
          <cell r="O11">
            <v>88400</v>
          </cell>
          <cell r="P11">
            <v>41150</v>
          </cell>
          <cell r="Q11">
            <v>35400</v>
          </cell>
          <cell r="R11">
            <v>36250</v>
          </cell>
          <cell r="S11">
            <v>32900</v>
          </cell>
          <cell r="T11">
            <v>35600</v>
          </cell>
          <cell r="U11">
            <v>21900</v>
          </cell>
          <cell r="V11">
            <v>26300</v>
          </cell>
          <cell r="W11">
            <v>26330</v>
          </cell>
          <cell r="X11">
            <v>23980</v>
          </cell>
          <cell r="Y11">
            <v>6700</v>
          </cell>
          <cell r="Z11">
            <v>7900</v>
          </cell>
          <cell r="AA11">
            <v>6400</v>
          </cell>
          <cell r="AB11">
            <v>4700</v>
          </cell>
          <cell r="AC11">
            <v>3800</v>
          </cell>
          <cell r="AD11">
            <v>3700</v>
          </cell>
          <cell r="AE11">
            <v>3900</v>
          </cell>
          <cell r="AF11">
            <v>4800</v>
          </cell>
          <cell r="AG11">
            <v>6800</v>
          </cell>
          <cell r="AH11">
            <v>6700</v>
          </cell>
          <cell r="AI11">
            <v>7100</v>
          </cell>
          <cell r="AJ11">
            <v>6400</v>
          </cell>
          <cell r="AK11">
            <v>4900</v>
          </cell>
          <cell r="AL11">
            <v>4800</v>
          </cell>
          <cell r="AM11">
            <v>4300</v>
          </cell>
          <cell r="AN11">
            <v>3700</v>
          </cell>
          <cell r="AO11">
            <v>3800</v>
          </cell>
          <cell r="AP11">
            <v>3700</v>
          </cell>
          <cell r="AQ11">
            <v>3900</v>
          </cell>
          <cell r="AR11">
            <v>4800</v>
          </cell>
          <cell r="AS11">
            <v>6800</v>
          </cell>
          <cell r="AT11">
            <v>6700</v>
          </cell>
          <cell r="AU11">
            <v>7100</v>
          </cell>
          <cell r="AV11">
            <v>6400</v>
          </cell>
          <cell r="AW11">
            <v>4900</v>
          </cell>
          <cell r="AX11">
            <v>3200</v>
          </cell>
          <cell r="AY11">
            <v>3200</v>
          </cell>
          <cell r="AZ11">
            <v>3200</v>
          </cell>
          <cell r="BA11">
            <v>3200</v>
          </cell>
          <cell r="BB11">
            <v>3200</v>
          </cell>
          <cell r="BC11">
            <v>3200</v>
          </cell>
          <cell r="BD11">
            <v>3200</v>
          </cell>
          <cell r="BE11">
            <v>3200</v>
          </cell>
          <cell r="BF11">
            <v>3200</v>
          </cell>
          <cell r="BG11">
            <v>3200</v>
          </cell>
          <cell r="BH11">
            <v>3200</v>
          </cell>
          <cell r="BI11">
            <v>3200</v>
          </cell>
          <cell r="BJ11">
            <v>3200</v>
          </cell>
          <cell r="BK11">
            <v>3200</v>
          </cell>
          <cell r="BL11">
            <v>3200</v>
          </cell>
          <cell r="BM11">
            <v>3200</v>
          </cell>
          <cell r="BN11">
            <v>3200</v>
          </cell>
          <cell r="BO11">
            <v>3200</v>
          </cell>
          <cell r="BP11">
            <v>3200</v>
          </cell>
          <cell r="BQ11">
            <v>1018230</v>
          </cell>
        </row>
        <row r="12">
          <cell r="B12" t="str">
            <v>VolSwapFFSanJuan</v>
          </cell>
          <cell r="C12" t="str">
            <v>Vol</v>
          </cell>
          <cell r="D12" t="str">
            <v>SwapFF</v>
          </cell>
          <cell r="E12" t="str">
            <v>SanJuan</v>
          </cell>
          <cell r="H12" t="str">
            <v>San Juan</v>
          </cell>
          <cell r="I12" t="str">
            <v>(blank)</v>
          </cell>
          <cell r="J12">
            <v>4500</v>
          </cell>
          <cell r="K12">
            <v>5200</v>
          </cell>
          <cell r="L12">
            <v>5300</v>
          </cell>
          <cell r="M12">
            <v>3600</v>
          </cell>
          <cell r="N12">
            <v>1000</v>
          </cell>
          <cell r="P12">
            <v>-6400</v>
          </cell>
          <cell r="Q12">
            <v>-7700</v>
          </cell>
          <cell r="R12">
            <v>-8500</v>
          </cell>
          <cell r="S12">
            <v>-6400</v>
          </cell>
          <cell r="T12">
            <v>-2700</v>
          </cell>
          <cell r="U12">
            <v>1400</v>
          </cell>
          <cell r="V12">
            <v>3800</v>
          </cell>
          <cell r="W12">
            <v>5100</v>
          </cell>
          <cell r="X12">
            <v>5300</v>
          </cell>
          <cell r="Y12">
            <v>3100</v>
          </cell>
          <cell r="BQ12">
            <v>6600</v>
          </cell>
        </row>
        <row r="13">
          <cell r="B13" t="str">
            <v>VolSwapFFSocal</v>
          </cell>
          <cell r="C13" t="str">
            <v>Vol</v>
          </cell>
          <cell r="D13" t="str">
            <v>SwapFF</v>
          </cell>
          <cell r="E13" t="str">
            <v>Socal</v>
          </cell>
          <cell r="H13" t="str">
            <v>Socal Border</v>
          </cell>
          <cell r="I13" t="str">
            <v>(blank)</v>
          </cell>
          <cell r="J13">
            <v>720475</v>
          </cell>
          <cell r="K13">
            <v>709275</v>
          </cell>
          <cell r="L13">
            <v>711575</v>
          </cell>
          <cell r="M13">
            <v>731475</v>
          </cell>
          <cell r="N13">
            <v>628375</v>
          </cell>
          <cell r="O13">
            <v>622425</v>
          </cell>
          <cell r="P13">
            <v>617425</v>
          </cell>
          <cell r="Q13">
            <v>571086</v>
          </cell>
          <cell r="R13">
            <v>560404</v>
          </cell>
          <cell r="S13">
            <v>467173</v>
          </cell>
          <cell r="T13">
            <v>440297</v>
          </cell>
          <cell r="U13">
            <v>435677</v>
          </cell>
          <cell r="V13">
            <v>421261</v>
          </cell>
          <cell r="W13">
            <v>413769</v>
          </cell>
          <cell r="X13">
            <v>368096</v>
          </cell>
          <cell r="Y13">
            <v>373203</v>
          </cell>
          <cell r="Z13">
            <v>278935</v>
          </cell>
          <cell r="AA13">
            <v>271352</v>
          </cell>
          <cell r="AB13">
            <v>260112</v>
          </cell>
          <cell r="AC13">
            <v>224300</v>
          </cell>
          <cell r="AD13">
            <v>215800</v>
          </cell>
          <cell r="AE13">
            <v>221700</v>
          </cell>
          <cell r="AF13">
            <v>215800</v>
          </cell>
          <cell r="AG13">
            <v>196200</v>
          </cell>
          <cell r="AH13">
            <v>164800</v>
          </cell>
          <cell r="AI13">
            <v>183500</v>
          </cell>
          <cell r="AJ13">
            <v>177100</v>
          </cell>
          <cell r="AK13">
            <v>181300</v>
          </cell>
          <cell r="AL13">
            <v>152600</v>
          </cell>
          <cell r="AM13">
            <v>154200</v>
          </cell>
          <cell r="AN13">
            <v>114500</v>
          </cell>
          <cell r="AO13">
            <v>86000</v>
          </cell>
          <cell r="AP13">
            <v>35500</v>
          </cell>
          <cell r="AQ13">
            <v>35500</v>
          </cell>
          <cell r="AR13">
            <v>35500</v>
          </cell>
          <cell r="AS13">
            <v>25000</v>
          </cell>
          <cell r="AT13">
            <v>25000</v>
          </cell>
          <cell r="AU13">
            <v>25000</v>
          </cell>
          <cell r="AV13">
            <v>25000</v>
          </cell>
          <cell r="AW13">
            <v>25000</v>
          </cell>
          <cell r="AX13">
            <v>21000</v>
          </cell>
          <cell r="AY13">
            <v>21000</v>
          </cell>
          <cell r="AZ13">
            <v>21000</v>
          </cell>
          <cell r="BA13">
            <v>21000</v>
          </cell>
          <cell r="BB13">
            <v>21000</v>
          </cell>
          <cell r="BC13">
            <v>21000</v>
          </cell>
          <cell r="BD13">
            <v>21000</v>
          </cell>
          <cell r="BE13">
            <v>21000</v>
          </cell>
          <cell r="BF13">
            <v>21000</v>
          </cell>
          <cell r="BG13">
            <v>21000</v>
          </cell>
          <cell r="BH13">
            <v>21000</v>
          </cell>
          <cell r="BI13">
            <v>21000</v>
          </cell>
          <cell r="BJ13">
            <v>5000</v>
          </cell>
          <cell r="BK13">
            <v>5000</v>
          </cell>
          <cell r="BL13">
            <v>5000</v>
          </cell>
          <cell r="BM13">
            <v>5000</v>
          </cell>
          <cell r="BQ13">
            <v>12393690</v>
          </cell>
        </row>
        <row r="34">
          <cell r="B34" t="str">
            <v>MTMSwapFFChica</v>
          </cell>
          <cell r="C34" t="str">
            <v>MTM</v>
          </cell>
          <cell r="D34" t="str">
            <v>SwapFF</v>
          </cell>
          <cell r="E34" t="str">
            <v>Chica</v>
          </cell>
          <cell r="F34" t="str">
            <v>Sum of currentmtmvalue</v>
          </cell>
          <cell r="G34" t="str">
            <v>SWAP GAS FF</v>
          </cell>
          <cell r="H34" t="str">
            <v>Chicago CG</v>
          </cell>
          <cell r="I34" t="str">
            <v>(blank)</v>
          </cell>
          <cell r="J34">
            <v>-29388</v>
          </cell>
          <cell r="BQ34">
            <v>-29388</v>
          </cell>
        </row>
        <row r="35">
          <cell r="B35" t="str">
            <v>MTMSwapFFDomin</v>
          </cell>
          <cell r="C35" t="str">
            <v>MTM</v>
          </cell>
          <cell r="D35" t="str">
            <v>SwapFF</v>
          </cell>
          <cell r="E35" t="str">
            <v>Domin</v>
          </cell>
          <cell r="H35" t="str">
            <v>Dominion</v>
          </cell>
          <cell r="I35" t="str">
            <v>(blank)</v>
          </cell>
          <cell r="P35">
            <v>-639.28</v>
          </cell>
          <cell r="Q35">
            <v>-407.38799999999998</v>
          </cell>
          <cell r="R35">
            <v>-531</v>
          </cell>
          <cell r="S35">
            <v>-1524.2919999999999</v>
          </cell>
          <cell r="T35">
            <v>-2431.6289999999999</v>
          </cell>
          <cell r="U35">
            <v>3711.06</v>
          </cell>
          <cell r="V35">
            <v>5931.3059999999996</v>
          </cell>
          <cell r="W35">
            <v>8005.3</v>
          </cell>
          <cell r="X35">
            <v>5392.2</v>
          </cell>
          <cell r="Y35">
            <v>2480.7420000000002</v>
          </cell>
          <cell r="Z35">
            <v>-670.505</v>
          </cell>
          <cell r="AA35">
            <v>-696</v>
          </cell>
          <cell r="AB35">
            <v>-794.98400000000004</v>
          </cell>
          <cell r="AC35">
            <v>-303.54399999999998</v>
          </cell>
          <cell r="AD35">
            <v>-411</v>
          </cell>
          <cell r="AE35">
            <v>-1109.2619999999999</v>
          </cell>
          <cell r="AF35">
            <v>-1433.134</v>
          </cell>
          <cell r="AG35">
            <v>2252.31</v>
          </cell>
          <cell r="AH35">
            <v>4923.732</v>
          </cell>
          <cell r="AI35">
            <v>6135.55</v>
          </cell>
          <cell r="AJ35">
            <v>-6538.7520000000004</v>
          </cell>
          <cell r="AK35">
            <v>-5739.7560000000003</v>
          </cell>
          <cell r="AL35">
            <v>-3525.17</v>
          </cell>
          <cell r="AM35">
            <v>-3182.75</v>
          </cell>
          <cell r="BQ35">
            <v>8893.7539999999954</v>
          </cell>
        </row>
        <row r="36">
          <cell r="B36" t="str">
            <v>MTMSwapFFMalin</v>
          </cell>
          <cell r="C36" t="str">
            <v>MTM</v>
          </cell>
          <cell r="D36" t="str">
            <v>SwapFF</v>
          </cell>
          <cell r="E36" t="str">
            <v>Malin</v>
          </cell>
          <cell r="H36" t="str">
            <v>Malin</v>
          </cell>
          <cell r="I36" t="str">
            <v>(blank)</v>
          </cell>
          <cell r="J36">
            <v>820</v>
          </cell>
          <cell r="K36">
            <v>90</v>
          </cell>
          <cell r="L36">
            <v>760</v>
          </cell>
          <cell r="M36">
            <v>2016</v>
          </cell>
          <cell r="N36">
            <v>1012</v>
          </cell>
          <cell r="O36">
            <v>924</v>
          </cell>
          <cell r="P36">
            <v>938</v>
          </cell>
          <cell r="Q36">
            <v>790.4</v>
          </cell>
          <cell r="R36">
            <v>608.29999999999995</v>
          </cell>
          <cell r="S36">
            <v>634.79999999999995</v>
          </cell>
          <cell r="T36">
            <v>533.5</v>
          </cell>
          <cell r="U36">
            <v>-578.20000000000005</v>
          </cell>
          <cell r="V36">
            <v>-618</v>
          </cell>
          <cell r="W36">
            <v>-70.3</v>
          </cell>
          <cell r="X36">
            <v>-295</v>
          </cell>
          <cell r="Y36">
            <v>-625.6</v>
          </cell>
          <cell r="BQ36">
            <v>6939.9</v>
          </cell>
        </row>
        <row r="37">
          <cell r="B37" t="str">
            <v>MTMSwapFFEPP</v>
          </cell>
          <cell r="C37" t="str">
            <v>MTM</v>
          </cell>
          <cell r="D37" t="str">
            <v>SwapFF</v>
          </cell>
          <cell r="E37" t="str">
            <v>EPP</v>
          </cell>
          <cell r="H37" t="str">
            <v>Permian (El Paso)</v>
          </cell>
          <cell r="I37" t="str">
            <v>(blank)</v>
          </cell>
          <cell r="J37">
            <v>-2737</v>
          </cell>
          <cell r="K37">
            <v>-2619</v>
          </cell>
          <cell r="L37">
            <v>-4617</v>
          </cell>
          <cell r="M37">
            <v>-2584</v>
          </cell>
          <cell r="N37">
            <v>-180</v>
          </cell>
          <cell r="P37">
            <v>-976.8</v>
          </cell>
          <cell r="Q37">
            <v>-1427.4</v>
          </cell>
          <cell r="R37">
            <v>-1729.2</v>
          </cell>
          <cell r="S37">
            <v>-1247.4000000000001</v>
          </cell>
          <cell r="T37">
            <v>-480.2</v>
          </cell>
          <cell r="U37">
            <v>114.1</v>
          </cell>
          <cell r="V37">
            <v>716</v>
          </cell>
          <cell r="W37">
            <v>1099.8</v>
          </cell>
          <cell r="X37">
            <v>864</v>
          </cell>
          <cell r="Y37">
            <v>241.6</v>
          </cell>
          <cell r="BQ37">
            <v>-15562.5</v>
          </cell>
        </row>
        <row r="38">
          <cell r="B38" t="str">
            <v xml:space="preserve">MTMSwapFFPG&amp;E </v>
          </cell>
          <cell r="C38" t="str">
            <v>MTM</v>
          </cell>
          <cell r="D38" t="str">
            <v>SwapFF</v>
          </cell>
          <cell r="E38" t="str">
            <v xml:space="preserve">PG&amp;E </v>
          </cell>
          <cell r="H38" t="str">
            <v>PG&amp;E City Gate</v>
          </cell>
          <cell r="I38" t="str">
            <v>(blank)</v>
          </cell>
          <cell r="J38">
            <v>-296676</v>
          </cell>
          <cell r="K38">
            <v>-294047.5</v>
          </cell>
          <cell r="L38">
            <v>-353791.9</v>
          </cell>
          <cell r="M38">
            <v>-292503.5</v>
          </cell>
          <cell r="N38">
            <v>-196063.7</v>
          </cell>
          <cell r="O38">
            <v>-210849.1</v>
          </cell>
          <cell r="P38">
            <v>-94664.1</v>
          </cell>
          <cell r="Q38">
            <v>-85005.1</v>
          </cell>
          <cell r="R38">
            <v>-89144.25</v>
          </cell>
          <cell r="S38">
            <v>-74088.800000000003</v>
          </cell>
          <cell r="T38">
            <v>-78348.2</v>
          </cell>
          <cell r="U38">
            <v>-67693.3</v>
          </cell>
          <cell r="V38">
            <v>-67158.600000000006</v>
          </cell>
          <cell r="W38">
            <v>-69183.009999999995</v>
          </cell>
          <cell r="X38">
            <v>-68997</v>
          </cell>
          <cell r="Y38">
            <v>-66266.3</v>
          </cell>
          <cell r="Z38">
            <v>-78926.3</v>
          </cell>
          <cell r="AA38">
            <v>-20040.8</v>
          </cell>
          <cell r="AB38">
            <v>21903.599999999999</v>
          </cell>
          <cell r="AC38">
            <v>33678.400000000001</v>
          </cell>
          <cell r="AD38">
            <v>24850.1</v>
          </cell>
          <cell r="AE38">
            <v>24821.7</v>
          </cell>
          <cell r="AF38">
            <v>35774.400000000001</v>
          </cell>
          <cell r="AG38">
            <v>59325.4</v>
          </cell>
          <cell r="AH38">
            <v>61915.6</v>
          </cell>
          <cell r="AI38">
            <v>55006.8</v>
          </cell>
          <cell r="AJ38">
            <v>52900.6</v>
          </cell>
          <cell r="AK38">
            <v>44897.8</v>
          </cell>
          <cell r="AL38">
            <v>35877.599999999999</v>
          </cell>
          <cell r="AM38">
            <v>31601.599999999999</v>
          </cell>
          <cell r="AN38">
            <v>31916.799999999999</v>
          </cell>
          <cell r="AO38">
            <v>40945.800000000003</v>
          </cell>
          <cell r="AP38">
            <v>32209.1</v>
          </cell>
          <cell r="AQ38">
            <v>32208.6</v>
          </cell>
          <cell r="AR38">
            <v>43171.199999999997</v>
          </cell>
          <cell r="AS38">
            <v>55059</v>
          </cell>
          <cell r="AT38">
            <v>55912.15</v>
          </cell>
          <cell r="AU38">
            <v>48675</v>
          </cell>
          <cell r="AV38">
            <v>50664</v>
          </cell>
          <cell r="AW38">
            <v>43509</v>
          </cell>
          <cell r="AX38">
            <v>768</v>
          </cell>
          <cell r="AY38">
            <v>768</v>
          </cell>
          <cell r="AZ38">
            <v>768</v>
          </cell>
          <cell r="BA38">
            <v>768</v>
          </cell>
          <cell r="BB38">
            <v>768</v>
          </cell>
          <cell r="BC38">
            <v>768</v>
          </cell>
          <cell r="BD38">
            <v>768</v>
          </cell>
          <cell r="BE38">
            <v>768</v>
          </cell>
          <cell r="BF38">
            <v>768</v>
          </cell>
          <cell r="BG38">
            <v>1120</v>
          </cell>
          <cell r="BH38">
            <v>1120</v>
          </cell>
          <cell r="BI38">
            <v>1120</v>
          </cell>
          <cell r="BJ38">
            <v>1120</v>
          </cell>
          <cell r="BK38">
            <v>1120</v>
          </cell>
          <cell r="BL38">
            <v>1120</v>
          </cell>
          <cell r="BM38">
            <v>1120</v>
          </cell>
          <cell r="BN38">
            <v>1120</v>
          </cell>
          <cell r="BO38">
            <v>1120</v>
          </cell>
          <cell r="BP38">
            <v>1120</v>
          </cell>
          <cell r="BQ38">
            <v>-1568511.21</v>
          </cell>
        </row>
        <row r="39">
          <cell r="B39" t="str">
            <v>MTMSwapFFSanJuan</v>
          </cell>
          <cell r="C39" t="str">
            <v>MTM</v>
          </cell>
          <cell r="D39" t="str">
            <v>SwapFF</v>
          </cell>
          <cell r="E39" t="str">
            <v>SanJuan</v>
          </cell>
          <cell r="H39" t="str">
            <v>San Juan</v>
          </cell>
          <cell r="I39" t="str">
            <v>(blank)</v>
          </cell>
          <cell r="J39">
            <v>-5895</v>
          </cell>
          <cell r="K39">
            <v>-4836</v>
          </cell>
          <cell r="L39">
            <v>-8639</v>
          </cell>
          <cell r="M39">
            <v>-4572</v>
          </cell>
          <cell r="N39">
            <v>-300</v>
          </cell>
          <cell r="P39">
            <v>-2470.4</v>
          </cell>
          <cell r="Q39">
            <v>-3203.2</v>
          </cell>
          <cell r="R39">
            <v>-3765.5</v>
          </cell>
          <cell r="S39">
            <v>-2739.2</v>
          </cell>
          <cell r="T39">
            <v>-1277.0999999999999</v>
          </cell>
          <cell r="U39">
            <v>263.2</v>
          </cell>
          <cell r="V39">
            <v>1455.4</v>
          </cell>
          <cell r="W39">
            <v>2284.8000000000002</v>
          </cell>
          <cell r="X39">
            <v>1828.5</v>
          </cell>
          <cell r="Y39">
            <v>545.6</v>
          </cell>
          <cell r="BQ39">
            <v>-31319.9</v>
          </cell>
        </row>
        <row r="40">
          <cell r="B40" t="str">
            <v>MTMSwapFFSocal</v>
          </cell>
          <cell r="C40" t="str">
            <v>MTM</v>
          </cell>
          <cell r="D40" t="str">
            <v>SwapFF</v>
          </cell>
          <cell r="E40" t="str">
            <v>Socal</v>
          </cell>
          <cell r="H40" t="str">
            <v>Socal Border</v>
          </cell>
          <cell r="I40" t="str">
            <v>(blank)</v>
          </cell>
          <cell r="J40">
            <v>-2414918.73</v>
          </cell>
          <cell r="K40">
            <v>-2177681.92</v>
          </cell>
          <cell r="L40">
            <v>-2566053.0299999998</v>
          </cell>
          <cell r="M40">
            <v>-2423273.04</v>
          </cell>
          <cell r="N40">
            <v>-1222366.05</v>
          </cell>
          <cell r="O40">
            <v>-1121439.31</v>
          </cell>
          <cell r="P40">
            <v>-1022076.86</v>
          </cell>
          <cell r="Q40">
            <v>-768059.39399999985</v>
          </cell>
          <cell r="R40">
            <v>-703305.40800000005</v>
          </cell>
          <cell r="S40">
            <v>-695439.39099999995</v>
          </cell>
          <cell r="T40">
            <v>-649280.97900000005</v>
          </cell>
          <cell r="U40">
            <v>-499071.80899999995</v>
          </cell>
          <cell r="V40">
            <v>-384516.33199999994</v>
          </cell>
          <cell r="W40">
            <v>-378809.663</v>
          </cell>
          <cell r="X40">
            <v>-452124.54</v>
          </cell>
          <cell r="Y40">
            <v>-536669.11699999997</v>
          </cell>
          <cell r="Z40">
            <v>-584978.245</v>
          </cell>
          <cell r="AA40">
            <v>-579865.924</v>
          </cell>
          <cell r="AB40">
            <v>-494836.18399999995</v>
          </cell>
          <cell r="AC40">
            <v>-347276.1</v>
          </cell>
          <cell r="AD40">
            <v>-334257.59999999998</v>
          </cell>
          <cell r="AE40">
            <v>-338639.4</v>
          </cell>
          <cell r="AF40">
            <v>-367442.1</v>
          </cell>
          <cell r="AG40">
            <v>-330651.40000000002</v>
          </cell>
          <cell r="AH40">
            <v>-272530.09999999998</v>
          </cell>
          <cell r="AI40">
            <v>-275727.5</v>
          </cell>
          <cell r="AJ40">
            <v>-362636.1</v>
          </cell>
          <cell r="AK40">
            <v>-391724.9</v>
          </cell>
          <cell r="AL40">
            <v>-379338.8</v>
          </cell>
          <cell r="AM40">
            <v>-373675.6</v>
          </cell>
          <cell r="AN40">
            <v>-233461</v>
          </cell>
          <cell r="AO40">
            <v>-163195</v>
          </cell>
          <cell r="AP40">
            <v>-101304.5</v>
          </cell>
          <cell r="AQ40">
            <v>-96508</v>
          </cell>
          <cell r="AR40">
            <v>-102188</v>
          </cell>
          <cell r="AS40">
            <v>-96852.5</v>
          </cell>
          <cell r="AT40">
            <v>-93677.5</v>
          </cell>
          <cell r="AU40">
            <v>-88040</v>
          </cell>
          <cell r="AV40">
            <v>-88040</v>
          </cell>
          <cell r="AW40">
            <v>-88040</v>
          </cell>
          <cell r="AX40">
            <v>-80480</v>
          </cell>
          <cell r="AY40">
            <v>-80480</v>
          </cell>
          <cell r="AZ40">
            <v>-34920</v>
          </cell>
          <cell r="BA40">
            <v>-30720</v>
          </cell>
          <cell r="BB40">
            <v>-30720</v>
          </cell>
          <cell r="BC40">
            <v>-30720</v>
          </cell>
          <cell r="BD40">
            <v>-34290</v>
          </cell>
          <cell r="BE40">
            <v>-33240</v>
          </cell>
          <cell r="BF40">
            <v>-33240</v>
          </cell>
          <cell r="BG40">
            <v>-30930</v>
          </cell>
          <cell r="BH40">
            <v>-30930</v>
          </cell>
          <cell r="BI40">
            <v>-30930</v>
          </cell>
          <cell r="BJ40">
            <v>650</v>
          </cell>
          <cell r="BK40">
            <v>650</v>
          </cell>
          <cell r="BL40">
            <v>650</v>
          </cell>
          <cell r="BM40">
            <v>1650</v>
          </cell>
          <cell r="BQ40">
            <v>-25077972.026000004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row r="5">
          <cell r="A5" t="str">
            <v>Chicago CGPHY GAS SPOTFixed PriceSum of currentmtmvalue</v>
          </cell>
          <cell r="B5" t="str">
            <v>Chicago CG</v>
          </cell>
          <cell r="C5" t="str">
            <v>PHY GAS SPOT</v>
          </cell>
          <cell r="D5" t="str">
            <v>Fixed Price</v>
          </cell>
          <cell r="E5" t="str">
            <v>Chicago CG</v>
          </cell>
          <cell r="F5" t="str">
            <v>PHY GAS SPOT</v>
          </cell>
          <cell r="G5" t="str">
            <v>Fixed Price</v>
          </cell>
          <cell r="H5" t="str">
            <v>Sum of currentmtmvalue</v>
          </cell>
          <cell r="I5">
            <v>720</v>
          </cell>
          <cell r="J5">
            <v>17718.674999999999</v>
          </cell>
          <cell r="K5">
            <v>-28778.5</v>
          </cell>
          <cell r="BO5">
            <v>-10339.825000000001</v>
          </cell>
        </row>
        <row r="6">
          <cell r="A6" t="str">
            <v>Chicago CGPHY GAS SPOTFixed PriceSum of currentvolume</v>
          </cell>
          <cell r="B6" t="str">
            <v>Chicago CG</v>
          </cell>
          <cell r="C6" t="str">
            <v>PHY GAS SPOT</v>
          </cell>
          <cell r="D6" t="str">
            <v>Fixed Price</v>
          </cell>
          <cell r="H6" t="str">
            <v>Sum of currentvolume</v>
          </cell>
          <cell r="I6">
            <v>6000</v>
          </cell>
          <cell r="J6">
            <v>-106160</v>
          </cell>
          <cell r="K6">
            <v>128600</v>
          </cell>
          <cell r="BO6">
            <v>28440</v>
          </cell>
        </row>
        <row r="7">
          <cell r="A7" t="str">
            <v>Chicago CGPHY GAS SPOTGDD-CHISum of currentmtmvalue</v>
          </cell>
          <cell r="B7" t="str">
            <v>Chicago CG</v>
          </cell>
          <cell r="C7" t="str">
            <v>PHY GAS SPOT</v>
          </cell>
          <cell r="D7" t="str">
            <v>GDD-CHI</v>
          </cell>
          <cell r="G7" t="str">
            <v>GDD-CHI</v>
          </cell>
          <cell r="H7" t="str">
            <v>Sum of currentmtmvalue</v>
          </cell>
          <cell r="I7">
            <v>-30504.91</v>
          </cell>
          <cell r="BO7">
            <v>-30504.91</v>
          </cell>
        </row>
        <row r="8">
          <cell r="A8" t="str">
            <v>Chicago CGPHY GAS SPOTGDD-CHISum of currentvolume</v>
          </cell>
          <cell r="B8" t="str">
            <v>Chicago CG</v>
          </cell>
          <cell r="C8" t="str">
            <v>PHY GAS SPOT</v>
          </cell>
          <cell r="D8" t="str">
            <v>GDD-CHI</v>
          </cell>
          <cell r="H8" t="str">
            <v>Sum of currentvolume</v>
          </cell>
          <cell r="I8">
            <v>-47000</v>
          </cell>
          <cell r="BO8">
            <v>-47000</v>
          </cell>
        </row>
        <row r="9">
          <cell r="A9" t="str">
            <v>Chicago CGPHY GAS SPOTNGI-CHISum of currentmtmvalue</v>
          </cell>
          <cell r="B9" t="str">
            <v>Chicago CG</v>
          </cell>
          <cell r="C9" t="str">
            <v>PHY GAS SPOT</v>
          </cell>
          <cell r="D9" t="str">
            <v>NGI-CHI</v>
          </cell>
          <cell r="G9" t="str">
            <v>NGI-CHI</v>
          </cell>
          <cell r="H9" t="str">
            <v>Sum of currentmtmvalue</v>
          </cell>
          <cell r="K9">
            <v>2712.5</v>
          </cell>
          <cell r="BO9">
            <v>2712.5</v>
          </cell>
        </row>
        <row r="10">
          <cell r="A10" t="str">
            <v>Chicago CGPHY GAS SPOTNGI-CHISum of currentvolume</v>
          </cell>
          <cell r="B10" t="str">
            <v>Chicago CG</v>
          </cell>
          <cell r="C10" t="str">
            <v>PHY GAS SPOT</v>
          </cell>
          <cell r="D10" t="str">
            <v>NGI-CHI</v>
          </cell>
          <cell r="H10" t="str">
            <v>Sum of currentvolume</v>
          </cell>
          <cell r="K10">
            <v>155000</v>
          </cell>
          <cell r="BO10">
            <v>155000</v>
          </cell>
        </row>
        <row r="11">
          <cell r="A11" t="str">
            <v>Chicago CGPHY GAS TERMFixed PriceSum of currentmtmvalue</v>
          </cell>
          <cell r="B11" t="str">
            <v>Chicago CG</v>
          </cell>
          <cell r="C11" t="str">
            <v>PHY GAS TERM</v>
          </cell>
          <cell r="D11" t="str">
            <v>Fixed Price</v>
          </cell>
          <cell r="F11" t="str">
            <v>PHY GAS TERM</v>
          </cell>
          <cell r="G11" t="str">
            <v>Fixed Price</v>
          </cell>
          <cell r="H11" t="str">
            <v>Sum of currentmtmvalue</v>
          </cell>
          <cell r="I11">
            <v>5225.8301149999897</v>
          </cell>
          <cell r="BO11">
            <v>5225.8301149999897</v>
          </cell>
        </row>
        <row r="12">
          <cell r="A12" t="str">
            <v>Chicago CGPHY GAS TERMFixed PriceSum of currentvolume</v>
          </cell>
          <cell r="B12" t="str">
            <v>Chicago CG</v>
          </cell>
          <cell r="C12" t="str">
            <v>PHY GAS TERM</v>
          </cell>
          <cell r="D12" t="str">
            <v>Fixed Price</v>
          </cell>
          <cell r="H12" t="str">
            <v>Sum of currentvolume</v>
          </cell>
          <cell r="I12">
            <v>-45442.000999999997</v>
          </cell>
          <cell r="BO12">
            <v>-45442.000999999997</v>
          </cell>
        </row>
        <row r="13">
          <cell r="A13" t="str">
            <v>Chicago CGPHY GAS TERMNGI-CHISum of currentmtmvalue</v>
          </cell>
          <cell r="B13" t="str">
            <v>Chicago CG</v>
          </cell>
          <cell r="C13" t="str">
            <v>PHY GAS TERM</v>
          </cell>
          <cell r="D13" t="str">
            <v>NGI-CHI</v>
          </cell>
          <cell r="G13" t="str">
            <v>NGI-CHI</v>
          </cell>
          <cell r="H13" t="str">
            <v>Sum of currentmtmvalue</v>
          </cell>
          <cell r="I13">
            <v>-57657.409925099702</v>
          </cell>
          <cell r="J13">
            <v>-56157.763205199903</v>
          </cell>
          <cell r="K13">
            <v>-68795.831999999806</v>
          </cell>
          <cell r="L13">
            <v>-48780.540000000081</v>
          </cell>
          <cell r="M13">
            <v>-39736.028759000081</v>
          </cell>
          <cell r="N13">
            <v>-38853.171595000094</v>
          </cell>
          <cell r="O13">
            <v>-35744.549499999914</v>
          </cell>
          <cell r="P13">
            <v>-36530.137699000057</v>
          </cell>
          <cell r="Q13">
            <v>-36641.245999999999</v>
          </cell>
          <cell r="R13">
            <v>-56229.804246000058</v>
          </cell>
          <cell r="S13">
            <v>-66769.744500000103</v>
          </cell>
          <cell r="T13">
            <v>-69220.280999999901</v>
          </cell>
          <cell r="U13">
            <v>-49810.580500000004</v>
          </cell>
          <cell r="V13">
            <v>-47022.699999999903</v>
          </cell>
          <cell r="W13">
            <v>-45652.7785</v>
          </cell>
          <cell r="BO13">
            <v>-753602.56742929982</v>
          </cell>
        </row>
        <row r="14">
          <cell r="A14" t="str">
            <v>Chicago CGPHY GAS TERMNGI-CHISum of currentvolume</v>
          </cell>
          <cell r="B14" t="str">
            <v>Chicago CG</v>
          </cell>
          <cell r="C14" t="str">
            <v>PHY GAS TERM</v>
          </cell>
          <cell r="D14" t="str">
            <v>NGI-CHI</v>
          </cell>
          <cell r="H14" t="str">
            <v>Sum of currentvolume</v>
          </cell>
          <cell r="I14">
            <v>-239087.99920000002</v>
          </cell>
          <cell r="J14">
            <v>-252789.402</v>
          </cell>
          <cell r="K14">
            <v>-202794</v>
          </cell>
          <cell r="L14">
            <v>540000</v>
          </cell>
          <cell r="M14">
            <v>253259</v>
          </cell>
          <cell r="N14">
            <v>242095</v>
          </cell>
          <cell r="O14">
            <v>-39825</v>
          </cell>
          <cell r="P14">
            <v>-47801</v>
          </cell>
          <cell r="Q14">
            <v>-58294</v>
          </cell>
          <cell r="R14">
            <v>-231754</v>
          </cell>
          <cell r="S14">
            <v>-459565</v>
          </cell>
          <cell r="T14">
            <v>-478604</v>
          </cell>
          <cell r="U14">
            <v>-306341</v>
          </cell>
          <cell r="V14">
            <v>-293318</v>
          </cell>
          <cell r="W14">
            <v>-266169</v>
          </cell>
          <cell r="BO14">
            <v>-1840988.4012</v>
          </cell>
        </row>
        <row r="15">
          <cell r="A15" t="str">
            <v>Chicago CGPHY GAS TERMNYMEX HHSum of currentmtmvalue</v>
          </cell>
          <cell r="B15" t="str">
            <v>Chicago CG</v>
          </cell>
          <cell r="C15" t="str">
            <v>PHY GAS TERM</v>
          </cell>
          <cell r="D15" t="str">
            <v>NYMEX HH</v>
          </cell>
          <cell r="G15" t="str">
            <v>NYMEX HH</v>
          </cell>
          <cell r="H15" t="str">
            <v>Sum of currentmtmvalue</v>
          </cell>
          <cell r="I15">
            <v>1029.994721900001</v>
          </cell>
          <cell r="J15">
            <v>10675.03224479999</v>
          </cell>
          <cell r="K15">
            <v>11166.913999999988</v>
          </cell>
          <cell r="L15">
            <v>429.72237570000198</v>
          </cell>
          <cell r="M15">
            <v>1273.0027023</v>
          </cell>
          <cell r="N15">
            <v>1217.2711409999899</v>
          </cell>
          <cell r="O15">
            <v>1058.165</v>
          </cell>
          <cell r="P15">
            <v>1352.7175778999899</v>
          </cell>
          <cell r="Q15">
            <v>1039.87725</v>
          </cell>
          <cell r="R15">
            <v>1194.5628566999901</v>
          </cell>
          <cell r="BO15">
            <v>30437.259870299953</v>
          </cell>
        </row>
        <row r="16">
          <cell r="A16" t="str">
            <v>Chicago CGPHY GAS TERMNYMEX HHSum of currentvolume</v>
          </cell>
          <cell r="B16" t="str">
            <v>Chicago CG</v>
          </cell>
          <cell r="C16" t="str">
            <v>PHY GAS TERM</v>
          </cell>
          <cell r="D16" t="str">
            <v>NYMEX HH</v>
          </cell>
          <cell r="H16" t="str">
            <v>Sum of currentvolume</v>
          </cell>
          <cell r="I16">
            <v>-8324.9973000000009</v>
          </cell>
          <cell r="J16">
            <v>-47387.001199999999</v>
          </cell>
          <cell r="K16">
            <v>-47701</v>
          </cell>
          <cell r="L16">
            <v>-15625.7</v>
          </cell>
          <cell r="M16">
            <v>-29952.3</v>
          </cell>
          <cell r="N16">
            <v>-28641</v>
          </cell>
          <cell r="O16">
            <v>-24898</v>
          </cell>
          <cell r="P16">
            <v>-31827.9</v>
          </cell>
          <cell r="Q16">
            <v>-24467.7</v>
          </cell>
          <cell r="R16">
            <v>-28106.7</v>
          </cell>
          <cell r="BO16">
            <v>-286932.29849999998</v>
          </cell>
        </row>
        <row r="17">
          <cell r="A17" t="str">
            <v>CinergyPHY GAS SPOTFixed PriceSum of currentmtmvalue</v>
          </cell>
          <cell r="B17" t="str">
            <v>Cinergy</v>
          </cell>
          <cell r="C17" t="str">
            <v>PHY GAS SPOT</v>
          </cell>
          <cell r="D17" t="str">
            <v>Fixed Price</v>
          </cell>
          <cell r="E17" t="str">
            <v>Cinergy</v>
          </cell>
          <cell r="F17" t="str">
            <v>PHY GAS SPOT</v>
          </cell>
          <cell r="G17" t="str">
            <v>Fixed Price</v>
          </cell>
          <cell r="H17" t="str">
            <v>Sum of currentmtmvalue</v>
          </cell>
          <cell r="J17">
            <v>1610.75</v>
          </cell>
          <cell r="BO17">
            <v>1610.75</v>
          </cell>
        </row>
        <row r="18">
          <cell r="A18" t="str">
            <v>CinergyPHY GAS SPOTFixed PriceSum of currentvolume</v>
          </cell>
          <cell r="B18" t="str">
            <v>Cinergy</v>
          </cell>
          <cell r="C18" t="str">
            <v>PHY GAS SPOT</v>
          </cell>
          <cell r="D18" t="str">
            <v>Fixed Price</v>
          </cell>
          <cell r="H18" t="str">
            <v>Sum of currentvolume</v>
          </cell>
          <cell r="J18">
            <v>-379</v>
          </cell>
          <cell r="BO18">
            <v>-379</v>
          </cell>
        </row>
        <row r="19">
          <cell r="A19" t="str">
            <v>CinergyPHY GAS SPOTGDD-TGTSLSum of currentmtmvalue</v>
          </cell>
          <cell r="B19" t="str">
            <v>Cinergy</v>
          </cell>
          <cell r="C19" t="str">
            <v>PHY GAS SPOT</v>
          </cell>
          <cell r="D19" t="str">
            <v>GDD-TGTSL</v>
          </cell>
          <cell r="G19" t="str">
            <v>GDD-TGTSL</v>
          </cell>
          <cell r="H19" t="str">
            <v>Sum of currentmtmvalue</v>
          </cell>
          <cell r="I19">
            <v>-2284.0019907629999</v>
          </cell>
          <cell r="J19">
            <v>-937.58915000000002</v>
          </cell>
          <cell r="BO19">
            <v>-3221.5911407630001</v>
          </cell>
        </row>
        <row r="20">
          <cell r="A20" t="str">
            <v>CinergyPHY GAS SPOTGDD-TGTSLSum of currentvolume</v>
          </cell>
          <cell r="B20" t="str">
            <v>Cinergy</v>
          </cell>
          <cell r="C20" t="str">
            <v>PHY GAS SPOT</v>
          </cell>
          <cell r="D20" t="str">
            <v>GDD-TGTSL</v>
          </cell>
          <cell r="H20" t="str">
            <v>Sum of currentvolume</v>
          </cell>
          <cell r="I20">
            <v>913.99929999999995</v>
          </cell>
          <cell r="J20">
            <v>379</v>
          </cell>
          <cell r="BO20">
            <v>1292.9992999999999</v>
          </cell>
        </row>
        <row r="21">
          <cell r="A21" t="str">
            <v>CinergyPHY GAS TERMFixed PriceSum of currentmtmvalue</v>
          </cell>
          <cell r="B21" t="str">
            <v>Cinergy</v>
          </cell>
          <cell r="C21" t="str">
            <v>PHY GAS TERM</v>
          </cell>
          <cell r="D21" t="str">
            <v>Fixed Price</v>
          </cell>
          <cell r="F21" t="str">
            <v>PHY GAS TERM</v>
          </cell>
          <cell r="G21" t="str">
            <v>Fixed Price</v>
          </cell>
          <cell r="H21" t="str">
            <v>Sum of currentmtmvalue</v>
          </cell>
          <cell r="I21">
            <v>3884.4970250000001</v>
          </cell>
          <cell r="BO21">
            <v>3884.4970250000001</v>
          </cell>
        </row>
        <row r="22">
          <cell r="A22" t="str">
            <v>CinergyPHY GAS TERMFixed PriceSum of currentvolume</v>
          </cell>
          <cell r="B22" t="str">
            <v>Cinergy</v>
          </cell>
          <cell r="C22" t="str">
            <v>PHY GAS TERM</v>
          </cell>
          <cell r="D22" t="str">
            <v>Fixed Price</v>
          </cell>
          <cell r="H22" t="str">
            <v>Sum of currentvolume</v>
          </cell>
          <cell r="I22">
            <v>-913.99929999999995</v>
          </cell>
          <cell r="BO22">
            <v>-913.99929999999995</v>
          </cell>
        </row>
        <row r="23">
          <cell r="A23" t="str">
            <v>Colorado Interstate GasGAS SERVICESNYMEX HHSum of currentmtmvalue</v>
          </cell>
          <cell r="B23" t="str">
            <v>Colorado Interstate Gas</v>
          </cell>
          <cell r="C23" t="str">
            <v>GAS SERVICES</v>
          </cell>
          <cell r="D23" t="str">
            <v>NYMEX HH</v>
          </cell>
          <cell r="E23" t="str">
            <v>Colorado Interstate Gas</v>
          </cell>
          <cell r="F23" t="str">
            <v>GAS SERVICES</v>
          </cell>
          <cell r="G23" t="str">
            <v>NYMEX HH</v>
          </cell>
          <cell r="H23" t="str">
            <v>Sum of currentmtmvalue</v>
          </cell>
          <cell r="I23">
            <v>106003.26</v>
          </cell>
          <cell r="J23">
            <v>72261.672000000006</v>
          </cell>
          <cell r="K23">
            <v>94077.436000000002</v>
          </cell>
          <cell r="BO23">
            <v>272342.36800000002</v>
          </cell>
        </row>
        <row r="24">
          <cell r="A24" t="str">
            <v>Colorado Interstate GasGAS SERVICESNYMEX HHSum of currentvolume</v>
          </cell>
          <cell r="B24" t="str">
            <v>Colorado Interstate Gas</v>
          </cell>
          <cell r="C24" t="str">
            <v>GAS SERVICES</v>
          </cell>
          <cell r="D24" t="str">
            <v>NYMEX HH</v>
          </cell>
          <cell r="H24" t="str">
            <v>Sum of currentvolume</v>
          </cell>
          <cell r="I24">
            <v>-45012</v>
          </cell>
          <cell r="J24">
            <v>-40012</v>
          </cell>
          <cell r="K24">
            <v>-42997</v>
          </cell>
          <cell r="BO24">
            <v>-128021</v>
          </cell>
        </row>
        <row r="25">
          <cell r="A25" t="str">
            <v>Colorado Interstate GasPHY GAS SPOTFixed PriceSum of currentmtmvalue</v>
          </cell>
          <cell r="B25" t="str">
            <v>Colorado Interstate Gas</v>
          </cell>
          <cell r="C25" t="str">
            <v>PHY GAS SPOT</v>
          </cell>
          <cell r="D25" t="str">
            <v>Fixed Price</v>
          </cell>
          <cell r="F25" t="str">
            <v>PHY GAS SPOT</v>
          </cell>
          <cell r="G25" t="str">
            <v>Fixed Price</v>
          </cell>
          <cell r="H25" t="str">
            <v>Sum of currentmtmvalue</v>
          </cell>
          <cell r="J25">
            <v>-6223.6776</v>
          </cell>
          <cell r="BO25">
            <v>-6223.6776</v>
          </cell>
        </row>
        <row r="26">
          <cell r="A26" t="str">
            <v>Colorado Interstate GasPHY GAS SPOTFixed PriceSum of currentvolume</v>
          </cell>
          <cell r="B26" t="str">
            <v>Colorado Interstate Gas</v>
          </cell>
          <cell r="C26" t="str">
            <v>PHY GAS SPOT</v>
          </cell>
          <cell r="D26" t="str">
            <v>Fixed Price</v>
          </cell>
          <cell r="H26" t="str">
            <v>Sum of currentvolume</v>
          </cell>
          <cell r="J26">
            <v>2734</v>
          </cell>
          <cell r="BO26">
            <v>2734</v>
          </cell>
        </row>
        <row r="27">
          <cell r="A27" t="str">
            <v>DominionIMBALANCEFixed PriceSum of currentmtmvalue</v>
          </cell>
          <cell r="B27" t="str">
            <v>Dominion</v>
          </cell>
          <cell r="C27" t="str">
            <v>IMBALANCE</v>
          </cell>
          <cell r="D27" t="str">
            <v>Fixed Price</v>
          </cell>
          <cell r="E27" t="str">
            <v>Dominion</v>
          </cell>
          <cell r="F27" t="str">
            <v>IMBALANCE</v>
          </cell>
          <cell r="G27" t="str">
            <v>Fixed Price</v>
          </cell>
          <cell r="H27" t="str">
            <v>Sum of currentmtmvalue</v>
          </cell>
          <cell r="I27">
            <v>-4652.9355599999999</v>
          </cell>
          <cell r="BO27">
            <v>-4652.9355599999999</v>
          </cell>
        </row>
        <row r="28">
          <cell r="A28" t="str">
            <v>DominionIMBALANCEFixed PriceSum of currentvolume</v>
          </cell>
          <cell r="B28" t="str">
            <v>Dominion</v>
          </cell>
          <cell r="C28" t="str">
            <v>IMBALANCE</v>
          </cell>
          <cell r="D28" t="str">
            <v>Fixed Price</v>
          </cell>
          <cell r="H28" t="str">
            <v>Sum of currentvolume</v>
          </cell>
          <cell r="I28">
            <v>2087.1</v>
          </cell>
          <cell r="BO28">
            <v>2087.1</v>
          </cell>
        </row>
        <row r="29">
          <cell r="A29" t="str">
            <v>DominionPHY GAS SPOTFixed PriceSum of currentmtmvalue</v>
          </cell>
          <cell r="B29" t="str">
            <v>Dominion</v>
          </cell>
          <cell r="C29" t="str">
            <v>PHY GAS SPOT</v>
          </cell>
          <cell r="D29" t="str">
            <v>Fixed Price</v>
          </cell>
          <cell r="F29" t="str">
            <v>PHY GAS SPOT</v>
          </cell>
          <cell r="G29" t="str">
            <v>Fixed Price</v>
          </cell>
          <cell r="H29" t="str">
            <v>Sum of currentmtmvalue</v>
          </cell>
          <cell r="J29">
            <v>-29183.615999999998</v>
          </cell>
          <cell r="K29">
            <v>-39060</v>
          </cell>
          <cell r="BO29">
            <v>-68243.615999999995</v>
          </cell>
        </row>
        <row r="30">
          <cell r="A30" t="str">
            <v>DominionPHY GAS SPOTFixed PriceSum of currentvolume</v>
          </cell>
          <cell r="B30" t="str">
            <v>Dominion</v>
          </cell>
          <cell r="C30" t="str">
            <v>PHY GAS SPOT</v>
          </cell>
          <cell r="D30" t="str">
            <v>Fixed Price</v>
          </cell>
          <cell r="H30" t="str">
            <v>Sum of currentvolume</v>
          </cell>
          <cell r="J30">
            <v>12936</v>
          </cell>
          <cell r="K30">
            <v>13950</v>
          </cell>
          <cell r="BO30">
            <v>26886</v>
          </cell>
        </row>
        <row r="31">
          <cell r="A31" t="str">
            <v>DominionPHY GAS TERMFixed PriceSum of currentmtmvalue</v>
          </cell>
          <cell r="B31" t="str">
            <v>Dominion</v>
          </cell>
          <cell r="C31" t="str">
            <v>PHY GAS TERM</v>
          </cell>
          <cell r="D31" t="str">
            <v>Fixed Price</v>
          </cell>
          <cell r="F31" t="str">
            <v>PHY GAS TERM</v>
          </cell>
          <cell r="G31" t="str">
            <v>Fixed Price</v>
          </cell>
          <cell r="H31" t="str">
            <v>Sum of currentmtmvalue</v>
          </cell>
          <cell r="I31">
            <v>8766.2957039999892</v>
          </cell>
          <cell r="BO31">
            <v>8766.2957039999892</v>
          </cell>
        </row>
        <row r="32">
          <cell r="A32" t="str">
            <v>DominionPHY GAS TERMFixed PriceSum of currentvolume</v>
          </cell>
          <cell r="B32" t="str">
            <v>Dominion</v>
          </cell>
          <cell r="C32" t="str">
            <v>PHY GAS TERM</v>
          </cell>
          <cell r="D32" t="str">
            <v>Fixed Price</v>
          </cell>
          <cell r="H32" t="str">
            <v>Sum of currentvolume</v>
          </cell>
          <cell r="I32">
            <v>-14620.998100000001</v>
          </cell>
          <cell r="BO32">
            <v>-14620.998100000001</v>
          </cell>
        </row>
        <row r="33">
          <cell r="A33" t="str">
            <v>DominionPHY GAS TERMIF-DOMAPSum of currentmtmvalue</v>
          </cell>
          <cell r="B33" t="str">
            <v>Dominion</v>
          </cell>
          <cell r="C33" t="str">
            <v>PHY GAS TERM</v>
          </cell>
          <cell r="D33" t="str">
            <v>IF-DOMAP</v>
          </cell>
          <cell r="G33" t="str">
            <v>IF-DOMAP</v>
          </cell>
          <cell r="H33" t="str">
            <v>Sum of currentmtmvalue</v>
          </cell>
          <cell r="I33">
            <v>-57753</v>
          </cell>
          <cell r="BO33">
            <v>-57753</v>
          </cell>
        </row>
        <row r="34">
          <cell r="A34" t="str">
            <v>DominionPHY GAS TERMIF-DOMAPSum of currentvolume</v>
          </cell>
          <cell r="B34" t="str">
            <v>Dominion</v>
          </cell>
          <cell r="C34" t="str">
            <v>PHY GAS TERM</v>
          </cell>
          <cell r="D34" t="str">
            <v>IF-DOMAP</v>
          </cell>
          <cell r="H34" t="str">
            <v>Sum of currentvolume</v>
          </cell>
          <cell r="I34">
            <v>18600</v>
          </cell>
          <cell r="BO34">
            <v>18600</v>
          </cell>
        </row>
        <row r="35">
          <cell r="A35" t="str">
            <v>DominionPHY GAS TERMNYMEX HHSum of currentmtmvalue</v>
          </cell>
          <cell r="B35" t="str">
            <v>Dominion</v>
          </cell>
          <cell r="C35" t="str">
            <v>PHY GAS TERM</v>
          </cell>
          <cell r="D35" t="str">
            <v>NYMEX HH</v>
          </cell>
          <cell r="G35" t="str">
            <v>NYMEX HH</v>
          </cell>
          <cell r="H35" t="str">
            <v>Sum of currentmtmvalue</v>
          </cell>
          <cell r="I35">
            <v>729.43099199999995</v>
          </cell>
          <cell r="J35">
            <v>10566.244999999999</v>
          </cell>
          <cell r="K35">
            <v>9295.35</v>
          </cell>
          <cell r="L35">
            <v>3474.10249999999</v>
          </cell>
          <cell r="BO35">
            <v>24065.128491999985</v>
          </cell>
        </row>
        <row r="36">
          <cell r="A36" t="str">
            <v>DominionPHY GAS TERMNYMEX HHSum of currentvolume</v>
          </cell>
          <cell r="B36" t="str">
            <v>Dominion</v>
          </cell>
          <cell r="C36" t="str">
            <v>PHY GAS TERM</v>
          </cell>
          <cell r="D36" t="str">
            <v>NYMEX HH</v>
          </cell>
          <cell r="H36" t="str">
            <v>Sum of currentvolume</v>
          </cell>
          <cell r="I36">
            <v>-1519.6014</v>
          </cell>
          <cell r="J36">
            <v>-16125.101599999998</v>
          </cell>
          <cell r="K36">
            <v>-13950</v>
          </cell>
          <cell r="L36">
            <v>-6649</v>
          </cell>
          <cell r="BO36">
            <v>-38243.702999999994</v>
          </cell>
        </row>
        <row r="37">
          <cell r="A37" t="str">
            <v>HHPHY GAS SPOTIF-TGTSLSum of currentmtmvalue</v>
          </cell>
          <cell r="B37" t="str">
            <v>HH</v>
          </cell>
          <cell r="C37" t="str">
            <v>PHY GAS SPOT</v>
          </cell>
          <cell r="D37" t="str">
            <v>IF-TGTSL</v>
          </cell>
          <cell r="E37" t="str">
            <v>HH</v>
          </cell>
          <cell r="F37" t="str">
            <v>PHY GAS SPOT</v>
          </cell>
          <cell r="G37" t="str">
            <v>IF-TGTSL</v>
          </cell>
          <cell r="H37" t="str">
            <v>Sum of currentmtmvalue</v>
          </cell>
          <cell r="K37">
            <v>-7337.7</v>
          </cell>
          <cell r="BO37">
            <v>-7337.7</v>
          </cell>
        </row>
        <row r="38">
          <cell r="A38" t="str">
            <v>HHPHY GAS SPOTIF-TGTSLSum of currentvolume</v>
          </cell>
          <cell r="B38" t="str">
            <v>HH</v>
          </cell>
          <cell r="C38" t="str">
            <v>PHY GAS SPOT</v>
          </cell>
          <cell r="D38" t="str">
            <v>IF-TGTSL</v>
          </cell>
          <cell r="H38" t="str">
            <v>Sum of currentvolume</v>
          </cell>
          <cell r="K38">
            <v>2790</v>
          </cell>
          <cell r="BO38">
            <v>2790</v>
          </cell>
        </row>
        <row r="39">
          <cell r="A39" t="str">
            <v>HHPHY GAS TERMFixed PriceSum of currentmtmvalue</v>
          </cell>
          <cell r="B39" t="str">
            <v>HH</v>
          </cell>
          <cell r="C39" t="str">
            <v>PHY GAS TERM</v>
          </cell>
          <cell r="D39" t="str">
            <v>Fixed Price</v>
          </cell>
          <cell r="F39" t="str">
            <v>PHY GAS TERM</v>
          </cell>
          <cell r="G39" t="str">
            <v>Fixed Price</v>
          </cell>
          <cell r="H39" t="str">
            <v>Sum of currentmtmvalue</v>
          </cell>
          <cell r="L39">
            <v>0</v>
          </cell>
          <cell r="M39">
            <v>0</v>
          </cell>
          <cell r="N39">
            <v>0</v>
          </cell>
          <cell r="O39">
            <v>0</v>
          </cell>
          <cell r="P39">
            <v>0</v>
          </cell>
          <cell r="Q39">
            <v>0</v>
          </cell>
          <cell r="R39">
            <v>0</v>
          </cell>
          <cell r="S39">
            <v>0</v>
          </cell>
          <cell r="BO39">
            <v>0</v>
          </cell>
        </row>
        <row r="40">
          <cell r="A40" t="str">
            <v>HHPHY GAS TERMFixed PriceSum of currentvolume</v>
          </cell>
          <cell r="B40" t="str">
            <v>HH</v>
          </cell>
          <cell r="C40" t="str">
            <v>PHY GAS TERM</v>
          </cell>
          <cell r="D40" t="str">
            <v>Fixed Price</v>
          </cell>
          <cell r="H40" t="str">
            <v>Sum of currentvolume</v>
          </cell>
          <cell r="L40">
            <v>-1722</v>
          </cell>
          <cell r="M40">
            <v>-1300</v>
          </cell>
          <cell r="N40">
            <v>-1293</v>
          </cell>
          <cell r="O40">
            <v>-978</v>
          </cell>
          <cell r="P40">
            <v>-1497</v>
          </cell>
          <cell r="Q40">
            <v>-1446</v>
          </cell>
          <cell r="R40">
            <v>-1257</v>
          </cell>
          <cell r="S40">
            <v>-2474</v>
          </cell>
          <cell r="BO40">
            <v>-11967</v>
          </cell>
        </row>
        <row r="41">
          <cell r="A41" t="str">
            <v>HHPHY GAS TERMIF-COLAPSum of currentmtmvalue</v>
          </cell>
          <cell r="B41" t="str">
            <v>HH</v>
          </cell>
          <cell r="C41" t="str">
            <v>PHY GAS TERM</v>
          </cell>
          <cell r="D41" t="str">
            <v>IF-COLAP</v>
          </cell>
          <cell r="G41" t="str">
            <v>IF-COLAP</v>
          </cell>
          <cell r="H41" t="str">
            <v>Sum of currentmtmvalue</v>
          </cell>
          <cell r="I41">
            <v>281.53224</v>
          </cell>
          <cell r="J41">
            <v>473.36756400000002</v>
          </cell>
          <cell r="L41">
            <v>6354.18</v>
          </cell>
          <cell r="M41">
            <v>4829.5</v>
          </cell>
          <cell r="N41">
            <v>9705.2579999999998</v>
          </cell>
          <cell r="O41">
            <v>11108.124</v>
          </cell>
          <cell r="P41">
            <v>22700.508000000002</v>
          </cell>
          <cell r="Q41">
            <v>27502.92</v>
          </cell>
          <cell r="R41">
            <v>31533.101999999999</v>
          </cell>
          <cell r="S41">
            <v>76441.652000000016</v>
          </cell>
          <cell r="BO41">
            <v>190930.14380400002</v>
          </cell>
        </row>
        <row r="42">
          <cell r="A42" t="str">
            <v>HHPHY GAS TERMIF-COLAPSum of currentvolume</v>
          </cell>
          <cell r="B42" t="str">
            <v>HH</v>
          </cell>
          <cell r="C42" t="str">
            <v>PHY GAS TERM</v>
          </cell>
          <cell r="D42" t="str">
            <v>IF-COLAP</v>
          </cell>
          <cell r="H42" t="str">
            <v>Sum of currentvolume</v>
          </cell>
          <cell r="I42">
            <v>-92.004000000000005</v>
          </cell>
          <cell r="J42">
            <v>-194.00309999999999</v>
          </cell>
          <cell r="L42">
            <v>-1722</v>
          </cell>
          <cell r="M42">
            <v>-1300</v>
          </cell>
          <cell r="N42">
            <v>-2586</v>
          </cell>
          <cell r="O42">
            <v>-2934</v>
          </cell>
          <cell r="P42">
            <v>-5988</v>
          </cell>
          <cell r="Q42">
            <v>-7230</v>
          </cell>
          <cell r="R42">
            <v>-7542</v>
          </cell>
          <cell r="S42">
            <v>-17318</v>
          </cell>
          <cell r="BO42">
            <v>-46906.007100000003</v>
          </cell>
        </row>
        <row r="43">
          <cell r="A43" t="str">
            <v>HHPHY GAS TERMNYMEX HHSum of currentmtmvalue</v>
          </cell>
          <cell r="B43" t="str">
            <v>HH</v>
          </cell>
          <cell r="C43" t="str">
            <v>PHY GAS TERM</v>
          </cell>
          <cell r="D43" t="str">
            <v>NYMEX HH</v>
          </cell>
          <cell r="G43" t="str">
            <v>NYMEX HH</v>
          </cell>
          <cell r="H43" t="str">
            <v>Sum of currentmtmvalue</v>
          </cell>
          <cell r="I43">
            <v>10795.966785000001</v>
          </cell>
          <cell r="J43">
            <v>7760.7321318000004</v>
          </cell>
          <cell r="L43">
            <v>6801.9</v>
          </cell>
          <cell r="M43">
            <v>5167.5</v>
          </cell>
          <cell r="N43">
            <v>10377.618</v>
          </cell>
          <cell r="O43">
            <v>11870.964</v>
          </cell>
          <cell r="P43">
            <v>24257.387999999999</v>
          </cell>
          <cell r="Q43">
            <v>29382.720000000001</v>
          </cell>
          <cell r="R43">
            <v>32513.561999999998</v>
          </cell>
          <cell r="S43">
            <v>78692.991999999998</v>
          </cell>
          <cell r="BO43">
            <v>217621.3429168</v>
          </cell>
        </row>
        <row r="44">
          <cell r="A44" t="str">
            <v>HHPHY GAS TERMNYMEX HHSum of currentvolume</v>
          </cell>
          <cell r="B44" t="str">
            <v>HH</v>
          </cell>
          <cell r="C44" t="str">
            <v>PHY GAS TERM</v>
          </cell>
          <cell r="D44" t="str">
            <v>NYMEX HH</v>
          </cell>
          <cell r="H44" t="str">
            <v>Sum of currentvolume</v>
          </cell>
          <cell r="I44">
            <v>-3357.9989999999998</v>
          </cell>
          <cell r="J44">
            <v>-2911.0023000000001</v>
          </cell>
          <cell r="L44">
            <v>-1722</v>
          </cell>
          <cell r="M44">
            <v>-1300</v>
          </cell>
          <cell r="N44">
            <v>-2586</v>
          </cell>
          <cell r="O44">
            <v>-2934</v>
          </cell>
          <cell r="P44">
            <v>-5988</v>
          </cell>
          <cell r="Q44">
            <v>-7230</v>
          </cell>
          <cell r="R44">
            <v>-7542</v>
          </cell>
          <cell r="S44">
            <v>-17318</v>
          </cell>
          <cell r="BO44">
            <v>-52889.001300000004</v>
          </cell>
        </row>
        <row r="45">
          <cell r="A45" t="str">
            <v>MalinPHY GAS SPOTNGI-CBMALSum of currentmtmvalue</v>
          </cell>
          <cell r="B45" t="str">
            <v>Malin</v>
          </cell>
          <cell r="C45" t="str">
            <v>PHY GAS SPOT</v>
          </cell>
          <cell r="D45" t="str">
            <v>NGI-CBMAL</v>
          </cell>
          <cell r="E45" t="str">
            <v>Malin</v>
          </cell>
          <cell r="F45" t="str">
            <v>PHY GAS SPOT</v>
          </cell>
          <cell r="G45" t="str">
            <v>NGI-CBMAL</v>
          </cell>
          <cell r="H45" t="str">
            <v>Sum of currentmtmvalue</v>
          </cell>
          <cell r="I45">
            <v>-98028.986346000005</v>
          </cell>
          <cell r="BO45">
            <v>-98028.986346000005</v>
          </cell>
        </row>
        <row r="46">
          <cell r="A46" t="str">
            <v>MalinPHY GAS SPOTNGI-CBMALSum of currentvolume</v>
          </cell>
          <cell r="B46" t="str">
            <v>Malin</v>
          </cell>
          <cell r="C46" t="str">
            <v>PHY GAS SPOT</v>
          </cell>
          <cell r="D46" t="str">
            <v>NGI-CBMAL</v>
          </cell>
          <cell r="H46" t="str">
            <v>Sum of currentvolume</v>
          </cell>
          <cell r="I46">
            <v>37558.998599999999</v>
          </cell>
          <cell r="BO46">
            <v>37558.998599999999</v>
          </cell>
        </row>
        <row r="47">
          <cell r="A47" t="str">
            <v>Nevada DeliveryGAS SERVICESSES-SWGSum of currentmtmvalue</v>
          </cell>
          <cell r="B47" t="str">
            <v>Nevada Delivery</v>
          </cell>
          <cell r="C47" t="str">
            <v>GAS SERVICES</v>
          </cell>
          <cell r="D47" t="str">
            <v>SES-SWG</v>
          </cell>
          <cell r="E47" t="str">
            <v>Nevada Delivery</v>
          </cell>
          <cell r="F47" t="str">
            <v>GAS SERVICES</v>
          </cell>
          <cell r="G47" t="str">
            <v>SES-SWG</v>
          </cell>
          <cell r="H47" t="str">
            <v>Sum of currentmtmvalue</v>
          </cell>
          <cell r="I47">
            <v>16220</v>
          </cell>
          <cell r="J47">
            <v>12945</v>
          </cell>
          <cell r="K47">
            <v>12500</v>
          </cell>
          <cell r="L47">
            <v>12500</v>
          </cell>
          <cell r="M47">
            <v>12500</v>
          </cell>
          <cell r="N47">
            <v>12500</v>
          </cell>
          <cell r="O47">
            <v>12500</v>
          </cell>
          <cell r="P47">
            <v>12500</v>
          </cell>
          <cell r="Q47">
            <v>12500</v>
          </cell>
          <cell r="R47">
            <v>12500</v>
          </cell>
          <cell r="BO47">
            <v>129165</v>
          </cell>
        </row>
        <row r="48">
          <cell r="A48" t="str">
            <v>Nevada DeliveryGAS SERVICESSES-SWGSum of currentvolume</v>
          </cell>
          <cell r="B48" t="str">
            <v>Nevada Delivery</v>
          </cell>
          <cell r="C48" t="str">
            <v>GAS SERVICES</v>
          </cell>
          <cell r="D48" t="str">
            <v>SES-SWG</v>
          </cell>
          <cell r="H48" t="str">
            <v>Sum of currentvolume</v>
          </cell>
          <cell r="I48">
            <v>0</v>
          </cell>
          <cell r="J48">
            <v>0</v>
          </cell>
          <cell r="K48">
            <v>0</v>
          </cell>
          <cell r="L48">
            <v>0</v>
          </cell>
          <cell r="M48">
            <v>0</v>
          </cell>
          <cell r="N48">
            <v>0</v>
          </cell>
          <cell r="O48">
            <v>0</v>
          </cell>
          <cell r="P48">
            <v>0</v>
          </cell>
          <cell r="Q48">
            <v>0</v>
          </cell>
          <cell r="R48">
            <v>0</v>
          </cell>
          <cell r="BO48">
            <v>0</v>
          </cell>
        </row>
        <row r="49">
          <cell r="A49" t="str">
            <v>Permian (El Paso)PHY GAS SPOTIF-EPPSum of currentmtmvalue</v>
          </cell>
          <cell r="B49" t="str">
            <v>Permian (El Paso)</v>
          </cell>
          <cell r="C49" t="str">
            <v>PHY GAS SPOT</v>
          </cell>
          <cell r="D49" t="str">
            <v>IF-EPP</v>
          </cell>
          <cell r="E49" t="str">
            <v>Permian (El Paso)</v>
          </cell>
          <cell r="F49" t="str">
            <v>PHY GAS SPOT</v>
          </cell>
          <cell r="G49" t="str">
            <v>IF-EPP</v>
          </cell>
          <cell r="H49" t="str">
            <v>Sum of currentmtmvalue</v>
          </cell>
          <cell r="I49">
            <v>-34112.884560999999</v>
          </cell>
          <cell r="K49">
            <v>-30411</v>
          </cell>
          <cell r="BO49">
            <v>-64523.884560999999</v>
          </cell>
        </row>
        <row r="50">
          <cell r="A50" t="str">
            <v>Permian (El Paso)PHY GAS SPOTIF-EPPSum of currentvolume</v>
          </cell>
          <cell r="B50" t="str">
            <v>Permian (El Paso)</v>
          </cell>
          <cell r="C50" t="str">
            <v>PHY GAS SPOT</v>
          </cell>
          <cell r="D50" t="str">
            <v>IF-EPP</v>
          </cell>
          <cell r="H50" t="str">
            <v>Sum of currentvolume</v>
          </cell>
          <cell r="I50">
            <v>13170.9979</v>
          </cell>
          <cell r="K50">
            <v>13950</v>
          </cell>
          <cell r="BO50">
            <v>27120.997900000002</v>
          </cell>
        </row>
        <row r="51">
          <cell r="A51" t="str">
            <v>Permian (El Paso)PHY GAS SPOTIF-TWPSum of currentmtmvalue</v>
          </cell>
          <cell r="B51" t="str">
            <v>Permian (El Paso)</v>
          </cell>
          <cell r="C51" t="str">
            <v>PHY GAS SPOT</v>
          </cell>
          <cell r="D51" t="str">
            <v>IF-TWP</v>
          </cell>
          <cell r="G51" t="str">
            <v>IF-TWP</v>
          </cell>
          <cell r="H51" t="str">
            <v>Sum of currentmtmvalue</v>
          </cell>
          <cell r="I51">
            <v>-14434.53</v>
          </cell>
          <cell r="K51">
            <v>-12377.68</v>
          </cell>
          <cell r="BO51">
            <v>-26812.21</v>
          </cell>
        </row>
        <row r="52">
          <cell r="A52" t="str">
            <v>Permian (El Paso)PHY GAS SPOTIF-TWPSum of currentvolume</v>
          </cell>
          <cell r="B52" t="str">
            <v>Permian (El Paso)</v>
          </cell>
          <cell r="C52" t="str">
            <v>PHY GAS SPOT</v>
          </cell>
          <cell r="D52" t="str">
            <v>IF-TWP</v>
          </cell>
          <cell r="H52" t="str">
            <v>Sum of currentvolume</v>
          </cell>
          <cell r="I52">
            <v>5797</v>
          </cell>
          <cell r="K52">
            <v>5704</v>
          </cell>
          <cell r="BO52">
            <v>11501</v>
          </cell>
        </row>
        <row r="53">
          <cell r="A53" t="str">
            <v>Permian (El Paso)PHY GAS TERMIF-EPPSum of currentmtmvalue</v>
          </cell>
          <cell r="B53" t="str">
            <v>Permian (El Paso)</v>
          </cell>
          <cell r="C53" t="str">
            <v>PHY GAS TERM</v>
          </cell>
          <cell r="D53" t="str">
            <v>IF-EPP</v>
          </cell>
          <cell r="F53" t="str">
            <v>PHY GAS TERM</v>
          </cell>
          <cell r="G53" t="str">
            <v>IF-EPP</v>
          </cell>
          <cell r="H53" t="str">
            <v>Sum of currentmtmvalue</v>
          </cell>
          <cell r="L53">
            <v>-49.5</v>
          </cell>
          <cell r="BO53">
            <v>-49.5</v>
          </cell>
        </row>
        <row r="54">
          <cell r="A54" t="str">
            <v>Permian (El Paso)PHY GAS TERMIF-EPPSum of currentvolume</v>
          </cell>
          <cell r="B54" t="str">
            <v>Permian (El Paso)</v>
          </cell>
          <cell r="C54" t="str">
            <v>PHY GAS TERM</v>
          </cell>
          <cell r="D54" t="str">
            <v>IF-EPP</v>
          </cell>
          <cell r="H54" t="str">
            <v>Sum of currentvolume</v>
          </cell>
          <cell r="L54">
            <v>4950</v>
          </cell>
          <cell r="BO54">
            <v>4950</v>
          </cell>
        </row>
        <row r="55">
          <cell r="A55" t="str">
            <v>PG&amp;E City GateGAS SERVICESFixed PriceSum of currentmtmvalue</v>
          </cell>
          <cell r="B55" t="str">
            <v>PG&amp;E City Gate</v>
          </cell>
          <cell r="C55" t="str">
            <v>GAS SERVICES</v>
          </cell>
          <cell r="D55" t="str">
            <v>Fixed Price</v>
          </cell>
          <cell r="E55" t="str">
            <v>PG&amp;E City Gate</v>
          </cell>
          <cell r="F55" t="str">
            <v>GAS SERVICES</v>
          </cell>
          <cell r="G55" t="str">
            <v>Fixed Price</v>
          </cell>
          <cell r="H55" t="str">
            <v>Sum of currentmtmvalue</v>
          </cell>
          <cell r="I55">
            <v>40933.335004773988</v>
          </cell>
          <cell r="J55">
            <v>43438.454327982996</v>
          </cell>
          <cell r="K55">
            <v>39944.294866369994</v>
          </cell>
          <cell r="L55">
            <v>21405.57748023</v>
          </cell>
          <cell r="M55">
            <v>16834.904047575001</v>
          </cell>
          <cell r="N55">
            <v>8400.3445414019989</v>
          </cell>
          <cell r="O55">
            <v>5896.2391661099991</v>
          </cell>
          <cell r="P55">
            <v>4679.3285542599997</v>
          </cell>
          <cell r="Q55">
            <v>7932.2431893260009</v>
          </cell>
          <cell r="R55">
            <v>14523.583498291002</v>
          </cell>
          <cell r="S55">
            <v>28167.89687842999</v>
          </cell>
          <cell r="T55">
            <v>42278.578768395979</v>
          </cell>
          <cell r="U55">
            <v>36443.686456529998</v>
          </cell>
          <cell r="V55">
            <v>32083.350591143728</v>
          </cell>
          <cell r="W55">
            <v>38237.267448809995</v>
          </cell>
          <cell r="BO55">
            <v>381199.0848196306</v>
          </cell>
        </row>
        <row r="56">
          <cell r="A56" t="str">
            <v>PG&amp;E City GateGAS SERVICESFixed PriceSum of currentvolume</v>
          </cell>
          <cell r="B56" t="str">
            <v>PG&amp;E City Gate</v>
          </cell>
          <cell r="C56" t="str">
            <v>GAS SERVICES</v>
          </cell>
          <cell r="D56" t="str">
            <v>Fixed Price</v>
          </cell>
          <cell r="H56" t="str">
            <v>Sum of currentvolume</v>
          </cell>
          <cell r="I56">
            <v>-8837.890843000001</v>
          </cell>
          <cell r="J56">
            <v>-5003.7906330000014</v>
          </cell>
          <cell r="K56">
            <v>-8450.6307799999995</v>
          </cell>
          <cell r="L56">
            <v>-4263.299696</v>
          </cell>
          <cell r="M56">
            <v>-1768.8610089999997</v>
          </cell>
          <cell r="N56">
            <v>-1790.8995160000002</v>
          </cell>
          <cell r="O56">
            <v>-1270.24982</v>
          </cell>
          <cell r="P56">
            <v>-1008.8700699999999</v>
          </cell>
          <cell r="Q56">
            <v>-1715.199781</v>
          </cell>
          <cell r="R56">
            <v>-3318.5391389999995</v>
          </cell>
          <cell r="S56">
            <v>-6799.000575</v>
          </cell>
          <cell r="T56">
            <v>-5141.9198580000011</v>
          </cell>
          <cell r="U56">
            <v>-8837.890843000001</v>
          </cell>
          <cell r="V56">
            <v>-7510.3906330000009</v>
          </cell>
          <cell r="W56">
            <v>-8450.6307799999995</v>
          </cell>
          <cell r="BO56">
            <v>-74168.063976000005</v>
          </cell>
        </row>
        <row r="57">
          <cell r="A57" t="str">
            <v>PG&amp;E City GateGAS SERVICESNGI-PGECGSum of currentmtmvalue</v>
          </cell>
          <cell r="B57" t="str">
            <v>PG&amp;E City Gate</v>
          </cell>
          <cell r="C57" t="str">
            <v>GAS SERVICES</v>
          </cell>
          <cell r="D57" t="str">
            <v>NGI-PGECG</v>
          </cell>
          <cell r="G57" t="str">
            <v>NGI-PGECG</v>
          </cell>
          <cell r="H57" t="str">
            <v>Sum of currentmtmvalue</v>
          </cell>
          <cell r="I57">
            <v>-1754.002</v>
          </cell>
          <cell r="J57">
            <v>-3551.3171308999999</v>
          </cell>
          <cell r="K57">
            <v>-4174.3350936999996</v>
          </cell>
          <cell r="L57">
            <v>431.19002699999902</v>
          </cell>
          <cell r="M57">
            <v>9.2700009999994109</v>
          </cell>
          <cell r="N57">
            <v>21.6300069999999</v>
          </cell>
          <cell r="O57">
            <v>16.170006999999899</v>
          </cell>
          <cell r="P57">
            <v>12.720006</v>
          </cell>
          <cell r="Q57">
            <v>17.760002999999799</v>
          </cell>
          <cell r="R57">
            <v>319.41002099999901</v>
          </cell>
          <cell r="S57">
            <v>669.5</v>
          </cell>
          <cell r="T57">
            <v>707.719999999999</v>
          </cell>
          <cell r="U57">
            <v>655.41</v>
          </cell>
          <cell r="V57">
            <v>298.43001099999998</v>
          </cell>
          <cell r="W57">
            <v>400.95000900000002</v>
          </cell>
          <cell r="BO57">
            <v>-5919.4941326000026</v>
          </cell>
        </row>
        <row r="58">
          <cell r="A58" t="str">
            <v>PG&amp;E City GateGAS SERVICESNGI-PGECGSum of currentvolume</v>
          </cell>
          <cell r="B58" t="str">
            <v>PG&amp;E City Gate</v>
          </cell>
          <cell r="C58" t="str">
            <v>GAS SERVICES</v>
          </cell>
          <cell r="D58" t="str">
            <v>NGI-PGECG</v>
          </cell>
          <cell r="H58" t="str">
            <v>Sum of currentvolume</v>
          </cell>
          <cell r="I58">
            <v>-3121</v>
          </cell>
          <cell r="J58">
            <v>-2713.0001000000002</v>
          </cell>
          <cell r="K58">
            <v>-4455.0001000000002</v>
          </cell>
          <cell r="L58">
            <v>-1597.0001</v>
          </cell>
          <cell r="M58">
            <v>-927.00009999999997</v>
          </cell>
          <cell r="N58">
            <v>-309.00009999999997</v>
          </cell>
          <cell r="O58">
            <v>-231.0001</v>
          </cell>
          <cell r="P58">
            <v>-212.0001</v>
          </cell>
          <cell r="Q58">
            <v>-592.00009999999997</v>
          </cell>
          <cell r="R58">
            <v>-1521.0001</v>
          </cell>
          <cell r="S58">
            <v>-2575</v>
          </cell>
          <cell r="T58">
            <v>-2722</v>
          </cell>
          <cell r="U58">
            <v>-3121</v>
          </cell>
          <cell r="V58">
            <v>-2713.0001000000002</v>
          </cell>
          <cell r="W58">
            <v>-4455.0001000000002</v>
          </cell>
          <cell r="BO58">
            <v>-31264.001099999998</v>
          </cell>
        </row>
        <row r="59">
          <cell r="A59" t="str">
            <v>PG&amp;E City GateGAS SERVICESPGE-GAS PURCH AVGSum of currentmtmvalue</v>
          </cell>
          <cell r="B59" t="str">
            <v>PG&amp;E City Gate</v>
          </cell>
          <cell r="C59" t="str">
            <v>GAS SERVICES</v>
          </cell>
          <cell r="D59" t="str">
            <v>PGE-GAS PURCH AVG</v>
          </cell>
          <cell r="G59" t="str">
            <v>PGE-GAS PURCH AVG</v>
          </cell>
          <cell r="H59" t="str">
            <v>Sum of currentmtmvalue</v>
          </cell>
          <cell r="I59">
            <v>2151.6249997249997</v>
          </cell>
          <cell r="J59">
            <v>1221.5909997449969</v>
          </cell>
          <cell r="K59">
            <v>1239.2789997649988</v>
          </cell>
          <cell r="L59">
            <v>1309.4624996649991</v>
          </cell>
          <cell r="M59">
            <v>-14.501500064999901</v>
          </cell>
          <cell r="N59">
            <v>-11.930750065000099</v>
          </cell>
          <cell r="O59">
            <v>-2.7982500650000102</v>
          </cell>
          <cell r="P59">
            <v>-2.6195000650000102</v>
          </cell>
          <cell r="Q59">
            <v>-4.2055000649999901</v>
          </cell>
          <cell r="R59">
            <v>-7.0330000000000101</v>
          </cell>
          <cell r="S59">
            <v>-13.347750065</v>
          </cell>
          <cell r="T59">
            <v>-32.828250064999999</v>
          </cell>
          <cell r="U59">
            <v>-58.877000064999201</v>
          </cell>
          <cell r="V59">
            <v>-31.915000064999901</v>
          </cell>
          <cell r="W59">
            <v>-32.916000064999899</v>
          </cell>
          <cell r="BO59">
            <v>5708.9849982499964</v>
          </cell>
        </row>
        <row r="60">
          <cell r="A60" t="str">
            <v>PG&amp;E City GateGAS SERVICESPGE-GAS PURCH AVGSum of currentvolume</v>
          </cell>
          <cell r="B60" t="str">
            <v>PG&amp;E City Gate</v>
          </cell>
          <cell r="C60" t="str">
            <v>GAS SERVICES</v>
          </cell>
          <cell r="D60" t="str">
            <v>PGE-GAS PURCH AVG</v>
          </cell>
          <cell r="H60" t="str">
            <v>Sum of currentvolume</v>
          </cell>
          <cell r="I60">
            <v>10526.199999</v>
          </cell>
          <cell r="J60">
            <v>6597.3999990000002</v>
          </cell>
          <cell r="K60">
            <v>7483.4999989999997</v>
          </cell>
          <cell r="L60">
            <v>4943.099999</v>
          </cell>
          <cell r="M60">
            <v>2515.1999989999999</v>
          </cell>
          <cell r="N60">
            <v>2777.849999</v>
          </cell>
          <cell r="O60">
            <v>2035.6499989999998</v>
          </cell>
          <cell r="P60">
            <v>1553.2999989999998</v>
          </cell>
          <cell r="Q60">
            <v>2182.099999</v>
          </cell>
          <cell r="R60">
            <v>3488.6</v>
          </cell>
          <cell r="S60">
            <v>8240.7499990000015</v>
          </cell>
          <cell r="T60">
            <v>7008.0499990000008</v>
          </cell>
          <cell r="U60">
            <v>10526.199999</v>
          </cell>
          <cell r="V60">
            <v>9103.9999989999997</v>
          </cell>
          <cell r="W60">
            <v>7483.4999989999997</v>
          </cell>
          <cell r="BO60">
            <v>86465.399986000004</v>
          </cell>
        </row>
        <row r="61">
          <cell r="A61" t="str">
            <v>PG&amp;E City GateGAS SERVICESPGE-GAS PURCH AVG-G-NR1Sum of currentmtmvalue</v>
          </cell>
          <cell r="B61" t="str">
            <v>PG&amp;E City Gate</v>
          </cell>
          <cell r="C61" t="str">
            <v>GAS SERVICES</v>
          </cell>
          <cell r="D61" t="str">
            <v>PGE-GAS PURCH AVG-G-NR1</v>
          </cell>
          <cell r="G61" t="str">
            <v>PGE-GAS PURCH AVG-G-NR1</v>
          </cell>
          <cell r="H61" t="str">
            <v>Sum of currentmtmvalue</v>
          </cell>
          <cell r="I61">
            <v>1060.366516293599</v>
          </cell>
          <cell r="J61">
            <v>-1340.664954886239</v>
          </cell>
          <cell r="K61">
            <v>-679.99808390004</v>
          </cell>
          <cell r="L61">
            <v>-446.62206532499891</v>
          </cell>
          <cell r="M61">
            <v>-73.334923999999489</v>
          </cell>
          <cell r="N61">
            <v>-47.758754939999704</v>
          </cell>
          <cell r="O61">
            <v>-55.528860204999816</v>
          </cell>
          <cell r="P61">
            <v>-42.361149609999799</v>
          </cell>
          <cell r="Q61">
            <v>-44.850000649999771</v>
          </cell>
          <cell r="R61">
            <v>-71.626118264999604</v>
          </cell>
          <cell r="S61">
            <v>-154.54721957999902</v>
          </cell>
          <cell r="T61">
            <v>-169.79950103999869</v>
          </cell>
          <cell r="U61">
            <v>-167.86123613999928</v>
          </cell>
          <cell r="V61">
            <v>-159.57958919499859</v>
          </cell>
          <cell r="W61">
            <v>-135.0686818649985</v>
          </cell>
          <cell r="BO61">
            <v>-2529.234623307671</v>
          </cell>
        </row>
        <row r="62">
          <cell r="A62" t="str">
            <v>PG&amp;E City GateGAS SERVICESPGE-GAS PURCH AVG-G-NR1Sum of currentvolume</v>
          </cell>
          <cell r="B62" t="str">
            <v>PG&amp;E City Gate</v>
          </cell>
          <cell r="C62" t="str">
            <v>GAS SERVICES</v>
          </cell>
          <cell r="D62" t="str">
            <v>PGE-GAS PURCH AVG-G-NR1</v>
          </cell>
          <cell r="H62" t="str">
            <v>Sum of currentvolume</v>
          </cell>
          <cell r="I62">
            <v>-2582.480556</v>
          </cell>
          <cell r="J62">
            <v>-2455.0706030000001</v>
          </cell>
          <cell r="K62">
            <v>-2077.9797210000002</v>
          </cell>
          <cell r="L62">
            <v>-1333.2001949999999</v>
          </cell>
          <cell r="M62">
            <v>-1128.2295999999999</v>
          </cell>
          <cell r="N62">
            <v>-734.75007600000004</v>
          </cell>
          <cell r="O62">
            <v>-854.29015700000002</v>
          </cell>
          <cell r="P62">
            <v>-651.70999399999994</v>
          </cell>
          <cell r="Q62">
            <v>-690.00000999999997</v>
          </cell>
          <cell r="R62">
            <v>-1101.9402810000001</v>
          </cell>
          <cell r="S62">
            <v>-2377.6495319999999</v>
          </cell>
          <cell r="T62">
            <v>-2612.3000160000001</v>
          </cell>
          <cell r="U62">
            <v>-2582.480556</v>
          </cell>
          <cell r="V62">
            <v>-2455.0706030000001</v>
          </cell>
          <cell r="W62">
            <v>-2077.9797210000002</v>
          </cell>
          <cell r="BO62">
            <v>-25715.131621</v>
          </cell>
        </row>
        <row r="63">
          <cell r="A63" t="str">
            <v>PG&amp;E City GateGAS SERVICESPGE-GAS PURCH AVG-G-NR2Sum of currentmtmvalue</v>
          </cell>
          <cell r="B63" t="str">
            <v>PG&amp;E City Gate</v>
          </cell>
          <cell r="C63" t="str">
            <v>GAS SERVICES</v>
          </cell>
          <cell r="D63" t="str">
            <v>PGE-GAS PURCH AVG-G-NR2</v>
          </cell>
          <cell r="G63" t="str">
            <v>PGE-GAS PURCH AVG-G-NR2</v>
          </cell>
          <cell r="H63" t="str">
            <v>Sum of currentmtmvalue</v>
          </cell>
          <cell r="I63">
            <v>542.03072465639798</v>
          </cell>
          <cell r="J63">
            <v>-1321.1470452998001</v>
          </cell>
          <cell r="K63">
            <v>-507.44051900864002</v>
          </cell>
          <cell r="L63">
            <v>-316.44103919499997</v>
          </cell>
          <cell r="M63">
            <v>-35.432117305000197</v>
          </cell>
          <cell r="N63">
            <v>-36.543026975000203</v>
          </cell>
          <cell r="O63">
            <v>-9.2371584499999795</v>
          </cell>
          <cell r="P63">
            <v>-6.8068027300000704</v>
          </cell>
          <cell r="Q63">
            <v>-23.978520410000101</v>
          </cell>
          <cell r="R63">
            <v>-38.2278380899997</v>
          </cell>
          <cell r="S63">
            <v>-106.606500064998</v>
          </cell>
          <cell r="T63">
            <v>-128.49396507999799</v>
          </cell>
          <cell r="U63">
            <v>-144.80886602000101</v>
          </cell>
          <cell r="V63">
            <v>-120.35002655</v>
          </cell>
          <cell r="W63">
            <v>-91.7078177599996</v>
          </cell>
          <cell r="BO63">
            <v>-2345.1905182820392</v>
          </cell>
        </row>
        <row r="64">
          <cell r="A64" t="str">
            <v>PG&amp;E City GateGAS SERVICESPGE-GAS PURCH AVG-G-NR2Sum of currentvolume</v>
          </cell>
          <cell r="B64" t="str">
            <v>PG&amp;E City Gate</v>
          </cell>
          <cell r="C64" t="str">
            <v>GAS SERVICES</v>
          </cell>
          <cell r="D64" t="str">
            <v>PGE-GAS PURCH AVG-G-NR2</v>
          </cell>
          <cell r="H64" t="str">
            <v>Sum of currentvolume</v>
          </cell>
          <cell r="I64">
            <v>-2227.828708</v>
          </cell>
          <cell r="J64">
            <v>-1851.5388700000001</v>
          </cell>
          <cell r="K64">
            <v>-1410.889504</v>
          </cell>
          <cell r="L64">
            <v>-944.60011699999995</v>
          </cell>
          <cell r="M64">
            <v>-545.10949700000003</v>
          </cell>
          <cell r="N64">
            <v>-562.20041500000002</v>
          </cell>
          <cell r="O64">
            <v>-142.11013</v>
          </cell>
          <cell r="P64">
            <v>-104.72004200000001</v>
          </cell>
          <cell r="Q64">
            <v>-368.90031399999998</v>
          </cell>
          <cell r="R64">
            <v>-588.120586</v>
          </cell>
          <cell r="S64">
            <v>-1640.100001</v>
          </cell>
          <cell r="T64">
            <v>-1976.830232</v>
          </cell>
          <cell r="U64">
            <v>-2227.828708</v>
          </cell>
          <cell r="V64">
            <v>-1851.5388700000001</v>
          </cell>
          <cell r="W64">
            <v>-1410.889504</v>
          </cell>
          <cell r="BO64">
            <v>-17853.205497999999</v>
          </cell>
        </row>
        <row r="65">
          <cell r="A65" t="str">
            <v>PG&amp;E City GatePHY GAS SPOTFixed PriceSum of currentmtmvalue</v>
          </cell>
          <cell r="B65" t="str">
            <v>PG&amp;E City Gate</v>
          </cell>
          <cell r="C65" t="str">
            <v>PHY GAS SPOT</v>
          </cell>
          <cell r="D65" t="str">
            <v>Fixed Price</v>
          </cell>
          <cell r="F65" t="str">
            <v>PHY GAS SPOT</v>
          </cell>
          <cell r="G65" t="str">
            <v>Fixed Price</v>
          </cell>
          <cell r="H65" t="str">
            <v>Sum of currentmtmvalue</v>
          </cell>
          <cell r="I65">
            <v>48495.740097999995</v>
          </cell>
          <cell r="J65">
            <v>12790.664999999999</v>
          </cell>
          <cell r="K65">
            <v>30335.924999999985</v>
          </cell>
          <cell r="L65">
            <v>-5850</v>
          </cell>
          <cell r="BO65">
            <v>85772.330097999977</v>
          </cell>
        </row>
        <row r="66">
          <cell r="A66" t="str">
            <v>PG&amp;E City GatePHY GAS SPOTFixed PriceSum of currentvolume</v>
          </cell>
          <cell r="B66" t="str">
            <v>PG&amp;E City Gate</v>
          </cell>
          <cell r="C66" t="str">
            <v>PHY GAS SPOT</v>
          </cell>
          <cell r="D66" t="str">
            <v>Fixed Price</v>
          </cell>
          <cell r="H66" t="str">
            <v>Sum of currentvolume</v>
          </cell>
          <cell r="I66">
            <v>83996.000200000009</v>
          </cell>
          <cell r="J66">
            <v>-42935</v>
          </cell>
          <cell r="K66">
            <v>-48931</v>
          </cell>
          <cell r="L66">
            <v>-15000</v>
          </cell>
          <cell r="BO66">
            <v>-22869.999799999991</v>
          </cell>
        </row>
        <row r="67">
          <cell r="A67" t="str">
            <v>PG&amp;E City GatePHY GAS SPOTNGI-PGECGSum of currentmtmvalue</v>
          </cell>
          <cell r="B67" t="str">
            <v>PG&amp;E City Gate</v>
          </cell>
          <cell r="C67" t="str">
            <v>PHY GAS SPOT</v>
          </cell>
          <cell r="D67" t="str">
            <v>NGI-PGECG</v>
          </cell>
          <cell r="G67" t="str">
            <v>NGI-PGECG</v>
          </cell>
          <cell r="H67" t="str">
            <v>Sum of currentmtmvalue</v>
          </cell>
          <cell r="I67">
            <v>310</v>
          </cell>
          <cell r="BO67">
            <v>310</v>
          </cell>
        </row>
        <row r="68">
          <cell r="A68" t="str">
            <v>PG&amp;E City GatePHY GAS SPOTNGI-PGECGSum of currentvolume</v>
          </cell>
          <cell r="B68" t="str">
            <v>PG&amp;E City Gate</v>
          </cell>
          <cell r="C68" t="str">
            <v>PHY GAS SPOT</v>
          </cell>
          <cell r="D68" t="str">
            <v>NGI-PGECG</v>
          </cell>
          <cell r="H68" t="str">
            <v>Sum of currentvolume</v>
          </cell>
          <cell r="I68">
            <v>31000</v>
          </cell>
          <cell r="BO68">
            <v>31000</v>
          </cell>
        </row>
        <row r="69">
          <cell r="A69" t="str">
            <v>PG&amp;E City GatePHY GAS TERMFixed PriceSum of currentmtmvalue</v>
          </cell>
          <cell r="B69" t="str">
            <v>PG&amp;E City Gate</v>
          </cell>
          <cell r="C69" t="str">
            <v>PHY GAS TERM</v>
          </cell>
          <cell r="D69" t="str">
            <v>Fixed Price</v>
          </cell>
          <cell r="F69" t="str">
            <v>PHY GAS TERM</v>
          </cell>
          <cell r="G69" t="str">
            <v>Fixed Price</v>
          </cell>
          <cell r="H69" t="str">
            <v>Sum of currentmtmvalue</v>
          </cell>
          <cell r="I69">
            <v>352497.29105100007</v>
          </cell>
          <cell r="J69">
            <v>413054.23152000003</v>
          </cell>
          <cell r="K69">
            <v>359668.42187899997</v>
          </cell>
          <cell r="L69">
            <v>219189.96841000003</v>
          </cell>
          <cell r="M69">
            <v>209032.64239700002</v>
          </cell>
          <cell r="N69">
            <v>94821.613456795385</v>
          </cell>
          <cell r="O69">
            <v>42566.237233203305</v>
          </cell>
          <cell r="P69">
            <v>44375.694600499992</v>
          </cell>
          <cell r="Q69">
            <v>32683.981073999999</v>
          </cell>
          <cell r="R69">
            <v>26890.954957599995</v>
          </cell>
          <cell r="S69">
            <v>33251.898447600004</v>
          </cell>
          <cell r="T69">
            <v>30258.448703599999</v>
          </cell>
          <cell r="U69">
            <v>39960.856551999997</v>
          </cell>
          <cell r="V69">
            <v>42608.092321299991</v>
          </cell>
          <cell r="W69">
            <v>33315.225696200003</v>
          </cell>
          <cell r="X69">
            <v>23518.603536999002</v>
          </cell>
          <cell r="Y69">
            <v>17862.571924799999</v>
          </cell>
          <cell r="Z69">
            <v>9954.944316000001</v>
          </cell>
          <cell r="AA69">
            <v>7332.8324324000005</v>
          </cell>
          <cell r="AB69">
            <v>6968.4718962999996</v>
          </cell>
          <cell r="AC69">
            <v>8668.3364464000006</v>
          </cell>
          <cell r="AD69">
            <v>11260.857417700001</v>
          </cell>
          <cell r="AE69">
            <v>18053.8629688</v>
          </cell>
          <cell r="AF69">
            <v>16988.300390200002</v>
          </cell>
          <cell r="AG69">
            <v>18164.955383500001</v>
          </cell>
          <cell r="AH69">
            <v>19863.652435600001</v>
          </cell>
          <cell r="AI69">
            <v>13219.696448800001</v>
          </cell>
          <cell r="AJ69">
            <v>13542.7984658</v>
          </cell>
          <cell r="AK69">
            <v>11246.404651599991</v>
          </cell>
          <cell r="AL69">
            <v>8040.5504626000002</v>
          </cell>
          <cell r="AM69">
            <v>8293.6724579000002</v>
          </cell>
          <cell r="AN69">
            <v>7732.0374546999992</v>
          </cell>
          <cell r="AO69">
            <v>8952.6644536000003</v>
          </cell>
          <cell r="AP69">
            <v>12950.366452599999</v>
          </cell>
          <cell r="AQ69">
            <v>20493.3680905</v>
          </cell>
          <cell r="AR69">
            <v>19139.575422549999</v>
          </cell>
          <cell r="AS69">
            <v>19332.000400000001</v>
          </cell>
          <cell r="AT69">
            <v>17508.000400000001</v>
          </cell>
          <cell r="AU69">
            <v>10808.000400000001</v>
          </cell>
          <cell r="AV69">
            <v>3840</v>
          </cell>
          <cell r="AW69">
            <v>3840.0001200000002</v>
          </cell>
          <cell r="AX69">
            <v>3840</v>
          </cell>
          <cell r="AY69">
            <v>3840</v>
          </cell>
          <cell r="AZ69">
            <v>3840</v>
          </cell>
          <cell r="BA69">
            <v>3840</v>
          </cell>
          <cell r="BB69">
            <v>3840</v>
          </cell>
          <cell r="BC69">
            <v>3840.0001200000002</v>
          </cell>
          <cell r="BD69">
            <v>3840</v>
          </cell>
          <cell r="BE69">
            <v>3488</v>
          </cell>
          <cell r="BF69">
            <v>3488</v>
          </cell>
          <cell r="BG69">
            <v>3488</v>
          </cell>
          <cell r="BH69">
            <v>3488</v>
          </cell>
          <cell r="BI69">
            <v>3488.0001090000001</v>
          </cell>
          <cell r="BJ69">
            <v>3488</v>
          </cell>
          <cell r="BK69">
            <v>3488</v>
          </cell>
          <cell r="BL69">
            <v>3488</v>
          </cell>
          <cell r="BM69">
            <v>3488</v>
          </cell>
          <cell r="BN69">
            <v>3488</v>
          </cell>
          <cell r="BO69">
            <v>2373512.0833581472</v>
          </cell>
        </row>
        <row r="70">
          <cell r="A70" t="str">
            <v>PG&amp;E City GatePHY GAS TERMFixed PriceSum of currentvolume</v>
          </cell>
          <cell r="B70" t="str">
            <v>PG&amp;E City Gate</v>
          </cell>
          <cell r="C70" t="str">
            <v>PHY GAS TERM</v>
          </cell>
          <cell r="D70" t="str">
            <v>Fixed Price</v>
          </cell>
          <cell r="H70" t="str">
            <v>Sum of currentvolume</v>
          </cell>
          <cell r="I70">
            <v>-100053.40209999999</v>
          </cell>
          <cell r="J70">
            <v>-90802.991999999984</v>
          </cell>
          <cell r="K70">
            <v>-92587.030400000003</v>
          </cell>
          <cell r="L70">
            <v>-92541.038899999985</v>
          </cell>
          <cell r="M70">
            <v>-88537.998800000001</v>
          </cell>
          <cell r="N70">
            <v>-41224.9954</v>
          </cell>
          <cell r="O70">
            <v>-35368.003299999997</v>
          </cell>
          <cell r="P70">
            <v>-36621.008499999996</v>
          </cell>
          <cell r="Q70">
            <v>-33049</v>
          </cell>
          <cell r="R70">
            <v>-36041.000399999997</v>
          </cell>
          <cell r="S70">
            <v>-35367.000599999999</v>
          </cell>
          <cell r="T70">
            <v>-35850.006800000003</v>
          </cell>
          <cell r="U70">
            <v>-36703.0023</v>
          </cell>
          <cell r="V70">
            <v>-32797.003700000001</v>
          </cell>
          <cell r="W70">
            <v>-26342.004199999999</v>
          </cell>
          <cell r="X70">
            <v>-7930.9990000000007</v>
          </cell>
          <cell r="Y70">
            <v>-6438.0008000000007</v>
          </cell>
          <cell r="Z70">
            <v>-4674.9980000000005</v>
          </cell>
          <cell r="AA70">
            <v>-3768.0001000000002</v>
          </cell>
          <cell r="AB70">
            <v>-3671.0016999999998</v>
          </cell>
          <cell r="AC70">
            <v>-3949.0001000000002</v>
          </cell>
          <cell r="AD70">
            <v>-4841.0001000000002</v>
          </cell>
          <cell r="AE70">
            <v>-6766.9989000000005</v>
          </cell>
          <cell r="AF70">
            <v>-6650.0001000000002</v>
          </cell>
          <cell r="AG70">
            <v>-7073.0001000000002</v>
          </cell>
          <cell r="AH70">
            <v>-6617.0001000000002</v>
          </cell>
          <cell r="AI70">
            <v>-4942.0001000000002</v>
          </cell>
          <cell r="AJ70">
            <v>-4831.0001000000002</v>
          </cell>
          <cell r="AK70">
            <v>-4338.0002000000004</v>
          </cell>
          <cell r="AL70">
            <v>-3675.0001000000002</v>
          </cell>
          <cell r="AM70">
            <v>-3768.0001000000002</v>
          </cell>
          <cell r="AN70">
            <v>-3671.0001000000002</v>
          </cell>
          <cell r="AO70">
            <v>-3949.0001000000002</v>
          </cell>
          <cell r="AP70">
            <v>-4841.0001000000002</v>
          </cell>
          <cell r="AQ70">
            <v>-6767.0002000000004</v>
          </cell>
          <cell r="AR70">
            <v>-6650.0001000000002</v>
          </cell>
          <cell r="AS70">
            <v>-7073.0001000000002</v>
          </cell>
          <cell r="AT70">
            <v>-6617.0001000000002</v>
          </cell>
          <cell r="AU70">
            <v>-4942.0001000000002</v>
          </cell>
          <cell r="AV70">
            <v>-3200</v>
          </cell>
          <cell r="AW70">
            <v>-3200.0001000000002</v>
          </cell>
          <cell r="AX70">
            <v>-3200</v>
          </cell>
          <cell r="AY70">
            <v>-3200</v>
          </cell>
          <cell r="AZ70">
            <v>-3200</v>
          </cell>
          <cell r="BA70">
            <v>-3200</v>
          </cell>
          <cell r="BB70">
            <v>-3200</v>
          </cell>
          <cell r="BC70">
            <v>-3200.0001000000002</v>
          </cell>
          <cell r="BD70">
            <v>-3200</v>
          </cell>
          <cell r="BE70">
            <v>-3200</v>
          </cell>
          <cell r="BF70">
            <v>-3200</v>
          </cell>
          <cell r="BG70">
            <v>-3200</v>
          </cell>
          <cell r="BH70">
            <v>-3200</v>
          </cell>
          <cell r="BI70">
            <v>-3200.0001000000002</v>
          </cell>
          <cell r="BJ70">
            <v>-3200</v>
          </cell>
          <cell r="BK70">
            <v>-3200</v>
          </cell>
          <cell r="BL70">
            <v>-3200</v>
          </cell>
          <cell r="BM70">
            <v>-3200</v>
          </cell>
          <cell r="BN70">
            <v>-3200</v>
          </cell>
          <cell r="BO70">
            <v>-1003129.488199999</v>
          </cell>
        </row>
        <row r="71">
          <cell r="A71" t="str">
            <v>PG&amp;E City GatePHY GAS TERMNGI-CBMALSum of currentmtmvalue</v>
          </cell>
          <cell r="B71" t="str">
            <v>PG&amp;E City Gate</v>
          </cell>
          <cell r="C71" t="str">
            <v>PHY GAS TERM</v>
          </cell>
          <cell r="D71" t="str">
            <v>NGI-CBMAL</v>
          </cell>
          <cell r="G71" t="str">
            <v>NGI-CBMAL</v>
          </cell>
          <cell r="H71" t="str">
            <v>Sum of currentmtmvalue</v>
          </cell>
          <cell r="J71">
            <v>2283.3999999999901</v>
          </cell>
          <cell r="M71">
            <v>-758.7</v>
          </cell>
          <cell r="N71">
            <v>-1770.28314</v>
          </cell>
          <cell r="O71">
            <v>-1770.283139999988</v>
          </cell>
          <cell r="P71">
            <v>-1601.7</v>
          </cell>
          <cell r="Q71">
            <v>-1095.9000000000001</v>
          </cell>
          <cell r="R71">
            <v>-843</v>
          </cell>
          <cell r="BO71">
            <v>-5556.4662799999978</v>
          </cell>
        </row>
        <row r="72">
          <cell r="A72" t="str">
            <v>PG&amp;E City GatePHY GAS TERMNGI-CBMALSum of currentvolume</v>
          </cell>
          <cell r="B72" t="str">
            <v>PG&amp;E City Gate</v>
          </cell>
          <cell r="C72" t="str">
            <v>PHY GAS TERM</v>
          </cell>
          <cell r="D72" t="str">
            <v>NGI-CBMAL</v>
          </cell>
          <cell r="H72" t="str">
            <v>Sum of currentvolume</v>
          </cell>
          <cell r="J72">
            <v>32620</v>
          </cell>
          <cell r="M72">
            <v>-16860</v>
          </cell>
          <cell r="N72">
            <v>-16860</v>
          </cell>
          <cell r="O72">
            <v>-16860</v>
          </cell>
          <cell r="P72">
            <v>-16860</v>
          </cell>
          <cell r="Q72">
            <v>-16860</v>
          </cell>
          <cell r="R72">
            <v>-16860</v>
          </cell>
          <cell r="BO72">
            <v>-68540</v>
          </cell>
        </row>
        <row r="73">
          <cell r="A73" t="str">
            <v>PG&amp;E City GatePHY GAS TERMNGI-PGECGSum of currentmtmvalue</v>
          </cell>
          <cell r="B73" t="str">
            <v>PG&amp;E City Gate</v>
          </cell>
          <cell r="C73" t="str">
            <v>PHY GAS TERM</v>
          </cell>
          <cell r="D73" t="str">
            <v>NGI-PGECG</v>
          </cell>
          <cell r="G73" t="str">
            <v>NGI-PGECG</v>
          </cell>
          <cell r="H73" t="str">
            <v>Sum of currentmtmvalue</v>
          </cell>
          <cell r="I73">
            <v>-77154.115596600008</v>
          </cell>
          <cell r="J73">
            <v>-3189.4936010000047</v>
          </cell>
          <cell r="K73">
            <v>5060.5514992499948</v>
          </cell>
          <cell r="L73">
            <v>22266.397311249992</v>
          </cell>
          <cell r="M73">
            <v>30900.696613249987</v>
          </cell>
          <cell r="N73">
            <v>31193.955642012068</v>
          </cell>
          <cell r="O73">
            <v>27241.01725700415</v>
          </cell>
          <cell r="P73">
            <v>26663.900617999981</v>
          </cell>
          <cell r="Q73">
            <v>25742.760963999979</v>
          </cell>
          <cell r="R73">
            <v>24145.18109599996</v>
          </cell>
          <cell r="S73">
            <v>25954.631136999993</v>
          </cell>
          <cell r="T73">
            <v>27041.681146999999</v>
          </cell>
          <cell r="U73">
            <v>31208.080373999972</v>
          </cell>
          <cell r="V73">
            <v>25415.990142999955</v>
          </cell>
          <cell r="W73">
            <v>24131.240115000008</v>
          </cell>
          <cell r="X73">
            <v>13696.875465001378</v>
          </cell>
          <cell r="Y73">
            <v>14652.359964999989</v>
          </cell>
          <cell r="Z73">
            <v>9895.3303669999768</v>
          </cell>
          <cell r="AA73">
            <v>4077.7599990000003</v>
          </cell>
          <cell r="AB73">
            <v>3152.9597140000001</v>
          </cell>
          <cell r="AC73">
            <v>2809.8699989999996</v>
          </cell>
          <cell r="AD73">
            <v>1286.2299990000008</v>
          </cell>
          <cell r="AE73">
            <v>1962.7202459999996</v>
          </cell>
          <cell r="AF73">
            <v>3409.3000179999999</v>
          </cell>
          <cell r="AG73">
            <v>2892.930018</v>
          </cell>
          <cell r="AH73">
            <v>3698.7500199999999</v>
          </cell>
          <cell r="AI73">
            <v>1466.15002</v>
          </cell>
          <cell r="AJ73">
            <v>536.65001999999993</v>
          </cell>
          <cell r="AK73">
            <v>69.199999999999804</v>
          </cell>
          <cell r="AL73">
            <v>0</v>
          </cell>
          <cell r="AM73">
            <v>0</v>
          </cell>
          <cell r="AN73">
            <v>36.200020000000002</v>
          </cell>
          <cell r="AO73">
            <v>0</v>
          </cell>
          <cell r="AP73">
            <v>0</v>
          </cell>
          <cell r="AQ73">
            <v>90.599999999999895</v>
          </cell>
          <cell r="AR73">
            <v>72.800019999999904</v>
          </cell>
          <cell r="AS73">
            <v>59.600020000000001</v>
          </cell>
          <cell r="AT73">
            <v>12.000019999999999</v>
          </cell>
          <cell r="AU73">
            <v>25.400020000000001</v>
          </cell>
          <cell r="AV73">
            <v>26.400020000000001</v>
          </cell>
          <cell r="AW73">
            <v>69.2</v>
          </cell>
          <cell r="AZ73">
            <v>36.200020000000002</v>
          </cell>
          <cell r="BC73">
            <v>90.599999999999895</v>
          </cell>
          <cell r="BD73">
            <v>72.800020000000103</v>
          </cell>
          <cell r="BE73">
            <v>59.600020000000001</v>
          </cell>
          <cell r="BF73">
            <v>12.000019999999999</v>
          </cell>
          <cell r="BG73">
            <v>25.400020000000001</v>
          </cell>
          <cell r="BH73">
            <v>26.400019999999898</v>
          </cell>
          <cell r="BI73">
            <v>69.2</v>
          </cell>
          <cell r="BL73">
            <v>36.200020000000002</v>
          </cell>
          <cell r="BO73">
            <v>311050.16082916729</v>
          </cell>
        </row>
        <row r="74">
          <cell r="A74" t="str">
            <v>PG&amp;E City GatePHY GAS TERMNGI-PGECGSum of currentvolume</v>
          </cell>
          <cell r="B74" t="str">
            <v>PG&amp;E City Gate</v>
          </cell>
          <cell r="C74" t="str">
            <v>PHY GAS TERM</v>
          </cell>
          <cell r="D74" t="str">
            <v>NGI-PGECG</v>
          </cell>
          <cell r="H74" t="str">
            <v>Sum of currentvolume</v>
          </cell>
          <cell r="I74">
            <v>-11051.5</v>
          </cell>
          <cell r="J74">
            <v>125540.99319999997</v>
          </cell>
          <cell r="K74">
            <v>152099.97480000003</v>
          </cell>
          <cell r="L74">
            <v>138052.98559999996</v>
          </cell>
          <cell r="M74">
            <v>-91765.009800000029</v>
          </cell>
          <cell r="N74">
            <v>-114617.01210000002</v>
          </cell>
          <cell r="O74">
            <v>-86541.004200000025</v>
          </cell>
          <cell r="P74">
            <v>-83098.999100000045</v>
          </cell>
          <cell r="Q74">
            <v>-63778.007100000017</v>
          </cell>
          <cell r="R74">
            <v>-59105.007100000003</v>
          </cell>
          <cell r="S74">
            <v>-75094.006300000008</v>
          </cell>
          <cell r="T74">
            <v>-83248.0003</v>
          </cell>
          <cell r="U74">
            <v>-264680.99840000004</v>
          </cell>
          <cell r="V74">
            <v>-236462.99710000001</v>
          </cell>
          <cell r="W74">
            <v>-223377.99670000002</v>
          </cell>
          <cell r="X74">
            <v>-125240.00140000001</v>
          </cell>
          <cell r="Y74">
            <v>-128141.99970000001</v>
          </cell>
          <cell r="Z74">
            <v>-81152.002399999998</v>
          </cell>
          <cell r="AA74">
            <v>-26382.000100000001</v>
          </cell>
          <cell r="AB74">
            <v>-19498.998599999999</v>
          </cell>
          <cell r="AC74">
            <v>-19738.000099999997</v>
          </cell>
          <cell r="AD74">
            <v>-15527.000099999999</v>
          </cell>
          <cell r="AE74">
            <v>-24488.001400000001</v>
          </cell>
          <cell r="AF74">
            <v>-36750.000200000002</v>
          </cell>
          <cell r="AG74">
            <v>-42317.000199999995</v>
          </cell>
          <cell r="AH74">
            <v>-42104.000200000002</v>
          </cell>
          <cell r="AI74">
            <v>-24352.000200000002</v>
          </cell>
          <cell r="AJ74">
            <v>-3804.0002000000004</v>
          </cell>
          <cell r="AK74">
            <v>-1484.0001</v>
          </cell>
          <cell r="AL74">
            <v>-475.00009999999997</v>
          </cell>
          <cell r="AM74">
            <v>-568.00009999999997</v>
          </cell>
          <cell r="AN74">
            <v>-652.00019999999995</v>
          </cell>
          <cell r="AO74">
            <v>-749.00009999999997</v>
          </cell>
          <cell r="AP74">
            <v>-1641.0001</v>
          </cell>
          <cell r="AQ74">
            <v>-4020.0001000000002</v>
          </cell>
          <cell r="AR74">
            <v>-3814.0002000000004</v>
          </cell>
          <cell r="AS74">
            <v>-4171.0002000000004</v>
          </cell>
          <cell r="AT74">
            <v>-3477.0002000000004</v>
          </cell>
          <cell r="AU74">
            <v>-1869.0001999999999</v>
          </cell>
          <cell r="AV74">
            <v>-132.0001</v>
          </cell>
          <cell r="AW74">
            <v>-346</v>
          </cell>
          <cell r="AZ74">
            <v>-181.0001</v>
          </cell>
          <cell r="BC74">
            <v>-453</v>
          </cell>
          <cell r="BD74">
            <v>-364.00009999999997</v>
          </cell>
          <cell r="BE74">
            <v>-298.00009999999997</v>
          </cell>
          <cell r="BF74">
            <v>-60.000100000000003</v>
          </cell>
          <cell r="BG74">
            <v>-127.0001</v>
          </cell>
          <cell r="BH74">
            <v>-132.0001</v>
          </cell>
          <cell r="BI74">
            <v>-346</v>
          </cell>
          <cell r="BL74">
            <v>-181.0001</v>
          </cell>
          <cell r="BO74">
            <v>-1592161.5918000003</v>
          </cell>
        </row>
        <row r="75">
          <cell r="A75" t="str">
            <v>PG&amp;E City GatePHY GAS TERMNYMEX HHSum of currentmtmvalue</v>
          </cell>
          <cell r="B75" t="str">
            <v>PG&amp;E City Gate</v>
          </cell>
          <cell r="C75" t="str">
            <v>PHY GAS TERM</v>
          </cell>
          <cell r="D75" t="str">
            <v>NYMEX HH</v>
          </cell>
          <cell r="G75" t="str">
            <v>NYMEX HH</v>
          </cell>
          <cell r="H75" t="str">
            <v>Sum of currentmtmvalue</v>
          </cell>
          <cell r="I75">
            <v>46237.760468</v>
          </cell>
          <cell r="J75">
            <v>45626.390438399998</v>
          </cell>
          <cell r="K75">
            <v>24542.901422800001</v>
          </cell>
          <cell r="L75">
            <v>14927.500885000001</v>
          </cell>
          <cell r="M75">
            <v>4633.9996360000005</v>
          </cell>
          <cell r="BO75">
            <v>135968.55285020001</v>
          </cell>
        </row>
        <row r="76">
          <cell r="A76" t="str">
            <v>PG&amp;E City GatePHY GAS TERMNYMEX HHSum of currentvolume</v>
          </cell>
          <cell r="B76" t="str">
            <v>PG&amp;E City Gate</v>
          </cell>
          <cell r="C76" t="str">
            <v>PHY GAS TERM</v>
          </cell>
          <cell r="D76" t="str">
            <v>NYMEX HH</v>
          </cell>
          <cell r="H76" t="str">
            <v>Sum of currentvolume</v>
          </cell>
          <cell r="I76">
            <v>-33067.005600000004</v>
          </cell>
          <cell r="J76">
            <v>-29613.9984</v>
          </cell>
          <cell r="K76">
            <v>-26156.997100000001</v>
          </cell>
          <cell r="L76">
            <v>-22849.997100000001</v>
          </cell>
          <cell r="M76">
            <v>-6349.9998000000005</v>
          </cell>
          <cell r="BO76">
            <v>-118037.99800000001</v>
          </cell>
        </row>
        <row r="77">
          <cell r="A77" t="str">
            <v>PG&amp;E City GatePHY GAS TERMSES-HI/LOW PGESum of currentmtmvalue</v>
          </cell>
          <cell r="B77" t="str">
            <v>PG&amp;E City Gate</v>
          </cell>
          <cell r="C77" t="str">
            <v>PHY GAS TERM</v>
          </cell>
          <cell r="D77" t="str">
            <v>SES-HI/LOW PGE</v>
          </cell>
          <cell r="G77" t="str">
            <v>SES-HI/LOW PGE</v>
          </cell>
          <cell r="H77" t="str">
            <v>Sum of currentmtmvalue</v>
          </cell>
          <cell r="I77">
            <v>3019.5068182499967</v>
          </cell>
          <cell r="J77">
            <v>1482.81</v>
          </cell>
          <cell r="K77">
            <v>5906.5558599999995</v>
          </cell>
          <cell r="L77">
            <v>1196.5050000000001</v>
          </cell>
          <cell r="M77">
            <v>1126.17</v>
          </cell>
          <cell r="N77">
            <v>989.12197999999728</v>
          </cell>
          <cell r="O77">
            <v>1051.5383670000019</v>
          </cell>
          <cell r="P77">
            <v>1181.2950000000001</v>
          </cell>
          <cell r="Q77">
            <v>1009.89</v>
          </cell>
          <cell r="R77">
            <v>1086.885</v>
          </cell>
          <cell r="S77">
            <v>1312.47</v>
          </cell>
          <cell r="T77">
            <v>1464.6149999999914</v>
          </cell>
          <cell r="U77">
            <v>1437.5250000000001</v>
          </cell>
          <cell r="V77">
            <v>1280.115</v>
          </cell>
          <cell r="W77">
            <v>1315.2149999999999</v>
          </cell>
          <cell r="X77">
            <v>1196.531588999999</v>
          </cell>
          <cell r="Y77">
            <v>1123.47</v>
          </cell>
          <cell r="Z77">
            <v>986.39999999999304</v>
          </cell>
          <cell r="AA77">
            <v>1048.8150000000001</v>
          </cell>
          <cell r="AB77">
            <v>1178.595</v>
          </cell>
          <cell r="AC77">
            <v>1007.19</v>
          </cell>
          <cell r="AD77">
            <v>1084.1849999999999</v>
          </cell>
          <cell r="AE77">
            <v>1309.77</v>
          </cell>
          <cell r="AF77">
            <v>1461.9149999999893</v>
          </cell>
          <cell r="AG77">
            <v>1434.825</v>
          </cell>
          <cell r="AH77">
            <v>1277.415</v>
          </cell>
          <cell r="AI77">
            <v>1312.5150000000001</v>
          </cell>
          <cell r="AJ77">
            <v>1193.8050000000001</v>
          </cell>
          <cell r="AK77">
            <v>1123.47</v>
          </cell>
          <cell r="AL77">
            <v>986.39999999999645</v>
          </cell>
          <cell r="AM77">
            <v>1048.8150000000001</v>
          </cell>
          <cell r="AN77">
            <v>1178.595</v>
          </cell>
          <cell r="AO77">
            <v>1007.1899999999932</v>
          </cell>
          <cell r="AP77">
            <v>1084.1849999999999</v>
          </cell>
          <cell r="AQ77">
            <v>1309.77</v>
          </cell>
          <cell r="AR77">
            <v>1461.9149999999929</v>
          </cell>
          <cell r="AS77">
            <v>1434.825</v>
          </cell>
          <cell r="AT77">
            <v>1277.415</v>
          </cell>
          <cell r="AU77">
            <v>1312.5150000000001</v>
          </cell>
          <cell r="BO77">
            <v>53700.74461424991</v>
          </cell>
        </row>
        <row r="78">
          <cell r="A78" t="str">
            <v>PG&amp;E City GatePHY GAS TERMSES-HI/LOW PGESum of currentvolume</v>
          </cell>
          <cell r="B78" t="str">
            <v>PG&amp;E City Gate</v>
          </cell>
          <cell r="C78" t="str">
            <v>PHY GAS TERM</v>
          </cell>
          <cell r="D78" t="str">
            <v>SES-HI/LOW PGE</v>
          </cell>
          <cell r="H78" t="str">
            <v>Sum of currentvolume</v>
          </cell>
          <cell r="I78">
            <v>-30969.3007</v>
          </cell>
          <cell r="J78">
            <v>-25788</v>
          </cell>
          <cell r="K78">
            <v>-27869</v>
          </cell>
          <cell r="L78">
            <v>-26589</v>
          </cell>
          <cell r="M78">
            <v>-25026</v>
          </cell>
          <cell r="N78">
            <v>-21980</v>
          </cell>
          <cell r="O78">
            <v>-23367</v>
          </cell>
          <cell r="P78">
            <v>-26251</v>
          </cell>
          <cell r="Q78">
            <v>-22442</v>
          </cell>
          <cell r="R78">
            <v>-24153</v>
          </cell>
          <cell r="S78">
            <v>-29166</v>
          </cell>
          <cell r="T78">
            <v>-32547</v>
          </cell>
          <cell r="U78">
            <v>-31945</v>
          </cell>
          <cell r="V78">
            <v>-28447</v>
          </cell>
          <cell r="W78">
            <v>-29227</v>
          </cell>
          <cell r="X78">
            <v>-26589</v>
          </cell>
          <cell r="Y78">
            <v>-24966</v>
          </cell>
          <cell r="Z78">
            <v>-21920</v>
          </cell>
          <cell r="AA78">
            <v>-23307</v>
          </cell>
          <cell r="AB78">
            <v>-26191</v>
          </cell>
          <cell r="AC78">
            <v>-22382</v>
          </cell>
          <cell r="AD78">
            <v>-24093</v>
          </cell>
          <cell r="AE78">
            <v>-29106</v>
          </cell>
          <cell r="AF78">
            <v>-32487</v>
          </cell>
          <cell r="AG78">
            <v>-31885</v>
          </cell>
          <cell r="AH78">
            <v>-28387</v>
          </cell>
          <cell r="AI78">
            <v>-29167</v>
          </cell>
          <cell r="AJ78">
            <v>-26529</v>
          </cell>
          <cell r="AK78">
            <v>-24966</v>
          </cell>
          <cell r="AL78">
            <v>-21920</v>
          </cell>
          <cell r="AM78">
            <v>-23307</v>
          </cell>
          <cell r="AN78">
            <v>-26191</v>
          </cell>
          <cell r="AO78">
            <v>-22382</v>
          </cell>
          <cell r="AP78">
            <v>-24093</v>
          </cell>
          <cell r="AQ78">
            <v>-29106</v>
          </cell>
          <cell r="AR78">
            <v>-32487</v>
          </cell>
          <cell r="AS78">
            <v>-31885</v>
          </cell>
          <cell r="AT78">
            <v>-28387</v>
          </cell>
          <cell r="AU78">
            <v>-29167</v>
          </cell>
          <cell r="BO78">
            <v>-1046666.3007</v>
          </cell>
        </row>
        <row r="79">
          <cell r="A79" t="str">
            <v>San Juan (Bondad)PHY GAS TERMIF-EPPSum of currentmtmvalue</v>
          </cell>
          <cell r="B79" t="str">
            <v>San Juan (Bondad)</v>
          </cell>
          <cell r="C79" t="str">
            <v>PHY GAS TERM</v>
          </cell>
          <cell r="D79" t="str">
            <v>IF-EPP</v>
          </cell>
          <cell r="E79" t="str">
            <v>San Juan (Bondad)</v>
          </cell>
          <cell r="F79" t="str">
            <v>PHY GAS TERM</v>
          </cell>
          <cell r="G79" t="str">
            <v>IF-EPP</v>
          </cell>
          <cell r="H79" t="str">
            <v>Sum of currentmtmvalue</v>
          </cell>
          <cell r="L79">
            <v>2050.1999999999998</v>
          </cell>
          <cell r="BO79">
            <v>2050.1999999999998</v>
          </cell>
        </row>
        <row r="80">
          <cell r="A80" t="str">
            <v>San Juan (Bondad)PHY GAS TERMIF-EPPSum of currentvolume</v>
          </cell>
          <cell r="B80" t="str">
            <v>San Juan (Bondad)</v>
          </cell>
          <cell r="C80" t="str">
            <v>PHY GAS TERM</v>
          </cell>
          <cell r="D80" t="str">
            <v>IF-EPP</v>
          </cell>
          <cell r="H80" t="str">
            <v>Sum of currentvolume</v>
          </cell>
          <cell r="L80">
            <v>12060</v>
          </cell>
          <cell r="BO80">
            <v>12060</v>
          </cell>
        </row>
        <row r="81">
          <cell r="A81" t="str">
            <v>Socal BorderGAS SERVICESFixed PriceSum of currentmtmvalue</v>
          </cell>
          <cell r="B81" t="str">
            <v>Socal Border</v>
          </cell>
          <cell r="C81" t="str">
            <v>GAS SERVICES</v>
          </cell>
          <cell r="D81" t="str">
            <v>Fixed Price</v>
          </cell>
          <cell r="E81" t="str">
            <v>Socal Border</v>
          </cell>
          <cell r="F81" t="str">
            <v>GAS SERVICES</v>
          </cell>
          <cell r="G81" t="str">
            <v>Fixed Price</v>
          </cell>
          <cell r="H81" t="str">
            <v>Sum of currentmtmvalue</v>
          </cell>
          <cell r="I81">
            <v>-182294.09915373049</v>
          </cell>
          <cell r="J81">
            <v>178018.00360905999</v>
          </cell>
          <cell r="K81">
            <v>213655.51916106211</v>
          </cell>
          <cell r="L81">
            <v>186297.23878280006</v>
          </cell>
          <cell r="M81">
            <v>132240.99345459999</v>
          </cell>
          <cell r="N81">
            <v>70819.48127080001</v>
          </cell>
          <cell r="O81">
            <v>62273.681769000003</v>
          </cell>
          <cell r="P81">
            <v>53758.384103299992</v>
          </cell>
          <cell r="Q81">
            <v>73808.473578699995</v>
          </cell>
          <cell r="R81">
            <v>108922.51175479997</v>
          </cell>
          <cell r="S81">
            <v>202845.12976819999</v>
          </cell>
          <cell r="T81">
            <v>240063.67278159998</v>
          </cell>
          <cell r="U81">
            <v>259692.25725899998</v>
          </cell>
          <cell r="V81">
            <v>289789.33455679996</v>
          </cell>
          <cell r="W81">
            <v>273885.42682389996</v>
          </cell>
          <cell r="BO81">
            <v>2163776.0095198913</v>
          </cell>
        </row>
        <row r="82">
          <cell r="A82" t="str">
            <v>Socal BorderGAS SERVICESFixed PriceSum of currentvolume</v>
          </cell>
          <cell r="B82" t="str">
            <v>Socal Border</v>
          </cell>
          <cell r="C82" t="str">
            <v>GAS SERVICES</v>
          </cell>
          <cell r="D82" t="str">
            <v>Fixed Price</v>
          </cell>
          <cell r="H82" t="str">
            <v>Sum of currentvolume</v>
          </cell>
          <cell r="I82">
            <v>160049.50887184002</v>
          </cell>
          <cell r="J82">
            <v>-13697.854533609985</v>
          </cell>
          <cell r="K82">
            <v>-30830.21481513001</v>
          </cell>
          <cell r="L82">
            <v>-20905.030948</v>
          </cell>
          <cell r="M82">
            <v>-12465.251386</v>
          </cell>
          <cell r="N82">
            <v>-7219.4510279999968</v>
          </cell>
          <cell r="O82">
            <v>-7036.6002900000003</v>
          </cell>
          <cell r="P82">
            <v>-5482.2498530000012</v>
          </cell>
          <cell r="Q82">
            <v>-7628.3497669999979</v>
          </cell>
          <cell r="R82">
            <v>-12154.449467999999</v>
          </cell>
          <cell r="S82">
            <v>-23278.399962000003</v>
          </cell>
          <cell r="T82">
            <v>-32082.850456000004</v>
          </cell>
          <cell r="U82">
            <v>-29260.301189999998</v>
          </cell>
          <cell r="V82">
            <v>-34279.848287999994</v>
          </cell>
          <cell r="W82">
            <v>-30929.25029900001</v>
          </cell>
          <cell r="BO82">
            <v>-107200.59341189999</v>
          </cell>
        </row>
        <row r="83">
          <cell r="A83" t="str">
            <v>Socal BorderGAS SERVICESSES-SOCAL GAS PURCH AVGSum of currentmtmvalue</v>
          </cell>
          <cell r="B83" t="str">
            <v>Socal Border</v>
          </cell>
          <cell r="C83" t="str">
            <v>GAS SERVICES</v>
          </cell>
          <cell r="D83" t="str">
            <v>SES-SOCAL GAS PURCH AVG</v>
          </cell>
          <cell r="G83" t="str">
            <v>SES-SOCAL GAS PURCH AVG</v>
          </cell>
          <cell r="H83" t="str">
            <v>Sum of currentmtmvalue</v>
          </cell>
          <cell r="I83">
            <v>-132.57400012999889</v>
          </cell>
          <cell r="J83">
            <v>-180.55050012999988</v>
          </cell>
          <cell r="K83">
            <v>-147.65725012999999</v>
          </cell>
          <cell r="L83">
            <v>-197.53175013000001</v>
          </cell>
          <cell r="M83">
            <v>-105.05300013</v>
          </cell>
          <cell r="N83">
            <v>-60.944000130000006</v>
          </cell>
          <cell r="O83">
            <v>-81.321500064999995</v>
          </cell>
          <cell r="P83">
            <v>-68.409250130000004</v>
          </cell>
          <cell r="Q83">
            <v>-63.306750129999998</v>
          </cell>
          <cell r="R83">
            <v>-85.452250129999996</v>
          </cell>
          <cell r="S83">
            <v>-130.66300013</v>
          </cell>
          <cell r="T83">
            <v>-125.07950013</v>
          </cell>
          <cell r="U83">
            <v>-132.57400013</v>
          </cell>
          <cell r="V83">
            <v>-180.55050012999999</v>
          </cell>
          <cell r="W83">
            <v>-147.65725012999999</v>
          </cell>
          <cell r="BO83">
            <v>-1839.3245018849989</v>
          </cell>
        </row>
        <row r="84">
          <cell r="A84" t="str">
            <v>Socal BorderGAS SERVICESSES-SOCAL GAS PURCH AVGSum of currentvolume</v>
          </cell>
          <cell r="B84" t="str">
            <v>Socal Border</v>
          </cell>
          <cell r="C84" t="str">
            <v>GAS SERVICES</v>
          </cell>
          <cell r="D84" t="str">
            <v>SES-SOCAL GAS PURCH AVG</v>
          </cell>
          <cell r="H84" t="str">
            <v>Sum of currentvolume</v>
          </cell>
          <cell r="I84">
            <v>46840.499998000007</v>
          </cell>
          <cell r="J84">
            <v>60817.099998000005</v>
          </cell>
          <cell r="K84">
            <v>57629.449998000004</v>
          </cell>
          <cell r="L84">
            <v>37488.249998000007</v>
          </cell>
          <cell r="M84">
            <v>25054.199998000004</v>
          </cell>
          <cell r="N84">
            <v>13423.399997999999</v>
          </cell>
          <cell r="O84">
            <v>12452.799998999997</v>
          </cell>
          <cell r="P84">
            <v>10473.649998000001</v>
          </cell>
          <cell r="Q84">
            <v>14898.449998000002</v>
          </cell>
          <cell r="R84">
            <v>22705.849998000002</v>
          </cell>
          <cell r="S84">
            <v>42125.699998000004</v>
          </cell>
          <cell r="T84">
            <v>53489.199998000011</v>
          </cell>
          <cell r="U84">
            <v>52726.29999800001</v>
          </cell>
          <cell r="V84">
            <v>63842.899998000008</v>
          </cell>
          <cell r="W84">
            <v>57629.449998000004</v>
          </cell>
          <cell r="BO84">
            <v>571597.19997100008</v>
          </cell>
        </row>
        <row r="85">
          <cell r="A85" t="str">
            <v>Socal BorderGAS SERVICESSOCAL-GAS PURCH AVGSum of currentmtmvalue</v>
          </cell>
          <cell r="B85" t="str">
            <v>Socal Border</v>
          </cell>
          <cell r="C85" t="str">
            <v>GAS SERVICES</v>
          </cell>
          <cell r="D85" t="str">
            <v>SOCAL-GAS PURCH AVG</v>
          </cell>
          <cell r="G85" t="str">
            <v>SOCAL-GAS PURCH AVG</v>
          </cell>
          <cell r="H85" t="str">
            <v>Sum of currentmtmvalue</v>
          </cell>
          <cell r="I85">
            <v>-2671.7677722449957</v>
          </cell>
          <cell r="J85">
            <v>-2548.7482795450042</v>
          </cell>
          <cell r="K85">
            <v>-19256.701513232834</v>
          </cell>
          <cell r="L85">
            <v>4925.3261874924992</v>
          </cell>
          <cell r="M85">
            <v>3470.096639594321</v>
          </cell>
          <cell r="N85">
            <v>781.31263539419956</v>
          </cell>
          <cell r="O85">
            <v>607.73267870243978</v>
          </cell>
          <cell r="P85">
            <v>557.49020964364001</v>
          </cell>
          <cell r="Q85">
            <v>1119.4640881059199</v>
          </cell>
          <cell r="R85">
            <v>-1664.2650129480801</v>
          </cell>
          <cell r="S85">
            <v>-7563.211473357298</v>
          </cell>
          <cell r="T85">
            <v>-11434.494512182304</v>
          </cell>
          <cell r="U85">
            <v>-10721.503828755716</v>
          </cell>
          <cell r="V85">
            <v>-7572.5183694277603</v>
          </cell>
          <cell r="W85">
            <v>811.51063749628611</v>
          </cell>
          <cell r="BO85">
            <v>-51160.277685264693</v>
          </cell>
        </row>
        <row r="86">
          <cell r="A86" t="str">
            <v>Socal BorderGAS SERVICESSOCAL-GAS PURCH AVGSum of currentvolume</v>
          </cell>
          <cell r="B86" t="str">
            <v>Socal Border</v>
          </cell>
          <cell r="C86" t="str">
            <v>GAS SERVICES</v>
          </cell>
          <cell r="D86" t="str">
            <v>SOCAL-GAS PURCH AVG</v>
          </cell>
          <cell r="H86" t="str">
            <v>Sum of currentvolume</v>
          </cell>
          <cell r="I86">
            <v>-28868.119573000022</v>
          </cell>
          <cell r="J86">
            <v>-29145.511992999996</v>
          </cell>
          <cell r="K86">
            <v>-26699.499774000004</v>
          </cell>
          <cell r="L86">
            <v>-16583.319125000002</v>
          </cell>
          <cell r="M86">
            <v>-12588.148684</v>
          </cell>
          <cell r="N86">
            <v>-6204.849040000001</v>
          </cell>
          <cell r="O86">
            <v>-5414.4997780000003</v>
          </cell>
          <cell r="P86">
            <v>-4991.000218000001</v>
          </cell>
          <cell r="Q86">
            <v>-7268.3003039999985</v>
          </cell>
          <cell r="R86">
            <v>-10551.600603999997</v>
          </cell>
          <cell r="S86">
            <v>-18846.500115000006</v>
          </cell>
          <cell r="T86">
            <v>-21405.349615000003</v>
          </cell>
          <cell r="U86">
            <v>-23464.998886000012</v>
          </cell>
          <cell r="V86">
            <v>-29562.551787999993</v>
          </cell>
          <cell r="W86">
            <v>-26699.499774000004</v>
          </cell>
          <cell r="BO86">
            <v>-268293.74927100004</v>
          </cell>
        </row>
        <row r="87">
          <cell r="A87" t="str">
            <v>Socal BorderGAS SERVICES(blank)Sum of currentmtmvalue</v>
          </cell>
          <cell r="B87" t="str">
            <v>Socal Border</v>
          </cell>
          <cell r="C87" t="str">
            <v>GAS SERVICES</v>
          </cell>
          <cell r="D87" t="str">
            <v>(blank)</v>
          </cell>
          <cell r="G87" t="str">
            <v>(blank)</v>
          </cell>
          <cell r="H87" t="str">
            <v>Sum of currentmtmvalue</v>
          </cell>
          <cell r="I87">
            <v>249.868703236068</v>
          </cell>
          <cell r="BO87">
            <v>249.868703236068</v>
          </cell>
        </row>
        <row r="88">
          <cell r="A88" t="str">
            <v>Socal BorderGAS SERVICES(blank)Sum of currentvolume</v>
          </cell>
          <cell r="B88" t="str">
            <v>Socal Border</v>
          </cell>
          <cell r="C88" t="str">
            <v>GAS SERVICES</v>
          </cell>
          <cell r="D88" t="str">
            <v>(blank)</v>
          </cell>
          <cell r="H88" t="str">
            <v>Sum of currentvolume</v>
          </cell>
          <cell r="I88">
            <v>94.258064520000005</v>
          </cell>
          <cell r="BO88">
            <v>94.258064520000005</v>
          </cell>
        </row>
        <row r="89">
          <cell r="A89" t="str">
            <v>Socal BorderPHY GAS SPOTFixed PriceSum of currentmtmvalue</v>
          </cell>
          <cell r="B89" t="str">
            <v>Socal Border</v>
          </cell>
          <cell r="C89" t="str">
            <v>PHY GAS SPOT</v>
          </cell>
          <cell r="D89" t="str">
            <v>Fixed Price</v>
          </cell>
          <cell r="F89" t="str">
            <v>PHY GAS SPOT</v>
          </cell>
          <cell r="G89" t="str">
            <v>Fixed Price</v>
          </cell>
          <cell r="H89" t="str">
            <v>Sum of currentmtmvalue</v>
          </cell>
          <cell r="I89">
            <v>65215</v>
          </cell>
          <cell r="J89">
            <v>561.6</v>
          </cell>
          <cell r="K89">
            <v>-82175</v>
          </cell>
          <cell r="BO89">
            <v>-16398.400000000001</v>
          </cell>
        </row>
        <row r="90">
          <cell r="A90" t="str">
            <v>Socal BorderPHY GAS SPOTFixed PriceSum of currentvolume</v>
          </cell>
          <cell r="B90" t="str">
            <v>Socal Border</v>
          </cell>
          <cell r="C90" t="str">
            <v>PHY GAS SPOT</v>
          </cell>
          <cell r="D90" t="str">
            <v>Fixed Price</v>
          </cell>
          <cell r="H90" t="str">
            <v>Sum of currentvolume</v>
          </cell>
          <cell r="I90">
            <v>-65000</v>
          </cell>
          <cell r="J90">
            <v>-15720</v>
          </cell>
          <cell r="K90">
            <v>87000</v>
          </cell>
          <cell r="BO90">
            <v>6280</v>
          </cell>
        </row>
        <row r="91">
          <cell r="A91" t="str">
            <v>Socal BorderPHY GAS SPOTNGI-SOCALSum of currentmtmvalue</v>
          </cell>
          <cell r="B91" t="str">
            <v>Socal Border</v>
          </cell>
          <cell r="C91" t="str">
            <v>PHY GAS SPOT</v>
          </cell>
          <cell r="D91" t="str">
            <v>NGI-SOCAL</v>
          </cell>
          <cell r="G91" t="str">
            <v>NGI-SOCAL</v>
          </cell>
          <cell r="H91" t="str">
            <v>Sum of currentmtmvalue</v>
          </cell>
          <cell r="I91">
            <v>5365.043967999989</v>
          </cell>
          <cell r="K91">
            <v>2362.2000000000098</v>
          </cell>
          <cell r="BO91">
            <v>7727.2439679999989</v>
          </cell>
        </row>
        <row r="92">
          <cell r="A92" t="str">
            <v>Socal BorderPHY GAS SPOTNGI-SOCALSum of currentvolume</v>
          </cell>
          <cell r="B92" t="str">
            <v>Socal Border</v>
          </cell>
          <cell r="C92" t="str">
            <v>PHY GAS SPOT</v>
          </cell>
          <cell r="D92" t="str">
            <v>NGI-SOCAL</v>
          </cell>
          <cell r="H92" t="str">
            <v>Sum of currentvolume</v>
          </cell>
          <cell r="I92">
            <v>207249.18170000002</v>
          </cell>
          <cell r="K92">
            <v>39370</v>
          </cell>
          <cell r="BO92">
            <v>246619.18170000002</v>
          </cell>
        </row>
        <row r="93">
          <cell r="A93" t="str">
            <v>Socal BorderPHY GAS TERMFixed PriceSum of currentmtmvalue</v>
          </cell>
          <cell r="B93" t="str">
            <v>Socal Border</v>
          </cell>
          <cell r="C93" t="str">
            <v>PHY GAS TERM</v>
          </cell>
          <cell r="D93" t="str">
            <v>Fixed Price</v>
          </cell>
          <cell r="F93" t="str">
            <v>PHY GAS TERM</v>
          </cell>
          <cell r="G93" t="str">
            <v>Fixed Price</v>
          </cell>
          <cell r="H93" t="str">
            <v>Sum of currentmtmvalue</v>
          </cell>
          <cell r="I93">
            <v>2451018.4032289996</v>
          </cell>
          <cell r="J93">
            <v>2790800.0657470012</v>
          </cell>
          <cell r="K93">
            <v>2669056.7310695001</v>
          </cell>
          <cell r="L93">
            <v>1521187.900361371</v>
          </cell>
          <cell r="M93">
            <v>1449097.3145447841</v>
          </cell>
          <cell r="N93">
            <v>1354656.9154769303</v>
          </cell>
          <cell r="O93">
            <v>1190208.6676000999</v>
          </cell>
          <cell r="P93">
            <v>1186517.5994934</v>
          </cell>
          <cell r="Q93">
            <v>1101942.3517930503</v>
          </cell>
          <cell r="R93">
            <v>891761.35652259982</v>
          </cell>
          <cell r="S93">
            <v>798560.75652609987</v>
          </cell>
          <cell r="T93">
            <v>699838.53646934975</v>
          </cell>
          <cell r="U93">
            <v>774788.51104555</v>
          </cell>
          <cell r="V93">
            <v>836861.41278929985</v>
          </cell>
          <cell r="W93">
            <v>929812.02942189993</v>
          </cell>
          <cell r="X93">
            <v>786515.71874189982</v>
          </cell>
          <cell r="Y93">
            <v>749509.19506509986</v>
          </cell>
          <cell r="Z93">
            <v>599018.08348030003</v>
          </cell>
          <cell r="AA93">
            <v>499531.73123829992</v>
          </cell>
          <cell r="AB93">
            <v>476664.2442976</v>
          </cell>
          <cell r="AC93">
            <v>492166.02791120228</v>
          </cell>
          <cell r="AD93">
            <v>423227.57370539999</v>
          </cell>
          <cell r="AE93">
            <v>376599.3926429</v>
          </cell>
          <cell r="AF93">
            <v>321880.60096980003</v>
          </cell>
          <cell r="AG93">
            <v>342405.00143999996</v>
          </cell>
          <cell r="AH93">
            <v>430493.60093279998</v>
          </cell>
          <cell r="AI93">
            <v>461642.40025780001</v>
          </cell>
          <cell r="AJ93">
            <v>425062.80055659998</v>
          </cell>
          <cell r="AK93">
            <v>420997.6020288</v>
          </cell>
          <cell r="AL93">
            <v>264252.00062920002</v>
          </cell>
          <cell r="AM93">
            <v>169554.0002899</v>
          </cell>
          <cell r="AN93">
            <v>60838.500576400002</v>
          </cell>
          <cell r="AO93">
            <v>60503</v>
          </cell>
          <cell r="AP93">
            <v>65383.000301599997</v>
          </cell>
          <cell r="AQ93">
            <v>56230.000279250002</v>
          </cell>
          <cell r="AR93">
            <v>53690.000269550001</v>
          </cell>
          <cell r="AS93">
            <v>49180.000243999995</v>
          </cell>
          <cell r="AT93">
            <v>49180.000243999995</v>
          </cell>
          <cell r="AU93">
            <v>49180.000247000004</v>
          </cell>
          <cell r="AV93">
            <v>40500.000254999999</v>
          </cell>
          <cell r="AW93">
            <v>40500.000762000003</v>
          </cell>
          <cell r="AX93">
            <v>40500.000503999996</v>
          </cell>
          <cell r="AY93">
            <v>37300.000231999999</v>
          </cell>
          <cell r="AZ93">
            <v>37300.000466999998</v>
          </cell>
          <cell r="BA93">
            <v>37300</v>
          </cell>
          <cell r="BB93">
            <v>40020.000249000004</v>
          </cell>
          <cell r="BC93">
            <v>39220.000243999995</v>
          </cell>
          <cell r="BD93">
            <v>39220.000247000004</v>
          </cell>
          <cell r="BE93">
            <v>37460.000232999999</v>
          </cell>
          <cell r="BF93">
            <v>37460.000232999999</v>
          </cell>
          <cell r="BG93">
            <v>37460.000236</v>
          </cell>
          <cell r="BO93">
            <v>28794053.032101326</v>
          </cell>
        </row>
        <row r="94">
          <cell r="A94" t="str">
            <v>Socal BorderPHY GAS TERMFixed PriceSum of currentvolume</v>
          </cell>
          <cell r="B94" t="str">
            <v>Socal Border</v>
          </cell>
          <cell r="C94" t="str">
            <v>PHY GAS TERM</v>
          </cell>
          <cell r="D94" t="str">
            <v>Fixed Price</v>
          </cell>
          <cell r="H94" t="str">
            <v>Sum of currentvolume</v>
          </cell>
          <cell r="I94">
            <v>-672175.80240000004</v>
          </cell>
          <cell r="J94">
            <v>-656804.14990000008</v>
          </cell>
          <cell r="K94">
            <v>-691168.0737999999</v>
          </cell>
          <cell r="L94">
            <v>-649499.92759999959</v>
          </cell>
          <cell r="M94">
            <v>-642951.01579999982</v>
          </cell>
          <cell r="N94">
            <v>-638149.03080000007</v>
          </cell>
          <cell r="O94">
            <v>-591350.06920000003</v>
          </cell>
          <cell r="P94">
            <v>-580850.01139999973</v>
          </cell>
          <cell r="Q94">
            <v>-487080.01549999992</v>
          </cell>
          <cell r="R94">
            <v>-460749.94819999993</v>
          </cell>
          <cell r="S94">
            <v>-444900.02680000005</v>
          </cell>
          <cell r="T94">
            <v>-428550.01490000001</v>
          </cell>
          <cell r="U94">
            <v>-420850.02270000003</v>
          </cell>
          <cell r="V94">
            <v>-373700.01700000005</v>
          </cell>
          <cell r="W94">
            <v>-372050.06359999999</v>
          </cell>
          <cell r="X94">
            <v>-281900.0101999999</v>
          </cell>
          <cell r="Y94">
            <v>-274350.02229999995</v>
          </cell>
          <cell r="Z94">
            <v>-250100.05350000004</v>
          </cell>
          <cell r="AA94">
            <v>-214300.00700000001</v>
          </cell>
          <cell r="AB94">
            <v>-205800.00939999998</v>
          </cell>
          <cell r="AC94">
            <v>-211700.00230000002</v>
          </cell>
          <cell r="AD94">
            <v>-205799.98969999998</v>
          </cell>
          <cell r="AE94">
            <v>-186199.99669999999</v>
          </cell>
          <cell r="AF94">
            <v>-154800.00040000002</v>
          </cell>
          <cell r="AG94">
            <v>-173500.0006</v>
          </cell>
          <cell r="AH94">
            <v>-167100.00030000001</v>
          </cell>
          <cell r="AI94">
            <v>-171300.0001</v>
          </cell>
          <cell r="AJ94">
            <v>-142600.00020000001</v>
          </cell>
          <cell r="AK94">
            <v>-144200.0006</v>
          </cell>
          <cell r="AL94">
            <v>-109500.00020000001</v>
          </cell>
          <cell r="AM94">
            <v>-81000.000100000005</v>
          </cell>
          <cell r="AN94">
            <v>-30500.000199999999</v>
          </cell>
          <cell r="AO94">
            <v>-30500</v>
          </cell>
          <cell r="AP94">
            <v>-30500.000099999997</v>
          </cell>
          <cell r="AQ94">
            <v>-20000.000099999997</v>
          </cell>
          <cell r="AR94">
            <v>-20000.000100000001</v>
          </cell>
          <cell r="AS94">
            <v>-20000.000099999997</v>
          </cell>
          <cell r="AT94">
            <v>-20000.000099999997</v>
          </cell>
          <cell r="AU94">
            <v>-20000.000100000001</v>
          </cell>
          <cell r="AV94">
            <v>-16000.000100000001</v>
          </cell>
          <cell r="AW94">
            <v>-16000.0003</v>
          </cell>
          <cell r="AX94">
            <v>-16000.0002</v>
          </cell>
          <cell r="AY94">
            <v>-16000.000099999999</v>
          </cell>
          <cell r="AZ94">
            <v>-16000.000199999999</v>
          </cell>
          <cell r="BA94">
            <v>-16000</v>
          </cell>
          <cell r="BB94">
            <v>-16000.000099999999</v>
          </cell>
          <cell r="BC94">
            <v>-16000.000099999999</v>
          </cell>
          <cell r="BD94">
            <v>-16000.000100000001</v>
          </cell>
          <cell r="BE94">
            <v>-16000.000099999999</v>
          </cell>
          <cell r="BF94">
            <v>-16000.000099999999</v>
          </cell>
          <cell r="BG94">
            <v>-16000.000100000001</v>
          </cell>
          <cell r="BO94">
            <v>-11468478.285499994</v>
          </cell>
        </row>
        <row r="95">
          <cell r="A95" t="str">
            <v>Socal BorderPHY GAS TERMNGI-CBMALSum of currentmtmvalue</v>
          </cell>
          <cell r="B95" t="str">
            <v>Socal Border</v>
          </cell>
          <cell r="C95" t="str">
            <v>PHY GAS TERM</v>
          </cell>
          <cell r="D95" t="str">
            <v>NGI-CBMAL</v>
          </cell>
          <cell r="G95" t="str">
            <v>NGI-CBMAL</v>
          </cell>
          <cell r="H95" t="str">
            <v>Sum of currentmtmvalue</v>
          </cell>
          <cell r="L95">
            <v>2336.8846199999898</v>
          </cell>
          <cell r="BO95">
            <v>2336.8846199999898</v>
          </cell>
        </row>
        <row r="96">
          <cell r="A96" t="str">
            <v>Socal BorderPHY GAS TERMNGI-CBMALSum of currentvolume</v>
          </cell>
          <cell r="B96" t="str">
            <v>Socal Border</v>
          </cell>
          <cell r="C96" t="str">
            <v>PHY GAS TERM</v>
          </cell>
          <cell r="D96" t="str">
            <v>NGI-CBMAL</v>
          </cell>
          <cell r="H96" t="str">
            <v>Sum of currentvolume</v>
          </cell>
          <cell r="L96">
            <v>34620</v>
          </cell>
          <cell r="BO96">
            <v>34620</v>
          </cell>
        </row>
        <row r="97">
          <cell r="A97" t="str">
            <v>Socal BorderPHY GAS TERMNGI-SOCALSum of currentmtmvalue</v>
          </cell>
          <cell r="B97" t="str">
            <v>Socal Border</v>
          </cell>
          <cell r="C97" t="str">
            <v>PHY GAS TERM</v>
          </cell>
          <cell r="D97" t="str">
            <v>NGI-SOCAL</v>
          </cell>
          <cell r="G97" t="str">
            <v>NGI-SOCAL</v>
          </cell>
          <cell r="H97" t="str">
            <v>Sum of currentmtmvalue</v>
          </cell>
          <cell r="I97">
            <v>-12079.842294399981</v>
          </cell>
          <cell r="J97">
            <v>8864.5871599999846</v>
          </cell>
          <cell r="K97">
            <v>30192.368992999884</v>
          </cell>
          <cell r="L97">
            <v>42230.889115686194</v>
          </cell>
          <cell r="M97">
            <v>68821.451570777193</v>
          </cell>
          <cell r="N97">
            <v>45764.633206252962</v>
          </cell>
          <cell r="O97">
            <v>42653.549601749881</v>
          </cell>
          <cell r="P97">
            <v>44375.008311999918</v>
          </cell>
          <cell r="Q97">
            <v>31985.718295999999</v>
          </cell>
          <cell r="R97">
            <v>36122.937835249832</v>
          </cell>
          <cell r="S97">
            <v>38891.036322749947</v>
          </cell>
          <cell r="T97">
            <v>28139.366957749924</v>
          </cell>
          <cell r="U97">
            <v>31279.198013749934</v>
          </cell>
          <cell r="V97">
            <v>24119.088693999944</v>
          </cell>
          <cell r="W97">
            <v>23618.132167499938</v>
          </cell>
          <cell r="X97">
            <v>-900.12339200002498</v>
          </cell>
          <cell r="Y97">
            <v>-23935.360887500032</v>
          </cell>
          <cell r="Z97">
            <v>-3923.2279680000147</v>
          </cell>
          <cell r="AA97">
            <v>46771.597528999977</v>
          </cell>
          <cell r="AB97">
            <v>33516.782101999997</v>
          </cell>
          <cell r="AC97">
            <v>31093.359664998148</v>
          </cell>
          <cell r="AD97">
            <v>24283.092060999992</v>
          </cell>
          <cell r="AE97">
            <v>21942.299599999995</v>
          </cell>
          <cell r="AF97">
            <v>26741.165181000004</v>
          </cell>
          <cell r="AG97">
            <v>24839.49511649998</v>
          </cell>
          <cell r="AH97">
            <v>18783.400203999998</v>
          </cell>
          <cell r="AI97">
            <v>25404.000233999974</v>
          </cell>
          <cell r="AJ97">
            <v>20102.690195999992</v>
          </cell>
          <cell r="AK97">
            <v>16505.900090999996</v>
          </cell>
          <cell r="AL97">
            <v>10241.750105999998</v>
          </cell>
          <cell r="AM97">
            <v>8642.050042999992</v>
          </cell>
          <cell r="AN97">
            <v>8573.4500149999913</v>
          </cell>
          <cell r="AO97">
            <v>2278.2000449999869</v>
          </cell>
          <cell r="AP97">
            <v>2757.7500299999992</v>
          </cell>
          <cell r="AQ97">
            <v>2412.0000300000011</v>
          </cell>
          <cell r="AR97">
            <v>2039.850030000001</v>
          </cell>
          <cell r="AS97">
            <v>2360.8500300000014</v>
          </cell>
          <cell r="AT97">
            <v>2477.7000300000009</v>
          </cell>
          <cell r="AU97">
            <v>2543.7000299999909</v>
          </cell>
          <cell r="AV97">
            <v>1823.2500149999901</v>
          </cell>
          <cell r="AW97">
            <v>1654.2</v>
          </cell>
          <cell r="AX97">
            <v>1910.85</v>
          </cell>
          <cell r="AY97">
            <v>1988.85</v>
          </cell>
          <cell r="AZ97">
            <v>2008.05</v>
          </cell>
          <cell r="BA97">
            <v>1573.20002999999</v>
          </cell>
          <cell r="BB97">
            <v>2052.7500150000001</v>
          </cell>
          <cell r="BC97">
            <v>1707.0000150000001</v>
          </cell>
          <cell r="BD97">
            <v>1334.850015</v>
          </cell>
          <cell r="BE97">
            <v>1655.850015</v>
          </cell>
          <cell r="BF97">
            <v>1772.7000149999999</v>
          </cell>
          <cell r="BG97">
            <v>1838.7000149999899</v>
          </cell>
          <cell r="BO97">
            <v>811850.74420806277</v>
          </cell>
        </row>
        <row r="98">
          <cell r="A98" t="str">
            <v>Socal BorderPHY GAS TERMNGI-SOCALSum of currentvolume</v>
          </cell>
          <cell r="B98" t="str">
            <v>Socal Border</v>
          </cell>
          <cell r="C98" t="str">
            <v>PHY GAS TERM</v>
          </cell>
          <cell r="D98" t="str">
            <v>NGI-SOCAL</v>
          </cell>
          <cell r="H98" t="str">
            <v>Sum of currentvolume</v>
          </cell>
          <cell r="I98">
            <v>645872.05090000038</v>
          </cell>
          <cell r="J98">
            <v>657605.29410000006</v>
          </cell>
          <cell r="K98">
            <v>629802.8409999999</v>
          </cell>
          <cell r="L98">
            <v>755110.93590000004</v>
          </cell>
          <cell r="M98">
            <v>84189.027099999934</v>
          </cell>
          <cell r="N98">
            <v>94467.996899999911</v>
          </cell>
          <cell r="O98">
            <v>135352.02909999999</v>
          </cell>
          <cell r="P98">
            <v>114397.01799999992</v>
          </cell>
          <cell r="Q98">
            <v>155290.99799999996</v>
          </cell>
          <cell r="R98">
            <v>143131.94889999993</v>
          </cell>
          <cell r="S98">
            <v>148965.02189999991</v>
          </cell>
          <cell r="T98">
            <v>234897.01029999997</v>
          </cell>
          <cell r="U98">
            <v>106334.01829999991</v>
          </cell>
          <cell r="V98">
            <v>128499.05680000008</v>
          </cell>
          <cell r="W98">
            <v>162175.03749999992</v>
          </cell>
          <cell r="X98">
            <v>321251.02899999998</v>
          </cell>
          <cell r="Y98">
            <v>391187.01949999999</v>
          </cell>
          <cell r="Z98">
            <v>232476.02879999997</v>
          </cell>
          <cell r="AA98">
            <v>-32369.993799999997</v>
          </cell>
          <cell r="AB98">
            <v>16283.008600000001</v>
          </cell>
          <cell r="AC98">
            <v>25853.001799999998</v>
          </cell>
          <cell r="AD98">
            <v>57891.989400000006</v>
          </cell>
          <cell r="AE98">
            <v>63239.995200000005</v>
          </cell>
          <cell r="AF98">
            <v>52578.999400000001</v>
          </cell>
          <cell r="AG98">
            <v>-84267.000499999995</v>
          </cell>
          <cell r="AH98">
            <v>-64777.000799999994</v>
          </cell>
          <cell r="AI98">
            <v>-87022.000800000009</v>
          </cell>
          <cell r="AJ98">
            <v>-63345.000700000004</v>
          </cell>
          <cell r="AK98">
            <v>-52288.00039999999</v>
          </cell>
          <cell r="AL98">
            <v>-51868.000399999997</v>
          </cell>
          <cell r="AM98">
            <v>-47692.000199999995</v>
          </cell>
          <cell r="AN98">
            <v>-47389.000100000005</v>
          </cell>
          <cell r="AO98">
            <v>-15188.0003</v>
          </cell>
          <cell r="AP98">
            <v>-18385.000199999999</v>
          </cell>
          <cell r="AQ98">
            <v>-16080.000199999999</v>
          </cell>
          <cell r="AR98">
            <v>-13599.000199999999</v>
          </cell>
          <cell r="AS98">
            <v>-15739.000199999999</v>
          </cell>
          <cell r="AT98">
            <v>-16518.000199999999</v>
          </cell>
          <cell r="AU98">
            <v>-16958.000199999999</v>
          </cell>
          <cell r="AV98">
            <v>-12155.000099999999</v>
          </cell>
          <cell r="AW98">
            <v>-11028</v>
          </cell>
          <cell r="AX98">
            <v>-12739</v>
          </cell>
          <cell r="AY98">
            <v>-13259</v>
          </cell>
          <cell r="AZ98">
            <v>-13387</v>
          </cell>
          <cell r="BA98">
            <v>-10488.000199999999</v>
          </cell>
          <cell r="BB98">
            <v>-13685.000099999999</v>
          </cell>
          <cell r="BC98">
            <v>-11380.000099999999</v>
          </cell>
          <cell r="BD98">
            <v>-8899.0000999999993</v>
          </cell>
          <cell r="BE98">
            <v>-11039.000099999999</v>
          </cell>
          <cell r="BF98">
            <v>-11818.000099999999</v>
          </cell>
          <cell r="BG98">
            <v>-12258.000099999999</v>
          </cell>
          <cell r="BO98">
            <v>4571231.3563000038</v>
          </cell>
        </row>
        <row r="99">
          <cell r="A99" t="str">
            <v>Socal BorderPHY GAS TERMNYMEX HHSum of currentmtmvalue</v>
          </cell>
          <cell r="B99" t="str">
            <v>Socal Border</v>
          </cell>
          <cell r="C99" t="str">
            <v>PHY GAS TERM</v>
          </cell>
          <cell r="D99" t="str">
            <v>NYMEX HH</v>
          </cell>
          <cell r="G99" t="str">
            <v>NYMEX HH</v>
          </cell>
          <cell r="H99" t="str">
            <v>Sum of currentmtmvalue</v>
          </cell>
          <cell r="I99">
            <v>276546.92411949998</v>
          </cell>
          <cell r="J99">
            <v>164440.71682639999</v>
          </cell>
          <cell r="K99">
            <v>175926.92573719998</v>
          </cell>
          <cell r="L99">
            <v>151533.0061720091</v>
          </cell>
          <cell r="M99">
            <v>142519.02421076459</v>
          </cell>
          <cell r="N99">
            <v>26375.001785744094</v>
          </cell>
          <cell r="O99">
            <v>26374.987785749992</v>
          </cell>
          <cell r="P99">
            <v>26374.98778575</v>
          </cell>
          <cell r="Q99">
            <v>27144.987461249995</v>
          </cell>
          <cell r="R99">
            <v>26234.987844750001</v>
          </cell>
          <cell r="S99">
            <v>6470.0024262500001</v>
          </cell>
          <cell r="T99">
            <v>6390.0023962499999</v>
          </cell>
          <cell r="U99">
            <v>6430.0024112499996</v>
          </cell>
          <cell r="V99">
            <v>6500.0024375000003</v>
          </cell>
          <cell r="W99">
            <v>6660.0024974999997</v>
          </cell>
          <cell r="X99">
            <v>6600.0024749999902</v>
          </cell>
          <cell r="Y99">
            <v>6560.0024599999897</v>
          </cell>
          <cell r="Z99">
            <v>6120.0022950000002</v>
          </cell>
          <cell r="AA99">
            <v>6120.0022950000002</v>
          </cell>
          <cell r="AB99">
            <v>6120.0022949999902</v>
          </cell>
          <cell r="AC99">
            <v>6480.0064300015001</v>
          </cell>
          <cell r="AD99">
            <v>6180.0023174999997</v>
          </cell>
          <cell r="BO99">
            <v>1120101.5824653695</v>
          </cell>
        </row>
        <row r="100">
          <cell r="A100" t="str">
            <v>Socal BorderPHY GAS TERMNYMEX HHSum of currentvolume</v>
          </cell>
          <cell r="B100" t="str">
            <v>Socal Border</v>
          </cell>
          <cell r="C100" t="str">
            <v>PHY GAS TERM</v>
          </cell>
          <cell r="D100" t="str">
            <v>NYMEX HH</v>
          </cell>
          <cell r="H100" t="str">
            <v>Sum of currentvolume</v>
          </cell>
          <cell r="I100">
            <v>-109915.54370000002</v>
          </cell>
          <cell r="J100">
            <v>-65244.026400000002</v>
          </cell>
          <cell r="K100">
            <v>-69182.991399999999</v>
          </cell>
          <cell r="L100">
            <v>-76449.9908</v>
          </cell>
          <cell r="M100">
            <v>-52649.985300000008</v>
          </cell>
          <cell r="N100">
            <v>-13999.994100000002</v>
          </cell>
          <cell r="O100">
            <v>-13999.994100000002</v>
          </cell>
          <cell r="P100">
            <v>-13999.994100000002</v>
          </cell>
          <cell r="Q100">
            <v>-13999.994100000002</v>
          </cell>
          <cell r="R100">
            <v>-13999.994100000002</v>
          </cell>
          <cell r="S100">
            <v>-4000.0014999999999</v>
          </cell>
          <cell r="T100">
            <v>-4000.0014999999999</v>
          </cell>
          <cell r="U100">
            <v>-4000.0014999999999</v>
          </cell>
          <cell r="V100">
            <v>-4000.0014999999999</v>
          </cell>
          <cell r="W100">
            <v>-4000.0014999999999</v>
          </cell>
          <cell r="X100">
            <v>-4000.0014999999999</v>
          </cell>
          <cell r="Y100">
            <v>-4000.0014999999999</v>
          </cell>
          <cell r="Z100">
            <v>-4000.0014999999999</v>
          </cell>
          <cell r="AA100">
            <v>-4000.0014999999999</v>
          </cell>
          <cell r="AB100">
            <v>-4000.0014999999999</v>
          </cell>
          <cell r="AC100">
            <v>-4000.0014999999999</v>
          </cell>
          <cell r="AD100">
            <v>-4000.0014999999999</v>
          </cell>
          <cell r="BO100">
            <v>-491442.52610000019</v>
          </cell>
        </row>
        <row r="101">
          <cell r="A101" t="str">
            <v>Socal BorderPHY GAS TERMSES-HI/LOW SOCALSum of currentmtmvalue</v>
          </cell>
          <cell r="B101" t="str">
            <v>Socal Border</v>
          </cell>
          <cell r="C101" t="str">
            <v>PHY GAS TERM</v>
          </cell>
          <cell r="D101" t="str">
            <v>SES-HI/LOW SOCAL</v>
          </cell>
          <cell r="G101" t="str">
            <v>SES-HI/LOW SOCAL</v>
          </cell>
          <cell r="H101" t="str">
            <v>Sum of currentmtmvalue</v>
          </cell>
          <cell r="I101">
            <v>287.072554999999</v>
          </cell>
          <cell r="J101">
            <v>39.840191999999803</v>
          </cell>
          <cell r="K101">
            <v>233.336100039</v>
          </cell>
          <cell r="L101">
            <v>56.998942497000797</v>
          </cell>
          <cell r="M101">
            <v>68.398541000399703</v>
          </cell>
          <cell r="N101">
            <v>57.001342503000103</v>
          </cell>
          <cell r="O101">
            <v>68.399980999999499</v>
          </cell>
          <cell r="P101">
            <v>68.399980999999499</v>
          </cell>
          <cell r="Q101">
            <v>199.5</v>
          </cell>
          <cell r="R101">
            <v>353.400000000001</v>
          </cell>
          <cell r="S101">
            <v>342</v>
          </cell>
          <cell r="T101">
            <v>353.400000000001</v>
          </cell>
          <cell r="BO101">
            <v>2127.7476350394004</v>
          </cell>
        </row>
        <row r="102">
          <cell r="A102" t="str">
            <v>Socal BorderPHY GAS TERMSES-HI/LOW SOCALSum of currentvolume</v>
          </cell>
          <cell r="B102" t="str">
            <v>Socal Border</v>
          </cell>
          <cell r="C102" t="str">
            <v>PHY GAS TERM</v>
          </cell>
          <cell r="D102" t="str">
            <v>SES-HI/LOW SOCAL</v>
          </cell>
          <cell r="H102" t="str">
            <v>Sum of currentvolume</v>
          </cell>
          <cell r="I102">
            <v>-2087.8004000000001</v>
          </cell>
          <cell r="J102">
            <v>-664.00319999999999</v>
          </cell>
          <cell r="K102">
            <v>-913.0027</v>
          </cell>
          <cell r="L102">
            <v>-1200.0029999999999</v>
          </cell>
          <cell r="M102">
            <v>-1439.9996000000001</v>
          </cell>
          <cell r="N102">
            <v>-1200.0029999999999</v>
          </cell>
          <cell r="O102">
            <v>-1439.9996000000001</v>
          </cell>
          <cell r="P102">
            <v>-1439.9996000000001</v>
          </cell>
          <cell r="Q102">
            <v>-4200</v>
          </cell>
          <cell r="R102">
            <v>-7440</v>
          </cell>
          <cell r="S102">
            <v>-7200</v>
          </cell>
          <cell r="T102">
            <v>-7440</v>
          </cell>
          <cell r="BO102">
            <v>-36664.811099999999</v>
          </cell>
        </row>
        <row r="103">
          <cell r="A103" t="str">
            <v>TecoIMBALANCEFixed PriceSum of currentmtmvalue</v>
          </cell>
          <cell r="B103" t="str">
            <v>Teco</v>
          </cell>
          <cell r="C103" t="str">
            <v>IMBALANCE</v>
          </cell>
          <cell r="D103" t="str">
            <v>Fixed Price</v>
          </cell>
          <cell r="E103" t="str">
            <v>Teco</v>
          </cell>
          <cell r="F103" t="str">
            <v>IMBALANCE</v>
          </cell>
          <cell r="G103" t="str">
            <v>Fixed Price</v>
          </cell>
          <cell r="H103" t="str">
            <v>Sum of currentmtmvalue</v>
          </cell>
          <cell r="I103">
            <v>-222.035</v>
          </cell>
          <cell r="BO103">
            <v>-222.035</v>
          </cell>
        </row>
        <row r="104">
          <cell r="A104" t="str">
            <v>TecoIMBALANCEFixed PriceSum of currentvolume</v>
          </cell>
          <cell r="B104" t="str">
            <v>Teco</v>
          </cell>
          <cell r="C104" t="str">
            <v>IMBALANCE</v>
          </cell>
          <cell r="D104" t="str">
            <v>Fixed Price</v>
          </cell>
          <cell r="H104" t="str">
            <v>Sum of currentvolume</v>
          </cell>
          <cell r="I104">
            <v>55</v>
          </cell>
          <cell r="BO104">
            <v>55</v>
          </cell>
        </row>
        <row r="105">
          <cell r="A105" t="str">
            <v>TecoPHY GAS SPOTFixed PriceSum of currentmtmvalue</v>
          </cell>
          <cell r="B105" t="str">
            <v>Teco</v>
          </cell>
          <cell r="C105" t="str">
            <v>PHY GAS SPOT</v>
          </cell>
          <cell r="D105" t="str">
            <v>Fixed Price</v>
          </cell>
          <cell r="F105" t="str">
            <v>PHY GAS SPOT</v>
          </cell>
          <cell r="G105" t="str">
            <v>Fixed Price</v>
          </cell>
          <cell r="H105" t="str">
            <v>Sum of currentmtmvalue</v>
          </cell>
          <cell r="I105">
            <v>79625</v>
          </cell>
          <cell r="K105">
            <v>60874.7</v>
          </cell>
          <cell r="BO105">
            <v>140499.70000000001</v>
          </cell>
        </row>
        <row r="106">
          <cell r="A106" t="str">
            <v>TecoPHY GAS SPOTFixed PriceSum of currentvolume</v>
          </cell>
          <cell r="B106" t="str">
            <v>Teco</v>
          </cell>
          <cell r="C106" t="str">
            <v>PHY GAS SPOT</v>
          </cell>
          <cell r="D106" t="str">
            <v>Fixed Price</v>
          </cell>
          <cell r="H106" t="str">
            <v>Sum of currentvolume</v>
          </cell>
          <cell r="I106">
            <v>-32500</v>
          </cell>
          <cell r="K106">
            <v>-32900</v>
          </cell>
          <cell r="BO106">
            <v>-65400</v>
          </cell>
        </row>
        <row r="107">
          <cell r="A107" t="str">
            <v>TecoPHY GAS SPOTGDD-TGTSLSum of currentmtmvalue</v>
          </cell>
          <cell r="B107" t="str">
            <v>Teco</v>
          </cell>
          <cell r="C107" t="str">
            <v>PHY GAS SPOT</v>
          </cell>
          <cell r="D107" t="str">
            <v>GDD-TGTSL</v>
          </cell>
          <cell r="G107" t="str">
            <v>GDD-TGTSL</v>
          </cell>
          <cell r="H107" t="str">
            <v>Sum of currentmtmvalue</v>
          </cell>
          <cell r="I107">
            <v>7776.1964225050006</v>
          </cell>
          <cell r="BO107">
            <v>7776.1964225050006</v>
          </cell>
        </row>
        <row r="108">
          <cell r="A108" t="str">
            <v>TecoPHY GAS SPOTGDD-TGTSLSum of currentvolume</v>
          </cell>
          <cell r="B108" t="str">
            <v>Teco</v>
          </cell>
          <cell r="C108" t="str">
            <v>PHY GAS SPOT</v>
          </cell>
          <cell r="D108" t="str">
            <v>GDD-TGTSL</v>
          </cell>
          <cell r="H108" t="str">
            <v>Sum of currentvolume</v>
          </cell>
          <cell r="I108">
            <v>-2506.9105</v>
          </cell>
          <cell r="BO108">
            <v>-2506.9105</v>
          </cell>
        </row>
        <row r="109">
          <cell r="A109" t="str">
            <v>TecoPHY GAS TERMFixed PriceSum of currentmtmvalue</v>
          </cell>
          <cell r="B109" t="str">
            <v>Teco</v>
          </cell>
          <cell r="C109" t="str">
            <v>PHY GAS TERM</v>
          </cell>
          <cell r="D109" t="str">
            <v>Fixed Price</v>
          </cell>
          <cell r="F109" t="str">
            <v>PHY GAS TERM</v>
          </cell>
          <cell r="G109" t="str">
            <v>Fixed Price</v>
          </cell>
          <cell r="H109" t="str">
            <v>Sum of currentmtmvalue</v>
          </cell>
          <cell r="I109">
            <v>7932.3277856999875</v>
          </cell>
          <cell r="J109">
            <v>-21443.024449</v>
          </cell>
          <cell r="K109">
            <v>680.14</v>
          </cell>
          <cell r="L109">
            <v>-48.239999999999768</v>
          </cell>
          <cell r="M109">
            <v>-36.715000000000003</v>
          </cell>
          <cell r="N109">
            <v>-35.206137000000012</v>
          </cell>
          <cell r="O109">
            <v>-51.869999999999898</v>
          </cell>
          <cell r="P109">
            <v>-57.612999999999801</v>
          </cell>
          <cell r="Q109">
            <v>-60.974999999999895</v>
          </cell>
          <cell r="R109">
            <v>-107.423</v>
          </cell>
          <cell r="S109">
            <v>-318.46100000000001</v>
          </cell>
          <cell r="T109">
            <v>-776.08400000000006</v>
          </cell>
          <cell r="BO109">
            <v>-14323.143800300013</v>
          </cell>
        </row>
        <row r="110">
          <cell r="A110" t="str">
            <v>TecoPHY GAS TERMFixed PriceSum of currentvolume</v>
          </cell>
          <cell r="B110" t="str">
            <v>Teco</v>
          </cell>
          <cell r="C110" t="str">
            <v>PHY GAS TERM</v>
          </cell>
          <cell r="D110" t="str">
            <v>Fixed Price</v>
          </cell>
          <cell r="H110" t="str">
            <v>Sum of currentvolume</v>
          </cell>
          <cell r="I110">
            <v>-16181.616354999998</v>
          </cell>
          <cell r="J110">
            <v>-14767.498900000001</v>
          </cell>
          <cell r="K110">
            <v>-868</v>
          </cell>
          <cell r="L110">
            <v>-672</v>
          </cell>
          <cell r="M110">
            <v>-466</v>
          </cell>
          <cell r="N110">
            <v>-363</v>
          </cell>
          <cell r="O110">
            <v>-380</v>
          </cell>
          <cell r="P110">
            <v>-398</v>
          </cell>
          <cell r="Q110">
            <v>-390</v>
          </cell>
          <cell r="R110">
            <v>-178</v>
          </cell>
          <cell r="S110">
            <v>-374</v>
          </cell>
          <cell r="T110">
            <v>-808</v>
          </cell>
          <cell r="BO110">
            <v>-35846.115254999997</v>
          </cell>
        </row>
        <row r="111">
          <cell r="A111" t="str">
            <v>TecoPHY GAS TERMGDD-COLAPSum of currentmtmvalue</v>
          </cell>
          <cell r="B111" t="str">
            <v>Teco</v>
          </cell>
          <cell r="C111" t="str">
            <v>PHY GAS TERM</v>
          </cell>
          <cell r="D111" t="str">
            <v>GDD-COLAP</v>
          </cell>
          <cell r="G111" t="str">
            <v>GDD-COLAP</v>
          </cell>
          <cell r="H111" t="str">
            <v>Sum of currentmtmvalue</v>
          </cell>
          <cell r="K111">
            <v>6.2425436870000004</v>
          </cell>
          <cell r="BO111">
            <v>6.2425436870000004</v>
          </cell>
        </row>
        <row r="112">
          <cell r="A112" t="str">
            <v>TecoPHY GAS TERMGDD-COLAPSum of currentvolume</v>
          </cell>
          <cell r="B112" t="str">
            <v>Teco</v>
          </cell>
          <cell r="C112" t="str">
            <v>PHY GAS TERM</v>
          </cell>
          <cell r="D112" t="str">
            <v>GDD-COLAP</v>
          </cell>
          <cell r="H112" t="str">
            <v>Sum of currentvolume</v>
          </cell>
          <cell r="K112">
            <v>-14.002700000000001</v>
          </cell>
          <cell r="BO112">
            <v>-14.002700000000001</v>
          </cell>
        </row>
        <row r="113">
          <cell r="A113" t="str">
            <v>TecoPHY GAS TERMGDD-COLCGSum of currentmtmvalue</v>
          </cell>
          <cell r="B113" t="str">
            <v>Teco</v>
          </cell>
          <cell r="C113" t="str">
            <v>PHY GAS TERM</v>
          </cell>
          <cell r="D113" t="str">
            <v>GDD-COLCG</v>
          </cell>
          <cell r="G113" t="str">
            <v>GDD-COLCG</v>
          </cell>
          <cell r="H113" t="str">
            <v>Sum of currentmtmvalue</v>
          </cell>
          <cell r="I113">
            <v>66.301508292000094</v>
          </cell>
          <cell r="J113">
            <v>245.427837004</v>
          </cell>
          <cell r="BO113">
            <v>311.72934529600008</v>
          </cell>
        </row>
        <row r="114">
          <cell r="A114" t="str">
            <v>TecoPHY GAS TERMGDD-COLCGSum of currentvolume</v>
          </cell>
          <cell r="B114" t="str">
            <v>Teco</v>
          </cell>
          <cell r="C114" t="str">
            <v>PHY GAS TERM</v>
          </cell>
          <cell r="D114" t="str">
            <v>GDD-COLCG</v>
          </cell>
          <cell r="H114" t="str">
            <v>Sum of currentvolume</v>
          </cell>
          <cell r="I114">
            <v>-1129.3052</v>
          </cell>
          <cell r="J114">
            <v>-453.59719999999999</v>
          </cell>
          <cell r="BO114">
            <v>-1582.9023999999999</v>
          </cell>
        </row>
        <row r="115">
          <cell r="A115" t="str">
            <v>TecoPHY GAS TERMIF-COLAPSum of currentmtmvalue</v>
          </cell>
          <cell r="B115" t="str">
            <v>Teco</v>
          </cell>
          <cell r="C115" t="str">
            <v>PHY GAS TERM</v>
          </cell>
          <cell r="D115" t="str">
            <v>IF-COLAP</v>
          </cell>
          <cell r="G115" t="str">
            <v>IF-COLAP</v>
          </cell>
          <cell r="H115" t="str">
            <v>Sum of currentmtmvalue</v>
          </cell>
          <cell r="I115">
            <v>8762.0188949999902</v>
          </cell>
          <cell r="J115">
            <v>2272.8508149999998</v>
          </cell>
          <cell r="K115">
            <v>1799.8502599999999</v>
          </cell>
          <cell r="L115">
            <v>0</v>
          </cell>
          <cell r="M115">
            <v>0</v>
          </cell>
          <cell r="N115">
            <v>-7.5000000011641407E-2</v>
          </cell>
          <cell r="O115">
            <v>0</v>
          </cell>
          <cell r="P115">
            <v>0</v>
          </cell>
          <cell r="Q115">
            <v>0</v>
          </cell>
          <cell r="R115">
            <v>0</v>
          </cell>
          <cell r="BO115">
            <v>12834.644969999978</v>
          </cell>
        </row>
        <row r="116">
          <cell r="A116" t="str">
            <v>TecoPHY GAS TERMIF-COLAPSum of currentvolume</v>
          </cell>
          <cell r="B116" t="str">
            <v>Teco</v>
          </cell>
          <cell r="C116" t="str">
            <v>PHY GAS TERM</v>
          </cell>
          <cell r="D116" t="str">
            <v>IF-COLAP</v>
          </cell>
          <cell r="H116" t="str">
            <v>Sum of currentvolume</v>
          </cell>
          <cell r="I116">
            <v>-17870.597900000001</v>
          </cell>
          <cell r="J116">
            <v>-3316.4019000000003</v>
          </cell>
          <cell r="K116">
            <v>-3014.0003999999999</v>
          </cell>
          <cell r="L116">
            <v>75000</v>
          </cell>
          <cell r="M116">
            <v>77500</v>
          </cell>
          <cell r="N116">
            <v>75000</v>
          </cell>
          <cell r="O116">
            <v>77500</v>
          </cell>
          <cell r="P116">
            <v>77500</v>
          </cell>
          <cell r="Q116">
            <v>75000</v>
          </cell>
          <cell r="R116">
            <v>77500</v>
          </cell>
          <cell r="BO116">
            <v>510798.99979999999</v>
          </cell>
        </row>
        <row r="117">
          <cell r="A117" t="str">
            <v>TecoPHY GAS TERMIF-LAWRENCEBURG Z-4Sum of currentmtmvalue</v>
          </cell>
          <cell r="B117" t="str">
            <v>Teco</v>
          </cell>
          <cell r="C117" t="str">
            <v>PHY GAS TERM</v>
          </cell>
          <cell r="D117" t="str">
            <v>IF-LAWRENCEBURG Z-4</v>
          </cell>
          <cell r="G117" t="str">
            <v>IF-LAWRENCEBURG Z-4</v>
          </cell>
          <cell r="H117" t="str">
            <v>Sum of currentmtmvalue</v>
          </cell>
          <cell r="I117">
            <v>124</v>
          </cell>
          <cell r="J117">
            <v>112</v>
          </cell>
          <cell r="K117">
            <v>124</v>
          </cell>
          <cell r="L117">
            <v>114</v>
          </cell>
          <cell r="M117">
            <v>117.80000000000101</v>
          </cell>
          <cell r="N117">
            <v>114.002400000001</v>
          </cell>
          <cell r="O117">
            <v>117.80000000000101</v>
          </cell>
          <cell r="P117">
            <v>117.80000000000101</v>
          </cell>
          <cell r="Q117">
            <v>114</v>
          </cell>
          <cell r="R117">
            <v>117.799999999999</v>
          </cell>
          <cell r="S117">
            <v>78</v>
          </cell>
          <cell r="T117">
            <v>80.600000000000307</v>
          </cell>
          <cell r="U117">
            <v>80.600000000000307</v>
          </cell>
          <cell r="V117">
            <v>72.799999999999201</v>
          </cell>
          <cell r="W117">
            <v>80.600000000000307</v>
          </cell>
          <cell r="X117">
            <v>119.399999999999</v>
          </cell>
          <cell r="Y117">
            <v>123.379999999999</v>
          </cell>
          <cell r="Z117">
            <v>119.399999999999</v>
          </cell>
          <cell r="AA117">
            <v>123.380000000001</v>
          </cell>
          <cell r="BO117">
            <v>2051.3624000000013</v>
          </cell>
        </row>
        <row r="118">
          <cell r="A118" t="str">
            <v>TecoPHY GAS TERMIF-LAWRENCEBURG Z-4Sum of currentvolume</v>
          </cell>
          <cell r="B118" t="str">
            <v>Teco</v>
          </cell>
          <cell r="C118" t="str">
            <v>PHY GAS TERM</v>
          </cell>
          <cell r="D118" t="str">
            <v>IF-LAWRENCEBURG Z-4</v>
          </cell>
          <cell r="H118" t="str">
            <v>Sum of currentvolume</v>
          </cell>
          <cell r="I118">
            <v>-2480</v>
          </cell>
          <cell r="J118">
            <v>-2240</v>
          </cell>
          <cell r="K118">
            <v>-2480</v>
          </cell>
          <cell r="L118">
            <v>-2400</v>
          </cell>
          <cell r="M118">
            <v>-2480</v>
          </cell>
          <cell r="N118">
            <v>-2400</v>
          </cell>
          <cell r="O118">
            <v>-2480</v>
          </cell>
          <cell r="P118">
            <v>-2480</v>
          </cell>
          <cell r="Q118">
            <v>-2400</v>
          </cell>
          <cell r="R118">
            <v>-2480</v>
          </cell>
          <cell r="S118">
            <v>-2400</v>
          </cell>
          <cell r="T118">
            <v>-2480</v>
          </cell>
          <cell r="U118">
            <v>-2480</v>
          </cell>
          <cell r="V118">
            <v>-2240</v>
          </cell>
          <cell r="W118">
            <v>-2480</v>
          </cell>
          <cell r="X118">
            <v>-2400</v>
          </cell>
          <cell r="Y118">
            <v>-2480</v>
          </cell>
          <cell r="Z118">
            <v>-2400</v>
          </cell>
          <cell r="AA118">
            <v>-2480</v>
          </cell>
          <cell r="BO118">
            <v>-46160</v>
          </cell>
        </row>
        <row r="119">
          <cell r="A119" t="str">
            <v>TecoPHY GAS TERMIF-TGTSLSum of currentmtmvalue</v>
          </cell>
          <cell r="B119" t="str">
            <v>Teco</v>
          </cell>
          <cell r="C119" t="str">
            <v>PHY GAS TERM</v>
          </cell>
          <cell r="D119" t="str">
            <v>IF-TGTSL</v>
          </cell>
          <cell r="G119" t="str">
            <v>IF-TGTSL</v>
          </cell>
          <cell r="H119" t="str">
            <v>Sum of currentmtmvalue</v>
          </cell>
          <cell r="I119">
            <v>637.18203799999799</v>
          </cell>
          <cell r="J119">
            <v>280</v>
          </cell>
          <cell r="BO119">
            <v>917.18203799999799</v>
          </cell>
        </row>
        <row r="120">
          <cell r="A120" t="str">
            <v>TecoPHY GAS TERMIF-TGTSLSum of currentvolume</v>
          </cell>
          <cell r="B120" t="str">
            <v>Teco</v>
          </cell>
          <cell r="C120" t="str">
            <v>PHY GAS TERM</v>
          </cell>
          <cell r="D120" t="str">
            <v>IF-TGTSL</v>
          </cell>
          <cell r="H120" t="str">
            <v>Sum of currentvolume</v>
          </cell>
          <cell r="I120">
            <v>-2533.0925999999999</v>
          </cell>
          <cell r="J120">
            <v>0</v>
          </cell>
          <cell r="BO120">
            <v>-2533.0925999999999</v>
          </cell>
        </row>
        <row r="121">
          <cell r="A121" t="str">
            <v>TecoPHY GAS TERMNYMEX HHSum of currentmtmvalue</v>
          </cell>
          <cell r="B121" t="str">
            <v>Teco</v>
          </cell>
          <cell r="C121" t="str">
            <v>PHY GAS TERM</v>
          </cell>
          <cell r="D121" t="str">
            <v>NYMEX HH</v>
          </cell>
          <cell r="G121" t="str">
            <v>NYMEX HH</v>
          </cell>
          <cell r="H121" t="str">
            <v>Sum of currentmtmvalue</v>
          </cell>
          <cell r="I121">
            <v>6813.6362114999902</v>
          </cell>
          <cell r="J121">
            <v>24412.196514399999</v>
          </cell>
          <cell r="K121">
            <v>11623.3275748</v>
          </cell>
          <cell r="L121">
            <v>7271.2475000000004</v>
          </cell>
          <cell r="M121">
            <v>2481.29</v>
          </cell>
          <cell r="N121">
            <v>2560.8420809999902</v>
          </cell>
          <cell r="O121">
            <v>2609.1950000000002</v>
          </cell>
          <cell r="P121">
            <v>2317.9425000000001</v>
          </cell>
          <cell r="Q121">
            <v>2837.3924999999999</v>
          </cell>
          <cell r="R121">
            <v>1990.57</v>
          </cell>
          <cell r="S121">
            <v>2162.7075</v>
          </cell>
          <cell r="T121">
            <v>2774.4224999999997</v>
          </cell>
          <cell r="U121">
            <v>2553.7874999999999</v>
          </cell>
          <cell r="V121">
            <v>2553.375</v>
          </cell>
          <cell r="W121">
            <v>2552.2375000000002</v>
          </cell>
          <cell r="X121">
            <v>2591.5004999999901</v>
          </cell>
          <cell r="BO121">
            <v>80105.67038169998</v>
          </cell>
        </row>
        <row r="122">
          <cell r="A122" t="str">
            <v>TecoPHY GAS TERMNYMEX HHSum of currentvolume</v>
          </cell>
          <cell r="B122" t="str">
            <v>Teco</v>
          </cell>
          <cell r="C122" t="str">
            <v>PHY GAS TERM</v>
          </cell>
          <cell r="D122" t="str">
            <v>NYMEX HH</v>
          </cell>
          <cell r="H122" t="str">
            <v>Sum of currentvolume</v>
          </cell>
          <cell r="I122">
            <v>-15297.697099999999</v>
          </cell>
          <cell r="J122">
            <v>-99243.70640000001</v>
          </cell>
          <cell r="K122">
            <v>-22847.003100000002</v>
          </cell>
          <cell r="L122">
            <v>-13243</v>
          </cell>
          <cell r="M122">
            <v>-4444</v>
          </cell>
          <cell r="N122">
            <v>-4581</v>
          </cell>
          <cell r="O122">
            <v>-4664</v>
          </cell>
          <cell r="P122">
            <v>-4147</v>
          </cell>
          <cell r="Q122">
            <v>-5079</v>
          </cell>
          <cell r="R122">
            <v>-4642</v>
          </cell>
          <cell r="S122">
            <v>-5223</v>
          </cell>
          <cell r="T122">
            <v>-6685</v>
          </cell>
          <cell r="U122">
            <v>-6191</v>
          </cell>
          <cell r="V122">
            <v>-6190</v>
          </cell>
          <cell r="W122">
            <v>-5345</v>
          </cell>
          <cell r="X122">
            <v>-5238</v>
          </cell>
          <cell r="BO122">
            <v>-213060.40660000002</v>
          </cell>
        </row>
        <row r="123">
          <cell r="A123" t="str">
            <v>Total Sum of currentmtmvaluePHY GAS TERMNYMEX HH</v>
          </cell>
          <cell r="B123" t="str">
            <v>Total Sum of currentmtmvalue</v>
          </cell>
          <cell r="C123" t="str">
            <v>PHY GAS TERM</v>
          </cell>
          <cell r="D123" t="str">
            <v>NYMEX HH</v>
          </cell>
          <cell r="E123" t="str">
            <v>Total Sum of currentmtmvalue</v>
          </cell>
          <cell r="I123">
            <v>2983586.3444993636</v>
          </cell>
          <cell r="J123">
            <v>3697878.7130116322</v>
          </cell>
          <cell r="K123">
            <v>3469283.6265065018</v>
          </cell>
          <cell r="L123">
            <v>2172601.3233160507</v>
          </cell>
          <cell r="M123">
            <v>2044364.2890581456</v>
          </cell>
          <cell r="N123">
            <v>1629540.090562724</v>
          </cell>
          <cell r="O123">
            <v>1400506.881037835</v>
          </cell>
          <cell r="P123">
            <v>1413501.5173402186</v>
          </cell>
          <cell r="Q123">
            <v>1339029.5784261771</v>
          </cell>
          <cell r="R123">
            <v>1151163.9739215574</v>
          </cell>
          <cell r="S123">
            <v>1218784.0915631326</v>
          </cell>
          <cell r="T123">
            <v>997503.98399544833</v>
          </cell>
          <cell r="U123">
            <v>1123493.7091809693</v>
          </cell>
          <cell r="V123">
            <v>1206494.3780586759</v>
          </cell>
          <cell r="W123">
            <v>1288759.7090674862</v>
          </cell>
          <cell r="X123">
            <v>833338.50891590014</v>
          </cell>
          <cell r="Y123">
            <v>765895.61852739984</v>
          </cell>
          <cell r="Z123">
            <v>622170.93249030004</v>
          </cell>
          <cell r="AA123">
            <v>565006.11849369993</v>
          </cell>
          <cell r="AB123">
            <v>527601.05530490004</v>
          </cell>
          <cell r="AC123">
            <v>542224.79045160185</v>
          </cell>
          <cell r="AD123">
            <v>467321.94050060003</v>
          </cell>
          <cell r="AE123">
            <v>419868.04545769998</v>
          </cell>
          <cell r="AF123">
            <v>370481.28155900002</v>
          </cell>
          <cell r="AG123">
            <v>389737.20695799997</v>
          </cell>
          <cell r="AH123">
            <v>474116.8185924</v>
          </cell>
          <cell r="AI123">
            <v>503044.76196059998</v>
          </cell>
          <cell r="AJ123">
            <v>460438.74423839996</v>
          </cell>
          <cell r="AK123">
            <v>449942.5767714</v>
          </cell>
          <cell r="AL123">
            <v>283520.70119779999</v>
          </cell>
          <cell r="AM123">
            <v>187538.53779079998</v>
          </cell>
          <cell r="AN123">
            <v>78358.783066100004</v>
          </cell>
          <cell r="AO123">
            <v>72741.054498599988</v>
          </cell>
          <cell r="AP123">
            <v>82175.301784199997</v>
          </cell>
          <cell r="AQ123">
            <v>80535.73839975</v>
          </cell>
          <cell r="AR123">
            <v>76404.140742099989</v>
          </cell>
          <cell r="AS123">
            <v>72367.275693999996</v>
          </cell>
          <cell r="AT123">
            <v>70455.115694000007</v>
          </cell>
          <cell r="AU123">
            <v>63869.615696999994</v>
          </cell>
          <cell r="AV123">
            <v>46189.65028999999</v>
          </cell>
          <cell r="AW123">
            <v>46063.400882000002</v>
          </cell>
          <cell r="AX123">
            <v>46250.850503999995</v>
          </cell>
          <cell r="AY123">
            <v>43128.850231999997</v>
          </cell>
          <cell r="AZ123">
            <v>43184.250486999998</v>
          </cell>
          <cell r="BA123">
            <v>42713.200029999993</v>
          </cell>
          <cell r="BB123">
            <v>45912.750264000002</v>
          </cell>
          <cell r="BC123">
            <v>44857.600378999996</v>
          </cell>
          <cell r="BD123">
            <v>44467.650282000002</v>
          </cell>
          <cell r="BE123">
            <v>42663.450268000001</v>
          </cell>
          <cell r="BF123">
            <v>42732.700268000001</v>
          </cell>
          <cell r="BG123">
            <v>42812.100270999988</v>
          </cell>
          <cell r="BH123">
            <v>3514.40002</v>
          </cell>
          <cell r="BI123">
            <v>3557.2001089999999</v>
          </cell>
          <cell r="BJ123">
            <v>3488</v>
          </cell>
          <cell r="BK123">
            <v>3488</v>
          </cell>
          <cell r="BL123">
            <v>3524.2000200000002</v>
          </cell>
          <cell r="BM123">
            <v>3488</v>
          </cell>
          <cell r="BN123">
            <v>3488</v>
          </cell>
          <cell r="BO123">
            <v>36151171.128638171</v>
          </cell>
        </row>
        <row r="124">
          <cell r="A124" t="str">
            <v>Total Sum of currentvolumePHY GAS TERMNYMEX HH</v>
          </cell>
          <cell r="B124" t="str">
            <v>Total Sum of currentvolume</v>
          </cell>
          <cell r="C124" t="str">
            <v>PHY GAS TERM</v>
          </cell>
          <cell r="D124" t="str">
            <v>NYMEX HH</v>
          </cell>
          <cell r="E124" t="str">
            <v>Total Sum of currentvolume</v>
          </cell>
          <cell r="I124">
            <v>-296017.69800163968</v>
          </cell>
          <cell r="J124">
            <v>-669187.86393560993</v>
          </cell>
          <cell r="K124">
            <v>-106917.55049712995</v>
          </cell>
          <cell r="L124">
            <v>628713.16391600063</v>
          </cell>
          <cell r="M124">
            <v>-553727.48227899987</v>
          </cell>
          <cell r="N124">
            <v>-479537.93867800024</v>
          </cell>
          <cell r="O124">
            <v>-635627.34157699998</v>
          </cell>
          <cell r="P124">
            <v>-667774.49497999984</v>
          </cell>
          <cell r="Q124">
            <v>-518836.91897900007</v>
          </cell>
          <cell r="R124">
            <v>-684259.90107999998</v>
          </cell>
          <cell r="S124">
            <v>-956584.2134880001</v>
          </cell>
          <cell r="T124">
            <v>-850759.0133799999</v>
          </cell>
          <cell r="U124">
            <v>-973099.00678600022</v>
          </cell>
          <cell r="V124">
            <v>-854081.46278499998</v>
          </cell>
          <cell r="W124">
            <v>-775726.32868100028</v>
          </cell>
          <cell r="X124">
            <v>-132046.98309999995</v>
          </cell>
          <cell r="Y124">
            <v>-49189.004799999981</v>
          </cell>
          <cell r="Z124">
            <v>-131771.0266000001</v>
          </cell>
          <cell r="AA124">
            <v>-306607.0025</v>
          </cell>
          <cell r="AB124">
            <v>-242878.00260000001</v>
          </cell>
          <cell r="AC124">
            <v>-235916.00220000002</v>
          </cell>
          <cell r="AD124">
            <v>-196369.00199999998</v>
          </cell>
          <cell r="AE124">
            <v>-183321.00179999997</v>
          </cell>
          <cell r="AF124">
            <v>-178108.00130000003</v>
          </cell>
          <cell r="AG124">
            <v>-339042.00139999995</v>
          </cell>
          <cell r="AH124">
            <v>-308985.00140000001</v>
          </cell>
          <cell r="AI124">
            <v>-316783.00120000006</v>
          </cell>
          <cell r="AJ124">
            <v>-241109.00120000003</v>
          </cell>
          <cell r="AK124">
            <v>-227276.00129999997</v>
          </cell>
          <cell r="AL124">
            <v>-187438.00080000001</v>
          </cell>
          <cell r="AM124">
            <v>-156335.00050000002</v>
          </cell>
          <cell r="AN124">
            <v>-108403.0006</v>
          </cell>
          <cell r="AO124">
            <v>-72768.000499999995</v>
          </cell>
          <cell r="AP124">
            <v>-79460.000499999995</v>
          </cell>
          <cell r="AQ124">
            <v>-75973.000599999999</v>
          </cell>
          <cell r="AR124">
            <v>-76550.000599999999</v>
          </cell>
          <cell r="AS124">
            <v>-78868.000599999999</v>
          </cell>
          <cell r="AT124">
            <v>-74999.000599999999</v>
          </cell>
          <cell r="AU124">
            <v>-72936.000599999999</v>
          </cell>
          <cell r="AV124">
            <v>-31487.0003</v>
          </cell>
          <cell r="AW124">
            <v>-30574.000400000001</v>
          </cell>
          <cell r="AX124">
            <v>-31939.000200000002</v>
          </cell>
          <cell r="AY124">
            <v>-32459.000099999997</v>
          </cell>
          <cell r="AZ124">
            <v>-32768.0003</v>
          </cell>
          <cell r="BA124">
            <v>-29688.000199999999</v>
          </cell>
          <cell r="BB124">
            <v>-32885.000199999995</v>
          </cell>
          <cell r="BC124">
            <v>-31033.0003</v>
          </cell>
          <cell r="BD124">
            <v>-28463.0003</v>
          </cell>
          <cell r="BE124">
            <v>-30537.0003</v>
          </cell>
          <cell r="BF124">
            <v>-31078.0003</v>
          </cell>
          <cell r="BG124">
            <v>-31585.0003</v>
          </cell>
          <cell r="BH124">
            <v>-3332.0001000000002</v>
          </cell>
          <cell r="BI124">
            <v>-3546.0001000000002</v>
          </cell>
          <cell r="BJ124">
            <v>-3200</v>
          </cell>
          <cell r="BK124">
            <v>-3200</v>
          </cell>
          <cell r="BL124">
            <v>-3381.0001000000002</v>
          </cell>
          <cell r="BM124">
            <v>-3200</v>
          </cell>
          <cell r="BN124">
            <v>-3200</v>
          </cell>
          <cell r="BO124">
            <v>-12864110.094011368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row r="11">
          <cell r="C11">
            <v>7.0000000000000001E-3</v>
          </cell>
        </row>
        <row r="12">
          <cell r="C12">
            <v>0.01</v>
          </cell>
        </row>
        <row r="13">
          <cell r="C13">
            <v>0.05</v>
          </cell>
        </row>
        <row r="20">
          <cell r="C20">
            <v>0.4</v>
          </cell>
        </row>
        <row r="22">
          <cell r="C22">
            <v>0.03</v>
          </cell>
        </row>
      </sheetData>
      <sheetData sheetId="1" refreshError="1">
        <row r="3">
          <cell r="C3" t="str">
            <v>Base Case</v>
          </cell>
        </row>
        <row r="6">
          <cell r="B6">
            <v>2002</v>
          </cell>
          <cell r="K6">
            <v>2.2870726441182449E-2</v>
          </cell>
          <cell r="L6">
            <v>2.9753423161912325E-2</v>
          </cell>
          <cell r="M6">
            <v>5.735547107001418E-2</v>
          </cell>
          <cell r="N6">
            <v>2.8869811070298977E-2</v>
          </cell>
        </row>
        <row r="7">
          <cell r="K7">
            <v>1.5131249391882849E-3</v>
          </cell>
          <cell r="L7">
            <v>6.3470607490045527E-3</v>
          </cell>
          <cell r="M7">
            <v>5.1420880683177754E-3</v>
          </cell>
          <cell r="N7">
            <v>1.2434780332772248E-3</v>
          </cell>
        </row>
        <row r="8">
          <cell r="K8">
            <v>1.1466866302582395E-3</v>
          </cell>
          <cell r="L8">
            <v>1.2706341444000456E-2</v>
          </cell>
          <cell r="M8">
            <v>6.4335613828983085E-3</v>
          </cell>
          <cell r="N8">
            <v>1.5102248610554426E-3</v>
          </cell>
        </row>
        <row r="9">
          <cell r="K9">
            <v>7.0567351806510403E-4</v>
          </cell>
          <cell r="L9">
            <v>1.2583760739268935E-3</v>
          </cell>
          <cell r="M9">
            <v>1.4962100388428306E-2</v>
          </cell>
          <cell r="N9">
            <v>1.1754090502495672E-3</v>
          </cell>
        </row>
        <row r="10">
          <cell r="K10">
            <v>2.0779522849462308E-2</v>
          </cell>
          <cell r="L10">
            <v>8.4434829953369452E-3</v>
          </cell>
          <cell r="M10">
            <v>3.1389689918355494E-2</v>
          </cell>
          <cell r="N10">
            <v>4.2946731438929367E-2</v>
          </cell>
        </row>
        <row r="11">
          <cell r="K11">
            <v>4.5857429674268837E-3</v>
          </cell>
          <cell r="L11">
            <v>2.7421333517998886E-3</v>
          </cell>
          <cell r="M11">
            <v>1.35550876608533E-2</v>
          </cell>
          <cell r="N11">
            <v>1.1394829669774176E-2</v>
          </cell>
        </row>
        <row r="12">
          <cell r="K12">
            <v>4.9459872994345559E-3</v>
          </cell>
          <cell r="L12">
            <v>2.156268062586582E-3</v>
          </cell>
          <cell r="M12">
            <v>1.1270943352502831E-2</v>
          </cell>
          <cell r="N12">
            <v>4.7554364637179972E-3</v>
          </cell>
        </row>
        <row r="13">
          <cell r="K13">
            <v>6.0247781301259956E-3</v>
          </cell>
          <cell r="L13">
            <v>3.2697057093783351E-3</v>
          </cell>
          <cell r="M13">
            <v>1.0965534334843152E-2</v>
          </cell>
          <cell r="N1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mailto:=@'ESA%20Summary'!A3:A3" TargetMode="External"/><Relationship Id="rId1" Type="http://schemas.openxmlformats.org/officeDocument/2006/relationships/hyperlink" Target="mailto:=@'ESA%20Summary'!A3:A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mailto:=@'ESA%20Summary'!$A$2:$A$2" TargetMode="External"/><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 Id="rId4"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3.2"/>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5D741-7716-499B-9E67-95DD2CAF3C5E}">
  <sheetPr>
    <pageSetUpPr fitToPage="1"/>
  </sheetPr>
  <dimension ref="A1:N93"/>
  <sheetViews>
    <sheetView topLeftCell="A63" zoomScale="110" zoomScaleNormal="110" zoomScaleSheetLayoutView="100" workbookViewId="0">
      <selection activeCell="L28" sqref="L28"/>
    </sheetView>
  </sheetViews>
  <sheetFormatPr defaultColWidth="8.5546875" defaultRowHeight="13.2"/>
  <cols>
    <col min="1" max="1" width="61.109375" style="48" customWidth="1"/>
    <col min="2" max="2" width="12.6640625" style="48" customWidth="1"/>
    <col min="3" max="3" width="5.44140625" customWidth="1"/>
    <col min="4" max="4" width="11.88671875" bestFit="1" customWidth="1"/>
    <col min="5" max="5" width="16.109375" bestFit="1" customWidth="1"/>
    <col min="6" max="6" width="10.109375" bestFit="1" customWidth="1"/>
    <col min="9" max="9" width="12.5546875" customWidth="1"/>
  </cols>
  <sheetData>
    <row r="1" spans="1:14" ht="28.5" customHeight="1">
      <c r="A1" s="1530" t="s">
        <v>543</v>
      </c>
      <c r="B1" s="1530"/>
    </row>
    <row r="2" spans="1:14" ht="15.6">
      <c r="A2" s="1436" t="str" cm="1">
        <f t="array" ref="A2">'ESA Summary'!A2:A2</f>
        <v>Southern California Edison</v>
      </c>
      <c r="B2" s="1437"/>
      <c r="C2" s="5"/>
      <c r="D2" s="5"/>
      <c r="E2" s="5"/>
      <c r="F2" s="5"/>
      <c r="G2" s="5"/>
      <c r="H2" s="5"/>
      <c r="I2" s="5"/>
      <c r="J2" s="5"/>
      <c r="K2" s="5"/>
      <c r="L2" s="5"/>
      <c r="M2" s="5"/>
      <c r="N2" s="5"/>
    </row>
    <row r="3" spans="1:14" ht="15.6">
      <c r="A3" s="1436" t="str" cm="1">
        <f t="array" ref="A3">'ESA Summary'!A3:A3</f>
        <v>Through January 2026</v>
      </c>
      <c r="B3" s="1437"/>
      <c r="C3" s="84"/>
      <c r="D3" s="84"/>
      <c r="E3" s="84"/>
      <c r="F3" s="84"/>
      <c r="G3" s="84"/>
      <c r="H3" s="84"/>
      <c r="I3" s="84"/>
      <c r="J3" s="84"/>
      <c r="K3" s="84"/>
      <c r="L3" s="84"/>
      <c r="M3" s="84"/>
      <c r="N3" s="84"/>
    </row>
    <row r="4" spans="1:14" ht="16.2" thickBot="1">
      <c r="A4" s="192"/>
      <c r="B4" s="191"/>
      <c r="C4" s="84"/>
      <c r="D4" s="84"/>
      <c r="E4" s="84"/>
      <c r="F4" s="84"/>
      <c r="G4" s="84"/>
      <c r="H4" s="84"/>
      <c r="I4" s="84"/>
      <c r="J4" s="84"/>
      <c r="K4" s="84"/>
      <c r="L4" s="84"/>
      <c r="M4" s="84"/>
      <c r="N4" s="84"/>
    </row>
    <row r="5" spans="1:14" ht="13.8" thickBot="1">
      <c r="A5" s="1526" t="s">
        <v>544</v>
      </c>
      <c r="B5" s="1527"/>
      <c r="D5" s="874"/>
      <c r="E5" s="1525"/>
      <c r="F5" s="1525"/>
      <c r="G5" s="1525"/>
      <c r="H5" s="1525"/>
      <c r="I5" s="84"/>
      <c r="J5" s="84"/>
      <c r="K5" s="84"/>
      <c r="L5" s="84"/>
      <c r="M5" s="84"/>
      <c r="N5" s="84"/>
    </row>
    <row r="6" spans="1:14">
      <c r="A6" s="185" t="s">
        <v>545</v>
      </c>
      <c r="B6" s="184">
        <f>'ESA Table 2'!F97</f>
        <v>1593123.3044379111</v>
      </c>
      <c r="C6" s="35"/>
      <c r="D6" s="580"/>
    </row>
    <row r="7" spans="1:14">
      <c r="A7" s="173" t="s">
        <v>546</v>
      </c>
      <c r="B7" s="184">
        <f>'ESA Table 2'!H97</f>
        <v>-3675.5245512101392</v>
      </c>
      <c r="C7" s="35"/>
      <c r="D7" s="580"/>
    </row>
    <row r="8" spans="1:14">
      <c r="A8" s="173" t="s">
        <v>547</v>
      </c>
      <c r="B8" s="184">
        <v>18199371.792105075</v>
      </c>
    </row>
    <row r="9" spans="1:14">
      <c r="A9" s="173" t="s">
        <v>548</v>
      </c>
      <c r="B9" s="184">
        <v>-29607.682696031057</v>
      </c>
    </row>
    <row r="10" spans="1:14" ht="15.6">
      <c r="A10" s="173" t="s">
        <v>549</v>
      </c>
      <c r="B10" s="183">
        <v>0.20655857016271714</v>
      </c>
      <c r="C10" s="12"/>
      <c r="D10" s="12"/>
      <c r="E10" s="12"/>
    </row>
    <row r="11" spans="1:14">
      <c r="A11" s="173" t="s">
        <v>550</v>
      </c>
      <c r="B11" s="183">
        <v>1.38</v>
      </c>
      <c r="C11" s="12"/>
      <c r="D11" s="12"/>
    </row>
    <row r="12" spans="1:14">
      <c r="A12" s="173" t="s">
        <v>551</v>
      </c>
      <c r="B12" s="182">
        <f>((B6*B10)+(B7*B11))/'ESA Table 2'!$E$104</f>
        <v>96.687868689026573</v>
      </c>
      <c r="D12" s="190"/>
      <c r="E12" s="190"/>
    </row>
    <row r="13" spans="1:14" ht="13.8" thickBot="1">
      <c r="A13" s="1042" t="s">
        <v>552</v>
      </c>
      <c r="B13" s="1043">
        <f>((B8*B10)+(B9*B11))/'ESA Table 2'!$E$104</f>
        <v>1109.6322330994892</v>
      </c>
      <c r="C13" s="12"/>
      <c r="D13" s="190"/>
      <c r="E13" s="190"/>
    </row>
    <row r="14" spans="1:14" ht="13.8" thickBot="1"/>
    <row r="15" spans="1:14" ht="13.8" thickBot="1">
      <c r="A15" s="1526" t="s">
        <v>553</v>
      </c>
      <c r="B15" s="1527"/>
      <c r="C15" s="35"/>
      <c r="D15" s="874"/>
    </row>
    <row r="16" spans="1:14">
      <c r="A16" s="185" t="s">
        <v>545</v>
      </c>
      <c r="B16" s="184"/>
      <c r="C16" s="35"/>
      <c r="D16" s="35"/>
    </row>
    <row r="17" spans="1:5">
      <c r="A17" s="173" t="s">
        <v>546</v>
      </c>
      <c r="B17" s="184"/>
      <c r="C17" s="35"/>
      <c r="D17" s="35"/>
    </row>
    <row r="18" spans="1:5">
      <c r="A18" s="173" t="s">
        <v>547</v>
      </c>
      <c r="B18" s="184"/>
      <c r="C18" s="33"/>
      <c r="D18" s="33"/>
    </row>
    <row r="19" spans="1:5">
      <c r="A19" s="173" t="s">
        <v>548</v>
      </c>
      <c r="B19" s="184"/>
    </row>
    <row r="20" spans="1:5" ht="15.6">
      <c r="A20" s="173" t="s">
        <v>549</v>
      </c>
      <c r="B20" s="183">
        <v>0.206986428110112</v>
      </c>
      <c r="C20" s="33"/>
      <c r="D20" s="33"/>
    </row>
    <row r="21" spans="1:5">
      <c r="A21" s="173" t="s">
        <v>550</v>
      </c>
      <c r="B21" s="183">
        <v>1.38</v>
      </c>
    </row>
    <row r="22" spans="1:5">
      <c r="A22" s="173" t="s">
        <v>554</v>
      </c>
      <c r="B22" s="882">
        <v>69.362158083128122</v>
      </c>
    </row>
    <row r="23" spans="1:5" ht="13.8" thickBot="1">
      <c r="A23" s="1042" t="s">
        <v>555</v>
      </c>
      <c r="B23" s="883">
        <v>363.97434857028583</v>
      </c>
    </row>
    <row r="24" spans="1:5" ht="12.75" customHeight="1">
      <c r="A24" s="527" t="s">
        <v>1153</v>
      </c>
    </row>
    <row r="25" spans="1:5" ht="12.75" customHeight="1" thickBot="1"/>
    <row r="26" spans="1:5" ht="13.8" thickBot="1">
      <c r="A26" s="1526" t="s">
        <v>556</v>
      </c>
      <c r="B26" s="1527"/>
      <c r="D26" s="874"/>
      <c r="E26" s="3"/>
    </row>
    <row r="27" spans="1:5">
      <c r="A27" s="185" t="s">
        <v>545</v>
      </c>
      <c r="B27" s="184"/>
      <c r="C27" s="35"/>
      <c r="D27" s="35"/>
    </row>
    <row r="28" spans="1:5">
      <c r="A28" s="173" t="s">
        <v>546</v>
      </c>
      <c r="B28" s="184"/>
      <c r="C28" s="35"/>
      <c r="D28" s="35"/>
    </row>
    <row r="29" spans="1:5">
      <c r="A29" s="173" t="s">
        <v>547</v>
      </c>
      <c r="B29" s="184"/>
      <c r="C29" s="33"/>
      <c r="D29" s="33"/>
    </row>
    <row r="30" spans="1:5">
      <c r="A30" s="173" t="s">
        <v>548</v>
      </c>
      <c r="B30" s="184"/>
    </row>
    <row r="31" spans="1:5">
      <c r="A31" s="173" t="s">
        <v>557</v>
      </c>
      <c r="B31" s="183">
        <v>0.206986428110112</v>
      </c>
      <c r="C31" s="33"/>
      <c r="D31" s="33"/>
    </row>
    <row r="32" spans="1:5">
      <c r="A32" s="173" t="s">
        <v>550</v>
      </c>
      <c r="B32" s="183">
        <v>1.38</v>
      </c>
    </row>
    <row r="33" spans="1:4">
      <c r="A33" s="173" t="s">
        <v>554</v>
      </c>
      <c r="B33" s="882">
        <v>855.96576575256893</v>
      </c>
    </row>
    <row r="34" spans="1:4" ht="13.8" thickBot="1">
      <c r="A34" s="1042" t="s">
        <v>555</v>
      </c>
      <c r="B34" s="883">
        <v>13662.264401317572</v>
      </c>
    </row>
    <row r="35" spans="1:4" ht="12.75" customHeight="1">
      <c r="A35" s="527" t="s">
        <v>1153</v>
      </c>
    </row>
    <row r="36" spans="1:4" ht="12.75" customHeight="1" thickBot="1"/>
    <row r="37" spans="1:4" ht="13.8" thickBot="1">
      <c r="A37" s="1526" t="s">
        <v>558</v>
      </c>
      <c r="B37" s="1527"/>
      <c r="D37" s="874"/>
    </row>
    <row r="38" spans="1:4">
      <c r="A38" s="185" t="s">
        <v>545</v>
      </c>
      <c r="B38" s="184">
        <f>'ESA Table 2B (PPPD)'!D146</f>
        <v>1400.7798480000001</v>
      </c>
      <c r="C38" s="35"/>
    </row>
    <row r="39" spans="1:4">
      <c r="A39" s="173" t="s">
        <v>546</v>
      </c>
      <c r="B39" s="184">
        <f>'ESA Table 2B (PPPD)'!F146</f>
        <v>158.92910586000002</v>
      </c>
      <c r="C39" s="35"/>
    </row>
    <row r="40" spans="1:4">
      <c r="A40" s="173" t="s">
        <v>547</v>
      </c>
      <c r="B40" s="184">
        <f>B38*10</f>
        <v>14007.798480000001</v>
      </c>
      <c r="C40" s="35"/>
    </row>
    <row r="41" spans="1:4">
      <c r="A41" s="173" t="s">
        <v>548</v>
      </c>
      <c r="B41" s="184">
        <f>B39*10</f>
        <v>1589.2910586000003</v>
      </c>
      <c r="C41" s="35"/>
    </row>
    <row r="42" spans="1:4" ht="15.6">
      <c r="A42" s="173" t="s">
        <v>549</v>
      </c>
      <c r="B42" s="183">
        <v>0.20655857016271714</v>
      </c>
      <c r="C42" s="35"/>
    </row>
    <row r="43" spans="1:4">
      <c r="A43" s="173" t="s">
        <v>550</v>
      </c>
      <c r="B43" s="183">
        <v>1.38</v>
      </c>
      <c r="C43" s="35"/>
    </row>
    <row r="44" spans="1:4">
      <c r="A44" s="173" t="s">
        <v>554</v>
      </c>
      <c r="B44" s="182">
        <f>((B38*B42)+(B39*B43))/'ESA Table 2B (PPPD)'!C151</f>
        <v>169.5550828674761</v>
      </c>
      <c r="D44" s="190"/>
    </row>
    <row r="45" spans="1:4" ht="13.8" thickBot="1">
      <c r="A45" s="1042" t="s">
        <v>555</v>
      </c>
      <c r="B45" s="1043">
        <f>((B40*B42)+(B41*B43))/'ESA Table 2B (PPPD)'!C151</f>
        <v>1695.5508286747609</v>
      </c>
      <c r="D45" s="190"/>
    </row>
    <row r="47" spans="1:4" ht="13.8" thickBot="1"/>
    <row r="48" spans="1:4" ht="13.8" thickBot="1">
      <c r="A48" s="1526" t="s">
        <v>559</v>
      </c>
      <c r="B48" s="1527"/>
      <c r="C48" s="35"/>
      <c r="D48" s="874"/>
    </row>
    <row r="49" spans="1:5">
      <c r="A49" s="185" t="s">
        <v>545</v>
      </c>
      <c r="B49" s="184">
        <f>'ESA Table 2B (PPPD)'!M146</f>
        <v>40167.11131302001</v>
      </c>
      <c r="C49" s="35"/>
      <c r="E49" s="33"/>
    </row>
    <row r="50" spans="1:5">
      <c r="A50" s="173" t="s">
        <v>546</v>
      </c>
      <c r="B50" s="184">
        <f>'ESA Table 2B (PPPD)'!O146</f>
        <v>1202.192465119</v>
      </c>
      <c r="C50" s="35"/>
      <c r="E50" s="33"/>
    </row>
    <row r="51" spans="1:5">
      <c r="A51" s="173" t="s">
        <v>547</v>
      </c>
      <c r="B51" s="184">
        <f>B49*10</f>
        <v>401671.11313020007</v>
      </c>
      <c r="C51" s="35"/>
      <c r="E51" s="33"/>
    </row>
    <row r="52" spans="1:5">
      <c r="A52" s="173" t="s">
        <v>548</v>
      </c>
      <c r="B52" s="184">
        <f>B50*10</f>
        <v>12021.92465119</v>
      </c>
      <c r="C52" s="35"/>
      <c r="E52" s="33"/>
    </row>
    <row r="53" spans="1:5" ht="15.6">
      <c r="A53" s="173" t="s">
        <v>549</v>
      </c>
      <c r="B53" s="183">
        <v>0.20655857016271714</v>
      </c>
      <c r="C53" s="35"/>
      <c r="E53" s="33"/>
    </row>
    <row r="54" spans="1:5">
      <c r="A54" s="173" t="s">
        <v>550</v>
      </c>
      <c r="B54" s="183">
        <v>1.38</v>
      </c>
      <c r="C54" s="35"/>
      <c r="E54" s="33"/>
    </row>
    <row r="55" spans="1:5">
      <c r="A55" s="173" t="s">
        <v>554</v>
      </c>
      <c r="B55" s="182">
        <f>((B49*B53)+(B50*B54))/'ESA Table 2B (PPPD)'!L151</f>
        <v>829.6572235206944</v>
      </c>
      <c r="D55" s="1074"/>
      <c r="E55" s="33"/>
    </row>
    <row r="56" spans="1:5" ht="13.8" thickBot="1">
      <c r="A56" s="1042" t="s">
        <v>555</v>
      </c>
      <c r="B56" s="1043">
        <f>((B51*B53)+(B52*B54))/'ESA Table 2B (PPPD)'!L151</f>
        <v>8296.5722352069442</v>
      </c>
      <c r="E56" s="33"/>
    </row>
    <row r="57" spans="1:5">
      <c r="B57" s="189"/>
      <c r="C57" s="32"/>
    </row>
    <row r="58" spans="1:5" ht="13.8" thickBot="1">
      <c r="B58" s="186"/>
    </row>
    <row r="59" spans="1:5" ht="16.2" thickBot="1">
      <c r="A59" s="1526" t="s">
        <v>560</v>
      </c>
      <c r="B59" s="1527"/>
      <c r="D59" s="35"/>
    </row>
    <row r="60" spans="1:5">
      <c r="A60" s="185" t="s">
        <v>545</v>
      </c>
      <c r="B60" s="184">
        <f>'ESA Table 2C'!D32</f>
        <v>643706.9</v>
      </c>
      <c r="C60" s="35"/>
      <c r="D60" s="35"/>
    </row>
    <row r="61" spans="1:5">
      <c r="A61" s="173" t="s">
        <v>546</v>
      </c>
      <c r="B61" s="184">
        <f>'ESA Table 2C'!F31</f>
        <v>27343</v>
      </c>
    </row>
    <row r="62" spans="1:5">
      <c r="A62" s="173" t="s">
        <v>547</v>
      </c>
      <c r="B62" s="184">
        <f>-3013312+(B63*29.3)</f>
        <v>13724313</v>
      </c>
      <c r="C62" s="33"/>
      <c r="D62" s="33"/>
    </row>
    <row r="63" spans="1:5">
      <c r="A63" s="173" t="s">
        <v>548</v>
      </c>
      <c r="B63" s="184">
        <v>571250</v>
      </c>
    </row>
    <row r="64" spans="1:5" ht="15.6">
      <c r="A64" s="173" t="s">
        <v>549</v>
      </c>
      <c r="B64" s="188">
        <v>0.206558570162717</v>
      </c>
      <c r="C64" s="35"/>
      <c r="D64" s="1073"/>
    </row>
    <row r="65" spans="1:4">
      <c r="A65" s="173" t="s">
        <v>550</v>
      </c>
      <c r="B65" s="183">
        <v>0</v>
      </c>
      <c r="D65" s="32"/>
    </row>
    <row r="66" spans="1:4">
      <c r="A66" s="173" t="s">
        <v>561</v>
      </c>
      <c r="B66" s="182">
        <f>(B60*B64)/'ESA Table 2C'!C35</f>
        <v>1601.9659863599406</v>
      </c>
      <c r="D66" s="1072"/>
    </row>
    <row r="67" spans="1:4" ht="13.8" thickBot="1">
      <c r="A67" s="1042" t="s">
        <v>562</v>
      </c>
      <c r="B67" s="181">
        <f>(B62*B64)/'ESA Table 2C'!C35</f>
        <v>34155.11409332035</v>
      </c>
    </row>
    <row r="69" spans="1:4" ht="13.8" thickBot="1"/>
    <row r="70" spans="1:4" ht="13.8" thickBot="1">
      <c r="A70" s="1526" t="s">
        <v>563</v>
      </c>
      <c r="B70" s="1527"/>
    </row>
    <row r="71" spans="1:4">
      <c r="A71" s="185" t="s">
        <v>545</v>
      </c>
      <c r="B71" s="184">
        <v>0</v>
      </c>
    </row>
    <row r="72" spans="1:4">
      <c r="A72" s="173" t="s">
        <v>546</v>
      </c>
      <c r="B72" s="184">
        <v>0</v>
      </c>
    </row>
    <row r="73" spans="1:4">
      <c r="A73" s="173" t="s">
        <v>547</v>
      </c>
      <c r="B73" s="184">
        <v>0</v>
      </c>
    </row>
    <row r="74" spans="1:4">
      <c r="A74" s="173" t="s">
        <v>548</v>
      </c>
      <c r="B74" s="184">
        <v>0</v>
      </c>
    </row>
    <row r="75" spans="1:4">
      <c r="A75" s="173" t="s">
        <v>557</v>
      </c>
      <c r="B75" s="183">
        <v>0</v>
      </c>
    </row>
    <row r="76" spans="1:4">
      <c r="A76" s="173" t="s">
        <v>550</v>
      </c>
      <c r="B76" s="183">
        <v>0</v>
      </c>
    </row>
    <row r="77" spans="1:4">
      <c r="A77" s="173" t="s">
        <v>561</v>
      </c>
      <c r="B77" s="183">
        <v>0</v>
      </c>
    </row>
    <row r="78" spans="1:4" ht="13.8" thickBot="1">
      <c r="A78" s="1042" t="s">
        <v>562</v>
      </c>
      <c r="B78" s="187">
        <v>0</v>
      </c>
    </row>
    <row r="79" spans="1:4" ht="13.8" thickBot="1">
      <c r="B79" s="186"/>
    </row>
    <row r="80" spans="1:4" ht="13.8" thickBot="1">
      <c r="A80" s="1528" t="s">
        <v>564</v>
      </c>
      <c r="B80" s="1529"/>
    </row>
    <row r="81" spans="1:6">
      <c r="A81" s="185" t="s">
        <v>545</v>
      </c>
      <c r="B81" s="184">
        <f>+B6+B16+B27+B38+B49</f>
        <v>1634691.1955989313</v>
      </c>
      <c r="C81" s="35"/>
      <c r="D81" s="35"/>
    </row>
    <row r="82" spans="1:6">
      <c r="A82" s="173" t="s">
        <v>546</v>
      </c>
      <c r="B82" s="184">
        <f>+B7+B17+B28+B39+B50</f>
        <v>-2314.4029802311388</v>
      </c>
    </row>
    <row r="83" spans="1:6" ht="15" customHeight="1">
      <c r="A83" s="173" t="s">
        <v>547</v>
      </c>
      <c r="B83" s="184">
        <f>+B8+B18+B29+B40+B51</f>
        <v>18615050.703715276</v>
      </c>
      <c r="C83" s="33"/>
      <c r="D83" s="33"/>
    </row>
    <row r="84" spans="1:6">
      <c r="A84" s="173" t="s">
        <v>548</v>
      </c>
      <c r="B84" s="184">
        <f>+B9+B19+B30+B41+B52</f>
        <v>-15996.466986241057</v>
      </c>
    </row>
    <row r="85" spans="1:6" ht="15.6">
      <c r="A85" s="173" t="s">
        <v>549</v>
      </c>
      <c r="B85" s="183">
        <v>0.206558570162717</v>
      </c>
    </row>
    <row r="86" spans="1:6">
      <c r="A86" s="173" t="s">
        <v>550</v>
      </c>
      <c r="B86" s="183">
        <v>1.38</v>
      </c>
    </row>
    <row r="87" spans="1:6">
      <c r="A87" s="173" t="s">
        <v>565</v>
      </c>
      <c r="B87" s="182">
        <f>+B12+B22+B33+B44+B55</f>
        <v>2021.228098912894</v>
      </c>
    </row>
    <row r="88" spans="1:6" ht="13.8" thickBot="1">
      <c r="A88" s="1042" t="s">
        <v>562</v>
      </c>
      <c r="B88" s="181">
        <f>+B13+B23+B34+B45+B56</f>
        <v>25127.994046869055</v>
      </c>
    </row>
    <row r="89" spans="1:6" ht="29.25" customHeight="1">
      <c r="A89" s="1456" t="s">
        <v>566</v>
      </c>
      <c r="B89" s="1456"/>
    </row>
    <row r="90" spans="1:6" ht="15.6">
      <c r="A90" s="1469" t="s">
        <v>567</v>
      </c>
      <c r="B90" s="1469"/>
    </row>
    <row r="91" spans="1:6">
      <c r="A91" s="1434" t="s">
        <v>568</v>
      </c>
      <c r="B91" s="1434"/>
      <c r="F91" s="31"/>
    </row>
    <row r="92" spans="1:6" ht="28.5" customHeight="1">
      <c r="A92" s="1435"/>
      <c r="B92" s="1435"/>
    </row>
    <row r="93" spans="1:6" ht="12.75" customHeight="1">
      <c r="A93" s="174"/>
      <c r="B93" s="174"/>
    </row>
  </sheetData>
  <mergeCells count="16">
    <mergeCell ref="A1:B1"/>
    <mergeCell ref="A2:B2"/>
    <mergeCell ref="A3:B3"/>
    <mergeCell ref="A5:B5"/>
    <mergeCell ref="A91:B91"/>
    <mergeCell ref="A89:B89"/>
    <mergeCell ref="A90:B90"/>
    <mergeCell ref="A92:B92"/>
    <mergeCell ref="E5:H5"/>
    <mergeCell ref="A59:B59"/>
    <mergeCell ref="A70:B70"/>
    <mergeCell ref="A80:B80"/>
    <mergeCell ref="A15:B15"/>
    <mergeCell ref="A26:B26"/>
    <mergeCell ref="A37:B37"/>
    <mergeCell ref="A48:B48"/>
  </mergeCells>
  <printOptions horizontalCentered="1"/>
  <pageMargins left="0.7" right="0.7" top="0.75" bottom="0.75" header="0.3" footer="0.3"/>
  <pageSetup fitToHeight="0" orientation="portrait" r:id="rId1"/>
  <rowBreaks count="1" manualBreakCount="1">
    <brk id="47" max="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FEA3-69F3-4313-813E-82F7F86BB252}">
  <sheetPr>
    <tabColor theme="0" tint="-0.14999847407452621"/>
    <pageSetUpPr fitToPage="1"/>
  </sheetPr>
  <dimension ref="A1:K73"/>
  <sheetViews>
    <sheetView topLeftCell="A17" zoomScaleNormal="100" workbookViewId="0">
      <selection activeCell="L28" sqref="L28"/>
    </sheetView>
  </sheetViews>
  <sheetFormatPr defaultColWidth="8.5546875" defaultRowHeight="13.2"/>
  <cols>
    <col min="1" max="1" width="17.44140625" style="48" customWidth="1"/>
    <col min="2" max="5" width="11.44140625" style="48" customWidth="1"/>
    <col min="6" max="6" width="15.6640625" style="48" customWidth="1"/>
    <col min="7" max="7" width="18.88671875" style="48" customWidth="1"/>
    <col min="8" max="8" width="9.88671875" style="48" customWidth="1"/>
    <col min="9" max="16384" width="8.5546875" style="48"/>
  </cols>
  <sheetData>
    <row r="1" spans="1:11" ht="12.9" customHeight="1">
      <c r="A1" s="1545" t="s">
        <v>569</v>
      </c>
      <c r="B1" s="1546"/>
      <c r="C1" s="1546"/>
      <c r="D1" s="1546"/>
      <c r="E1" s="1546"/>
      <c r="F1" s="1546"/>
      <c r="G1" s="1547"/>
    </row>
    <row r="2" spans="1:11" ht="15.6">
      <c r="A2" s="1548" t="str" cm="1">
        <f t="array" ref="A2">'ESA Summary'!A2:A2</f>
        <v>Southern California Edison</v>
      </c>
      <c r="B2" s="1549"/>
      <c r="C2" s="1549"/>
      <c r="D2" s="1549"/>
      <c r="E2" s="1549"/>
      <c r="F2" s="1549"/>
      <c r="G2" s="1550"/>
    </row>
    <row r="3" spans="1:11" ht="15.6">
      <c r="A3" s="1548" t="str" cm="1">
        <f t="array" ref="A3">'ESA Summary'!A3:A3</f>
        <v>Through January 2026</v>
      </c>
      <c r="B3" s="1549"/>
      <c r="C3" s="1549"/>
      <c r="D3" s="1549"/>
      <c r="E3" s="1549"/>
      <c r="F3" s="1549"/>
      <c r="G3" s="1550"/>
    </row>
    <row r="4" spans="1:11" ht="13.8" thickBot="1">
      <c r="A4" s="227"/>
      <c r="B4" s="191"/>
      <c r="C4" s="191"/>
      <c r="D4" s="191"/>
      <c r="E4" s="191"/>
      <c r="F4" s="191"/>
      <c r="G4" s="191"/>
    </row>
    <row r="5" spans="1:11">
      <c r="A5" s="1531" t="s">
        <v>570</v>
      </c>
      <c r="B5" s="1532"/>
      <c r="C5" s="1532"/>
      <c r="D5" s="1532"/>
      <c r="E5" s="1532"/>
      <c r="F5" s="1532"/>
      <c r="G5" s="1533"/>
    </row>
    <row r="6" spans="1:11" ht="13.8" thickBot="1">
      <c r="A6" s="568"/>
      <c r="B6" s="1537" t="s">
        <v>571</v>
      </c>
      <c r="C6" s="1537"/>
      <c r="D6" s="1537"/>
      <c r="E6" s="1537" t="s">
        <v>572</v>
      </c>
      <c r="F6" s="1537"/>
      <c r="G6" s="1538"/>
      <c r="H6" s="580"/>
    </row>
    <row r="7" spans="1:11" customFormat="1" ht="15.6">
      <c r="A7" s="569" t="s">
        <v>573</v>
      </c>
      <c r="B7" s="578" t="s">
        <v>574</v>
      </c>
      <c r="C7" s="570" t="s">
        <v>575</v>
      </c>
      <c r="D7" s="571" t="s">
        <v>10</v>
      </c>
      <c r="E7" s="570" t="s">
        <v>576</v>
      </c>
      <c r="F7" s="570" t="s">
        <v>575</v>
      </c>
      <c r="G7" s="572" t="s">
        <v>10</v>
      </c>
      <c r="H7" s="68"/>
      <c r="K7" s="77"/>
    </row>
    <row r="8" spans="1:11" customFormat="1" ht="13.5" customHeight="1">
      <c r="A8" s="173" t="s">
        <v>577</v>
      </c>
      <c r="B8" s="348">
        <v>0</v>
      </c>
      <c r="C8" s="348">
        <v>887</v>
      </c>
      <c r="D8" s="348">
        <f t="shared" ref="D8:D23" si="0">SUM(B8:C8)</f>
        <v>887</v>
      </c>
      <c r="E8" s="348">
        <v>0</v>
      </c>
      <c r="F8" s="348">
        <v>0</v>
      </c>
      <c r="G8" s="579">
        <f>SUM(E8:F8)</f>
        <v>0</v>
      </c>
      <c r="H8" s="396"/>
      <c r="K8" s="77"/>
    </row>
    <row r="9" spans="1:11" customFormat="1" ht="13.5" customHeight="1">
      <c r="A9" s="173" t="s">
        <v>578</v>
      </c>
      <c r="B9" s="348">
        <v>300</v>
      </c>
      <c r="C9" s="348">
        <v>1</v>
      </c>
      <c r="D9" s="348">
        <f t="shared" si="0"/>
        <v>301</v>
      </c>
      <c r="E9" s="348">
        <v>0</v>
      </c>
      <c r="F9" s="348">
        <v>0</v>
      </c>
      <c r="G9" s="579">
        <f t="shared" ref="G9:G23" si="1">SUM(E9:F9)</f>
        <v>0</v>
      </c>
      <c r="H9" s="35"/>
      <c r="K9" s="77"/>
    </row>
    <row r="10" spans="1:11" customFormat="1" ht="13.5" customHeight="1">
      <c r="A10" s="173" t="s">
        <v>579</v>
      </c>
      <c r="B10" s="348">
        <v>2126</v>
      </c>
      <c r="C10" s="348">
        <v>11</v>
      </c>
      <c r="D10" s="348">
        <f t="shared" si="0"/>
        <v>2137</v>
      </c>
      <c r="E10" s="348">
        <v>0</v>
      </c>
      <c r="F10" s="348">
        <v>0</v>
      </c>
      <c r="G10" s="579">
        <f t="shared" si="1"/>
        <v>0</v>
      </c>
      <c r="H10" s="580"/>
      <c r="K10" s="77"/>
    </row>
    <row r="11" spans="1:11" customFormat="1">
      <c r="A11" s="173" t="s">
        <v>580</v>
      </c>
      <c r="B11" s="348">
        <v>20881</v>
      </c>
      <c r="C11" s="348">
        <v>16870</v>
      </c>
      <c r="D11" s="348">
        <f t="shared" si="0"/>
        <v>37751</v>
      </c>
      <c r="E11" s="348">
        <v>59</v>
      </c>
      <c r="F11" s="348">
        <v>23</v>
      </c>
      <c r="G11" s="579">
        <f t="shared" si="1"/>
        <v>82</v>
      </c>
      <c r="H11" s="580"/>
      <c r="K11" s="77"/>
    </row>
    <row r="12" spans="1:11" customFormat="1">
      <c r="A12" s="173" t="s">
        <v>581</v>
      </c>
      <c r="B12" s="348">
        <v>11767</v>
      </c>
      <c r="C12" s="348">
        <v>0</v>
      </c>
      <c r="D12" s="348">
        <f t="shared" si="0"/>
        <v>11767</v>
      </c>
      <c r="E12" s="348">
        <v>37</v>
      </c>
      <c r="F12" s="348">
        <v>0</v>
      </c>
      <c r="G12" s="579">
        <f t="shared" si="1"/>
        <v>37</v>
      </c>
      <c r="H12" s="580"/>
      <c r="K12" s="77"/>
    </row>
    <row r="13" spans="1:11" customFormat="1">
      <c r="A13" s="173" t="s">
        <v>582</v>
      </c>
      <c r="B13" s="348">
        <v>3978</v>
      </c>
      <c r="C13" s="348">
        <v>681097</v>
      </c>
      <c r="D13" s="348">
        <f t="shared" si="0"/>
        <v>685075</v>
      </c>
      <c r="E13" s="348">
        <v>1</v>
      </c>
      <c r="F13" s="348">
        <v>1722</v>
      </c>
      <c r="G13" s="579">
        <f t="shared" si="1"/>
        <v>1723</v>
      </c>
      <c r="H13" s="580"/>
      <c r="K13" s="77"/>
    </row>
    <row r="14" spans="1:11" customFormat="1" ht="13.5" customHeight="1">
      <c r="A14" s="173" t="s">
        <v>583</v>
      </c>
      <c r="B14" s="348">
        <v>0</v>
      </c>
      <c r="C14" s="348">
        <v>2</v>
      </c>
      <c r="D14" s="348">
        <f t="shared" si="0"/>
        <v>2</v>
      </c>
      <c r="E14" s="348">
        <v>0</v>
      </c>
      <c r="F14" s="348">
        <v>0</v>
      </c>
      <c r="G14" s="579">
        <f t="shared" si="1"/>
        <v>0</v>
      </c>
      <c r="H14" s="580"/>
      <c r="K14" s="77"/>
    </row>
    <row r="15" spans="1:11" customFormat="1" ht="13.5" customHeight="1">
      <c r="A15" s="173" t="s">
        <v>584</v>
      </c>
      <c r="B15" s="348">
        <v>1</v>
      </c>
      <c r="C15" s="348">
        <v>0</v>
      </c>
      <c r="D15" s="348">
        <f t="shared" si="0"/>
        <v>1</v>
      </c>
      <c r="E15" s="348">
        <v>0</v>
      </c>
      <c r="F15" s="348">
        <v>0</v>
      </c>
      <c r="G15" s="579">
        <f t="shared" si="1"/>
        <v>0</v>
      </c>
      <c r="H15" s="580"/>
      <c r="K15" s="77"/>
    </row>
    <row r="16" spans="1:11" customFormat="1" ht="13.5" customHeight="1">
      <c r="A16" s="173" t="s">
        <v>585</v>
      </c>
      <c r="B16" s="348">
        <v>3525</v>
      </c>
      <c r="C16" s="348">
        <v>0</v>
      </c>
      <c r="D16" s="348">
        <f t="shared" si="0"/>
        <v>3525</v>
      </c>
      <c r="E16" s="348">
        <v>0</v>
      </c>
      <c r="F16" s="348">
        <v>0</v>
      </c>
      <c r="G16" s="579">
        <f t="shared" si="1"/>
        <v>0</v>
      </c>
      <c r="H16" s="580"/>
      <c r="K16" s="77"/>
    </row>
    <row r="17" spans="1:11" customFormat="1" ht="13.5" customHeight="1">
      <c r="A17" s="173" t="s">
        <v>586</v>
      </c>
      <c r="B17" s="348">
        <v>1</v>
      </c>
      <c r="C17" s="348">
        <v>270971</v>
      </c>
      <c r="D17" s="348">
        <f t="shared" si="0"/>
        <v>270972</v>
      </c>
      <c r="E17" s="348">
        <v>0</v>
      </c>
      <c r="F17" s="348">
        <v>236</v>
      </c>
      <c r="G17" s="579">
        <f t="shared" si="1"/>
        <v>236</v>
      </c>
      <c r="H17" s="580"/>
      <c r="K17" s="77"/>
    </row>
    <row r="18" spans="1:11" customFormat="1">
      <c r="A18" s="173" t="s">
        <v>587</v>
      </c>
      <c r="B18" s="348">
        <v>128224</v>
      </c>
      <c r="C18" s="348">
        <v>117754</v>
      </c>
      <c r="D18" s="348">
        <f t="shared" si="0"/>
        <v>245978</v>
      </c>
      <c r="E18" s="348">
        <v>255</v>
      </c>
      <c r="F18" s="348">
        <v>184</v>
      </c>
      <c r="G18" s="579">
        <f t="shared" si="1"/>
        <v>439</v>
      </c>
      <c r="H18" s="580"/>
      <c r="K18" s="77"/>
    </row>
    <row r="19" spans="1:11" customFormat="1" ht="13.5" customHeight="1">
      <c r="A19" s="173" t="s">
        <v>588</v>
      </c>
      <c r="B19" s="348">
        <v>51592</v>
      </c>
      <c r="C19" s="348">
        <v>233295</v>
      </c>
      <c r="D19" s="348">
        <f t="shared" si="0"/>
        <v>284887</v>
      </c>
      <c r="E19" s="348">
        <v>140</v>
      </c>
      <c r="F19" s="348">
        <v>413</v>
      </c>
      <c r="G19" s="579">
        <f t="shared" si="1"/>
        <v>553</v>
      </c>
      <c r="H19" s="580"/>
      <c r="K19" s="77"/>
    </row>
    <row r="20" spans="1:11" customFormat="1" ht="13.5" customHeight="1">
      <c r="A20" s="173" t="s">
        <v>589</v>
      </c>
      <c r="B20" s="348">
        <v>1</v>
      </c>
      <c r="C20" s="348">
        <v>0</v>
      </c>
      <c r="D20" s="348">
        <f t="shared" si="0"/>
        <v>1</v>
      </c>
      <c r="E20" s="348">
        <v>0</v>
      </c>
      <c r="F20" s="348">
        <v>0</v>
      </c>
      <c r="G20" s="579">
        <f t="shared" si="1"/>
        <v>0</v>
      </c>
      <c r="H20" s="580"/>
      <c r="K20" s="77"/>
    </row>
    <row r="21" spans="1:11" customFormat="1" ht="13.5" customHeight="1">
      <c r="A21" s="173" t="s">
        <v>590</v>
      </c>
      <c r="B21" s="348">
        <v>0</v>
      </c>
      <c r="C21" s="348">
        <v>22766</v>
      </c>
      <c r="D21" s="348">
        <f t="shared" si="0"/>
        <v>22766</v>
      </c>
      <c r="E21" s="348">
        <v>0</v>
      </c>
      <c r="F21" s="348">
        <v>5</v>
      </c>
      <c r="G21" s="579">
        <f t="shared" si="1"/>
        <v>5</v>
      </c>
      <c r="H21" s="580"/>
      <c r="K21" s="77"/>
    </row>
    <row r="22" spans="1:11" customFormat="1" ht="13.5" customHeight="1">
      <c r="A22" s="173" t="s">
        <v>591</v>
      </c>
      <c r="B22" s="348">
        <v>51200</v>
      </c>
      <c r="C22" s="348">
        <v>16150</v>
      </c>
      <c r="D22" s="348">
        <f t="shared" si="0"/>
        <v>67350</v>
      </c>
      <c r="E22" s="348">
        <v>158</v>
      </c>
      <c r="F22" s="348">
        <v>45</v>
      </c>
      <c r="G22" s="579">
        <f t="shared" si="1"/>
        <v>203</v>
      </c>
      <c r="H22" s="580"/>
      <c r="K22" s="77"/>
    </row>
    <row r="23" spans="1:11" customFormat="1" ht="13.8" thickBot="1">
      <c r="A23" s="173" t="s">
        <v>592</v>
      </c>
      <c r="B23" s="348">
        <v>3132</v>
      </c>
      <c r="C23" s="348">
        <v>83376</v>
      </c>
      <c r="D23" s="348">
        <f t="shared" si="0"/>
        <v>86508</v>
      </c>
      <c r="E23" s="348">
        <v>0</v>
      </c>
      <c r="F23" s="348">
        <v>73</v>
      </c>
      <c r="G23" s="579">
        <f t="shared" si="1"/>
        <v>73</v>
      </c>
      <c r="H23" s="580"/>
    </row>
    <row r="24" spans="1:11" customFormat="1" ht="13.8" thickBot="1">
      <c r="A24" s="573" t="s">
        <v>10</v>
      </c>
      <c r="B24" s="574">
        <f t="shared" ref="B24:G24" si="2">SUM(B8:B23)</f>
        <v>276728</v>
      </c>
      <c r="C24" s="574">
        <f t="shared" si="2"/>
        <v>1443180</v>
      </c>
      <c r="D24" s="574">
        <f t="shared" si="2"/>
        <v>1719908</v>
      </c>
      <c r="E24" s="574">
        <f t="shared" si="2"/>
        <v>650</v>
      </c>
      <c r="F24" s="574">
        <f>SUM(F8:F23)</f>
        <v>2701</v>
      </c>
      <c r="G24" s="582">
        <f t="shared" si="2"/>
        <v>3351</v>
      </c>
      <c r="H24" s="35"/>
    </row>
    <row r="25" spans="1:11" ht="13.8" thickBot="1"/>
    <row r="26" spans="1:11">
      <c r="A26" s="1531" t="s">
        <v>593</v>
      </c>
      <c r="B26" s="1532"/>
      <c r="C26" s="1532"/>
      <c r="D26" s="1532"/>
      <c r="E26" s="1532"/>
      <c r="F26" s="1532"/>
      <c r="G26" s="1533"/>
    </row>
    <row r="27" spans="1:11" ht="16.2" thickBot="1">
      <c r="A27" s="568"/>
      <c r="B27" s="1542" t="s">
        <v>594</v>
      </c>
      <c r="C27" s="1543"/>
      <c r="D27" s="1544"/>
      <c r="E27" s="1537" t="s">
        <v>595</v>
      </c>
      <c r="F27" s="1537"/>
      <c r="G27" s="1538"/>
    </row>
    <row r="28" spans="1:11">
      <c r="A28" s="569" t="s">
        <v>573</v>
      </c>
      <c r="B28" s="570"/>
      <c r="C28" s="570"/>
      <c r="D28" s="570"/>
      <c r="E28" s="887" t="s">
        <v>576</v>
      </c>
      <c r="F28" s="571" t="s">
        <v>575</v>
      </c>
      <c r="G28" s="572" t="s">
        <v>10</v>
      </c>
      <c r="H28" s="35"/>
    </row>
    <row r="29" spans="1:11">
      <c r="A29" s="173" t="s">
        <v>580</v>
      </c>
      <c r="B29" s="570"/>
      <c r="C29" s="570"/>
      <c r="D29" s="570"/>
      <c r="E29" s="888"/>
      <c r="F29" s="348"/>
      <c r="G29" s="579">
        <f t="shared" ref="G29:G30" si="3">SUM(E29:F29)</f>
        <v>0</v>
      </c>
      <c r="H29" s="35"/>
    </row>
    <row r="30" spans="1:11" customFormat="1">
      <c r="A30" s="173" t="s">
        <v>581</v>
      </c>
      <c r="B30" s="583"/>
      <c r="C30" s="583"/>
      <c r="D30" s="583"/>
      <c r="E30" s="888"/>
      <c r="F30" s="348"/>
      <c r="G30" s="579">
        <f t="shared" si="3"/>
        <v>0</v>
      </c>
      <c r="H30" s="35"/>
      <c r="K30" s="77"/>
    </row>
    <row r="31" spans="1:11" customFormat="1">
      <c r="A31" s="173" t="s">
        <v>582</v>
      </c>
      <c r="B31" s="583"/>
      <c r="C31" s="583"/>
      <c r="D31" s="583"/>
      <c r="E31" s="888"/>
      <c r="F31" s="348"/>
      <c r="G31" s="579">
        <f t="shared" ref="G31:G35" si="4">SUM(E31:F31)</f>
        <v>0</v>
      </c>
      <c r="K31" s="77"/>
    </row>
    <row r="32" spans="1:11" customFormat="1" ht="13.5" customHeight="1">
      <c r="A32" s="173" t="s">
        <v>586</v>
      </c>
      <c r="B32" s="583"/>
      <c r="C32" s="583"/>
      <c r="D32" s="583"/>
      <c r="E32" s="888"/>
      <c r="F32" s="348"/>
      <c r="G32" s="579">
        <f t="shared" ref="G32" si="5">SUM(E32:F32)</f>
        <v>0</v>
      </c>
      <c r="K32" s="77"/>
    </row>
    <row r="33" spans="1:11" customFormat="1" ht="13.5" customHeight="1">
      <c r="A33" s="173" t="s">
        <v>587</v>
      </c>
      <c r="B33" s="583"/>
      <c r="C33" s="583"/>
      <c r="D33" s="583"/>
      <c r="E33" s="888"/>
      <c r="F33" s="348"/>
      <c r="G33" s="579">
        <f t="shared" si="4"/>
        <v>0</v>
      </c>
      <c r="K33" s="77"/>
    </row>
    <row r="34" spans="1:11" customFormat="1" ht="13.5" customHeight="1">
      <c r="A34" s="173" t="s">
        <v>588</v>
      </c>
      <c r="B34" s="583"/>
      <c r="C34" s="583"/>
      <c r="D34" s="583"/>
      <c r="E34" s="888"/>
      <c r="F34" s="348"/>
      <c r="G34" s="579">
        <f t="shared" si="4"/>
        <v>0</v>
      </c>
      <c r="K34" s="77"/>
    </row>
    <row r="35" spans="1:11" customFormat="1" ht="13.5" customHeight="1">
      <c r="A35" s="173" t="s">
        <v>590</v>
      </c>
      <c r="B35" s="583"/>
      <c r="C35" s="583"/>
      <c r="D35" s="583"/>
      <c r="E35" s="888"/>
      <c r="F35" s="348"/>
      <c r="G35" s="579">
        <f t="shared" si="4"/>
        <v>0</v>
      </c>
      <c r="K35" s="77"/>
    </row>
    <row r="36" spans="1:11" customFormat="1" ht="13.5" customHeight="1">
      <c r="A36" s="173" t="s">
        <v>591</v>
      </c>
      <c r="B36" s="584"/>
      <c r="C36" s="584"/>
      <c r="D36" s="584"/>
      <c r="E36" s="888"/>
      <c r="F36" s="348"/>
      <c r="G36" s="586">
        <f>SUM(E36:F36)</f>
        <v>0</v>
      </c>
      <c r="K36" s="77"/>
    </row>
    <row r="37" spans="1:11" customFormat="1" ht="13.5" customHeight="1" thickBot="1">
      <c r="A37" s="587" t="s">
        <v>592</v>
      </c>
      <c r="B37" s="588"/>
      <c r="C37" s="588"/>
      <c r="D37" s="588"/>
      <c r="E37" s="888"/>
      <c r="F37" s="348"/>
      <c r="G37" s="586">
        <f>SUM(E37:F37)</f>
        <v>0</v>
      </c>
      <c r="K37" s="77"/>
    </row>
    <row r="38" spans="1:11" customFormat="1" ht="13.8" thickBot="1">
      <c r="A38" s="589" t="s">
        <v>10</v>
      </c>
      <c r="B38" s="590">
        <f t="shared" ref="B38:D38" si="6">SUM(B30:B37)</f>
        <v>0</v>
      </c>
      <c r="C38" s="590">
        <f t="shared" si="6"/>
        <v>0</v>
      </c>
      <c r="D38" s="590">
        <f t="shared" si="6"/>
        <v>0</v>
      </c>
      <c r="E38" s="889">
        <f>SUM(E29:E37)</f>
        <v>0</v>
      </c>
      <c r="F38" s="889">
        <f>SUM(F29:F37)</f>
        <v>0</v>
      </c>
      <c r="G38" s="582">
        <f>SUM(G29:G37)</f>
        <v>0</v>
      </c>
    </row>
    <row r="39" spans="1:11" customFormat="1" ht="12.75" customHeight="1">
      <c r="A39" s="527" t="s">
        <v>1153</v>
      </c>
      <c r="B39" s="965"/>
      <c r="C39" s="965"/>
      <c r="D39" s="965"/>
      <c r="E39" s="965"/>
      <c r="F39" s="965"/>
      <c r="G39" s="965"/>
    </row>
    <row r="40" spans="1:11" customFormat="1" ht="12.75" customHeight="1" thickBot="1">
      <c r="A40" s="48"/>
      <c r="B40" s="48"/>
      <c r="C40" s="48"/>
      <c r="D40" s="48"/>
      <c r="E40" s="48"/>
      <c r="F40" s="48"/>
      <c r="G40" s="48"/>
    </row>
    <row r="41" spans="1:11">
      <c r="A41" s="1531" t="s">
        <v>596</v>
      </c>
      <c r="B41" s="1532"/>
      <c r="C41" s="1532"/>
      <c r="D41" s="1532"/>
      <c r="E41" s="1532"/>
      <c r="F41" s="1532"/>
      <c r="G41" s="1533"/>
    </row>
    <row r="42" spans="1:11" ht="13.8" thickBot="1">
      <c r="A42" s="568"/>
      <c r="B42" s="1534" t="s">
        <v>571</v>
      </c>
      <c r="C42" s="1535"/>
      <c r="D42" s="1536"/>
      <c r="E42" s="1537" t="s">
        <v>572</v>
      </c>
      <c r="F42" s="1537"/>
      <c r="G42" s="1538"/>
      <c r="H42" s="68"/>
    </row>
    <row r="43" spans="1:11">
      <c r="A43" s="569" t="s">
        <v>573</v>
      </c>
      <c r="B43" s="576"/>
      <c r="C43" s="576"/>
      <c r="D43" s="576"/>
      <c r="E43" s="570" t="s">
        <v>576</v>
      </c>
      <c r="F43" s="570" t="s">
        <v>575</v>
      </c>
      <c r="G43" s="572" t="s">
        <v>10</v>
      </c>
      <c r="H43" s="35"/>
    </row>
    <row r="44" spans="1:11">
      <c r="A44" s="173" t="s">
        <v>580</v>
      </c>
      <c r="B44" s="583"/>
      <c r="C44" s="583"/>
      <c r="D44" s="583"/>
      <c r="E44" s="888"/>
      <c r="F44" s="348"/>
      <c r="G44" s="581">
        <f t="shared" ref="G44" si="7">SUM(E44:F44)</f>
        <v>0</v>
      </c>
      <c r="H44" s="35"/>
    </row>
    <row r="45" spans="1:11">
      <c r="A45" s="173" t="s">
        <v>581</v>
      </c>
      <c r="B45" s="583"/>
      <c r="C45" s="583"/>
      <c r="D45" s="583"/>
      <c r="E45" s="888"/>
      <c r="F45" s="348"/>
      <c r="G45" s="581">
        <f t="shared" ref="G45:G49" si="8">SUM(E45:F45)</f>
        <v>0</v>
      </c>
      <c r="H45" s="35"/>
    </row>
    <row r="46" spans="1:11">
      <c r="A46" s="173" t="s">
        <v>582</v>
      </c>
      <c r="B46" s="583"/>
      <c r="C46" s="583"/>
      <c r="D46" s="583"/>
      <c r="E46" s="348"/>
      <c r="F46" s="348"/>
      <c r="G46" s="579">
        <f t="shared" si="8"/>
        <v>0</v>
      </c>
    </row>
    <row r="47" spans="1:11">
      <c r="A47" s="173" t="s">
        <v>586</v>
      </c>
      <c r="B47" s="583"/>
      <c r="C47" s="583"/>
      <c r="D47" s="583"/>
      <c r="E47" s="348"/>
      <c r="F47" s="348"/>
      <c r="G47" s="579">
        <f t="shared" si="8"/>
        <v>0</v>
      </c>
    </row>
    <row r="48" spans="1:11">
      <c r="A48" s="173" t="s">
        <v>587</v>
      </c>
      <c r="B48" s="583"/>
      <c r="C48" s="583"/>
      <c r="D48" s="583"/>
      <c r="E48" s="888"/>
      <c r="F48" s="348"/>
      <c r="G48" s="579">
        <f t="shared" si="8"/>
        <v>0</v>
      </c>
    </row>
    <row r="49" spans="1:8">
      <c r="A49" s="173" t="s">
        <v>588</v>
      </c>
      <c r="B49" s="583"/>
      <c r="C49" s="583"/>
      <c r="D49" s="583"/>
      <c r="E49" s="888"/>
      <c r="F49" s="348"/>
      <c r="G49" s="579">
        <f t="shared" si="8"/>
        <v>0</v>
      </c>
    </row>
    <row r="50" spans="1:8">
      <c r="A50" s="173" t="s">
        <v>591</v>
      </c>
      <c r="B50" s="584"/>
      <c r="C50" s="584"/>
      <c r="D50" s="584"/>
      <c r="E50" s="585"/>
      <c r="F50" s="348"/>
      <c r="G50" s="586">
        <f>SUM(E50:F50)</f>
        <v>0</v>
      </c>
    </row>
    <row r="51" spans="1:8" ht="13.8" thickBot="1">
      <c r="A51" s="587" t="s">
        <v>592</v>
      </c>
      <c r="B51" s="588"/>
      <c r="C51" s="588"/>
      <c r="D51" s="588"/>
      <c r="E51" s="348"/>
      <c r="F51" s="348"/>
      <c r="G51" s="579">
        <f t="shared" ref="G51" si="9">SUM(E51:F51)</f>
        <v>0</v>
      </c>
    </row>
    <row r="52" spans="1:8" ht="13.8" thickBot="1">
      <c r="A52" s="589" t="s">
        <v>10</v>
      </c>
      <c r="B52" s="590">
        <f t="shared" ref="B52:D52" si="10">SUM(B45:B51)</f>
        <v>0</v>
      </c>
      <c r="C52" s="590">
        <f t="shared" si="10"/>
        <v>0</v>
      </c>
      <c r="D52" s="590">
        <f t="shared" si="10"/>
        <v>0</v>
      </c>
      <c r="E52" s="889">
        <f>SUM(E44:E51)</f>
        <v>0</v>
      </c>
      <c r="F52" s="889">
        <f t="shared" ref="F52:G52" si="11">SUM(F44:F51)</f>
        <v>0</v>
      </c>
      <c r="G52" s="582">
        <f t="shared" si="11"/>
        <v>0</v>
      </c>
    </row>
    <row r="53" spans="1:8" ht="12.9" customHeight="1">
      <c r="A53" s="527" t="s">
        <v>1153</v>
      </c>
      <c r="B53" s="965"/>
      <c r="C53" s="965"/>
      <c r="D53" s="965"/>
      <c r="E53" s="965"/>
      <c r="F53" s="965"/>
      <c r="G53" s="965"/>
    </row>
    <row r="54" spans="1:8" ht="13.8" thickBot="1"/>
    <row r="55" spans="1:8">
      <c r="A55" s="1539" t="s">
        <v>597</v>
      </c>
      <c r="B55" s="1540"/>
      <c r="C55" s="1540"/>
      <c r="D55" s="1540"/>
      <c r="E55" s="1540"/>
      <c r="F55" s="1540"/>
      <c r="G55" s="1541"/>
      <c r="H55" s="68"/>
    </row>
    <row r="56" spans="1:8" ht="13.8" thickBot="1">
      <c r="A56" s="568"/>
      <c r="B56" s="1534" t="s">
        <v>571</v>
      </c>
      <c r="C56" s="1535"/>
      <c r="D56" s="1536"/>
      <c r="E56" s="1537" t="s">
        <v>572</v>
      </c>
      <c r="F56" s="1537"/>
      <c r="G56" s="1538"/>
    </row>
    <row r="57" spans="1:8">
      <c r="A57" s="569" t="s">
        <v>573</v>
      </c>
      <c r="B57" s="570" t="s">
        <v>576</v>
      </c>
      <c r="C57" s="570" t="s">
        <v>575</v>
      </c>
      <c r="D57" s="572" t="s">
        <v>10</v>
      </c>
      <c r="E57" s="570" t="s">
        <v>576</v>
      </c>
      <c r="F57" s="570" t="s">
        <v>575</v>
      </c>
      <c r="G57" s="572" t="s">
        <v>10</v>
      </c>
      <c r="H57" s="35"/>
    </row>
    <row r="58" spans="1:8" customFormat="1">
      <c r="A58" s="890" t="s">
        <v>598</v>
      </c>
      <c r="B58" s="348">
        <v>416</v>
      </c>
      <c r="C58" s="348">
        <v>35151</v>
      </c>
      <c r="D58" s="348">
        <v>35567</v>
      </c>
      <c r="E58" s="348">
        <v>0</v>
      </c>
      <c r="F58" s="348">
        <v>0</v>
      </c>
      <c r="G58" s="835">
        <f>SUM(E58:F58)</f>
        <v>0</v>
      </c>
      <c r="H58" s="35"/>
    </row>
    <row r="59" spans="1:8" customFormat="1">
      <c r="A59" s="834" t="s">
        <v>599</v>
      </c>
      <c r="B59" s="348">
        <v>9680</v>
      </c>
      <c r="C59" s="348">
        <v>7929</v>
      </c>
      <c r="D59" s="348">
        <v>17609</v>
      </c>
      <c r="E59" s="348">
        <v>10</v>
      </c>
      <c r="F59" s="348">
        <v>5</v>
      </c>
      <c r="G59" s="835">
        <f>SUM(E59:F59)</f>
        <v>15</v>
      </c>
    </row>
    <row r="60" spans="1:8" customFormat="1" ht="13.8" thickBot="1">
      <c r="A60" s="834" t="s">
        <v>600</v>
      </c>
      <c r="B60" s="348">
        <v>1595</v>
      </c>
      <c r="C60" s="348">
        <v>13918</v>
      </c>
      <c r="D60" s="348">
        <v>15513</v>
      </c>
      <c r="E60" s="348">
        <v>0</v>
      </c>
      <c r="F60" s="348">
        <v>0</v>
      </c>
      <c r="G60" s="835">
        <f>SUM(E60:F60)</f>
        <v>0</v>
      </c>
      <c r="H60" s="35"/>
    </row>
    <row r="61" spans="1:8" customFormat="1" ht="13.8" thickBot="1">
      <c r="A61" s="589" t="s">
        <v>10</v>
      </c>
      <c r="B61" s="836">
        <f t="shared" ref="B61:G61" si="12">SUM(B58:B60)</f>
        <v>11691</v>
      </c>
      <c r="C61" s="836">
        <f t="shared" si="12"/>
        <v>56998</v>
      </c>
      <c r="D61" s="836">
        <f t="shared" si="12"/>
        <v>68689</v>
      </c>
      <c r="E61" s="836">
        <f t="shared" si="12"/>
        <v>10</v>
      </c>
      <c r="F61" s="836">
        <f t="shared" si="12"/>
        <v>5</v>
      </c>
      <c r="G61" s="837">
        <f t="shared" si="12"/>
        <v>15</v>
      </c>
    </row>
    <row r="62" spans="1:8" customFormat="1" ht="13.8" thickBot="1">
      <c r="A62" s="48"/>
      <c r="B62" s="48"/>
      <c r="C62" s="48"/>
      <c r="D62" s="48"/>
      <c r="E62" s="48"/>
      <c r="F62" s="48"/>
      <c r="G62" s="48"/>
      <c r="H62" s="48"/>
    </row>
    <row r="63" spans="1:8">
      <c r="A63" s="1539" t="s">
        <v>601</v>
      </c>
      <c r="B63" s="1540"/>
      <c r="C63" s="1540"/>
      <c r="D63" s="1540"/>
      <c r="E63" s="1540"/>
      <c r="F63" s="1540"/>
      <c r="G63" s="1541"/>
    </row>
    <row r="64" spans="1:8" ht="13.8" thickBot="1">
      <c r="A64" s="568"/>
      <c r="B64" s="1534" t="s">
        <v>571</v>
      </c>
      <c r="C64" s="1535"/>
      <c r="D64" s="1536"/>
      <c r="E64" s="1537" t="s">
        <v>572</v>
      </c>
      <c r="F64" s="1537"/>
      <c r="G64" s="1538"/>
    </row>
    <row r="65" spans="1:7">
      <c r="A65" s="569" t="s">
        <v>573</v>
      </c>
      <c r="B65" s="576"/>
      <c r="C65" s="576"/>
      <c r="D65" s="576"/>
      <c r="E65" s="570" t="s">
        <v>576</v>
      </c>
      <c r="F65" s="570" t="s">
        <v>575</v>
      </c>
      <c r="G65" s="572" t="s">
        <v>10</v>
      </c>
    </row>
    <row r="66" spans="1:7" ht="13.8" thickBot="1">
      <c r="A66" s="890"/>
      <c r="B66" s="891"/>
      <c r="C66" s="891"/>
      <c r="D66" s="891"/>
      <c r="E66" s="891"/>
      <c r="F66" s="891"/>
      <c r="G66" s="892"/>
    </row>
    <row r="67" spans="1:7" ht="13.8" thickBot="1">
      <c r="A67" s="589" t="s">
        <v>10</v>
      </c>
      <c r="B67" s="884"/>
      <c r="C67" s="884"/>
      <c r="D67" s="884"/>
      <c r="E67" s="885">
        <f>SUM(E64:E66)</f>
        <v>0</v>
      </c>
      <c r="F67" s="885">
        <f>SUM(F64:F66)</f>
        <v>0</v>
      </c>
      <c r="G67" s="886">
        <f t="shared" ref="G67" si="13">SUM(E67:F67)</f>
        <v>0</v>
      </c>
    </row>
    <row r="68" spans="1:7">
      <c r="A68" s="103"/>
      <c r="B68" s="577"/>
      <c r="C68" s="577"/>
      <c r="D68" s="577"/>
      <c r="E68" s="577"/>
      <c r="F68" s="577"/>
      <c r="G68" s="577"/>
    </row>
    <row r="69" spans="1:7" ht="15.75" customHeight="1">
      <c r="A69" s="48" t="s">
        <v>602</v>
      </c>
    </row>
    <row r="70" spans="1:7" ht="12.75" customHeight="1">
      <c r="A70" s="692" t="s">
        <v>603</v>
      </c>
      <c r="B70" s="178"/>
      <c r="C70" s="178"/>
      <c r="D70" s="178"/>
      <c r="E70" s="178"/>
      <c r="F70" s="178"/>
      <c r="G70" s="178"/>
    </row>
    <row r="71" spans="1:7">
      <c r="A71" s="198"/>
    </row>
    <row r="73" spans="1:7" ht="26.25" customHeight="1">
      <c r="A73" s="1434" t="s">
        <v>604</v>
      </c>
      <c r="B73" s="1434"/>
      <c r="C73" s="1434"/>
      <c r="D73" s="1434"/>
      <c r="E73" s="1434"/>
      <c r="F73" s="1434"/>
      <c r="G73" s="1434"/>
    </row>
  </sheetData>
  <mergeCells count="19">
    <mergeCell ref="B27:D27"/>
    <mergeCell ref="E27:G27"/>
    <mergeCell ref="A1:G1"/>
    <mergeCell ref="A2:G2"/>
    <mergeCell ref="A3:G3"/>
    <mergeCell ref="A5:G5"/>
    <mergeCell ref="B6:D6"/>
    <mergeCell ref="E6:G6"/>
    <mergeCell ref="A26:G26"/>
    <mergeCell ref="A73:G73"/>
    <mergeCell ref="A41:G41"/>
    <mergeCell ref="B42:D42"/>
    <mergeCell ref="E42:G42"/>
    <mergeCell ref="A55:G55"/>
    <mergeCell ref="B56:D56"/>
    <mergeCell ref="E56:G56"/>
    <mergeCell ref="A63:G63"/>
    <mergeCell ref="B64:D64"/>
    <mergeCell ref="E64:G64"/>
  </mergeCells>
  <printOptions horizontalCentered="1" verticalCentered="1"/>
  <pageMargins left="0.25" right="0.25" top="0.5" bottom="0.5" header="0.5" footer="0.5"/>
  <pageSetup scale="75" orientation="portrait" r:id="rId1"/>
  <ignoredErrors>
    <ignoredError sqref="G58:G60 G15"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CD787-0743-4CAB-8263-84ECF5C59AB6}">
  <sheetPr>
    <pageSetUpPr fitToPage="1"/>
  </sheetPr>
  <dimension ref="A1:U126"/>
  <sheetViews>
    <sheetView topLeftCell="A94" zoomScaleNormal="100" zoomScaleSheetLayoutView="100" workbookViewId="0">
      <selection activeCell="L28" sqref="L28"/>
    </sheetView>
  </sheetViews>
  <sheetFormatPr defaultColWidth="8.5546875" defaultRowHeight="13.2"/>
  <cols>
    <col min="1" max="1" width="10.5546875" customWidth="1"/>
    <col min="2" max="2" width="11.5546875" customWidth="1"/>
    <col min="3" max="3" width="9.5546875" customWidth="1"/>
    <col min="4" max="4" width="11.5546875" bestFit="1" customWidth="1"/>
    <col min="5" max="5" width="8.88671875" bestFit="1" customWidth="1"/>
    <col min="6" max="6" width="11.44140625" customWidth="1"/>
    <col min="7" max="7" width="6.5546875" customWidth="1"/>
    <col min="8" max="8" width="9.44140625" customWidth="1"/>
    <col min="9" max="9" width="8.5546875" customWidth="1"/>
    <col min="10" max="10" width="11.5546875" customWidth="1"/>
    <col min="11" max="11" width="9.33203125" bestFit="1" customWidth="1"/>
    <col min="12" max="12" width="10.44140625" customWidth="1"/>
    <col min="13" max="13" width="7.33203125" bestFit="1" customWidth="1"/>
    <col min="14" max="14" width="11.5546875" customWidth="1"/>
    <col min="15" max="15" width="10.5546875" customWidth="1"/>
    <col min="16" max="16" width="12.33203125" bestFit="1" customWidth="1"/>
    <col min="17" max="17" width="9.5546875" customWidth="1"/>
  </cols>
  <sheetData>
    <row r="1" spans="1:18" ht="15.6">
      <c r="A1" s="1436" t="s">
        <v>605</v>
      </c>
      <c r="B1" s="1437"/>
      <c r="C1" s="1437"/>
      <c r="D1" s="1437"/>
      <c r="E1" s="1437"/>
      <c r="F1" s="1437"/>
      <c r="G1" s="1437"/>
      <c r="H1" s="1437"/>
      <c r="I1" s="1437"/>
      <c r="J1" s="1437"/>
      <c r="K1" s="1437"/>
      <c r="L1" s="1437"/>
      <c r="M1" s="1437"/>
      <c r="N1" s="1437"/>
      <c r="O1" s="1437"/>
      <c r="P1" s="1437"/>
      <c r="Q1" s="1437"/>
    </row>
    <row r="2" spans="1:18" ht="15.6">
      <c r="A2" s="1436" t="str" cm="1">
        <f t="array" ref="A2">'ESA Summary'!A2:A2</f>
        <v>Southern California Edison</v>
      </c>
      <c r="B2" s="1437"/>
      <c r="C2" s="1437"/>
      <c r="D2" s="1437"/>
      <c r="E2" s="1437"/>
      <c r="F2" s="1437"/>
      <c r="G2" s="1437"/>
      <c r="H2" s="1437"/>
      <c r="I2" s="1437"/>
      <c r="J2" s="1437"/>
      <c r="K2" s="1437"/>
      <c r="L2" s="1437"/>
      <c r="M2" s="1437"/>
      <c r="N2" s="1437"/>
      <c r="O2" s="1437"/>
      <c r="P2" s="1437"/>
      <c r="Q2" s="1437"/>
    </row>
    <row r="3" spans="1:18" ht="15.6">
      <c r="A3" s="1436" t="str" cm="1">
        <f t="array" ref="A3">'ESA Summary'!A3:A3</f>
        <v>Through January 2026</v>
      </c>
      <c r="B3" s="1437"/>
      <c r="C3" s="1437"/>
      <c r="D3" s="1437"/>
      <c r="E3" s="1437"/>
      <c r="F3" s="1437"/>
      <c r="G3" s="1437"/>
      <c r="H3" s="1437"/>
      <c r="I3" s="1437"/>
      <c r="J3" s="1437"/>
      <c r="K3" s="1437"/>
      <c r="L3" s="1437"/>
      <c r="M3" s="1437"/>
      <c r="N3" s="1437"/>
      <c r="O3" s="1437"/>
      <c r="P3" s="1437"/>
      <c r="Q3" s="1437"/>
    </row>
    <row r="4" spans="1:18" ht="15.6">
      <c r="A4" s="192"/>
      <c r="B4" s="228"/>
      <c r="C4" s="228"/>
      <c r="D4" s="228"/>
      <c r="E4" s="228"/>
      <c r="F4" s="228"/>
      <c r="G4" s="228"/>
      <c r="H4" s="228"/>
      <c r="I4" s="228"/>
      <c r="J4" s="228"/>
      <c r="K4" s="228"/>
      <c r="L4" s="228"/>
      <c r="M4" s="228"/>
      <c r="N4" s="228"/>
      <c r="O4" s="228"/>
      <c r="P4" s="228"/>
      <c r="Q4" s="228"/>
    </row>
    <row r="5" spans="1:18">
      <c r="A5" s="1552" t="s">
        <v>606</v>
      </c>
      <c r="B5" s="1553"/>
      <c r="C5" s="1553"/>
      <c r="D5" s="1553"/>
      <c r="E5" s="1553"/>
      <c r="F5" s="1553"/>
      <c r="G5" s="1553"/>
      <c r="H5" s="1553"/>
      <c r="I5" s="1554"/>
      <c r="J5" s="228"/>
      <c r="K5" s="228"/>
      <c r="L5" s="228"/>
      <c r="M5" s="228"/>
      <c r="N5" s="228"/>
      <c r="O5" s="228"/>
      <c r="P5" s="228"/>
      <c r="Q5" s="228"/>
    </row>
    <row r="6" spans="1:18">
      <c r="A6" s="1567" t="s">
        <v>607</v>
      </c>
      <c r="B6" s="1558" t="s">
        <v>608</v>
      </c>
      <c r="C6" s="1558"/>
      <c r="D6" s="1558"/>
      <c r="E6" s="1562"/>
      <c r="F6" s="1558" t="s">
        <v>609</v>
      </c>
      <c r="G6" s="1558"/>
      <c r="H6" s="1558"/>
      <c r="I6" s="1558"/>
      <c r="J6" s="1551" t="s">
        <v>610</v>
      </c>
      <c r="K6" s="1551"/>
      <c r="L6" s="1551"/>
      <c r="M6" s="1551"/>
      <c r="N6" s="1551" t="s">
        <v>10</v>
      </c>
      <c r="O6" s="1551"/>
      <c r="P6" s="1551"/>
      <c r="Q6" s="1551"/>
    </row>
    <row r="7" spans="1:18">
      <c r="A7" s="1568"/>
      <c r="B7" s="1563" t="s">
        <v>611</v>
      </c>
      <c r="C7" s="1551" t="s">
        <v>612</v>
      </c>
      <c r="D7" s="1551"/>
      <c r="E7" s="1551"/>
      <c r="F7" s="1563" t="s">
        <v>611</v>
      </c>
      <c r="G7" s="1551" t="s">
        <v>612</v>
      </c>
      <c r="H7" s="1551"/>
      <c r="I7" s="1551"/>
      <c r="J7" s="1563" t="s">
        <v>611</v>
      </c>
      <c r="K7" s="1551" t="s">
        <v>612</v>
      </c>
      <c r="L7" s="1551"/>
      <c r="M7" s="1551"/>
      <c r="N7" s="1563" t="s">
        <v>611</v>
      </c>
      <c r="O7" s="1570" t="s">
        <v>612</v>
      </c>
      <c r="P7" s="1571"/>
      <c r="Q7" s="1572"/>
    </row>
    <row r="8" spans="1:18">
      <c r="A8" s="1569"/>
      <c r="B8" s="1563"/>
      <c r="C8" s="143" t="s">
        <v>613</v>
      </c>
      <c r="D8" s="143" t="s">
        <v>614</v>
      </c>
      <c r="E8" s="143" t="s">
        <v>203</v>
      </c>
      <c r="F8" s="1563"/>
      <c r="G8" s="143" t="s">
        <v>613</v>
      </c>
      <c r="H8" s="143" t="s">
        <v>614</v>
      </c>
      <c r="I8" s="143" t="s">
        <v>203</v>
      </c>
      <c r="J8" s="1563"/>
      <c r="K8" s="143" t="s">
        <v>613</v>
      </c>
      <c r="L8" s="143" t="s">
        <v>614</v>
      </c>
      <c r="M8" s="143" t="s">
        <v>203</v>
      </c>
      <c r="N8" s="1563"/>
      <c r="O8" s="143" t="s">
        <v>613</v>
      </c>
      <c r="P8" s="143" t="s">
        <v>614</v>
      </c>
      <c r="Q8" s="143" t="s">
        <v>203</v>
      </c>
    </row>
    <row r="9" spans="1:18">
      <c r="A9" s="37" t="s">
        <v>615</v>
      </c>
      <c r="B9" s="392"/>
      <c r="C9" s="393"/>
      <c r="D9" s="394"/>
      <c r="E9" s="393"/>
      <c r="F9" s="395"/>
      <c r="G9" s="395"/>
      <c r="H9" s="395"/>
      <c r="I9" s="395"/>
      <c r="J9" s="99">
        <v>3351</v>
      </c>
      <c r="K9" s="99">
        <v>-3675.5245512101392</v>
      </c>
      <c r="L9" s="99">
        <v>1593123.3044379111</v>
      </c>
      <c r="M9" s="99">
        <v>240.57920637000012</v>
      </c>
      <c r="N9" s="99">
        <f>J9</f>
        <v>3351</v>
      </c>
      <c r="O9" s="99">
        <f>K9</f>
        <v>-3675.5245512101392</v>
      </c>
      <c r="P9" s="99">
        <f t="shared" ref="P9:Q20" si="0">L9</f>
        <v>1593123.3044379111</v>
      </c>
      <c r="Q9" s="99">
        <f t="shared" si="0"/>
        <v>240.57920637000012</v>
      </c>
      <c r="R9" s="396"/>
    </row>
    <row r="10" spans="1:18">
      <c r="A10" s="37" t="s">
        <v>616</v>
      </c>
      <c r="B10" s="392"/>
      <c r="C10" s="393"/>
      <c r="D10" s="394"/>
      <c r="E10" s="393"/>
      <c r="F10" s="395"/>
      <c r="G10" s="395"/>
      <c r="H10" s="395"/>
      <c r="I10" s="395"/>
      <c r="J10" s="99"/>
      <c r="K10" s="99"/>
      <c r="L10" s="99"/>
      <c r="M10" s="99"/>
      <c r="N10" s="99">
        <f t="shared" ref="N10:O20" si="1">J10</f>
        <v>0</v>
      </c>
      <c r="O10" s="99">
        <f t="shared" si="1"/>
        <v>0</v>
      </c>
      <c r="P10" s="99">
        <f t="shared" si="0"/>
        <v>0</v>
      </c>
      <c r="Q10" s="99">
        <f t="shared" si="0"/>
        <v>0</v>
      </c>
      <c r="R10" s="35"/>
    </row>
    <row r="11" spans="1:18">
      <c r="A11" s="37" t="s">
        <v>617</v>
      </c>
      <c r="B11" s="395"/>
      <c r="C11" s="395"/>
      <c r="D11" s="395"/>
      <c r="E11" s="395"/>
      <c r="F11" s="395"/>
      <c r="G11" s="395"/>
      <c r="H11" s="395"/>
      <c r="I11" s="395"/>
      <c r="J11" s="99"/>
      <c r="K11" s="99"/>
      <c r="L11" s="99"/>
      <c r="M11" s="413"/>
      <c r="N11" s="99">
        <f t="shared" si="1"/>
        <v>0</v>
      </c>
      <c r="O11" s="99">
        <f t="shared" si="1"/>
        <v>0</v>
      </c>
      <c r="P11" s="99">
        <f t="shared" si="0"/>
        <v>0</v>
      </c>
      <c r="Q11" s="99">
        <f t="shared" si="0"/>
        <v>0</v>
      </c>
    </row>
    <row r="12" spans="1:18">
      <c r="A12" s="37" t="s">
        <v>618</v>
      </c>
      <c r="B12" s="395"/>
      <c r="C12" s="395"/>
      <c r="D12" s="395"/>
      <c r="E12" s="395"/>
      <c r="F12" s="395"/>
      <c r="G12" s="395"/>
      <c r="H12" s="395"/>
      <c r="I12" s="395"/>
      <c r="J12" s="99"/>
      <c r="K12" s="99"/>
      <c r="L12" s="99"/>
      <c r="M12" s="413"/>
      <c r="N12" s="99">
        <f t="shared" si="1"/>
        <v>0</v>
      </c>
      <c r="O12" s="99">
        <f t="shared" si="1"/>
        <v>0</v>
      </c>
      <c r="P12" s="99">
        <f t="shared" si="0"/>
        <v>0</v>
      </c>
      <c r="Q12" s="99">
        <f t="shared" si="0"/>
        <v>0</v>
      </c>
    </row>
    <row r="13" spans="1:18">
      <c r="A13" s="37" t="s">
        <v>619</v>
      </c>
      <c r="B13" s="395"/>
      <c r="C13" s="395"/>
      <c r="D13" s="395"/>
      <c r="E13" s="395"/>
      <c r="F13" s="395"/>
      <c r="G13" s="395"/>
      <c r="H13" s="395"/>
      <c r="I13" s="395"/>
      <c r="J13" s="99"/>
      <c r="K13" s="99"/>
      <c r="L13" s="99"/>
      <c r="M13" s="413"/>
      <c r="N13" s="99">
        <f t="shared" si="1"/>
        <v>0</v>
      </c>
      <c r="O13" s="99">
        <f t="shared" si="1"/>
        <v>0</v>
      </c>
      <c r="P13" s="99">
        <f t="shared" si="0"/>
        <v>0</v>
      </c>
      <c r="Q13" s="99">
        <f t="shared" si="0"/>
        <v>0</v>
      </c>
    </row>
    <row r="14" spans="1:18">
      <c r="A14" s="37" t="s">
        <v>620</v>
      </c>
      <c r="B14" s="395"/>
      <c r="C14" s="395"/>
      <c r="D14" s="395"/>
      <c r="E14" s="395"/>
      <c r="F14" s="395"/>
      <c r="G14" s="395"/>
      <c r="H14" s="395"/>
      <c r="I14" s="395"/>
      <c r="J14" s="99"/>
      <c r="K14" s="99"/>
      <c r="L14" s="99"/>
      <c r="M14" s="413"/>
      <c r="N14" s="99">
        <f t="shared" si="1"/>
        <v>0</v>
      </c>
      <c r="O14" s="99">
        <f t="shared" si="1"/>
        <v>0</v>
      </c>
      <c r="P14" s="99">
        <f t="shared" si="0"/>
        <v>0</v>
      </c>
      <c r="Q14" s="99">
        <f t="shared" si="0"/>
        <v>0</v>
      </c>
    </row>
    <row r="15" spans="1:18">
      <c r="A15" s="37" t="s">
        <v>621</v>
      </c>
      <c r="B15" s="395"/>
      <c r="C15" s="395"/>
      <c r="D15" s="395"/>
      <c r="E15" s="395"/>
      <c r="F15" s="395"/>
      <c r="G15" s="395"/>
      <c r="H15" s="395"/>
      <c r="I15" s="395"/>
      <c r="J15" s="99"/>
      <c r="K15" s="99"/>
      <c r="L15" s="99"/>
      <c r="M15" s="413"/>
      <c r="N15" s="99">
        <f t="shared" si="1"/>
        <v>0</v>
      </c>
      <c r="O15" s="99">
        <f t="shared" si="1"/>
        <v>0</v>
      </c>
      <c r="P15" s="99">
        <f t="shared" si="0"/>
        <v>0</v>
      </c>
      <c r="Q15" s="99">
        <f t="shared" si="0"/>
        <v>0</v>
      </c>
    </row>
    <row r="16" spans="1:18">
      <c r="A16" s="37" t="s">
        <v>622</v>
      </c>
      <c r="B16" s="395"/>
      <c r="C16" s="395"/>
      <c r="D16" s="395"/>
      <c r="E16" s="395"/>
      <c r="F16" s="395"/>
      <c r="G16" s="395"/>
      <c r="H16" s="395"/>
      <c r="I16" s="395"/>
      <c r="J16" s="99"/>
      <c r="K16" s="99"/>
      <c r="L16" s="99"/>
      <c r="M16" s="99"/>
      <c r="N16" s="99">
        <f t="shared" si="1"/>
        <v>0</v>
      </c>
      <c r="O16" s="99">
        <f t="shared" si="1"/>
        <v>0</v>
      </c>
      <c r="P16" s="99">
        <f t="shared" si="0"/>
        <v>0</v>
      </c>
      <c r="Q16" s="99">
        <f t="shared" si="0"/>
        <v>0</v>
      </c>
    </row>
    <row r="17" spans="1:18">
      <c r="A17" s="37" t="s">
        <v>623</v>
      </c>
      <c r="B17" s="395"/>
      <c r="C17" s="395"/>
      <c r="D17" s="395"/>
      <c r="E17" s="395"/>
      <c r="F17" s="395"/>
      <c r="G17" s="395"/>
      <c r="H17" s="395"/>
      <c r="I17" s="395"/>
      <c r="J17" s="99"/>
      <c r="K17" s="99"/>
      <c r="L17" s="99"/>
      <c r="M17" s="413"/>
      <c r="N17" s="99">
        <f t="shared" si="1"/>
        <v>0</v>
      </c>
      <c r="O17" s="99">
        <f t="shared" si="1"/>
        <v>0</v>
      </c>
      <c r="P17" s="99">
        <f t="shared" si="0"/>
        <v>0</v>
      </c>
      <c r="Q17" s="99">
        <f t="shared" si="0"/>
        <v>0</v>
      </c>
    </row>
    <row r="18" spans="1:18">
      <c r="A18" s="37" t="s">
        <v>624</v>
      </c>
      <c r="B18" s="397"/>
      <c r="C18" s="395"/>
      <c r="D18" s="395"/>
      <c r="E18" s="395"/>
      <c r="F18" s="395"/>
      <c r="G18" s="395"/>
      <c r="H18" s="395"/>
      <c r="I18" s="395"/>
      <c r="J18" s="99"/>
      <c r="K18" s="99"/>
      <c r="L18" s="99"/>
      <c r="M18" s="413"/>
      <c r="N18" s="99">
        <f t="shared" si="1"/>
        <v>0</v>
      </c>
      <c r="O18" s="99">
        <f t="shared" si="1"/>
        <v>0</v>
      </c>
      <c r="P18" s="99">
        <f t="shared" si="0"/>
        <v>0</v>
      </c>
      <c r="Q18" s="99">
        <f t="shared" si="0"/>
        <v>0</v>
      </c>
    </row>
    <row r="19" spans="1:18">
      <c r="A19" s="37" t="s">
        <v>625</v>
      </c>
      <c r="B19" s="397"/>
      <c r="C19" s="395"/>
      <c r="D19" s="395"/>
      <c r="E19" s="395"/>
      <c r="F19" s="395"/>
      <c r="G19" s="395"/>
      <c r="H19" s="395"/>
      <c r="I19" s="395"/>
      <c r="J19" s="99"/>
      <c r="K19" s="99"/>
      <c r="L19" s="99"/>
      <c r="M19" s="413"/>
      <c r="N19" s="99">
        <f t="shared" si="1"/>
        <v>0</v>
      </c>
      <c r="O19" s="99">
        <f t="shared" si="1"/>
        <v>0</v>
      </c>
      <c r="P19" s="99">
        <f t="shared" si="0"/>
        <v>0</v>
      </c>
      <c r="Q19" s="99">
        <f t="shared" si="0"/>
        <v>0</v>
      </c>
      <c r="R19" s="78"/>
    </row>
    <row r="20" spans="1:18" ht="13.8" thickBot="1">
      <c r="A20" s="1037" t="s">
        <v>626</v>
      </c>
      <c r="B20" s="1044"/>
      <c r="C20" s="1044"/>
      <c r="D20" s="1044"/>
      <c r="E20" s="1044"/>
      <c r="F20" s="1044"/>
      <c r="G20" s="1044"/>
      <c r="H20" s="1044"/>
      <c r="I20" s="1044"/>
      <c r="J20" s="421"/>
      <c r="K20" s="1045"/>
      <c r="L20" s="1045"/>
      <c r="M20" s="1046"/>
      <c r="N20" s="99">
        <f t="shared" si="1"/>
        <v>0</v>
      </c>
      <c r="O20" s="418">
        <f t="shared" si="1"/>
        <v>0</v>
      </c>
      <c r="P20" s="99">
        <f t="shared" si="0"/>
        <v>0</v>
      </c>
      <c r="Q20" s="1046">
        <f t="shared" si="0"/>
        <v>0</v>
      </c>
    </row>
    <row r="21" spans="1:18">
      <c r="A21" s="398" t="s">
        <v>627</v>
      </c>
      <c r="B21" s="399">
        <f>SUM(B9:B20)</f>
        <v>0</v>
      </c>
      <c r="C21" s="400">
        <f t="shared" ref="C21:M21" si="2">SUM(C9:C20)</f>
        <v>0</v>
      </c>
      <c r="D21" s="400">
        <f t="shared" si="2"/>
        <v>0</v>
      </c>
      <c r="E21" s="400">
        <f t="shared" si="2"/>
        <v>0</v>
      </c>
      <c r="F21" s="400">
        <f t="shared" si="2"/>
        <v>0</v>
      </c>
      <c r="G21" s="400">
        <f t="shared" si="2"/>
        <v>0</v>
      </c>
      <c r="H21" s="400">
        <f t="shared" si="2"/>
        <v>0</v>
      </c>
      <c r="I21" s="400">
        <f t="shared" si="2"/>
        <v>0</v>
      </c>
      <c r="J21" s="400">
        <f t="shared" si="2"/>
        <v>3351</v>
      </c>
      <c r="K21" s="399">
        <f t="shared" si="2"/>
        <v>-3675.5245512101392</v>
      </c>
      <c r="L21" s="400">
        <f>SUM(L9:L20)</f>
        <v>1593123.3044379111</v>
      </c>
      <c r="M21" s="399">
        <f t="shared" si="2"/>
        <v>240.57920637000012</v>
      </c>
      <c r="N21" s="399">
        <f>SUM(N9:N20)</f>
        <v>3351</v>
      </c>
      <c r="O21" s="399">
        <f>SUM(O9:O20)</f>
        <v>-3675.5245512101392</v>
      </c>
      <c r="P21" s="399">
        <f t="shared" ref="P21" si="3">SUM(P9:P20)</f>
        <v>1593123.3044379111</v>
      </c>
      <c r="Q21" s="399">
        <f>SUM(Q9:Q20)</f>
        <v>240.57920637000012</v>
      </c>
    </row>
    <row r="22" spans="1:18" ht="12.9" customHeight="1">
      <c r="A22" s="48"/>
      <c r="B22" s="48"/>
      <c r="C22" s="48"/>
      <c r="D22" s="48"/>
      <c r="E22" s="48"/>
      <c r="F22" s="48"/>
      <c r="G22" s="48"/>
      <c r="H22" s="48"/>
      <c r="I22" s="401"/>
      <c r="J22" s="401"/>
      <c r="K22" s="401"/>
      <c r="L22" s="401"/>
      <c r="M22" s="401"/>
      <c r="N22" s="401"/>
      <c r="O22" s="401"/>
      <c r="P22" s="401"/>
      <c r="Q22" s="402"/>
    </row>
    <row r="23" spans="1:18">
      <c r="A23" s="48"/>
      <c r="B23" s="48"/>
      <c r="C23" s="48"/>
      <c r="D23" s="48"/>
      <c r="E23" s="48"/>
      <c r="F23" s="48"/>
      <c r="G23" s="48"/>
      <c r="H23" s="48"/>
      <c r="I23" s="48"/>
      <c r="J23" s="48"/>
      <c r="K23" s="48"/>
      <c r="L23" s="48"/>
      <c r="M23" s="48"/>
      <c r="N23" s="105"/>
      <c r="O23" s="48"/>
      <c r="P23" s="48"/>
      <c r="Q23" s="48"/>
    </row>
    <row r="24" spans="1:18" ht="15" customHeight="1">
      <c r="A24" s="1552" t="s">
        <v>628</v>
      </c>
      <c r="B24" s="1553"/>
      <c r="C24" s="1553"/>
      <c r="D24" s="1553"/>
      <c r="E24" s="1553"/>
      <c r="F24" s="1553"/>
      <c r="G24" s="1553"/>
      <c r="H24" s="1553"/>
      <c r="I24" s="1554"/>
      <c r="J24" s="228"/>
      <c r="K24" s="228"/>
      <c r="L24" s="228"/>
      <c r="M24" s="228"/>
      <c r="N24" s="403"/>
      <c r="O24" s="228"/>
      <c r="P24" s="228"/>
      <c r="Q24" s="228"/>
    </row>
    <row r="25" spans="1:18">
      <c r="A25" s="404"/>
      <c r="B25" s="1558" t="s">
        <v>608</v>
      </c>
      <c r="C25" s="1558"/>
      <c r="D25" s="1558"/>
      <c r="E25" s="1562"/>
      <c r="F25" s="1558" t="s">
        <v>609</v>
      </c>
      <c r="G25" s="1558"/>
      <c r="H25" s="1558"/>
      <c r="I25" s="1558"/>
      <c r="J25" s="1551" t="s">
        <v>610</v>
      </c>
      <c r="K25" s="1551"/>
      <c r="L25" s="1551"/>
      <c r="M25" s="1551"/>
      <c r="N25" s="1551" t="s">
        <v>10</v>
      </c>
      <c r="O25" s="1551"/>
      <c r="P25" s="1551"/>
      <c r="Q25" s="1551"/>
    </row>
    <row r="26" spans="1:18">
      <c r="A26" s="1559" t="s">
        <v>607</v>
      </c>
      <c r="B26" s="1555" t="s">
        <v>611</v>
      </c>
      <c r="C26" s="405"/>
      <c r="D26" s="406"/>
      <c r="E26" s="407"/>
      <c r="F26" s="1555" t="s">
        <v>611</v>
      </c>
      <c r="G26" s="405"/>
      <c r="H26" s="406"/>
      <c r="I26" s="407"/>
      <c r="J26" s="1555" t="s">
        <v>611</v>
      </c>
      <c r="K26" s="405"/>
      <c r="L26" s="406"/>
      <c r="M26" s="407"/>
      <c r="N26" s="1555" t="s">
        <v>611</v>
      </c>
      <c r="O26" s="405"/>
      <c r="P26" s="406"/>
      <c r="Q26" s="407"/>
    </row>
    <row r="27" spans="1:18">
      <c r="A27" s="1560"/>
      <c r="B27" s="1556"/>
      <c r="C27" s="1558" t="s">
        <v>612</v>
      </c>
      <c r="D27" s="1558"/>
      <c r="E27" s="1558"/>
      <c r="F27" s="1556"/>
      <c r="G27" s="1558" t="s">
        <v>612</v>
      </c>
      <c r="H27" s="1558"/>
      <c r="I27" s="1558"/>
      <c r="J27" s="1556"/>
      <c r="K27" s="1558" t="s">
        <v>612</v>
      </c>
      <c r="L27" s="1558"/>
      <c r="M27" s="1558"/>
      <c r="N27" s="1556"/>
      <c r="O27" s="1558" t="s">
        <v>612</v>
      </c>
      <c r="P27" s="1558"/>
      <c r="Q27" s="1558"/>
    </row>
    <row r="28" spans="1:18">
      <c r="A28" s="1561"/>
      <c r="B28" s="1556"/>
      <c r="C28" s="408" t="s">
        <v>613</v>
      </c>
      <c r="D28" s="143" t="s">
        <v>614</v>
      </c>
      <c r="E28" s="143" t="s">
        <v>203</v>
      </c>
      <c r="F28" s="1557"/>
      <c r="G28" s="408" t="s">
        <v>613</v>
      </c>
      <c r="H28" s="143" t="s">
        <v>614</v>
      </c>
      <c r="I28" s="143" t="s">
        <v>203</v>
      </c>
      <c r="J28" s="1557"/>
      <c r="K28" s="408" t="s">
        <v>613</v>
      </c>
      <c r="L28" s="143" t="s">
        <v>614</v>
      </c>
      <c r="M28" s="143" t="s">
        <v>203</v>
      </c>
      <c r="N28" s="1557"/>
      <c r="O28" s="408" t="s">
        <v>613</v>
      </c>
      <c r="P28" s="143" t="s">
        <v>614</v>
      </c>
      <c r="Q28" s="143" t="s">
        <v>203</v>
      </c>
    </row>
    <row r="29" spans="1:18">
      <c r="A29" s="409" t="s">
        <v>615</v>
      </c>
      <c r="B29" s="410"/>
      <c r="C29" s="411"/>
      <c r="D29" s="412"/>
      <c r="E29" s="412"/>
      <c r="F29" s="410"/>
      <c r="G29" s="412"/>
      <c r="H29" s="412"/>
      <c r="I29" s="412"/>
      <c r="J29" s="99"/>
      <c r="K29" s="99"/>
      <c r="L29" s="99"/>
      <c r="M29" s="99"/>
      <c r="N29" s="99">
        <f>J29</f>
        <v>0</v>
      </c>
      <c r="O29" s="99">
        <f t="shared" ref="O29:Q36" si="4">K29</f>
        <v>0</v>
      </c>
      <c r="P29" s="99">
        <f t="shared" si="4"/>
        <v>0</v>
      </c>
      <c r="Q29" s="99">
        <f t="shared" si="4"/>
        <v>0</v>
      </c>
      <c r="R29" s="35"/>
    </row>
    <row r="30" spans="1:18">
      <c r="A30" s="37" t="s">
        <v>616</v>
      </c>
      <c r="B30" s="410"/>
      <c r="C30" s="411"/>
      <c r="D30" s="412"/>
      <c r="E30" s="412"/>
      <c r="F30" s="410"/>
      <c r="G30" s="412"/>
      <c r="H30" s="412"/>
      <c r="I30" s="412"/>
      <c r="J30" s="99"/>
      <c r="K30" s="99"/>
      <c r="L30" s="99"/>
      <c r="M30" s="99"/>
      <c r="N30" s="99">
        <f t="shared" ref="N30:Q36" si="5">J30</f>
        <v>0</v>
      </c>
      <c r="O30" s="99">
        <f t="shared" si="4"/>
        <v>0</v>
      </c>
      <c r="P30" s="99">
        <f t="shared" si="4"/>
        <v>0</v>
      </c>
      <c r="Q30" s="99">
        <f t="shared" si="4"/>
        <v>0</v>
      </c>
      <c r="R30" s="35"/>
    </row>
    <row r="31" spans="1:18">
      <c r="A31" s="37" t="s">
        <v>617</v>
      </c>
      <c r="B31" s="410"/>
      <c r="C31" s="411"/>
      <c r="D31" s="412"/>
      <c r="E31" s="412"/>
      <c r="F31" s="410"/>
      <c r="G31" s="412"/>
      <c r="H31" s="412"/>
      <c r="I31" s="412"/>
      <c r="J31" s="99"/>
      <c r="K31" s="99"/>
      <c r="L31" s="99"/>
      <c r="M31" s="413"/>
      <c r="N31" s="99">
        <f t="shared" si="5"/>
        <v>0</v>
      </c>
      <c r="O31" s="99">
        <f t="shared" si="4"/>
        <v>0</v>
      </c>
      <c r="P31" s="99">
        <f t="shared" si="4"/>
        <v>0</v>
      </c>
      <c r="Q31" s="99">
        <f t="shared" si="4"/>
        <v>0</v>
      </c>
    </row>
    <row r="32" spans="1:18">
      <c r="A32" s="37" t="s">
        <v>618</v>
      </c>
      <c r="B32" s="410"/>
      <c r="C32" s="411"/>
      <c r="D32" s="412"/>
      <c r="E32" s="412"/>
      <c r="F32" s="410"/>
      <c r="G32" s="412"/>
      <c r="H32" s="412"/>
      <c r="I32" s="412"/>
      <c r="J32" s="99"/>
      <c r="K32" s="99"/>
      <c r="L32" s="99"/>
      <c r="M32" s="413"/>
      <c r="N32" s="99">
        <f t="shared" si="5"/>
        <v>0</v>
      </c>
      <c r="O32" s="99">
        <f t="shared" si="5"/>
        <v>0</v>
      </c>
      <c r="P32" s="99">
        <f t="shared" si="5"/>
        <v>0</v>
      </c>
      <c r="Q32" s="99">
        <f t="shared" si="5"/>
        <v>0</v>
      </c>
    </row>
    <row r="33" spans="1:18">
      <c r="A33" s="37" t="s">
        <v>619</v>
      </c>
      <c r="B33" s="410"/>
      <c r="C33" s="411"/>
      <c r="D33" s="412"/>
      <c r="E33" s="412"/>
      <c r="F33" s="410"/>
      <c r="G33" s="412"/>
      <c r="H33" s="412"/>
      <c r="I33" s="412"/>
      <c r="J33" s="99"/>
      <c r="K33" s="99"/>
      <c r="L33" s="99"/>
      <c r="M33" s="413"/>
      <c r="N33" s="99">
        <f t="shared" si="5"/>
        <v>0</v>
      </c>
      <c r="O33" s="99">
        <f t="shared" si="5"/>
        <v>0</v>
      </c>
      <c r="P33" s="99">
        <f t="shared" si="5"/>
        <v>0</v>
      </c>
      <c r="Q33" s="99">
        <f t="shared" si="5"/>
        <v>0</v>
      </c>
    </row>
    <row r="34" spans="1:18">
      <c r="A34" s="37" t="s">
        <v>620</v>
      </c>
      <c r="B34" s="415"/>
      <c r="C34" s="416"/>
      <c r="D34" s="416"/>
      <c r="E34" s="417"/>
      <c r="F34" s="415"/>
      <c r="G34" s="416"/>
      <c r="H34" s="416"/>
      <c r="I34" s="416"/>
      <c r="J34" s="99"/>
      <c r="K34" s="99"/>
      <c r="L34" s="99"/>
      <c r="M34" s="413"/>
      <c r="N34" s="99">
        <f t="shared" si="5"/>
        <v>0</v>
      </c>
      <c r="O34" s="99">
        <f t="shared" si="4"/>
        <v>0</v>
      </c>
      <c r="P34" s="99">
        <f t="shared" si="4"/>
        <v>0</v>
      </c>
      <c r="Q34" s="99">
        <f t="shared" si="4"/>
        <v>0</v>
      </c>
    </row>
    <row r="35" spans="1:18">
      <c r="A35" s="37" t="s">
        <v>621</v>
      </c>
      <c r="B35" s="415"/>
      <c r="C35" s="416"/>
      <c r="D35" s="416"/>
      <c r="E35" s="417"/>
      <c r="F35" s="415"/>
      <c r="G35" s="416"/>
      <c r="H35" s="416"/>
      <c r="I35" s="416"/>
      <c r="J35" s="99"/>
      <c r="K35" s="99"/>
      <c r="L35" s="99"/>
      <c r="M35" s="413"/>
      <c r="N35" s="99">
        <f t="shared" si="5"/>
        <v>0</v>
      </c>
      <c r="O35" s="99">
        <f t="shared" si="4"/>
        <v>0</v>
      </c>
      <c r="P35" s="99">
        <f t="shared" si="4"/>
        <v>0</v>
      </c>
      <c r="Q35" s="99">
        <f t="shared" si="4"/>
        <v>0</v>
      </c>
    </row>
    <row r="36" spans="1:18">
      <c r="A36" s="37" t="s">
        <v>622</v>
      </c>
      <c r="B36" s="415"/>
      <c r="C36" s="416"/>
      <c r="D36" s="416"/>
      <c r="E36" s="417"/>
      <c r="F36" s="415"/>
      <c r="G36" s="416"/>
      <c r="H36" s="416"/>
      <c r="I36" s="416"/>
      <c r="J36" s="99"/>
      <c r="K36" s="99"/>
      <c r="L36" s="99"/>
      <c r="M36" s="413"/>
      <c r="N36" s="99">
        <f t="shared" si="5"/>
        <v>0</v>
      </c>
      <c r="O36" s="99">
        <f t="shared" si="4"/>
        <v>0</v>
      </c>
      <c r="P36" s="99">
        <f t="shared" si="4"/>
        <v>0</v>
      </c>
      <c r="Q36" s="99">
        <f t="shared" si="4"/>
        <v>0</v>
      </c>
    </row>
    <row r="37" spans="1:18">
      <c r="A37" s="37" t="s">
        <v>623</v>
      </c>
      <c r="B37" s="415"/>
      <c r="C37" s="416"/>
      <c r="D37" s="416"/>
      <c r="E37" s="417"/>
      <c r="F37" s="415"/>
      <c r="G37" s="416"/>
      <c r="H37" s="416"/>
      <c r="I37" s="416"/>
      <c r="J37" s="99"/>
      <c r="K37" s="99"/>
      <c r="L37" s="99"/>
      <c r="M37" s="413"/>
      <c r="N37" s="99">
        <f t="shared" ref="N37:N39" si="6">J37</f>
        <v>0</v>
      </c>
      <c r="O37" s="99">
        <f t="shared" ref="O37:O39" si="7">K37</f>
        <v>0</v>
      </c>
      <c r="P37" s="99">
        <f t="shared" ref="P37:P39" si="8">L37</f>
        <v>0</v>
      </c>
      <c r="Q37" s="99">
        <f t="shared" ref="Q37:Q39" si="9">M37</f>
        <v>0</v>
      </c>
    </row>
    <row r="38" spans="1:18">
      <c r="A38" s="37" t="s">
        <v>624</v>
      </c>
      <c r="B38" s="415"/>
      <c r="C38" s="416"/>
      <c r="D38" s="416"/>
      <c r="E38" s="417"/>
      <c r="F38" s="415"/>
      <c r="G38" s="416"/>
      <c r="H38" s="416"/>
      <c r="I38" s="416"/>
      <c r="J38" s="99"/>
      <c r="K38" s="99"/>
      <c r="L38" s="99"/>
      <c r="M38" s="413"/>
      <c r="N38" s="99">
        <f t="shared" si="6"/>
        <v>0</v>
      </c>
      <c r="O38" s="99">
        <f t="shared" si="7"/>
        <v>0</v>
      </c>
      <c r="P38" s="99">
        <f t="shared" si="8"/>
        <v>0</v>
      </c>
      <c r="Q38" s="99">
        <f t="shared" si="9"/>
        <v>0</v>
      </c>
    </row>
    <row r="39" spans="1:18">
      <c r="A39" s="37" t="s">
        <v>625</v>
      </c>
      <c r="B39" s="415"/>
      <c r="C39" s="416"/>
      <c r="D39" s="416"/>
      <c r="E39" s="417"/>
      <c r="F39" s="415"/>
      <c r="G39" s="416"/>
      <c r="H39" s="416"/>
      <c r="I39" s="416"/>
      <c r="J39" s="99"/>
      <c r="K39" s="99"/>
      <c r="L39" s="99"/>
      <c r="M39" s="413"/>
      <c r="N39" s="99">
        <f t="shared" si="6"/>
        <v>0</v>
      </c>
      <c r="O39" s="99">
        <f t="shared" si="7"/>
        <v>0</v>
      </c>
      <c r="P39" s="99">
        <f t="shared" si="8"/>
        <v>0</v>
      </c>
      <c r="Q39" s="99">
        <f t="shared" si="9"/>
        <v>0</v>
      </c>
    </row>
    <row r="40" spans="1:18" ht="13.8" thickBot="1">
      <c r="A40" s="1037" t="s">
        <v>626</v>
      </c>
      <c r="B40" s="419"/>
      <c r="C40" s="1047"/>
      <c r="D40" s="1047"/>
      <c r="E40" s="1047"/>
      <c r="F40" s="420"/>
      <c r="G40" s="1047"/>
      <c r="H40" s="1047"/>
      <c r="I40" s="1047"/>
      <c r="J40" s="1411"/>
      <c r="K40" s="1045"/>
      <c r="L40" s="1045"/>
      <c r="M40" s="1045"/>
      <c r="N40" s="99">
        <f t="shared" ref="N40" si="10">J40</f>
        <v>0</v>
      </c>
      <c r="O40" s="99">
        <f t="shared" ref="O40" si="11">K40</f>
        <v>0</v>
      </c>
      <c r="P40" s="99">
        <f t="shared" ref="P40" si="12">L40</f>
        <v>0</v>
      </c>
      <c r="Q40" s="1045">
        <f t="shared" ref="Q40" si="13">M40</f>
        <v>0</v>
      </c>
    </row>
    <row r="41" spans="1:18" ht="12.9" customHeight="1">
      <c r="A41" s="398" t="s">
        <v>627</v>
      </c>
      <c r="B41" s="399">
        <f>SUM(B29:B40)</f>
        <v>0</v>
      </c>
      <c r="C41" s="400">
        <f t="shared" ref="C41:M41" si="14">SUM(C29:C40)</f>
        <v>0</v>
      </c>
      <c r="D41" s="400">
        <f t="shared" si="14"/>
        <v>0</v>
      </c>
      <c r="E41" s="400">
        <f t="shared" si="14"/>
        <v>0</v>
      </c>
      <c r="F41" s="400">
        <f t="shared" si="14"/>
        <v>0</v>
      </c>
      <c r="G41" s="400">
        <f t="shared" si="14"/>
        <v>0</v>
      </c>
      <c r="H41" s="400">
        <f t="shared" si="14"/>
        <v>0</v>
      </c>
      <c r="I41" s="400">
        <f t="shared" si="14"/>
        <v>0</v>
      </c>
      <c r="J41" s="400">
        <f t="shared" si="14"/>
        <v>0</v>
      </c>
      <c r="K41" s="399">
        <f t="shared" si="14"/>
        <v>0</v>
      </c>
      <c r="L41" s="400">
        <f t="shared" si="14"/>
        <v>0</v>
      </c>
      <c r="M41" s="399">
        <f t="shared" si="14"/>
        <v>0</v>
      </c>
      <c r="N41" s="399">
        <f>SUM(N29:N40)</f>
        <v>0</v>
      </c>
      <c r="O41" s="399">
        <f t="shared" ref="O41:P41" si="15">SUM(O29:O40)</f>
        <v>0</v>
      </c>
      <c r="P41" s="399">
        <f t="shared" si="15"/>
        <v>0</v>
      </c>
      <c r="Q41" s="399">
        <f>SUM(Q29:Q40)</f>
        <v>0</v>
      </c>
    </row>
    <row r="42" spans="1:18" ht="12.9" customHeight="1">
      <c r="A42" s="527" t="s">
        <v>1153</v>
      </c>
      <c r="B42" s="48"/>
      <c r="C42" s="48"/>
      <c r="D42" s="48"/>
      <c r="E42" s="48"/>
      <c r="F42" s="48"/>
      <c r="G42" s="48"/>
      <c r="H42" s="48"/>
      <c r="I42" s="48"/>
      <c r="J42" s="48"/>
      <c r="K42" s="48"/>
      <c r="L42" s="48"/>
      <c r="M42" s="48"/>
      <c r="N42" s="48"/>
      <c r="O42" s="48"/>
      <c r="P42" s="48"/>
      <c r="Q42" s="48"/>
    </row>
    <row r="43" spans="1:18" ht="12.9" customHeight="1">
      <c r="A43" s="48"/>
      <c r="B43" s="48"/>
      <c r="C43" s="48"/>
      <c r="D43" s="48"/>
      <c r="E43" s="48"/>
      <c r="F43" s="48"/>
      <c r="G43" s="48"/>
      <c r="H43" s="48"/>
      <c r="I43" s="48"/>
      <c r="J43" s="48"/>
      <c r="K43" s="48"/>
      <c r="L43" s="48"/>
      <c r="M43" s="48"/>
      <c r="N43" s="48"/>
      <c r="O43" s="48"/>
      <c r="P43" s="48"/>
      <c r="Q43" s="48"/>
    </row>
    <row r="44" spans="1:18">
      <c r="A44" s="48"/>
      <c r="B44" s="48"/>
      <c r="C44" s="48"/>
      <c r="D44" s="48"/>
      <c r="E44" s="48"/>
      <c r="F44" s="48"/>
      <c r="G44" s="48"/>
      <c r="H44" s="108"/>
      <c r="I44" s="108"/>
      <c r="J44" s="108"/>
      <c r="K44" s="108"/>
      <c r="L44" s="108"/>
      <c r="M44" s="108"/>
      <c r="N44" s="108"/>
      <c r="O44" s="108"/>
      <c r="P44" s="48"/>
      <c r="Q44" s="48"/>
    </row>
    <row r="45" spans="1:18" ht="15.6">
      <c r="A45" s="1552" t="s">
        <v>629</v>
      </c>
      <c r="B45" s="1553"/>
      <c r="C45" s="1553"/>
      <c r="D45" s="1553"/>
      <c r="E45" s="1553"/>
      <c r="F45" s="1553"/>
      <c r="G45" s="1553"/>
      <c r="H45" s="1553"/>
      <c r="I45" s="1554"/>
      <c r="J45" s="228"/>
      <c r="K45" s="228"/>
      <c r="L45" s="228"/>
      <c r="M45" s="228"/>
      <c r="N45" s="228"/>
      <c r="O45" s="228"/>
      <c r="P45" s="228"/>
      <c r="Q45" s="228"/>
    </row>
    <row r="46" spans="1:18">
      <c r="A46" s="1567" t="s">
        <v>607</v>
      </c>
      <c r="B46" s="1558" t="s">
        <v>608</v>
      </c>
      <c r="C46" s="1558"/>
      <c r="D46" s="1558"/>
      <c r="E46" s="1562"/>
      <c r="F46" s="1558" t="s">
        <v>609</v>
      </c>
      <c r="G46" s="1558"/>
      <c r="H46" s="1558"/>
      <c r="I46" s="1558"/>
      <c r="J46" s="1551" t="s">
        <v>610</v>
      </c>
      <c r="K46" s="1551"/>
      <c r="L46" s="1551"/>
      <c r="M46" s="1551"/>
      <c r="N46" s="1551" t="s">
        <v>10</v>
      </c>
      <c r="O46" s="1551"/>
      <c r="P46" s="1551"/>
      <c r="Q46" s="1551"/>
    </row>
    <row r="47" spans="1:18" ht="13.5" customHeight="1">
      <c r="A47" s="1568"/>
      <c r="B47" s="1563" t="s">
        <v>630</v>
      </c>
      <c r="C47" s="1551" t="s">
        <v>612</v>
      </c>
      <c r="D47" s="1551"/>
      <c r="E47" s="1551"/>
      <c r="F47" s="1563" t="s">
        <v>630</v>
      </c>
      <c r="G47" s="1551" t="s">
        <v>612</v>
      </c>
      <c r="H47" s="1551"/>
      <c r="I47" s="1551"/>
      <c r="J47" s="1563" t="s">
        <v>630</v>
      </c>
      <c r="K47" s="1551" t="s">
        <v>612</v>
      </c>
      <c r="L47" s="1551"/>
      <c r="M47" s="1551"/>
      <c r="N47" s="1563" t="s">
        <v>630</v>
      </c>
      <c r="O47" s="1551" t="s">
        <v>612</v>
      </c>
      <c r="P47" s="1551"/>
      <c r="Q47" s="1551"/>
    </row>
    <row r="48" spans="1:18">
      <c r="A48" s="1569"/>
      <c r="B48" s="1563"/>
      <c r="C48" s="143" t="s">
        <v>613</v>
      </c>
      <c r="D48" s="143" t="s">
        <v>614</v>
      </c>
      <c r="E48" s="143" t="s">
        <v>203</v>
      </c>
      <c r="F48" s="1563"/>
      <c r="G48" s="143" t="s">
        <v>613</v>
      </c>
      <c r="H48" s="143" t="s">
        <v>614</v>
      </c>
      <c r="I48" s="143" t="s">
        <v>203</v>
      </c>
      <c r="J48" s="1563"/>
      <c r="K48" s="143" t="s">
        <v>613</v>
      </c>
      <c r="L48" s="143" t="s">
        <v>614</v>
      </c>
      <c r="M48" s="143" t="s">
        <v>203</v>
      </c>
      <c r="N48" s="1563"/>
      <c r="O48" s="143" t="s">
        <v>613</v>
      </c>
      <c r="P48" s="143" t="s">
        <v>614</v>
      </c>
      <c r="Q48" s="143" t="s">
        <v>203</v>
      </c>
      <c r="R48" s="35"/>
    </row>
    <row r="49" spans="1:18">
      <c r="A49" s="37" t="s">
        <v>615</v>
      </c>
      <c r="B49" s="415"/>
      <c r="C49" s="411"/>
      <c r="D49" s="412"/>
      <c r="E49" s="412"/>
      <c r="F49" s="415"/>
      <c r="G49" s="412"/>
      <c r="H49" s="412"/>
      <c r="I49" s="412"/>
      <c r="J49" s="99"/>
      <c r="K49" s="99"/>
      <c r="L49" s="99"/>
      <c r="M49" s="99"/>
      <c r="N49" s="99">
        <f>J49</f>
        <v>0</v>
      </c>
      <c r="O49" s="99">
        <f t="shared" ref="O49:Q60" si="16">K49</f>
        <v>0</v>
      </c>
      <c r="P49" s="99">
        <f t="shared" si="16"/>
        <v>0</v>
      </c>
      <c r="Q49" s="99">
        <f t="shared" si="16"/>
        <v>0</v>
      </c>
      <c r="R49" s="35"/>
    </row>
    <row r="50" spans="1:18">
      <c r="A50" s="37" t="s">
        <v>616</v>
      </c>
      <c r="B50" s="415"/>
      <c r="C50" s="411"/>
      <c r="D50" s="412"/>
      <c r="E50" s="412"/>
      <c r="F50" s="410"/>
      <c r="G50" s="412"/>
      <c r="H50" s="412"/>
      <c r="I50" s="412"/>
      <c r="J50" s="99"/>
      <c r="K50" s="99"/>
      <c r="L50" s="99"/>
      <c r="M50" s="99"/>
      <c r="N50" s="99">
        <f t="shared" ref="N50:Q60" si="17">J50</f>
        <v>0</v>
      </c>
      <c r="O50" s="99">
        <f t="shared" si="16"/>
        <v>0</v>
      </c>
      <c r="P50" s="99">
        <f t="shared" si="16"/>
        <v>0</v>
      </c>
      <c r="Q50" s="99">
        <f t="shared" si="16"/>
        <v>0</v>
      </c>
      <c r="R50" s="396"/>
    </row>
    <row r="51" spans="1:18">
      <c r="A51" s="37" t="s">
        <v>617</v>
      </c>
      <c r="B51" s="415"/>
      <c r="C51" s="411"/>
      <c r="D51" s="412"/>
      <c r="E51" s="412"/>
      <c r="F51" s="415"/>
      <c r="G51" s="411"/>
      <c r="H51" s="412"/>
      <c r="I51" s="412"/>
      <c r="J51" s="99"/>
      <c r="K51" s="99"/>
      <c r="L51" s="99"/>
      <c r="M51" s="413"/>
      <c r="N51" s="99">
        <f t="shared" si="17"/>
        <v>0</v>
      </c>
      <c r="O51" s="99">
        <f t="shared" si="16"/>
        <v>0</v>
      </c>
      <c r="P51" s="99">
        <f t="shared" si="16"/>
        <v>0</v>
      </c>
      <c r="Q51" s="99">
        <f t="shared" si="16"/>
        <v>0</v>
      </c>
    </row>
    <row r="52" spans="1:18">
      <c r="A52" s="37" t="s">
        <v>618</v>
      </c>
      <c r="B52" s="415"/>
      <c r="C52" s="411"/>
      <c r="D52" s="412"/>
      <c r="E52" s="412"/>
      <c r="F52" s="415"/>
      <c r="G52" s="411"/>
      <c r="H52" s="412"/>
      <c r="I52" s="412"/>
      <c r="J52" s="99"/>
      <c r="K52" s="99"/>
      <c r="L52" s="99"/>
      <c r="M52" s="413"/>
      <c r="N52" s="99">
        <f t="shared" si="17"/>
        <v>0</v>
      </c>
      <c r="O52" s="99">
        <f t="shared" si="17"/>
        <v>0</v>
      </c>
      <c r="P52" s="99">
        <f t="shared" si="17"/>
        <v>0</v>
      </c>
      <c r="Q52" s="99">
        <f t="shared" si="17"/>
        <v>0</v>
      </c>
    </row>
    <row r="53" spans="1:18">
      <c r="A53" s="37" t="s">
        <v>619</v>
      </c>
      <c r="B53" s="415"/>
      <c r="C53" s="411"/>
      <c r="D53" s="412"/>
      <c r="E53" s="412"/>
      <c r="F53" s="415"/>
      <c r="G53" s="411"/>
      <c r="H53" s="412"/>
      <c r="I53" s="412"/>
      <c r="J53" s="99"/>
      <c r="K53" s="99"/>
      <c r="L53" s="99"/>
      <c r="M53" s="413"/>
      <c r="N53" s="99">
        <f t="shared" si="17"/>
        <v>0</v>
      </c>
      <c r="O53" s="99">
        <f t="shared" si="17"/>
        <v>0</v>
      </c>
      <c r="P53" s="99">
        <f t="shared" si="17"/>
        <v>0</v>
      </c>
      <c r="Q53" s="99">
        <f t="shared" si="17"/>
        <v>0</v>
      </c>
    </row>
    <row r="54" spans="1:18">
      <c r="A54" s="37" t="s">
        <v>620</v>
      </c>
      <c r="B54" s="415"/>
      <c r="C54" s="411"/>
      <c r="D54" s="412"/>
      <c r="E54" s="412"/>
      <c r="F54" s="415"/>
      <c r="G54" s="411"/>
      <c r="H54" s="412"/>
      <c r="I54" s="412"/>
      <c r="J54" s="99"/>
      <c r="K54" s="99"/>
      <c r="L54" s="99"/>
      <c r="M54" s="413"/>
      <c r="N54" s="99">
        <f t="shared" si="17"/>
        <v>0</v>
      </c>
      <c r="O54" s="99">
        <f t="shared" si="16"/>
        <v>0</v>
      </c>
      <c r="P54" s="99">
        <f t="shared" si="16"/>
        <v>0</v>
      </c>
      <c r="Q54" s="99">
        <f t="shared" si="16"/>
        <v>0</v>
      </c>
    </row>
    <row r="55" spans="1:18">
      <c r="A55" s="37" t="s">
        <v>621</v>
      </c>
      <c r="B55" s="415"/>
      <c r="C55" s="411"/>
      <c r="D55" s="412"/>
      <c r="E55" s="412"/>
      <c r="F55" s="415"/>
      <c r="G55" s="411"/>
      <c r="H55" s="412"/>
      <c r="I55" s="412"/>
      <c r="J55" s="99"/>
      <c r="K55" s="99"/>
      <c r="L55" s="99"/>
      <c r="M55" s="413"/>
      <c r="N55" s="99">
        <f t="shared" si="17"/>
        <v>0</v>
      </c>
      <c r="O55" s="99">
        <f t="shared" si="16"/>
        <v>0</v>
      </c>
      <c r="P55" s="99">
        <f t="shared" si="16"/>
        <v>0</v>
      </c>
      <c r="Q55" s="99">
        <f t="shared" si="16"/>
        <v>0</v>
      </c>
    </row>
    <row r="56" spans="1:18">
      <c r="A56" s="37" t="s">
        <v>622</v>
      </c>
      <c r="B56" s="415"/>
      <c r="C56" s="411"/>
      <c r="D56" s="412"/>
      <c r="E56" s="412"/>
      <c r="F56" s="415"/>
      <c r="G56" s="411"/>
      <c r="H56" s="412"/>
      <c r="I56" s="412"/>
      <c r="J56" s="99"/>
      <c r="K56" s="99"/>
      <c r="L56" s="99"/>
      <c r="M56" s="413"/>
      <c r="N56" s="99">
        <f t="shared" si="17"/>
        <v>0</v>
      </c>
      <c r="O56" s="99">
        <f t="shared" si="16"/>
        <v>0</v>
      </c>
      <c r="P56" s="99">
        <f t="shared" si="16"/>
        <v>0</v>
      </c>
      <c r="Q56" s="99">
        <f t="shared" si="16"/>
        <v>0</v>
      </c>
    </row>
    <row r="57" spans="1:18">
      <c r="A57" s="37" t="s">
        <v>623</v>
      </c>
      <c r="B57" s="415"/>
      <c r="C57" s="411"/>
      <c r="D57" s="412"/>
      <c r="E57" s="412"/>
      <c r="F57" s="415"/>
      <c r="G57" s="411"/>
      <c r="H57" s="412"/>
      <c r="I57" s="412"/>
      <c r="J57" s="99"/>
      <c r="K57" s="99"/>
      <c r="L57" s="99"/>
      <c r="M57" s="413"/>
      <c r="N57" s="99">
        <f t="shared" si="17"/>
        <v>0</v>
      </c>
      <c r="O57" s="99">
        <f t="shared" si="16"/>
        <v>0</v>
      </c>
      <c r="P57" s="99">
        <f t="shared" si="16"/>
        <v>0</v>
      </c>
      <c r="Q57" s="99">
        <f t="shared" si="16"/>
        <v>0</v>
      </c>
    </row>
    <row r="58" spans="1:18">
      <c r="A58" s="37" t="s">
        <v>624</v>
      </c>
      <c r="B58" s="415"/>
      <c r="C58" s="411"/>
      <c r="D58" s="412"/>
      <c r="E58" s="412"/>
      <c r="F58" s="415"/>
      <c r="G58" s="411"/>
      <c r="H58" s="412"/>
      <c r="I58" s="412"/>
      <c r="J58" s="99"/>
      <c r="K58" s="99"/>
      <c r="L58" s="99"/>
      <c r="M58" s="413"/>
      <c r="N58" s="99">
        <f t="shared" si="17"/>
        <v>0</v>
      </c>
      <c r="O58" s="99">
        <f t="shared" si="16"/>
        <v>0</v>
      </c>
      <c r="P58" s="99">
        <f t="shared" si="16"/>
        <v>0</v>
      </c>
      <c r="Q58" s="99">
        <f t="shared" si="16"/>
        <v>0</v>
      </c>
    </row>
    <row r="59" spans="1:18">
      <c r="A59" s="37" t="s">
        <v>625</v>
      </c>
      <c r="B59" s="415"/>
      <c r="C59" s="416"/>
      <c r="D59" s="416"/>
      <c r="E59" s="416"/>
      <c r="F59" s="415"/>
      <c r="G59" s="416"/>
      <c r="H59" s="416"/>
      <c r="I59" s="416"/>
      <c r="J59" s="99"/>
      <c r="K59" s="99"/>
      <c r="L59" s="99"/>
      <c r="M59" s="413"/>
      <c r="N59" s="99">
        <f t="shared" si="17"/>
        <v>0</v>
      </c>
      <c r="O59" s="99">
        <f t="shared" si="16"/>
        <v>0</v>
      </c>
      <c r="P59" s="99">
        <f t="shared" si="16"/>
        <v>0</v>
      </c>
      <c r="Q59" s="99">
        <f t="shared" si="16"/>
        <v>0</v>
      </c>
    </row>
    <row r="60" spans="1:18" ht="13.8" thickBot="1">
      <c r="A60" s="1037" t="s">
        <v>626</v>
      </c>
      <c r="B60" s="419"/>
      <c r="C60" s="1047"/>
      <c r="D60" s="1047"/>
      <c r="E60" s="1047"/>
      <c r="F60" s="420"/>
      <c r="G60" s="1047"/>
      <c r="H60" s="1047"/>
      <c r="I60" s="1047"/>
      <c r="J60" s="1411"/>
      <c r="K60" s="1045"/>
      <c r="L60" s="1045"/>
      <c r="M60" s="1045"/>
      <c r="N60" s="99">
        <f t="shared" si="17"/>
        <v>0</v>
      </c>
      <c r="O60" s="418">
        <f t="shared" si="16"/>
        <v>0</v>
      </c>
      <c r="P60" s="99">
        <f t="shared" si="16"/>
        <v>0</v>
      </c>
      <c r="Q60" s="1046">
        <f t="shared" si="16"/>
        <v>0</v>
      </c>
    </row>
    <row r="61" spans="1:18">
      <c r="A61" s="398" t="s">
        <v>627</v>
      </c>
      <c r="B61" s="399">
        <f>SUM(B49:B60)</f>
        <v>0</v>
      </c>
      <c r="C61" s="400">
        <f t="shared" ref="C61:P61" si="18">SUM(C49:C60)</f>
        <v>0</v>
      </c>
      <c r="D61" s="400">
        <f t="shared" si="18"/>
        <v>0</v>
      </c>
      <c r="E61" s="400">
        <f t="shared" si="18"/>
        <v>0</v>
      </c>
      <c r="F61" s="400">
        <f t="shared" si="18"/>
        <v>0</v>
      </c>
      <c r="G61" s="400">
        <f t="shared" si="18"/>
        <v>0</v>
      </c>
      <c r="H61" s="400">
        <f t="shared" si="18"/>
        <v>0</v>
      </c>
      <c r="I61" s="400">
        <f t="shared" si="18"/>
        <v>0</v>
      </c>
      <c r="J61" s="400">
        <f t="shared" si="18"/>
        <v>0</v>
      </c>
      <c r="K61" s="399">
        <f t="shared" si="18"/>
        <v>0</v>
      </c>
      <c r="L61" s="400">
        <f t="shared" si="18"/>
        <v>0</v>
      </c>
      <c r="M61" s="399">
        <f t="shared" si="18"/>
        <v>0</v>
      </c>
      <c r="N61" s="399">
        <f>SUM(N49:N60)</f>
        <v>0</v>
      </c>
      <c r="O61" s="422">
        <f t="shared" si="18"/>
        <v>0</v>
      </c>
      <c r="P61" s="399">
        <f t="shared" si="18"/>
        <v>0</v>
      </c>
      <c r="Q61" s="422">
        <f>SUM(Q49:Q60)</f>
        <v>0</v>
      </c>
    </row>
    <row r="62" spans="1:18" ht="12.9" customHeight="1">
      <c r="A62" s="527" t="s">
        <v>1153</v>
      </c>
      <c r="B62" s="966"/>
      <c r="C62" s="966"/>
      <c r="D62" s="966"/>
      <c r="E62" s="966"/>
      <c r="F62" s="966"/>
      <c r="G62" s="966"/>
      <c r="H62" s="966"/>
      <c r="I62" s="966"/>
      <c r="J62" s="966"/>
      <c r="K62" s="966"/>
      <c r="L62" s="966"/>
      <c r="M62" s="966"/>
      <c r="N62" s="966"/>
      <c r="O62" s="966"/>
      <c r="P62" s="966"/>
      <c r="Q62" s="966"/>
    </row>
    <row r="63" spans="1:18" ht="15.6">
      <c r="A63" s="48" t="s">
        <v>631</v>
      </c>
      <c r="B63" s="48"/>
      <c r="C63" s="48"/>
      <c r="D63" s="48"/>
      <c r="E63" s="48"/>
      <c r="F63" s="48"/>
      <c r="G63" s="48"/>
      <c r="H63" s="48"/>
      <c r="I63" s="401"/>
      <c r="J63" s="401"/>
      <c r="K63" s="401"/>
      <c r="L63" s="401"/>
      <c r="M63" s="401"/>
      <c r="N63" s="401"/>
      <c r="O63" s="401"/>
      <c r="P63" s="401"/>
      <c r="Q63" s="402"/>
    </row>
    <row r="64" spans="1:18">
      <c r="A64" s="48"/>
      <c r="B64" s="401"/>
      <c r="C64" s="401"/>
      <c r="D64" s="401"/>
      <c r="E64" s="401"/>
      <c r="F64" s="423"/>
      <c r="G64" s="401"/>
      <c r="H64" s="401"/>
      <c r="I64" s="401"/>
      <c r="J64" s="401"/>
      <c r="K64" s="401"/>
      <c r="L64" s="401"/>
      <c r="M64" s="401"/>
      <c r="N64" s="401"/>
      <c r="O64" s="401"/>
      <c r="P64" s="401"/>
      <c r="Q64" s="402"/>
    </row>
    <row r="65" spans="1:18">
      <c r="A65" s="48"/>
      <c r="B65" s="401"/>
      <c r="C65" s="401"/>
      <c r="D65" s="401"/>
      <c r="E65" s="401"/>
      <c r="F65" s="423"/>
      <c r="G65" s="401"/>
      <c r="H65" s="401"/>
      <c r="I65" s="401"/>
      <c r="J65" s="401"/>
      <c r="K65" s="401"/>
      <c r="L65" s="401"/>
      <c r="M65" s="401"/>
      <c r="N65" s="401"/>
      <c r="O65" s="401"/>
      <c r="P65" s="401"/>
      <c r="Q65" s="402"/>
    </row>
    <row r="66" spans="1:18">
      <c r="A66" s="1552" t="s">
        <v>632</v>
      </c>
      <c r="B66" s="1553"/>
      <c r="C66" s="1553"/>
      <c r="D66" s="1553"/>
      <c r="E66" s="1553"/>
      <c r="F66" s="1553"/>
      <c r="G66" s="1553"/>
      <c r="H66" s="1553"/>
      <c r="I66" s="1554"/>
      <c r="J66" s="228"/>
      <c r="K66" s="228"/>
      <c r="L66" s="228"/>
      <c r="M66" s="228"/>
      <c r="N66" s="228"/>
      <c r="O66" s="228"/>
      <c r="P66" s="228"/>
      <c r="Q66" s="228"/>
    </row>
    <row r="67" spans="1:18">
      <c r="A67" s="404"/>
      <c r="B67" s="1558" t="s">
        <v>608</v>
      </c>
      <c r="C67" s="1558"/>
      <c r="D67" s="1558"/>
      <c r="E67" s="1562"/>
      <c r="F67" s="1558" t="s">
        <v>609</v>
      </c>
      <c r="G67" s="1558"/>
      <c r="H67" s="1558"/>
      <c r="I67" s="1558"/>
      <c r="J67" s="1551" t="s">
        <v>610</v>
      </c>
      <c r="K67" s="1551"/>
      <c r="L67" s="1551"/>
      <c r="M67" s="1551"/>
      <c r="N67" s="1551" t="s">
        <v>10</v>
      </c>
      <c r="O67" s="1551"/>
      <c r="P67" s="1551"/>
      <c r="Q67" s="1551"/>
    </row>
    <row r="68" spans="1:18">
      <c r="A68" s="1559" t="s">
        <v>607</v>
      </c>
      <c r="B68" s="1555" t="s">
        <v>611</v>
      </c>
      <c r="C68" s="405"/>
      <c r="D68" s="406"/>
      <c r="E68" s="407"/>
      <c r="F68" s="1555" t="s">
        <v>611</v>
      </c>
      <c r="G68" s="405"/>
      <c r="H68" s="406"/>
      <c r="I68" s="407"/>
      <c r="J68" s="1555" t="s">
        <v>611</v>
      </c>
      <c r="K68" s="405"/>
      <c r="L68" s="406"/>
      <c r="M68" s="407"/>
      <c r="N68" s="1555" t="s">
        <v>611</v>
      </c>
      <c r="O68" s="405"/>
      <c r="P68" s="406"/>
      <c r="Q68" s="407"/>
    </row>
    <row r="69" spans="1:18">
      <c r="A69" s="1560"/>
      <c r="B69" s="1556"/>
      <c r="C69" s="1558" t="s">
        <v>612</v>
      </c>
      <c r="D69" s="1558"/>
      <c r="E69" s="1558"/>
      <c r="F69" s="1556"/>
      <c r="G69" s="1558" t="s">
        <v>612</v>
      </c>
      <c r="H69" s="1558"/>
      <c r="I69" s="1558"/>
      <c r="J69" s="1556"/>
      <c r="K69" s="1558" t="s">
        <v>612</v>
      </c>
      <c r="L69" s="1558"/>
      <c r="M69" s="1558"/>
      <c r="N69" s="1556"/>
      <c r="O69" s="1558" t="s">
        <v>612</v>
      </c>
      <c r="P69" s="1558"/>
      <c r="Q69" s="1558"/>
    </row>
    <row r="70" spans="1:18">
      <c r="A70" s="1561"/>
      <c r="B70" s="1557"/>
      <c r="C70" s="408" t="s">
        <v>613</v>
      </c>
      <c r="D70" s="143" t="s">
        <v>614</v>
      </c>
      <c r="E70" s="143" t="s">
        <v>203</v>
      </c>
      <c r="F70" s="1557"/>
      <c r="G70" s="408" t="s">
        <v>613</v>
      </c>
      <c r="H70" s="143" t="s">
        <v>614</v>
      </c>
      <c r="I70" s="143" t="s">
        <v>203</v>
      </c>
      <c r="J70" s="1557"/>
      <c r="K70" s="408" t="s">
        <v>613</v>
      </c>
      <c r="L70" s="143" t="s">
        <v>614</v>
      </c>
      <c r="M70" s="143" t="s">
        <v>203</v>
      </c>
      <c r="N70" s="1557"/>
      <c r="O70" s="408" t="s">
        <v>613</v>
      </c>
      <c r="P70" s="143" t="s">
        <v>614</v>
      </c>
      <c r="Q70" s="143" t="s">
        <v>203</v>
      </c>
    </row>
    <row r="71" spans="1:18">
      <c r="A71" s="37" t="s">
        <v>615</v>
      </c>
      <c r="B71" s="415"/>
      <c r="C71" s="411"/>
      <c r="D71" s="412"/>
      <c r="E71" s="412"/>
      <c r="F71" s="415"/>
      <c r="G71" s="412"/>
      <c r="H71" s="412"/>
      <c r="I71" s="412"/>
      <c r="J71" s="99">
        <v>15</v>
      </c>
      <c r="K71" s="99">
        <v>1361.1215709789999</v>
      </c>
      <c r="L71" s="99">
        <v>41567.891161020008</v>
      </c>
      <c r="M71" s="418">
        <v>5.5788467930059369</v>
      </c>
      <c r="N71" s="99">
        <f>J71</f>
        <v>15</v>
      </c>
      <c r="O71" s="99">
        <f t="shared" ref="O71" si="19">K71</f>
        <v>1361.1215709789999</v>
      </c>
      <c r="P71" s="99">
        <f t="shared" ref="P71" si="20">L71</f>
        <v>41567.891161020008</v>
      </c>
      <c r="Q71" s="99">
        <f t="shared" ref="Q71" si="21">M71</f>
        <v>5.5788467930059369</v>
      </c>
      <c r="R71" s="35"/>
    </row>
    <row r="72" spans="1:18">
      <c r="A72" s="37" t="s">
        <v>616</v>
      </c>
      <c r="B72" s="415"/>
      <c r="C72" s="411"/>
      <c r="D72" s="412"/>
      <c r="E72" s="412"/>
      <c r="F72" s="410"/>
      <c r="G72" s="412"/>
      <c r="H72" s="412"/>
      <c r="I72" s="412"/>
      <c r="J72" s="99"/>
      <c r="K72" s="99"/>
      <c r="L72" s="99"/>
      <c r="M72" s="99"/>
      <c r="N72" s="99">
        <f>B72</f>
        <v>0</v>
      </c>
      <c r="O72" s="99">
        <f>C72</f>
        <v>0</v>
      </c>
      <c r="P72" s="99">
        <f t="shared" ref="P72:Q82" si="22">D72</f>
        <v>0</v>
      </c>
      <c r="Q72" s="99">
        <f t="shared" si="22"/>
        <v>0</v>
      </c>
    </row>
    <row r="73" spans="1:18">
      <c r="A73" s="37" t="s">
        <v>617</v>
      </c>
      <c r="B73" s="415"/>
      <c r="C73" s="411"/>
      <c r="D73" s="412"/>
      <c r="E73" s="412"/>
      <c r="F73" s="415"/>
      <c r="G73" s="411"/>
      <c r="H73" s="412"/>
      <c r="I73" s="412"/>
      <c r="J73" s="99"/>
      <c r="K73" s="99"/>
      <c r="L73" s="99"/>
      <c r="M73" s="413"/>
      <c r="N73" s="99">
        <f t="shared" ref="N73:O82" si="23">B73</f>
        <v>0</v>
      </c>
      <c r="O73" s="99">
        <f t="shared" si="23"/>
        <v>0</v>
      </c>
      <c r="P73" s="99">
        <f t="shared" si="22"/>
        <v>0</v>
      </c>
      <c r="Q73" s="99">
        <f t="shared" si="22"/>
        <v>0</v>
      </c>
    </row>
    <row r="74" spans="1:18">
      <c r="A74" s="37" t="s">
        <v>618</v>
      </c>
      <c r="B74" s="415"/>
      <c r="C74" s="411"/>
      <c r="D74" s="412"/>
      <c r="E74" s="412"/>
      <c r="F74" s="415"/>
      <c r="G74" s="411"/>
      <c r="H74" s="412"/>
      <c r="I74" s="412"/>
      <c r="J74" s="99"/>
      <c r="K74" s="99"/>
      <c r="L74" s="99"/>
      <c r="M74" s="413"/>
      <c r="N74" s="99">
        <f t="shared" si="23"/>
        <v>0</v>
      </c>
      <c r="O74" s="99">
        <f t="shared" si="23"/>
        <v>0</v>
      </c>
      <c r="P74" s="99">
        <f t="shared" si="22"/>
        <v>0</v>
      </c>
      <c r="Q74" s="99">
        <f t="shared" si="22"/>
        <v>0</v>
      </c>
    </row>
    <row r="75" spans="1:18">
      <c r="A75" s="37" t="s">
        <v>619</v>
      </c>
      <c r="B75" s="415"/>
      <c r="C75" s="411"/>
      <c r="D75" s="412"/>
      <c r="E75" s="412"/>
      <c r="F75" s="415"/>
      <c r="G75" s="411"/>
      <c r="H75" s="412"/>
      <c r="I75" s="412"/>
      <c r="J75" s="99"/>
      <c r="K75" s="99"/>
      <c r="L75" s="99"/>
      <c r="M75" s="413"/>
      <c r="N75" s="99">
        <f t="shared" si="23"/>
        <v>0</v>
      </c>
      <c r="O75" s="99">
        <f t="shared" si="23"/>
        <v>0</v>
      </c>
      <c r="P75" s="99">
        <f t="shared" si="22"/>
        <v>0</v>
      </c>
      <c r="Q75" s="99">
        <f t="shared" si="22"/>
        <v>0</v>
      </c>
    </row>
    <row r="76" spans="1:18">
      <c r="A76" s="37" t="s">
        <v>620</v>
      </c>
      <c r="B76" s="415"/>
      <c r="C76" s="411"/>
      <c r="D76" s="412"/>
      <c r="E76" s="412"/>
      <c r="F76" s="415"/>
      <c r="G76" s="411"/>
      <c r="H76" s="412"/>
      <c r="I76" s="412"/>
      <c r="J76" s="99"/>
      <c r="K76" s="99"/>
      <c r="L76" s="99"/>
      <c r="M76" s="413"/>
      <c r="N76" s="99">
        <f t="shared" si="23"/>
        <v>0</v>
      </c>
      <c r="O76" s="99">
        <f t="shared" si="23"/>
        <v>0</v>
      </c>
      <c r="P76" s="99">
        <f t="shared" si="22"/>
        <v>0</v>
      </c>
      <c r="Q76" s="99">
        <f t="shared" si="22"/>
        <v>0</v>
      </c>
    </row>
    <row r="77" spans="1:18">
      <c r="A77" s="37" t="s">
        <v>621</v>
      </c>
      <c r="B77" s="415"/>
      <c r="C77" s="411"/>
      <c r="D77" s="412"/>
      <c r="E77" s="412"/>
      <c r="F77" s="415"/>
      <c r="G77" s="411"/>
      <c r="H77" s="412"/>
      <c r="I77" s="412"/>
      <c r="J77" s="99"/>
      <c r="K77" s="99"/>
      <c r="L77" s="99"/>
      <c r="M77" s="413"/>
      <c r="N77" s="99">
        <f t="shared" si="23"/>
        <v>0</v>
      </c>
      <c r="O77" s="99">
        <f t="shared" si="23"/>
        <v>0</v>
      </c>
      <c r="P77" s="99">
        <f t="shared" si="22"/>
        <v>0</v>
      </c>
      <c r="Q77" s="99">
        <f t="shared" si="22"/>
        <v>0</v>
      </c>
    </row>
    <row r="78" spans="1:18">
      <c r="A78" s="37" t="s">
        <v>622</v>
      </c>
      <c r="B78" s="415"/>
      <c r="C78" s="411"/>
      <c r="D78" s="412"/>
      <c r="E78" s="412"/>
      <c r="F78" s="415"/>
      <c r="G78" s="411"/>
      <c r="H78" s="412"/>
      <c r="I78" s="412"/>
      <c r="J78" s="99"/>
      <c r="K78" s="99"/>
      <c r="L78" s="99"/>
      <c r="M78" s="413"/>
      <c r="N78" s="99">
        <f t="shared" si="23"/>
        <v>0</v>
      </c>
      <c r="O78" s="99">
        <f t="shared" si="23"/>
        <v>0</v>
      </c>
      <c r="P78" s="99">
        <f t="shared" si="22"/>
        <v>0</v>
      </c>
      <c r="Q78" s="99">
        <f>E78</f>
        <v>0</v>
      </c>
    </row>
    <row r="79" spans="1:18">
      <c r="A79" s="37" t="s">
        <v>623</v>
      </c>
      <c r="B79" s="415"/>
      <c r="C79" s="411"/>
      <c r="D79" s="412"/>
      <c r="E79" s="412"/>
      <c r="F79" s="415"/>
      <c r="G79" s="411"/>
      <c r="H79" s="412"/>
      <c r="I79" s="412"/>
      <c r="J79" s="99"/>
      <c r="K79" s="99"/>
      <c r="L79" s="99"/>
      <c r="M79" s="413"/>
      <c r="N79" s="99">
        <f t="shared" si="23"/>
        <v>0</v>
      </c>
      <c r="O79" s="99">
        <f t="shared" si="23"/>
        <v>0</v>
      </c>
      <c r="P79" s="99">
        <f t="shared" si="22"/>
        <v>0</v>
      </c>
      <c r="Q79" s="99">
        <f t="shared" si="22"/>
        <v>0</v>
      </c>
    </row>
    <row r="80" spans="1:18">
      <c r="A80" s="37" t="s">
        <v>624</v>
      </c>
      <c r="B80" s="415"/>
      <c r="C80" s="411"/>
      <c r="D80" s="412"/>
      <c r="E80" s="412"/>
      <c r="F80" s="415"/>
      <c r="G80" s="411"/>
      <c r="H80" s="412"/>
      <c r="I80" s="412"/>
      <c r="J80" s="99"/>
      <c r="K80" s="99"/>
      <c r="L80" s="99"/>
      <c r="M80" s="413"/>
      <c r="N80" s="99">
        <f t="shared" si="23"/>
        <v>0</v>
      </c>
      <c r="O80" s="99">
        <f t="shared" si="23"/>
        <v>0</v>
      </c>
      <c r="P80" s="99">
        <f t="shared" si="22"/>
        <v>0</v>
      </c>
      <c r="Q80" s="99">
        <f t="shared" si="22"/>
        <v>0</v>
      </c>
    </row>
    <row r="81" spans="1:21">
      <c r="A81" s="37" t="s">
        <v>625</v>
      </c>
      <c r="B81" s="415"/>
      <c r="C81" s="416"/>
      <c r="D81" s="416"/>
      <c r="E81" s="416"/>
      <c r="F81" s="415"/>
      <c r="G81" s="416"/>
      <c r="H81" s="416"/>
      <c r="I81" s="416"/>
      <c r="J81" s="99"/>
      <c r="K81" s="99"/>
      <c r="L81" s="99"/>
      <c r="M81" s="413"/>
      <c r="N81" s="99">
        <f t="shared" si="23"/>
        <v>0</v>
      </c>
      <c r="O81" s="99">
        <f t="shared" si="23"/>
        <v>0</v>
      </c>
      <c r="P81" s="99">
        <f t="shared" si="22"/>
        <v>0</v>
      </c>
      <c r="Q81" s="99">
        <f t="shared" si="22"/>
        <v>0</v>
      </c>
    </row>
    <row r="82" spans="1:21" ht="13.8" thickBot="1">
      <c r="A82" s="426" t="s">
        <v>626</v>
      </c>
      <c r="B82" s="419"/>
      <c r="C82" s="1047"/>
      <c r="D82" s="1047"/>
      <c r="E82" s="1047"/>
      <c r="F82" s="420"/>
      <c r="G82" s="1047"/>
      <c r="H82" s="1047"/>
      <c r="I82" s="1047"/>
      <c r="J82" s="1411"/>
      <c r="K82" s="1045"/>
      <c r="L82" s="1045"/>
      <c r="M82" s="1045"/>
      <c r="N82" s="99">
        <f t="shared" si="23"/>
        <v>0</v>
      </c>
      <c r="O82" s="418">
        <f t="shared" si="23"/>
        <v>0</v>
      </c>
      <c r="P82" s="99">
        <f t="shared" si="22"/>
        <v>0</v>
      </c>
      <c r="Q82" s="1046">
        <f t="shared" si="22"/>
        <v>0</v>
      </c>
    </row>
    <row r="83" spans="1:21">
      <c r="A83" s="427" t="s">
        <v>627</v>
      </c>
      <c r="B83" s="399">
        <f>SUM(B71:B82)</f>
        <v>0</v>
      </c>
      <c r="C83" s="400">
        <f t="shared" ref="C83:Q83" si="24">SUM(C71:C82)</f>
        <v>0</v>
      </c>
      <c r="D83" s="400">
        <f t="shared" si="24"/>
        <v>0</v>
      </c>
      <c r="E83" s="400">
        <f t="shared" si="24"/>
        <v>0</v>
      </c>
      <c r="F83" s="400"/>
      <c r="G83" s="400"/>
      <c r="H83" s="400"/>
      <c r="I83" s="400"/>
      <c r="J83" s="400">
        <f t="shared" si="24"/>
        <v>15</v>
      </c>
      <c r="K83" s="399">
        <f t="shared" si="24"/>
        <v>1361.1215709789999</v>
      </c>
      <c r="L83" s="400">
        <f t="shared" si="24"/>
        <v>41567.891161020008</v>
      </c>
      <c r="M83" s="422">
        <f t="shared" si="24"/>
        <v>5.5788467930059369</v>
      </c>
      <c r="N83" s="399">
        <f t="shared" si="24"/>
        <v>15</v>
      </c>
      <c r="O83" s="422">
        <f t="shared" si="24"/>
        <v>1361.1215709789999</v>
      </c>
      <c r="P83" s="399">
        <f t="shared" si="24"/>
        <v>41567.891161020008</v>
      </c>
      <c r="Q83" s="422">
        <f t="shared" si="24"/>
        <v>5.5788467930059369</v>
      </c>
      <c r="S83" s="33"/>
      <c r="T83" s="33"/>
      <c r="U83" s="33"/>
    </row>
    <row r="84" spans="1:21" ht="12.9" customHeight="1">
      <c r="A84" s="48"/>
      <c r="B84" s="401"/>
      <c r="C84" s="401"/>
      <c r="D84" s="401"/>
      <c r="E84" s="402"/>
      <c r="F84" s="48"/>
      <c r="G84" s="48"/>
      <c r="H84" s="48"/>
      <c r="I84" s="401"/>
      <c r="J84" s="401"/>
      <c r="K84" s="401"/>
      <c r="L84" s="401"/>
      <c r="M84" s="402"/>
      <c r="N84" s="401"/>
      <c r="O84" s="401"/>
      <c r="P84" s="401"/>
      <c r="Q84" s="402"/>
    </row>
    <row r="85" spans="1:21">
      <c r="A85" s="103"/>
      <c r="B85" s="401"/>
      <c r="C85" s="428"/>
      <c r="D85" s="428"/>
      <c r="E85" s="428"/>
      <c r="F85" s="401"/>
      <c r="G85" s="401"/>
      <c r="H85" s="401"/>
      <c r="I85" s="401"/>
      <c r="J85" s="401"/>
      <c r="K85" s="401"/>
      <c r="L85" s="401"/>
      <c r="M85" s="401"/>
      <c r="N85" s="401"/>
      <c r="O85" s="401"/>
      <c r="P85" s="401"/>
      <c r="Q85" s="402"/>
    </row>
    <row r="86" spans="1:21">
      <c r="A86" s="1552" t="s">
        <v>633</v>
      </c>
      <c r="B86" s="1553"/>
      <c r="C86" s="1553"/>
      <c r="D86" s="1553"/>
      <c r="E86" s="1553"/>
      <c r="F86" s="1553"/>
      <c r="G86" s="1553"/>
      <c r="H86" s="1553"/>
      <c r="I86" s="1554"/>
      <c r="J86" s="228"/>
      <c r="K86" s="228"/>
      <c r="L86" s="228"/>
      <c r="M86" s="228"/>
      <c r="N86" s="228"/>
      <c r="O86" s="228"/>
      <c r="P86" s="228"/>
      <c r="Q86" s="228"/>
    </row>
    <row r="87" spans="1:21">
      <c r="A87" s="404"/>
      <c r="B87" s="1558" t="s">
        <v>608</v>
      </c>
      <c r="C87" s="1558"/>
      <c r="D87" s="1558"/>
      <c r="E87" s="1562"/>
      <c r="F87" s="1558" t="s">
        <v>609</v>
      </c>
      <c r="G87" s="1558"/>
      <c r="H87" s="1558"/>
      <c r="I87" s="1558"/>
      <c r="J87" s="1551" t="s">
        <v>610</v>
      </c>
      <c r="K87" s="1551"/>
      <c r="L87" s="1551"/>
      <c r="M87" s="1551"/>
      <c r="N87" s="1551" t="s">
        <v>10</v>
      </c>
      <c r="O87" s="1551"/>
      <c r="P87" s="1551"/>
      <c r="Q87" s="1551"/>
    </row>
    <row r="88" spans="1:21">
      <c r="A88" s="1559" t="s">
        <v>607</v>
      </c>
      <c r="B88" s="1555" t="s">
        <v>611</v>
      </c>
      <c r="C88" s="405"/>
      <c r="D88" s="406"/>
      <c r="E88" s="407"/>
      <c r="F88" s="1555" t="s">
        <v>611</v>
      </c>
      <c r="G88" s="405"/>
      <c r="H88" s="406"/>
      <c r="I88" s="407"/>
      <c r="J88" s="1555" t="s">
        <v>611</v>
      </c>
      <c r="K88" s="405"/>
      <c r="L88" s="406"/>
      <c r="M88" s="407"/>
      <c r="N88" s="1555" t="s">
        <v>611</v>
      </c>
      <c r="O88" s="405"/>
      <c r="P88" s="406"/>
      <c r="Q88" s="407"/>
    </row>
    <row r="89" spans="1:21" ht="15.6">
      <c r="A89" s="1560"/>
      <c r="B89" s="1556"/>
      <c r="C89" s="1558" t="s">
        <v>634</v>
      </c>
      <c r="D89" s="1558"/>
      <c r="E89" s="1558"/>
      <c r="F89" s="1556"/>
      <c r="G89" s="1558" t="s">
        <v>634</v>
      </c>
      <c r="H89" s="1558"/>
      <c r="I89" s="1558"/>
      <c r="J89" s="1556"/>
      <c r="K89" s="1558" t="s">
        <v>635</v>
      </c>
      <c r="L89" s="1558"/>
      <c r="M89" s="1558"/>
      <c r="N89" s="1556"/>
      <c r="O89" s="1558" t="s">
        <v>634</v>
      </c>
      <c r="P89" s="1558"/>
      <c r="Q89" s="1558"/>
    </row>
    <row r="90" spans="1:21">
      <c r="A90" s="1561"/>
      <c r="B90" s="1557"/>
      <c r="C90" s="408" t="s">
        <v>613</v>
      </c>
      <c r="D90" s="143" t="s">
        <v>614</v>
      </c>
      <c r="E90" s="143" t="s">
        <v>203</v>
      </c>
      <c r="F90" s="1557"/>
      <c r="G90" s="408" t="s">
        <v>613</v>
      </c>
      <c r="H90" s="143" t="s">
        <v>614</v>
      </c>
      <c r="I90" s="143" t="s">
        <v>203</v>
      </c>
      <c r="J90" s="1557"/>
      <c r="K90" s="408" t="s">
        <v>613</v>
      </c>
      <c r="L90" s="143" t="s">
        <v>614</v>
      </c>
      <c r="M90" s="143" t="s">
        <v>203</v>
      </c>
      <c r="N90" s="1557"/>
      <c r="O90" s="408" t="s">
        <v>613</v>
      </c>
      <c r="P90" s="143" t="s">
        <v>614</v>
      </c>
      <c r="Q90" s="143" t="s">
        <v>203</v>
      </c>
      <c r="R90" s="35"/>
    </row>
    <row r="91" spans="1:21">
      <c r="A91" s="37" t="s">
        <v>615</v>
      </c>
      <c r="B91" s="415"/>
      <c r="C91" s="411"/>
      <c r="D91" s="412"/>
      <c r="E91" s="412"/>
      <c r="F91" s="415"/>
      <c r="G91" s="412"/>
      <c r="H91" s="412"/>
      <c r="I91" s="412"/>
      <c r="J91" s="424">
        <v>83</v>
      </c>
      <c r="K91" s="424">
        <v>27343</v>
      </c>
      <c r="L91" s="424">
        <v>-157443</v>
      </c>
      <c r="M91" s="425">
        <v>7</v>
      </c>
      <c r="N91" s="424">
        <f>J91</f>
        <v>83</v>
      </c>
      <c r="O91" s="424">
        <f>K91</f>
        <v>27343</v>
      </c>
      <c r="P91" s="424">
        <f>L91</f>
        <v>-157443</v>
      </c>
      <c r="Q91" s="425">
        <f>M91</f>
        <v>7</v>
      </c>
      <c r="R91" s="35"/>
    </row>
    <row r="92" spans="1:21">
      <c r="A92" s="37" t="s">
        <v>616</v>
      </c>
      <c r="B92" s="415"/>
      <c r="C92" s="411"/>
      <c r="D92" s="412"/>
      <c r="E92" s="412"/>
      <c r="F92" s="410"/>
      <c r="G92" s="412"/>
      <c r="H92" s="412"/>
      <c r="I92" s="412"/>
      <c r="J92" s="424"/>
      <c r="K92" s="424"/>
      <c r="L92" s="424"/>
      <c r="M92" s="424"/>
      <c r="N92" s="424">
        <f>J92</f>
        <v>0</v>
      </c>
      <c r="O92" s="424">
        <f>K92</f>
        <v>0</v>
      </c>
      <c r="P92" s="424">
        <f>L92</f>
        <v>0</v>
      </c>
      <c r="Q92" s="424">
        <f t="shared" ref="Q92:Q102" si="25">M92</f>
        <v>0</v>
      </c>
    </row>
    <row r="93" spans="1:21">
      <c r="A93" s="37" t="s">
        <v>617</v>
      </c>
      <c r="B93" s="415"/>
      <c r="C93" s="411"/>
      <c r="D93" s="412"/>
      <c r="E93" s="412"/>
      <c r="F93" s="415"/>
      <c r="G93" s="411"/>
      <c r="H93" s="412"/>
      <c r="I93" s="412"/>
      <c r="J93" s="424"/>
      <c r="K93" s="424"/>
      <c r="L93" s="424"/>
      <c r="M93" s="425"/>
      <c r="N93" s="424">
        <f t="shared" ref="N93:P102" si="26">J93</f>
        <v>0</v>
      </c>
      <c r="O93" s="424">
        <f t="shared" si="26"/>
        <v>0</v>
      </c>
      <c r="P93" s="424">
        <f t="shared" si="26"/>
        <v>0</v>
      </c>
      <c r="Q93" s="424">
        <f t="shared" si="25"/>
        <v>0</v>
      </c>
      <c r="S93" s="205" t="s">
        <v>22</v>
      </c>
    </row>
    <row r="94" spans="1:21">
      <c r="A94" s="37" t="s">
        <v>618</v>
      </c>
      <c r="B94" s="415"/>
      <c r="C94" s="411"/>
      <c r="D94" s="412"/>
      <c r="E94" s="412"/>
      <c r="F94" s="415"/>
      <c r="G94" s="411"/>
      <c r="H94" s="412"/>
      <c r="I94" s="412"/>
      <c r="J94" s="424"/>
      <c r="K94" s="424"/>
      <c r="L94" s="424"/>
      <c r="M94" s="424"/>
      <c r="N94" s="424">
        <f t="shared" si="26"/>
        <v>0</v>
      </c>
      <c r="O94" s="424">
        <f t="shared" si="26"/>
        <v>0</v>
      </c>
      <c r="P94" s="424">
        <f t="shared" si="26"/>
        <v>0</v>
      </c>
      <c r="Q94" s="424">
        <f t="shared" si="25"/>
        <v>0</v>
      </c>
    </row>
    <row r="95" spans="1:21">
      <c r="A95" s="37" t="s">
        <v>619</v>
      </c>
      <c r="B95" s="415"/>
      <c r="C95" s="411"/>
      <c r="D95" s="412"/>
      <c r="E95" s="412"/>
      <c r="F95" s="415"/>
      <c r="G95" s="411"/>
      <c r="H95" s="412"/>
      <c r="I95" s="412"/>
      <c r="J95" s="424"/>
      <c r="K95" s="424"/>
      <c r="L95" s="424"/>
      <c r="M95" s="424"/>
      <c r="N95" s="424">
        <f t="shared" si="26"/>
        <v>0</v>
      </c>
      <c r="O95" s="424">
        <f t="shared" si="26"/>
        <v>0</v>
      </c>
      <c r="P95" s="424">
        <f t="shared" si="26"/>
        <v>0</v>
      </c>
      <c r="Q95" s="424">
        <f t="shared" si="25"/>
        <v>0</v>
      </c>
    </row>
    <row r="96" spans="1:21">
      <c r="A96" s="37" t="s">
        <v>620</v>
      </c>
      <c r="B96" s="415"/>
      <c r="C96" s="411"/>
      <c r="D96" s="412"/>
      <c r="E96" s="412"/>
      <c r="F96" s="415"/>
      <c r="G96" s="411"/>
      <c r="H96" s="412"/>
      <c r="I96" s="412"/>
      <c r="J96" s="424"/>
      <c r="K96" s="424"/>
      <c r="L96" s="424"/>
      <c r="M96" s="424"/>
      <c r="N96" s="424">
        <f t="shared" si="26"/>
        <v>0</v>
      </c>
      <c r="O96" s="424">
        <f t="shared" si="26"/>
        <v>0</v>
      </c>
      <c r="P96" s="424">
        <f t="shared" si="26"/>
        <v>0</v>
      </c>
      <c r="Q96" s="424">
        <f t="shared" si="25"/>
        <v>0</v>
      </c>
    </row>
    <row r="97" spans="1:17">
      <c r="A97" s="37" t="s">
        <v>621</v>
      </c>
      <c r="B97" s="415"/>
      <c r="C97" s="411"/>
      <c r="D97" s="412"/>
      <c r="E97" s="412"/>
      <c r="F97" s="415"/>
      <c r="G97" s="411"/>
      <c r="H97" s="412"/>
      <c r="I97" s="412"/>
      <c r="J97" s="424"/>
      <c r="K97" s="424"/>
      <c r="L97" s="424"/>
      <c r="M97" s="1097"/>
      <c r="N97" s="424">
        <f t="shared" si="26"/>
        <v>0</v>
      </c>
      <c r="O97" s="424">
        <f t="shared" si="26"/>
        <v>0</v>
      </c>
      <c r="P97" s="424">
        <f t="shared" si="26"/>
        <v>0</v>
      </c>
      <c r="Q97" s="424">
        <f t="shared" si="25"/>
        <v>0</v>
      </c>
    </row>
    <row r="98" spans="1:17">
      <c r="A98" s="37" t="s">
        <v>622</v>
      </c>
      <c r="B98" s="415"/>
      <c r="C98" s="411"/>
      <c r="D98" s="412"/>
      <c r="E98" s="412"/>
      <c r="F98" s="415"/>
      <c r="G98" s="411"/>
      <c r="H98" s="412"/>
      <c r="I98" s="412"/>
      <c r="J98" s="424"/>
      <c r="K98" s="424"/>
      <c r="L98" s="424"/>
      <c r="M98" s="424"/>
      <c r="N98" s="424">
        <f t="shared" si="26"/>
        <v>0</v>
      </c>
      <c r="O98" s="424">
        <f t="shared" si="26"/>
        <v>0</v>
      </c>
      <c r="P98" s="424">
        <f t="shared" si="26"/>
        <v>0</v>
      </c>
      <c r="Q98" s="424">
        <f t="shared" si="25"/>
        <v>0</v>
      </c>
    </row>
    <row r="99" spans="1:17">
      <c r="A99" s="37" t="s">
        <v>623</v>
      </c>
      <c r="B99" s="415"/>
      <c r="C99" s="411"/>
      <c r="D99" s="412"/>
      <c r="E99" s="412"/>
      <c r="F99" s="415"/>
      <c r="G99" s="411"/>
      <c r="H99" s="412"/>
      <c r="I99" s="412"/>
      <c r="J99" s="424"/>
      <c r="K99" s="424"/>
      <c r="L99" s="424"/>
      <c r="M99" s="424"/>
      <c r="N99" s="424">
        <f t="shared" si="26"/>
        <v>0</v>
      </c>
      <c r="O99" s="424">
        <f t="shared" si="26"/>
        <v>0</v>
      </c>
      <c r="P99" s="424">
        <f t="shared" si="26"/>
        <v>0</v>
      </c>
      <c r="Q99" s="424">
        <f t="shared" si="25"/>
        <v>0</v>
      </c>
    </row>
    <row r="100" spans="1:17">
      <c r="A100" s="37" t="s">
        <v>624</v>
      </c>
      <c r="B100" s="415"/>
      <c r="C100" s="411"/>
      <c r="D100" s="412"/>
      <c r="E100" s="412"/>
      <c r="F100" s="415"/>
      <c r="G100" s="411"/>
      <c r="H100" s="412"/>
      <c r="I100" s="412"/>
      <c r="J100" s="424"/>
      <c r="K100" s="424"/>
      <c r="L100" s="424"/>
      <c r="M100" s="424"/>
      <c r="N100" s="424">
        <f t="shared" si="26"/>
        <v>0</v>
      </c>
      <c r="O100" s="424">
        <f t="shared" si="26"/>
        <v>0</v>
      </c>
      <c r="P100" s="424">
        <f t="shared" si="26"/>
        <v>0</v>
      </c>
      <c r="Q100" s="424">
        <f t="shared" si="25"/>
        <v>0</v>
      </c>
    </row>
    <row r="101" spans="1:17">
      <c r="A101" s="37" t="s">
        <v>625</v>
      </c>
      <c r="B101" s="415"/>
      <c r="C101" s="416"/>
      <c r="D101" s="416"/>
      <c r="E101" s="416"/>
      <c r="F101" s="415"/>
      <c r="G101" s="416"/>
      <c r="H101" s="416"/>
      <c r="I101" s="416"/>
      <c r="J101" s="424"/>
      <c r="K101" s="424"/>
      <c r="L101" s="424"/>
      <c r="M101" s="424"/>
      <c r="N101" s="424">
        <f t="shared" si="26"/>
        <v>0</v>
      </c>
      <c r="O101" s="424">
        <f t="shared" si="26"/>
        <v>0</v>
      </c>
      <c r="P101" s="424">
        <f t="shared" si="26"/>
        <v>0</v>
      </c>
      <c r="Q101" s="424">
        <f t="shared" si="25"/>
        <v>0</v>
      </c>
    </row>
    <row r="102" spans="1:17" ht="13.8" thickBot="1">
      <c r="A102" s="426" t="s">
        <v>626</v>
      </c>
      <c r="B102" s="419"/>
      <c r="C102" s="1047"/>
      <c r="D102" s="1047"/>
      <c r="E102" s="1047"/>
      <c r="F102" s="420"/>
      <c r="G102" s="1047"/>
      <c r="H102" s="1047"/>
      <c r="I102" s="1047"/>
      <c r="J102" s="424"/>
      <c r="K102" s="424"/>
      <c r="L102" s="424"/>
      <c r="M102" s="424"/>
      <c r="N102" s="424">
        <f t="shared" si="26"/>
        <v>0</v>
      </c>
      <c r="O102" s="424">
        <f t="shared" si="26"/>
        <v>0</v>
      </c>
      <c r="P102" s="424">
        <f t="shared" si="26"/>
        <v>0</v>
      </c>
      <c r="Q102" s="424">
        <f t="shared" si="25"/>
        <v>0</v>
      </c>
    </row>
    <row r="103" spans="1:17">
      <c r="A103" s="427" t="s">
        <v>627</v>
      </c>
      <c r="B103" s="399">
        <f>SUM(B91:B102)</f>
        <v>0</v>
      </c>
      <c r="C103" s="399">
        <f t="shared" ref="C103:Q103" si="27">SUM(C91:C102)</f>
        <v>0</v>
      </c>
      <c r="D103" s="399">
        <f t="shared" si="27"/>
        <v>0</v>
      </c>
      <c r="E103" s="399">
        <f t="shared" si="27"/>
        <v>0</v>
      </c>
      <c r="F103" s="399">
        <f t="shared" si="27"/>
        <v>0</v>
      </c>
      <c r="G103" s="399">
        <f t="shared" si="27"/>
        <v>0</v>
      </c>
      <c r="H103" s="399">
        <f t="shared" si="27"/>
        <v>0</v>
      </c>
      <c r="I103" s="399">
        <f t="shared" si="27"/>
        <v>0</v>
      </c>
      <c r="J103" s="399">
        <f t="shared" si="27"/>
        <v>83</v>
      </c>
      <c r="K103" s="399">
        <f t="shared" si="27"/>
        <v>27343</v>
      </c>
      <c r="L103" s="399">
        <f t="shared" si="27"/>
        <v>-157443</v>
      </c>
      <c r="M103" s="399">
        <f t="shared" si="27"/>
        <v>7</v>
      </c>
      <c r="N103" s="399">
        <f t="shared" si="27"/>
        <v>83</v>
      </c>
      <c r="O103" s="399">
        <f t="shared" si="27"/>
        <v>27343</v>
      </c>
      <c r="P103" s="399">
        <f t="shared" si="27"/>
        <v>-157443</v>
      </c>
      <c r="Q103" s="399">
        <f t="shared" si="27"/>
        <v>7</v>
      </c>
    </row>
    <row r="104" spans="1:17" ht="15.6">
      <c r="A104" s="48" t="s">
        <v>636</v>
      </c>
      <c r="B104" s="401"/>
      <c r="C104" s="401"/>
      <c r="D104" s="401"/>
      <c r="E104" s="401"/>
      <c r="F104" s="401"/>
      <c r="G104" s="401"/>
      <c r="H104" s="401"/>
      <c r="I104" s="401"/>
      <c r="J104" s="401"/>
      <c r="K104" s="401"/>
      <c r="L104" s="401"/>
      <c r="M104" s="401"/>
      <c r="N104" s="401"/>
      <c r="O104" s="401"/>
      <c r="P104" s="401"/>
      <c r="Q104" s="402"/>
    </row>
    <row r="105" spans="1:17">
      <c r="A105" s="103"/>
      <c r="B105" s="401"/>
      <c r="C105" s="401"/>
      <c r="D105" s="401"/>
      <c r="E105" s="401"/>
      <c r="F105" s="401"/>
      <c r="G105" s="401"/>
      <c r="H105" s="401"/>
      <c r="I105" s="401"/>
      <c r="J105" s="401"/>
      <c r="K105" s="401"/>
      <c r="L105" s="401"/>
      <c r="M105" s="401"/>
      <c r="N105" s="401"/>
      <c r="O105" s="401"/>
      <c r="P105" s="401"/>
      <c r="Q105" s="402"/>
    </row>
    <row r="106" spans="1:17">
      <c r="A106" s="1564" t="s">
        <v>637</v>
      </c>
      <c r="B106" s="1565"/>
      <c r="C106" s="1565"/>
      <c r="D106" s="1565"/>
      <c r="E106" s="1565"/>
      <c r="F106" s="1565"/>
      <c r="G106" s="1565"/>
      <c r="H106" s="1565"/>
      <c r="I106" s="1566"/>
      <c r="J106" s="228"/>
      <c r="K106" s="228"/>
      <c r="L106" s="228"/>
      <c r="M106" s="228"/>
      <c r="N106" s="228"/>
      <c r="O106" s="228"/>
      <c r="P106" s="228"/>
      <c r="Q106" s="228"/>
    </row>
    <row r="107" spans="1:17">
      <c r="A107" s="404"/>
      <c r="B107" s="1558" t="s">
        <v>608</v>
      </c>
      <c r="C107" s="1558"/>
      <c r="D107" s="1558"/>
      <c r="E107" s="1562"/>
      <c r="F107" s="1558" t="s">
        <v>609</v>
      </c>
      <c r="G107" s="1558"/>
      <c r="H107" s="1558"/>
      <c r="I107" s="1558"/>
      <c r="J107" s="1551" t="s">
        <v>610</v>
      </c>
      <c r="K107" s="1551"/>
      <c r="L107" s="1551"/>
      <c r="M107" s="1551"/>
      <c r="N107" s="1551" t="s">
        <v>10</v>
      </c>
      <c r="O107" s="1551"/>
      <c r="P107" s="1551"/>
      <c r="Q107" s="1551"/>
    </row>
    <row r="108" spans="1:17">
      <c r="A108" s="1559" t="s">
        <v>607</v>
      </c>
      <c r="B108" s="1555" t="s">
        <v>611</v>
      </c>
      <c r="C108" s="405"/>
      <c r="D108" s="406"/>
      <c r="E108" s="407"/>
      <c r="F108" s="1555" t="s">
        <v>611</v>
      </c>
      <c r="G108" s="405"/>
      <c r="H108" s="406"/>
      <c r="I108" s="407"/>
      <c r="J108" s="1555" t="s">
        <v>611</v>
      </c>
      <c r="K108" s="405"/>
      <c r="L108" s="406"/>
      <c r="M108" s="407"/>
      <c r="N108" s="1555" t="s">
        <v>611</v>
      </c>
      <c r="O108" s="405"/>
      <c r="P108" s="406"/>
      <c r="Q108" s="407"/>
    </row>
    <row r="109" spans="1:17">
      <c r="A109" s="1560"/>
      <c r="B109" s="1556"/>
      <c r="C109" s="1558" t="s">
        <v>612</v>
      </c>
      <c r="D109" s="1558"/>
      <c r="E109" s="1558"/>
      <c r="F109" s="1556"/>
      <c r="G109" s="1558" t="s">
        <v>612</v>
      </c>
      <c r="H109" s="1558"/>
      <c r="I109" s="1558"/>
      <c r="J109" s="1556"/>
      <c r="K109" s="1558" t="s">
        <v>612</v>
      </c>
      <c r="L109" s="1558"/>
      <c r="M109" s="1558"/>
      <c r="N109" s="1556"/>
      <c r="O109" s="1558" t="s">
        <v>612</v>
      </c>
      <c r="P109" s="1558"/>
      <c r="Q109" s="1558"/>
    </row>
    <row r="110" spans="1:17">
      <c r="A110" s="1561"/>
      <c r="B110" s="1557"/>
      <c r="C110" s="408" t="s">
        <v>613</v>
      </c>
      <c r="D110" s="143" t="s">
        <v>614</v>
      </c>
      <c r="E110" s="143" t="s">
        <v>203</v>
      </c>
      <c r="F110" s="1557"/>
      <c r="G110" s="408" t="s">
        <v>613</v>
      </c>
      <c r="H110" s="143" t="s">
        <v>614</v>
      </c>
      <c r="I110" s="143" t="s">
        <v>203</v>
      </c>
      <c r="J110" s="1557"/>
      <c r="K110" s="408" t="s">
        <v>613</v>
      </c>
      <c r="L110" s="143" t="s">
        <v>614</v>
      </c>
      <c r="M110" s="143" t="s">
        <v>203</v>
      </c>
      <c r="N110" s="1557"/>
      <c r="O110" s="408" t="s">
        <v>613</v>
      </c>
      <c r="P110" s="143" t="s">
        <v>614</v>
      </c>
      <c r="Q110" s="143" t="s">
        <v>203</v>
      </c>
    </row>
    <row r="111" spans="1:17">
      <c r="A111" s="37" t="s">
        <v>615</v>
      </c>
      <c r="B111" s="415"/>
      <c r="C111" s="411"/>
      <c r="D111" s="412"/>
      <c r="E111" s="412"/>
      <c r="F111" s="415"/>
      <c r="G111" s="412"/>
      <c r="H111" s="412"/>
      <c r="I111" s="412"/>
      <c r="J111" s="424">
        <v>0</v>
      </c>
      <c r="K111" s="425">
        <v>0</v>
      </c>
      <c r="L111" s="424">
        <v>0</v>
      </c>
      <c r="M111" s="425">
        <v>0</v>
      </c>
      <c r="N111" s="424">
        <f>J111</f>
        <v>0</v>
      </c>
      <c r="O111" s="425">
        <f t="shared" ref="O111:Q122" si="28">K111</f>
        <v>0</v>
      </c>
      <c r="P111" s="424">
        <f t="shared" si="28"/>
        <v>0</v>
      </c>
      <c r="Q111" s="425">
        <f>M111</f>
        <v>0</v>
      </c>
    </row>
    <row r="112" spans="1:17">
      <c r="A112" s="37" t="s">
        <v>616</v>
      </c>
      <c r="B112" s="415"/>
      <c r="C112" s="411"/>
      <c r="D112" s="412"/>
      <c r="E112" s="412"/>
      <c r="F112" s="410"/>
      <c r="G112" s="412"/>
      <c r="H112" s="412"/>
      <c r="I112" s="412"/>
      <c r="J112" s="424">
        <v>0</v>
      </c>
      <c r="K112" s="425">
        <v>0</v>
      </c>
      <c r="L112" s="424">
        <v>0</v>
      </c>
      <c r="M112" s="425">
        <v>0</v>
      </c>
      <c r="N112" s="424">
        <f t="shared" ref="N112:N122" si="29">J112</f>
        <v>0</v>
      </c>
      <c r="O112" s="425">
        <f t="shared" si="28"/>
        <v>0</v>
      </c>
      <c r="P112" s="424">
        <f t="shared" si="28"/>
        <v>0</v>
      </c>
      <c r="Q112" s="425">
        <f t="shared" si="28"/>
        <v>0</v>
      </c>
    </row>
    <row r="113" spans="1:17">
      <c r="A113" s="37" t="s">
        <v>617</v>
      </c>
      <c r="B113" s="415"/>
      <c r="C113" s="411"/>
      <c r="D113" s="412"/>
      <c r="E113" s="412"/>
      <c r="F113" s="415"/>
      <c r="G113" s="411"/>
      <c r="H113" s="412"/>
      <c r="I113" s="412"/>
      <c r="J113" s="424">
        <v>0</v>
      </c>
      <c r="K113" s="425">
        <v>0</v>
      </c>
      <c r="L113" s="424">
        <v>0</v>
      </c>
      <c r="M113" s="425">
        <v>0</v>
      </c>
      <c r="N113" s="424">
        <f t="shared" si="29"/>
        <v>0</v>
      </c>
      <c r="O113" s="425">
        <f t="shared" si="28"/>
        <v>0</v>
      </c>
      <c r="P113" s="424">
        <f t="shared" si="28"/>
        <v>0</v>
      </c>
      <c r="Q113" s="425">
        <f t="shared" si="28"/>
        <v>0</v>
      </c>
    </row>
    <row r="114" spans="1:17">
      <c r="A114" s="37" t="s">
        <v>618</v>
      </c>
      <c r="B114" s="415"/>
      <c r="C114" s="411"/>
      <c r="D114" s="412"/>
      <c r="E114" s="412"/>
      <c r="F114" s="415"/>
      <c r="G114" s="411"/>
      <c r="H114" s="412"/>
      <c r="I114" s="412"/>
      <c r="J114" s="424">
        <v>0</v>
      </c>
      <c r="K114" s="425">
        <v>0</v>
      </c>
      <c r="L114" s="424">
        <v>0</v>
      </c>
      <c r="M114" s="425">
        <v>0</v>
      </c>
      <c r="N114" s="424">
        <f t="shared" si="29"/>
        <v>0</v>
      </c>
      <c r="O114" s="425">
        <f t="shared" si="28"/>
        <v>0</v>
      </c>
      <c r="P114" s="424">
        <f t="shared" si="28"/>
        <v>0</v>
      </c>
      <c r="Q114" s="425">
        <f t="shared" si="28"/>
        <v>0</v>
      </c>
    </row>
    <row r="115" spans="1:17">
      <c r="A115" s="37" t="s">
        <v>619</v>
      </c>
      <c r="B115" s="415"/>
      <c r="C115" s="411"/>
      <c r="D115" s="412"/>
      <c r="E115" s="412"/>
      <c r="F115" s="415"/>
      <c r="G115" s="411"/>
      <c r="H115" s="412"/>
      <c r="I115" s="412"/>
      <c r="J115" s="424">
        <v>0</v>
      </c>
      <c r="K115" s="425">
        <v>0</v>
      </c>
      <c r="L115" s="424">
        <v>0</v>
      </c>
      <c r="M115" s="425">
        <v>0</v>
      </c>
      <c r="N115" s="424">
        <f t="shared" si="29"/>
        <v>0</v>
      </c>
      <c r="O115" s="425">
        <f t="shared" si="28"/>
        <v>0</v>
      </c>
      <c r="P115" s="424">
        <f t="shared" si="28"/>
        <v>0</v>
      </c>
      <c r="Q115" s="425">
        <f t="shared" si="28"/>
        <v>0</v>
      </c>
    </row>
    <row r="116" spans="1:17">
      <c r="A116" s="37" t="s">
        <v>620</v>
      </c>
      <c r="B116" s="415"/>
      <c r="C116" s="411"/>
      <c r="D116" s="412"/>
      <c r="E116" s="412"/>
      <c r="F116" s="415"/>
      <c r="G116" s="411"/>
      <c r="H116" s="412"/>
      <c r="I116" s="412"/>
      <c r="J116" s="424">
        <v>0</v>
      </c>
      <c r="K116" s="425">
        <v>0</v>
      </c>
      <c r="L116" s="424">
        <v>0</v>
      </c>
      <c r="M116" s="425">
        <v>0</v>
      </c>
      <c r="N116" s="424">
        <f t="shared" si="29"/>
        <v>0</v>
      </c>
      <c r="O116" s="425">
        <f t="shared" si="28"/>
        <v>0</v>
      </c>
      <c r="P116" s="424">
        <f t="shared" si="28"/>
        <v>0</v>
      </c>
      <c r="Q116" s="425">
        <f t="shared" si="28"/>
        <v>0</v>
      </c>
    </row>
    <row r="117" spans="1:17">
      <c r="A117" s="37" t="s">
        <v>621</v>
      </c>
      <c r="B117" s="415"/>
      <c r="C117" s="411"/>
      <c r="D117" s="412"/>
      <c r="E117" s="412"/>
      <c r="F117" s="415"/>
      <c r="G117" s="411"/>
      <c r="H117" s="412"/>
      <c r="I117" s="412"/>
      <c r="J117" s="424">
        <v>0</v>
      </c>
      <c r="K117" s="425">
        <v>0</v>
      </c>
      <c r="L117" s="424">
        <v>0</v>
      </c>
      <c r="M117" s="425">
        <v>0</v>
      </c>
      <c r="N117" s="424">
        <f t="shared" si="29"/>
        <v>0</v>
      </c>
      <c r="O117" s="425">
        <f t="shared" si="28"/>
        <v>0</v>
      </c>
      <c r="P117" s="424">
        <f t="shared" si="28"/>
        <v>0</v>
      </c>
      <c r="Q117" s="425">
        <f t="shared" si="28"/>
        <v>0</v>
      </c>
    </row>
    <row r="118" spans="1:17">
      <c r="A118" s="37" t="s">
        <v>622</v>
      </c>
      <c r="B118" s="415"/>
      <c r="C118" s="411"/>
      <c r="D118" s="412"/>
      <c r="E118" s="412"/>
      <c r="F118" s="415"/>
      <c r="G118" s="411"/>
      <c r="H118" s="412"/>
      <c r="I118" s="412"/>
      <c r="J118" s="424">
        <v>0</v>
      </c>
      <c r="K118" s="425">
        <v>0</v>
      </c>
      <c r="L118" s="424">
        <v>0</v>
      </c>
      <c r="M118" s="425">
        <v>0</v>
      </c>
      <c r="N118" s="424">
        <f t="shared" si="29"/>
        <v>0</v>
      </c>
      <c r="O118" s="425">
        <f t="shared" si="28"/>
        <v>0</v>
      </c>
      <c r="P118" s="424">
        <f t="shared" si="28"/>
        <v>0</v>
      </c>
      <c r="Q118" s="425">
        <f t="shared" si="28"/>
        <v>0</v>
      </c>
    </row>
    <row r="119" spans="1:17">
      <c r="A119" s="37" t="s">
        <v>623</v>
      </c>
      <c r="B119" s="415"/>
      <c r="C119" s="411"/>
      <c r="D119" s="412"/>
      <c r="E119" s="412"/>
      <c r="F119" s="415"/>
      <c r="G119" s="411"/>
      <c r="H119" s="412"/>
      <c r="I119" s="412"/>
      <c r="J119" s="424">
        <v>0</v>
      </c>
      <c r="K119" s="425">
        <v>0</v>
      </c>
      <c r="L119" s="424">
        <v>0</v>
      </c>
      <c r="M119" s="425">
        <v>0</v>
      </c>
      <c r="N119" s="424">
        <f t="shared" si="29"/>
        <v>0</v>
      </c>
      <c r="O119" s="425">
        <f t="shared" si="28"/>
        <v>0</v>
      </c>
      <c r="P119" s="424">
        <f t="shared" si="28"/>
        <v>0</v>
      </c>
      <c r="Q119" s="425">
        <f t="shared" si="28"/>
        <v>0</v>
      </c>
    </row>
    <row r="120" spans="1:17">
      <c r="A120" s="37" t="s">
        <v>624</v>
      </c>
      <c r="B120" s="415"/>
      <c r="C120" s="411"/>
      <c r="D120" s="412"/>
      <c r="E120" s="412"/>
      <c r="F120" s="415"/>
      <c r="G120" s="411"/>
      <c r="H120" s="412"/>
      <c r="I120" s="412"/>
      <c r="J120" s="424">
        <v>0</v>
      </c>
      <c r="K120" s="425">
        <v>0</v>
      </c>
      <c r="L120" s="424">
        <v>0</v>
      </c>
      <c r="M120" s="425">
        <v>0</v>
      </c>
      <c r="N120" s="424">
        <f t="shared" si="29"/>
        <v>0</v>
      </c>
      <c r="O120" s="425">
        <f t="shared" si="28"/>
        <v>0</v>
      </c>
      <c r="P120" s="424">
        <f t="shared" si="28"/>
        <v>0</v>
      </c>
      <c r="Q120" s="425">
        <f t="shared" si="28"/>
        <v>0</v>
      </c>
    </row>
    <row r="121" spans="1:17">
      <c r="A121" s="37" t="s">
        <v>625</v>
      </c>
      <c r="B121" s="415"/>
      <c r="C121" s="416"/>
      <c r="D121" s="416"/>
      <c r="E121" s="416"/>
      <c r="F121" s="415"/>
      <c r="G121" s="416"/>
      <c r="H121" s="416"/>
      <c r="I121" s="416"/>
      <c r="J121" s="424">
        <v>0</v>
      </c>
      <c r="K121" s="425">
        <v>0</v>
      </c>
      <c r="L121" s="424">
        <v>0</v>
      </c>
      <c r="M121" s="425">
        <v>0</v>
      </c>
      <c r="N121" s="424">
        <f t="shared" si="29"/>
        <v>0</v>
      </c>
      <c r="O121" s="425">
        <f t="shared" si="28"/>
        <v>0</v>
      </c>
      <c r="P121" s="424">
        <f t="shared" si="28"/>
        <v>0</v>
      </c>
      <c r="Q121" s="425">
        <f t="shared" si="28"/>
        <v>0</v>
      </c>
    </row>
    <row r="122" spans="1:17" ht="13.8" thickBot="1">
      <c r="A122" s="1037" t="s">
        <v>626</v>
      </c>
      <c r="B122" s="419"/>
      <c r="C122" s="1047"/>
      <c r="D122" s="1047"/>
      <c r="E122" s="1047"/>
      <c r="F122" s="420"/>
      <c r="G122" s="1047"/>
      <c r="H122" s="1047"/>
      <c r="I122" s="1047"/>
      <c r="J122" s="424">
        <v>0</v>
      </c>
      <c r="K122" s="425">
        <v>0</v>
      </c>
      <c r="L122" s="424">
        <v>0</v>
      </c>
      <c r="M122" s="425">
        <v>0</v>
      </c>
      <c r="N122" s="424">
        <f t="shared" si="29"/>
        <v>0</v>
      </c>
      <c r="O122" s="425">
        <f t="shared" si="28"/>
        <v>0</v>
      </c>
      <c r="P122" s="424">
        <f t="shared" si="28"/>
        <v>0</v>
      </c>
      <c r="Q122" s="425">
        <f t="shared" si="28"/>
        <v>0</v>
      </c>
    </row>
    <row r="123" spans="1:17">
      <c r="A123" s="398" t="s">
        <v>627</v>
      </c>
      <c r="B123" s="399">
        <f>SUM(B111:B122)</f>
        <v>0</v>
      </c>
      <c r="C123" s="399">
        <f t="shared" ref="C123:Q123" si="30">SUM(C111:C122)</f>
        <v>0</v>
      </c>
      <c r="D123" s="399">
        <f t="shared" si="30"/>
        <v>0</v>
      </c>
      <c r="E123" s="399">
        <f t="shared" si="30"/>
        <v>0</v>
      </c>
      <c r="F123" s="399">
        <f t="shared" si="30"/>
        <v>0</v>
      </c>
      <c r="G123" s="399">
        <f t="shared" si="30"/>
        <v>0</v>
      </c>
      <c r="H123" s="399">
        <f t="shared" si="30"/>
        <v>0</v>
      </c>
      <c r="I123" s="399">
        <f t="shared" si="30"/>
        <v>0</v>
      </c>
      <c r="J123" s="399">
        <f t="shared" si="30"/>
        <v>0</v>
      </c>
      <c r="K123" s="399">
        <f t="shared" si="30"/>
        <v>0</v>
      </c>
      <c r="L123" s="399">
        <f t="shared" si="30"/>
        <v>0</v>
      </c>
      <c r="M123" s="399">
        <f t="shared" si="30"/>
        <v>0</v>
      </c>
      <c r="N123" s="399">
        <f t="shared" si="30"/>
        <v>0</v>
      </c>
      <c r="O123" s="399">
        <f t="shared" si="30"/>
        <v>0</v>
      </c>
      <c r="P123" s="399">
        <f t="shared" si="30"/>
        <v>0</v>
      </c>
      <c r="Q123" s="399">
        <f t="shared" si="30"/>
        <v>0</v>
      </c>
    </row>
    <row r="124" spans="1:17">
      <c r="A124" s="103"/>
      <c r="B124" s="401"/>
      <c r="C124" s="401"/>
      <c r="D124" s="401"/>
      <c r="E124" s="401"/>
      <c r="F124" s="401"/>
      <c r="G124" s="401"/>
      <c r="H124" s="401"/>
      <c r="I124" s="401"/>
      <c r="J124" s="401"/>
      <c r="K124" s="401"/>
      <c r="L124" s="401"/>
      <c r="M124" s="401"/>
      <c r="N124" s="401"/>
      <c r="O124" s="401"/>
      <c r="P124" s="401"/>
      <c r="Q124" s="402"/>
    </row>
    <row r="125" spans="1:17">
      <c r="A125" s="48"/>
      <c r="B125" s="48"/>
      <c r="C125" s="48"/>
      <c r="D125" s="48"/>
      <c r="E125" s="48"/>
      <c r="F125" s="48"/>
      <c r="G125" s="48"/>
      <c r="H125" s="48"/>
      <c r="I125" s="48"/>
      <c r="J125" s="48"/>
      <c r="K125" s="48"/>
      <c r="L125" s="48"/>
      <c r="M125" s="48"/>
      <c r="N125" s="48"/>
      <c r="O125" s="48"/>
      <c r="P125" s="48"/>
      <c r="Q125" s="48"/>
    </row>
    <row r="126" spans="1:17">
      <c r="A126" s="1434" t="s">
        <v>638</v>
      </c>
      <c r="B126" s="1434"/>
      <c r="C126" s="1434"/>
      <c r="D126" s="1434"/>
      <c r="E126" s="1434"/>
      <c r="F126" s="1434"/>
      <c r="G126" s="1434"/>
      <c r="H126" s="1434"/>
      <c r="I126" s="1434"/>
      <c r="J126" s="1434"/>
      <c r="K126" s="1434"/>
      <c r="L126" s="1434"/>
      <c r="M126" s="1434"/>
      <c r="N126" s="1434"/>
      <c r="O126" s="1434"/>
      <c r="P126" s="48"/>
      <c r="Q126" s="48"/>
    </row>
  </sheetData>
  <mergeCells count="88">
    <mergeCell ref="A1:Q1"/>
    <mergeCell ref="A2:Q2"/>
    <mergeCell ref="A3:Q3"/>
    <mergeCell ref="A5:I5"/>
    <mergeCell ref="A6:A8"/>
    <mergeCell ref="B6:E6"/>
    <mergeCell ref="F6:I6"/>
    <mergeCell ref="J6:M6"/>
    <mergeCell ref="N6:Q6"/>
    <mergeCell ref="B7:B8"/>
    <mergeCell ref="O7:Q7"/>
    <mergeCell ref="C7:E7"/>
    <mergeCell ref="F7:F8"/>
    <mergeCell ref="G7:I7"/>
    <mergeCell ref="J7:J8"/>
    <mergeCell ref="K7:M7"/>
    <mergeCell ref="N88:N90"/>
    <mergeCell ref="C89:E89"/>
    <mergeCell ref="G89:I89"/>
    <mergeCell ref="A24:I24"/>
    <mergeCell ref="B25:E25"/>
    <mergeCell ref="F25:I25"/>
    <mergeCell ref="J25:M25"/>
    <mergeCell ref="N25:Q25"/>
    <mergeCell ref="O89:Q89"/>
    <mergeCell ref="N26:N28"/>
    <mergeCell ref="C27:E27"/>
    <mergeCell ref="G27:I27"/>
    <mergeCell ref="K27:M27"/>
    <mergeCell ref="O27:Q27"/>
    <mergeCell ref="A45:I45"/>
    <mergeCell ref="A46:A48"/>
    <mergeCell ref="N7:N8"/>
    <mergeCell ref="A126:O126"/>
    <mergeCell ref="A106:I106"/>
    <mergeCell ref="B107:E107"/>
    <mergeCell ref="A86:I86"/>
    <mergeCell ref="B87:E87"/>
    <mergeCell ref="F87:I87"/>
    <mergeCell ref="J87:M87"/>
    <mergeCell ref="N87:Q87"/>
    <mergeCell ref="A88:A90"/>
    <mergeCell ref="B88:B90"/>
    <mergeCell ref="F88:F90"/>
    <mergeCell ref="J88:J90"/>
    <mergeCell ref="B26:B28"/>
    <mergeCell ref="F26:F28"/>
    <mergeCell ref="J26:J28"/>
    <mergeCell ref="J46:M46"/>
    <mergeCell ref="A108:A110"/>
    <mergeCell ref="B108:B110"/>
    <mergeCell ref="K89:M89"/>
    <mergeCell ref="F107:I107"/>
    <mergeCell ref="J107:M107"/>
    <mergeCell ref="G69:I69"/>
    <mergeCell ref="K69:M69"/>
    <mergeCell ref="O69:Q69"/>
    <mergeCell ref="A26:A28"/>
    <mergeCell ref="B67:E67"/>
    <mergeCell ref="F67:I67"/>
    <mergeCell ref="J67:M67"/>
    <mergeCell ref="N46:Q46"/>
    <mergeCell ref="B47:B48"/>
    <mergeCell ref="C47:E47"/>
    <mergeCell ref="F47:F48"/>
    <mergeCell ref="G47:I47"/>
    <mergeCell ref="J47:J48"/>
    <mergeCell ref="K47:M47"/>
    <mergeCell ref="N47:N48"/>
    <mergeCell ref="O47:Q47"/>
    <mergeCell ref="B46:E46"/>
    <mergeCell ref="F46:I46"/>
    <mergeCell ref="N107:Q107"/>
    <mergeCell ref="A66:I66"/>
    <mergeCell ref="F108:F110"/>
    <mergeCell ref="J108:J110"/>
    <mergeCell ref="N108:N110"/>
    <mergeCell ref="C109:E109"/>
    <mergeCell ref="G109:I109"/>
    <mergeCell ref="K109:M109"/>
    <mergeCell ref="O109:Q109"/>
    <mergeCell ref="N67:Q67"/>
    <mergeCell ref="A68:A70"/>
    <mergeCell ref="B68:B70"/>
    <mergeCell ref="F68:F70"/>
    <mergeCell ref="J68:J70"/>
    <mergeCell ref="N68:N70"/>
    <mergeCell ref="C69:E69"/>
  </mergeCells>
  <printOptions horizontalCentered="1"/>
  <pageMargins left="0.25" right="0.25" top="0.5" bottom="0.5" header="0.5" footer="0.5"/>
  <pageSetup scale="80" fitToHeight="0" orientation="landscape" r:id="rId1"/>
  <rowBreaks count="2" manualBreakCount="2">
    <brk id="43" max="16" man="1"/>
    <brk id="105"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pageSetUpPr fitToPage="1"/>
  </sheetPr>
  <dimension ref="A1:W41"/>
  <sheetViews>
    <sheetView topLeftCell="A14" zoomScaleNormal="100" zoomScaleSheetLayoutView="100" workbookViewId="0">
      <selection activeCell="L28" sqref="L28"/>
    </sheetView>
  </sheetViews>
  <sheetFormatPr defaultColWidth="9.44140625" defaultRowHeight="13.2"/>
  <cols>
    <col min="1" max="1" width="56.44140625" customWidth="1"/>
    <col min="2" max="2" width="12.88671875" customWidth="1"/>
    <col min="3" max="3" width="10.44140625" customWidth="1"/>
    <col min="4" max="4" width="12.88671875" customWidth="1"/>
    <col min="5" max="5" width="11.88671875" customWidth="1"/>
    <col min="6" max="6" width="10.44140625" customWidth="1"/>
    <col min="7" max="7" width="12.5546875" customWidth="1"/>
    <col min="8" max="8" width="12.88671875" customWidth="1"/>
    <col min="9" max="9" width="10.44140625" customWidth="1"/>
    <col min="10" max="10" width="11.6640625" bestFit="1" customWidth="1"/>
    <col min="11" max="11" width="11.88671875" customWidth="1"/>
    <col min="12" max="12" width="9.88671875" customWidth="1"/>
    <col min="13" max="13" width="11.88671875" customWidth="1"/>
    <col min="14" max="14" width="9.88671875" customWidth="1"/>
    <col min="15" max="15" width="7.44140625" customWidth="1"/>
    <col min="16" max="16" width="9.88671875" customWidth="1"/>
    <col min="17" max="18" width="12.109375" bestFit="1" customWidth="1"/>
  </cols>
  <sheetData>
    <row r="1" spans="1:23" ht="15.6">
      <c r="A1" s="1436" t="s">
        <v>639</v>
      </c>
      <c r="B1" s="1436"/>
      <c r="C1" s="1436"/>
      <c r="D1" s="1436"/>
      <c r="E1" s="1436"/>
      <c r="F1" s="1436"/>
      <c r="G1" s="1436"/>
      <c r="H1" s="1436"/>
      <c r="I1" s="1436"/>
      <c r="J1" s="1436"/>
      <c r="K1" s="1436"/>
      <c r="L1" s="1436"/>
      <c r="M1" s="1436"/>
      <c r="N1" s="1436"/>
      <c r="O1" s="1436"/>
      <c r="P1" s="1436"/>
    </row>
    <row r="2" spans="1:23" ht="15.6">
      <c r="A2" s="1436" t="str" cm="1">
        <f t="array" ref="A2">'ESA Table 1'!A2:A2</f>
        <v>Southern California Edison</v>
      </c>
      <c r="B2" s="1436"/>
      <c r="C2" s="1436"/>
      <c r="D2" s="1436"/>
      <c r="E2" s="1436"/>
      <c r="F2" s="1436"/>
      <c r="G2" s="1436"/>
      <c r="H2" s="1436"/>
      <c r="I2" s="1436"/>
      <c r="J2" s="1436"/>
      <c r="K2" s="1436"/>
      <c r="L2" s="1436"/>
      <c r="M2" s="1436"/>
      <c r="N2" s="1436"/>
      <c r="O2" s="1436"/>
      <c r="P2" s="1436"/>
    </row>
    <row r="3" spans="1:23" ht="15.6">
      <c r="A3" s="1436" t="str" cm="1">
        <f t="array" ref="A3">'ESA Table 1'!A3:A3</f>
        <v>Through January 2026</v>
      </c>
      <c r="B3" s="1436"/>
      <c r="C3" s="1436"/>
      <c r="D3" s="1436"/>
      <c r="E3" s="1436"/>
      <c r="F3" s="1436"/>
      <c r="G3" s="1436"/>
      <c r="H3" s="1436"/>
      <c r="I3" s="1436"/>
      <c r="J3" s="1436"/>
      <c r="K3" s="1436"/>
      <c r="L3" s="1436"/>
      <c r="M3" s="1436"/>
      <c r="N3" s="1436"/>
      <c r="O3" s="1436"/>
      <c r="P3" s="1436"/>
    </row>
    <row r="4" spans="1:23" ht="13.8" thickBot="1">
      <c r="A4" s="227"/>
      <c r="B4" s="228"/>
      <c r="C4" s="228"/>
      <c r="D4" s="228"/>
      <c r="E4" s="228"/>
      <c r="F4" s="228"/>
      <c r="G4" s="228"/>
      <c r="H4" s="228"/>
      <c r="I4" s="228"/>
      <c r="J4" s="228"/>
      <c r="K4" s="228"/>
      <c r="L4" s="228"/>
      <c r="M4" s="228"/>
      <c r="N4" s="228"/>
      <c r="O4" s="228"/>
      <c r="P4" s="228"/>
    </row>
    <row r="5" spans="1:23" ht="13.8" thickBot="1">
      <c r="A5" s="229"/>
      <c r="B5" s="1578" t="s">
        <v>640</v>
      </c>
      <c r="C5" s="1578"/>
      <c r="D5" s="1578"/>
      <c r="E5" s="1521" t="s">
        <v>4</v>
      </c>
      <c r="F5" s="1521"/>
      <c r="G5" s="1521"/>
      <c r="H5" s="1578" t="s">
        <v>5</v>
      </c>
      <c r="I5" s="1578"/>
      <c r="J5" s="1578"/>
      <c r="K5" s="1579" t="s">
        <v>641</v>
      </c>
      <c r="L5" s="1579"/>
      <c r="M5" s="1579"/>
      <c r="N5" s="1579" t="s">
        <v>642</v>
      </c>
      <c r="O5" s="1579"/>
      <c r="P5" s="1579"/>
      <c r="Q5" s="1573"/>
      <c r="R5" s="1574"/>
      <c r="S5" s="1574"/>
      <c r="T5" s="1574"/>
      <c r="U5" s="1574"/>
      <c r="V5" s="1574"/>
      <c r="W5" s="1574"/>
    </row>
    <row r="6" spans="1:23">
      <c r="A6" s="839"/>
      <c r="B6" s="1083" t="s">
        <v>8</v>
      </c>
      <c r="C6" s="571" t="s">
        <v>9</v>
      </c>
      <c r="D6" s="1084" t="s">
        <v>10</v>
      </c>
      <c r="E6" s="1083" t="s">
        <v>8</v>
      </c>
      <c r="F6" s="571" t="s">
        <v>9</v>
      </c>
      <c r="G6" s="1084" t="s">
        <v>10</v>
      </c>
      <c r="H6" s="1083" t="s">
        <v>8</v>
      </c>
      <c r="I6" s="571" t="s">
        <v>9</v>
      </c>
      <c r="J6" s="1084" t="s">
        <v>10</v>
      </c>
      <c r="K6" s="1083" t="s">
        <v>8</v>
      </c>
      <c r="L6" s="571" t="s">
        <v>9</v>
      </c>
      <c r="M6" s="1084" t="s">
        <v>10</v>
      </c>
      <c r="N6" s="1083" t="s">
        <v>8</v>
      </c>
      <c r="O6" s="571" t="s">
        <v>9</v>
      </c>
      <c r="P6" s="1084" t="s">
        <v>10</v>
      </c>
      <c r="Q6" s="1573"/>
      <c r="R6" s="1574"/>
      <c r="S6" s="1574"/>
      <c r="T6" s="1574"/>
      <c r="U6" s="1574"/>
      <c r="V6" s="1574"/>
      <c r="W6" s="1574"/>
    </row>
    <row r="7" spans="1:23">
      <c r="A7" s="231" t="s">
        <v>151</v>
      </c>
      <c r="B7" s="232"/>
      <c r="C7" s="233"/>
      <c r="D7" s="234"/>
      <c r="E7" s="232"/>
      <c r="F7" s="233"/>
      <c r="G7" s="234"/>
      <c r="H7" s="232"/>
      <c r="I7" s="233"/>
      <c r="J7" s="234"/>
      <c r="K7" s="235"/>
      <c r="L7" s="235"/>
      <c r="M7" s="235"/>
      <c r="N7" s="232"/>
      <c r="O7" s="233"/>
      <c r="P7" s="234"/>
      <c r="Q7" s="1573"/>
      <c r="R7" s="1574"/>
      <c r="S7" s="1574"/>
      <c r="T7" s="1574"/>
      <c r="U7" s="1574"/>
      <c r="V7" s="1574"/>
      <c r="W7" s="1574"/>
    </row>
    <row r="8" spans="1:23">
      <c r="A8" s="236" t="s">
        <v>643</v>
      </c>
      <c r="B8" s="237">
        <v>19424317.916952722</v>
      </c>
      <c r="C8" s="238">
        <v>0</v>
      </c>
      <c r="D8" s="239">
        <f>B8+C8</f>
        <v>19424317.916952722</v>
      </c>
      <c r="E8" s="237">
        <f>'ESA Summary'!E9</f>
        <v>17343.249999999993</v>
      </c>
      <c r="F8" s="238">
        <f>'ESA Summary'!F9</f>
        <v>0</v>
      </c>
      <c r="G8" s="239">
        <f>E8+F8</f>
        <v>17343.249999999993</v>
      </c>
      <c r="H8" s="237">
        <f>'ESA Summary'!H9</f>
        <v>17343.249999999993</v>
      </c>
      <c r="I8" s="238">
        <f>'ESA Summary'!I9</f>
        <v>0</v>
      </c>
      <c r="J8" s="239">
        <f>H8+I8</f>
        <v>17343.249999999993</v>
      </c>
      <c r="K8" s="237">
        <f>774681.62+853459.55+H8</f>
        <v>1645484.42</v>
      </c>
      <c r="L8" s="238">
        <v>0</v>
      </c>
      <c r="M8" s="240">
        <f>K8+L8</f>
        <v>1645484.42</v>
      </c>
      <c r="N8" s="241">
        <f>IFERROR(K8/B8,0)</f>
        <v>8.4712597221439159E-2</v>
      </c>
      <c r="O8" s="44"/>
      <c r="P8" s="242">
        <f>IFERROR(M8/D8,0)</f>
        <v>8.4712597221439159E-2</v>
      </c>
      <c r="Q8" s="1375"/>
      <c r="R8" s="153"/>
    </row>
    <row r="9" spans="1:23">
      <c r="A9" s="243" t="s">
        <v>14</v>
      </c>
      <c r="B9" s="237">
        <v>40832692.5</v>
      </c>
      <c r="C9" s="238">
        <v>0</v>
      </c>
      <c r="D9" s="244">
        <f t="shared" ref="D9" si="0">B9+C9</f>
        <v>40832692.5</v>
      </c>
      <c r="E9" s="237">
        <f>'ESA Summary'!E10</f>
        <v>1108569.6499999997</v>
      </c>
      <c r="F9" s="238">
        <f>'ESA Summary'!F11</f>
        <v>0</v>
      </c>
      <c r="G9" s="244">
        <f t="shared" ref="G9" si="1">E9+F9</f>
        <v>1108569.6499999997</v>
      </c>
      <c r="H9" s="237">
        <f>'ESA Summary'!H10</f>
        <v>1108569.6499999997</v>
      </c>
      <c r="I9" s="238">
        <f>'ESA Summary'!I11</f>
        <v>0</v>
      </c>
      <c r="J9" s="244">
        <f t="shared" ref="J9" si="2">H9+I9</f>
        <v>1108569.6499999997</v>
      </c>
      <c r="K9" s="237">
        <f>761198.079999998+2909648.27+H9</f>
        <v>4779415.9999999972</v>
      </c>
      <c r="L9" s="238">
        <v>0</v>
      </c>
      <c r="M9" s="240">
        <f t="shared" ref="M9" si="3">K9+L9</f>
        <v>4779415.9999999972</v>
      </c>
      <c r="N9" s="241">
        <f t="shared" ref="N9" si="4">IFERROR(K9/B9,0)</f>
        <v>0.11704875939787701</v>
      </c>
      <c r="O9" s="44"/>
      <c r="P9" s="242">
        <f t="shared" ref="P9" si="5">IFERROR(M9/D9,0)</f>
        <v>0.11704875939787701</v>
      </c>
      <c r="Q9" s="1375"/>
      <c r="R9" s="153"/>
    </row>
    <row r="10" spans="1:23" ht="13.8" thickBot="1">
      <c r="A10" s="243" t="s">
        <v>644</v>
      </c>
      <c r="B10" s="237">
        <v>8859000</v>
      </c>
      <c r="C10" s="238">
        <v>0</v>
      </c>
      <c r="D10" s="244">
        <f>B10+C10</f>
        <v>8859000</v>
      </c>
      <c r="E10" s="237">
        <f>'ESA Summary'!E11</f>
        <v>7938.41</v>
      </c>
      <c r="F10" s="238">
        <f>'ESA Summary'!F12</f>
        <v>0</v>
      </c>
      <c r="G10" s="244">
        <f>E10+F10</f>
        <v>7938.41</v>
      </c>
      <c r="H10" s="237">
        <f>'ESA Summary'!H11</f>
        <v>7938.41</v>
      </c>
      <c r="I10" s="238">
        <f>'ESA Summary'!I12</f>
        <v>0</v>
      </c>
      <c r="J10" s="244">
        <f>H10+I10</f>
        <v>7938.41</v>
      </c>
      <c r="K10" s="237">
        <f>748136.469999984+517582.78+H10</f>
        <v>1273657.6599999841</v>
      </c>
      <c r="L10" s="238">
        <v>0</v>
      </c>
      <c r="M10" s="240">
        <f>K10+L10</f>
        <v>1273657.6599999841</v>
      </c>
      <c r="N10" s="241">
        <f>IFERROR(K10/B10,0)</f>
        <v>0.14376991308273893</v>
      </c>
      <c r="O10" s="44"/>
      <c r="P10" s="242">
        <f>IFERROR(M10/D10,0)</f>
        <v>0.14376991308273893</v>
      </c>
      <c r="Q10" s="1375"/>
      <c r="R10" s="153"/>
    </row>
    <row r="11" spans="1:23" ht="13.8" thickBot="1">
      <c r="A11" s="245" t="s">
        <v>645</v>
      </c>
      <c r="B11" s="273">
        <f t="shared" ref="B11:M11" si="6">SUM(B8:B10)</f>
        <v>69116010.416952729</v>
      </c>
      <c r="C11" s="246">
        <f t="shared" si="6"/>
        <v>0</v>
      </c>
      <c r="D11" s="274">
        <f t="shared" si="6"/>
        <v>69116010.416952729</v>
      </c>
      <c r="E11" s="273">
        <f t="shared" si="6"/>
        <v>1133851.3099999996</v>
      </c>
      <c r="F11" s="247">
        <f t="shared" si="6"/>
        <v>0</v>
      </c>
      <c r="G11" s="246">
        <f t="shared" si="6"/>
        <v>1133851.3099999996</v>
      </c>
      <c r="H11" s="273">
        <f t="shared" si="6"/>
        <v>1133851.3099999996</v>
      </c>
      <c r="I11" s="247">
        <f t="shared" si="6"/>
        <v>0</v>
      </c>
      <c r="J11" s="274">
        <f t="shared" si="6"/>
        <v>1133851.3099999996</v>
      </c>
      <c r="K11" s="275">
        <f t="shared" si="6"/>
        <v>7698558.0799999814</v>
      </c>
      <c r="L11" s="247">
        <f t="shared" si="6"/>
        <v>0</v>
      </c>
      <c r="M11" s="274">
        <f t="shared" si="6"/>
        <v>7698558.0799999814</v>
      </c>
      <c r="N11" s="276">
        <f>K11/B11</f>
        <v>0.11138603101592918</v>
      </c>
      <c r="O11" s="248"/>
      <c r="P11" s="249">
        <f t="shared" ref="P11" si="7">M11/D11</f>
        <v>0.11138603101592918</v>
      </c>
      <c r="Q11" s="153"/>
      <c r="R11" s="153"/>
    </row>
    <row r="12" spans="1:23">
      <c r="A12" s="250"/>
      <c r="B12" s="251"/>
      <c r="C12" s="252"/>
      <c r="D12" s="253"/>
      <c r="E12" s="254"/>
      <c r="F12" s="252"/>
      <c r="G12" s="255"/>
      <c r="H12" s="254"/>
      <c r="I12" s="252"/>
      <c r="J12" s="253"/>
      <c r="K12" s="254"/>
      <c r="L12" s="256"/>
      <c r="M12" s="257"/>
      <c r="N12" s="258"/>
      <c r="O12" s="259"/>
      <c r="P12" s="260"/>
    </row>
    <row r="13" spans="1:23" ht="15.6">
      <c r="A13" s="231" t="s">
        <v>646</v>
      </c>
      <c r="B13" s="232"/>
      <c r="C13" s="233"/>
      <c r="D13" s="234"/>
      <c r="E13" s="261"/>
      <c r="F13" s="233"/>
      <c r="G13" s="262"/>
      <c r="H13" s="261"/>
      <c r="I13" s="233"/>
      <c r="J13" s="234"/>
      <c r="K13" s="261"/>
      <c r="L13" s="235"/>
      <c r="M13" s="263"/>
      <c r="N13" s="264"/>
      <c r="O13" s="233"/>
      <c r="P13" s="234"/>
    </row>
    <row r="14" spans="1:23" ht="15.6">
      <c r="A14" s="243" t="s">
        <v>647</v>
      </c>
      <c r="B14" s="237">
        <v>1744513.45</v>
      </c>
      <c r="C14" s="239">
        <v>0</v>
      </c>
      <c r="D14" s="239">
        <f t="shared" ref="D14:D16" si="8">B14+C14</f>
        <v>1744513.45</v>
      </c>
      <c r="E14" s="237">
        <v>0</v>
      </c>
      <c r="F14" s="238">
        <v>0</v>
      </c>
      <c r="G14" s="239">
        <f>E14+F14</f>
        <v>0</v>
      </c>
      <c r="H14" s="237">
        <v>0</v>
      </c>
      <c r="I14" s="238">
        <v>0</v>
      </c>
      <c r="J14" s="240">
        <f>H14+I14</f>
        <v>0</v>
      </c>
      <c r="K14" s="237">
        <v>366172.82500000001</v>
      </c>
      <c r="L14" s="238">
        <v>0</v>
      </c>
      <c r="M14" s="240">
        <f>K14+L14</f>
        <v>366172.82500000001</v>
      </c>
      <c r="N14" s="241">
        <f>IFERROR(K14/B14,0)</f>
        <v>0.2098996857834487</v>
      </c>
      <c r="O14" s="44"/>
      <c r="P14" s="242">
        <f>IFERROR(M14/D14,0)</f>
        <v>0.2098996857834487</v>
      </c>
      <c r="Q14" s="35"/>
    </row>
    <row r="15" spans="1:23">
      <c r="A15" s="243" t="s">
        <v>648</v>
      </c>
      <c r="B15" s="237">
        <v>594930</v>
      </c>
      <c r="C15" s="244">
        <v>0</v>
      </c>
      <c r="D15" s="239">
        <f t="shared" si="8"/>
        <v>594930</v>
      </c>
      <c r="E15" s="237">
        <v>20538.5</v>
      </c>
      <c r="F15" s="238">
        <v>0</v>
      </c>
      <c r="G15" s="244">
        <f t="shared" ref="G15:G16" si="9">E15+F15</f>
        <v>20538.5</v>
      </c>
      <c r="H15" s="237">
        <v>20538.5</v>
      </c>
      <c r="I15" s="238">
        <v>0</v>
      </c>
      <c r="J15" s="240">
        <f t="shared" ref="J15:J16" si="10">H15+I15</f>
        <v>20538.5</v>
      </c>
      <c r="K15" s="237">
        <f>144196.25+77247.7+173084.15+H15</f>
        <v>415066.6</v>
      </c>
      <c r="L15" s="238">
        <v>0</v>
      </c>
      <c r="M15" s="240">
        <f t="shared" ref="M15:M16" si="11">K15+L15</f>
        <v>415066.6</v>
      </c>
      <c r="N15" s="241">
        <f t="shared" ref="N15" si="12">IFERROR(K15/B15,0)</f>
        <v>0.69767300354663575</v>
      </c>
      <c r="O15" s="44"/>
      <c r="P15" s="242">
        <f t="shared" ref="P15:P16" si="13">IFERROR(M15/D15,0)</f>
        <v>0.69767300354663575</v>
      </c>
      <c r="Q15" s="35"/>
    </row>
    <row r="16" spans="1:23" ht="13.8" thickBot="1">
      <c r="A16" s="243" t="s">
        <v>649</v>
      </c>
      <c r="B16" s="237">
        <v>164550</v>
      </c>
      <c r="C16" s="265">
        <v>0</v>
      </c>
      <c r="D16" s="239">
        <f t="shared" si="8"/>
        <v>164550</v>
      </c>
      <c r="E16" s="266">
        <v>0</v>
      </c>
      <c r="F16" s="267">
        <v>0</v>
      </c>
      <c r="G16" s="268">
        <f t="shared" si="9"/>
        <v>0</v>
      </c>
      <c r="H16" s="237">
        <v>0</v>
      </c>
      <c r="I16" s="267">
        <v>0</v>
      </c>
      <c r="J16" s="269">
        <f t="shared" si="10"/>
        <v>0</v>
      </c>
      <c r="K16" s="237">
        <f>21632.5+6862.5+19172.37</f>
        <v>47667.369999999995</v>
      </c>
      <c r="L16" s="267">
        <v>0</v>
      </c>
      <c r="M16" s="269">
        <f t="shared" si="11"/>
        <v>47667.369999999995</v>
      </c>
      <c r="N16" s="270">
        <f>IFERROR(K16/B16,0)</f>
        <v>0.28968319659677905</v>
      </c>
      <c r="O16" s="271"/>
      <c r="P16" s="272">
        <f t="shared" si="13"/>
        <v>0.28968319659677905</v>
      </c>
      <c r="Q16" s="1375"/>
    </row>
    <row r="17" spans="1:20" ht="13.8" thickBot="1">
      <c r="A17" s="245" t="s">
        <v>650</v>
      </c>
      <c r="B17" s="273">
        <f>SUM(B14:B16)</f>
        <v>2503993.4500000002</v>
      </c>
      <c r="C17" s="246">
        <f t="shared" ref="C17:M17" si="14">SUM(C14:C16)</f>
        <v>0</v>
      </c>
      <c r="D17" s="274">
        <f t="shared" si="14"/>
        <v>2503993.4500000002</v>
      </c>
      <c r="E17" s="273">
        <f t="shared" si="14"/>
        <v>20538.5</v>
      </c>
      <c r="F17" s="247">
        <f t="shared" si="14"/>
        <v>0</v>
      </c>
      <c r="G17" s="246">
        <f t="shared" si="14"/>
        <v>20538.5</v>
      </c>
      <c r="H17" s="273">
        <f t="shared" si="14"/>
        <v>20538.5</v>
      </c>
      <c r="I17" s="247">
        <f t="shared" si="14"/>
        <v>0</v>
      </c>
      <c r="J17" s="274">
        <f t="shared" si="14"/>
        <v>20538.5</v>
      </c>
      <c r="K17" s="275">
        <f t="shared" si="14"/>
        <v>828906.79500000004</v>
      </c>
      <c r="L17" s="247">
        <f t="shared" si="14"/>
        <v>0</v>
      </c>
      <c r="M17" s="274">
        <f t="shared" si="14"/>
        <v>828906.79500000004</v>
      </c>
      <c r="N17" s="276">
        <f>IFERROR(K17/B17,0)</f>
        <v>0.33103393101926842</v>
      </c>
      <c r="O17" s="248"/>
      <c r="P17" s="249">
        <f>IFERROR(M17/D17,0)</f>
        <v>0.33103393101926842</v>
      </c>
    </row>
    <row r="18" spans="1:20" ht="13.8" thickBot="1">
      <c r="A18" s="277"/>
      <c r="B18" s="278"/>
      <c r="C18" s="279"/>
      <c r="D18" s="280"/>
      <c r="E18" s="278"/>
      <c r="F18" s="279"/>
      <c r="G18" s="280"/>
      <c r="H18" s="278"/>
      <c r="I18" s="279"/>
      <c r="J18" s="280"/>
      <c r="K18" s="281"/>
      <c r="L18" s="281"/>
      <c r="M18" s="281"/>
      <c r="N18" s="282"/>
      <c r="O18" s="283"/>
      <c r="P18" s="284"/>
    </row>
    <row r="19" spans="1:20" ht="18" customHeight="1">
      <c r="A19" s="285" t="s">
        <v>651</v>
      </c>
      <c r="B19" s="286"/>
      <c r="C19" s="287"/>
      <c r="D19" s="967"/>
      <c r="E19" s="969"/>
      <c r="F19" s="970"/>
      <c r="G19" s="971"/>
      <c r="H19" s="286"/>
      <c r="I19" s="287"/>
      <c r="J19" s="288"/>
      <c r="K19" s="286"/>
      <c r="L19" s="287"/>
      <c r="M19" s="288"/>
      <c r="N19" s="289"/>
      <c r="O19" s="290"/>
      <c r="P19" s="291"/>
    </row>
    <row r="20" spans="1:20" ht="15.6">
      <c r="A20" s="243" t="s">
        <v>652</v>
      </c>
      <c r="B20" s="237">
        <v>75000</v>
      </c>
      <c r="C20" s="239">
        <v>0</v>
      </c>
      <c r="D20" s="239">
        <f t="shared" ref="D20:D26" si="15">B20+C20</f>
        <v>75000</v>
      </c>
      <c r="E20" s="237">
        <v>778.5</v>
      </c>
      <c r="F20" s="238">
        <v>0</v>
      </c>
      <c r="G20" s="972">
        <f t="shared" ref="G20:G26" si="16">E20+F20</f>
        <v>778.5</v>
      </c>
      <c r="H20" s="1427">
        <f>778.5</f>
        <v>778.5</v>
      </c>
      <c r="I20" s="1426">
        <v>0</v>
      </c>
      <c r="J20" s="240">
        <f>H20+I20</f>
        <v>778.5</v>
      </c>
      <c r="K20" s="237">
        <f>74168.97+778.5</f>
        <v>74947.47</v>
      </c>
      <c r="L20" s="238">
        <v>0</v>
      </c>
      <c r="M20" s="240">
        <f t="shared" ref="M20:M26" si="17">K20+L20</f>
        <v>74947.47</v>
      </c>
      <c r="N20" s="241">
        <f t="shared" ref="N20:N27" si="18">IFERROR(K20/B20,0)</f>
        <v>0.99929960000000007</v>
      </c>
      <c r="O20" s="44"/>
      <c r="P20" s="242">
        <f t="shared" ref="P20:P27" si="19">IFERROR(M20/D20,0)</f>
        <v>0.99929960000000007</v>
      </c>
      <c r="Q20" s="35"/>
    </row>
    <row r="21" spans="1:20" ht="15.6">
      <c r="A21" s="243" t="s">
        <v>653</v>
      </c>
      <c r="B21" s="292">
        <v>75000</v>
      </c>
      <c r="C21" s="293">
        <v>0</v>
      </c>
      <c r="D21" s="293">
        <f t="shared" si="15"/>
        <v>75000</v>
      </c>
      <c r="E21" s="237">
        <v>0</v>
      </c>
      <c r="F21" s="238">
        <v>0</v>
      </c>
      <c r="G21" s="972">
        <f t="shared" si="16"/>
        <v>0</v>
      </c>
      <c r="H21" s="1427">
        <f t="shared" ref="H21:H26" si="20">F21+G21</f>
        <v>0</v>
      </c>
      <c r="I21" s="238">
        <v>0</v>
      </c>
      <c r="J21" s="240">
        <f t="shared" ref="J21:J26" si="21">H21+I21</f>
        <v>0</v>
      </c>
      <c r="K21" s="237">
        <v>0</v>
      </c>
      <c r="L21" s="238">
        <v>0</v>
      </c>
      <c r="M21" s="240">
        <f t="shared" si="17"/>
        <v>0</v>
      </c>
      <c r="N21" s="241">
        <f t="shared" si="18"/>
        <v>0</v>
      </c>
      <c r="O21" s="44"/>
      <c r="P21" s="242">
        <f t="shared" si="19"/>
        <v>0</v>
      </c>
      <c r="Q21" s="35" t="s">
        <v>22</v>
      </c>
    </row>
    <row r="22" spans="1:20" ht="15.6">
      <c r="A22" s="243" t="s">
        <v>654</v>
      </c>
      <c r="B22" s="292">
        <v>22494.5</v>
      </c>
      <c r="C22" s="293">
        <v>0</v>
      </c>
      <c r="D22" s="293">
        <f t="shared" si="15"/>
        <v>22494.5</v>
      </c>
      <c r="E22" s="237">
        <v>0</v>
      </c>
      <c r="F22" s="238">
        <v>0</v>
      </c>
      <c r="G22" s="972">
        <f t="shared" si="16"/>
        <v>0</v>
      </c>
      <c r="H22" s="1427">
        <f t="shared" si="20"/>
        <v>0</v>
      </c>
      <c r="I22" s="238">
        <v>0</v>
      </c>
      <c r="J22" s="240">
        <f t="shared" si="21"/>
        <v>0</v>
      </c>
      <c r="K22" s="237">
        <v>22494</v>
      </c>
      <c r="L22" s="238">
        <v>0</v>
      </c>
      <c r="M22" s="240">
        <f t="shared" si="17"/>
        <v>22494</v>
      </c>
      <c r="N22" s="241">
        <f t="shared" si="18"/>
        <v>0.99997777234435081</v>
      </c>
      <c r="O22" s="44"/>
      <c r="P22" s="242">
        <f t="shared" si="19"/>
        <v>0.99997777234435081</v>
      </c>
      <c r="Q22" s="35" t="s">
        <v>22</v>
      </c>
    </row>
    <row r="23" spans="1:20" ht="15.6">
      <c r="A23" s="243" t="s">
        <v>655</v>
      </c>
      <c r="B23" s="292">
        <v>450000</v>
      </c>
      <c r="C23" s="293">
        <v>0</v>
      </c>
      <c r="D23" s="293">
        <f t="shared" si="15"/>
        <v>450000</v>
      </c>
      <c r="E23" s="237">
        <v>0</v>
      </c>
      <c r="F23" s="238">
        <v>0</v>
      </c>
      <c r="G23" s="972">
        <f t="shared" si="16"/>
        <v>0</v>
      </c>
      <c r="H23" s="1427">
        <f t="shared" si="20"/>
        <v>0</v>
      </c>
      <c r="I23" s="238">
        <v>0</v>
      </c>
      <c r="J23" s="240">
        <f t="shared" si="21"/>
        <v>0</v>
      </c>
      <c r="K23" s="237">
        <v>0</v>
      </c>
      <c r="L23" s="238">
        <v>0</v>
      </c>
      <c r="M23" s="240">
        <f t="shared" si="17"/>
        <v>0</v>
      </c>
      <c r="N23" s="241">
        <f t="shared" si="18"/>
        <v>0</v>
      </c>
      <c r="O23" s="44"/>
      <c r="P23" s="242">
        <f t="shared" si="19"/>
        <v>0</v>
      </c>
      <c r="Q23" s="35" t="s">
        <v>22</v>
      </c>
    </row>
    <row r="24" spans="1:20" ht="15.75" customHeight="1">
      <c r="A24" s="243" t="s">
        <v>656</v>
      </c>
      <c r="B24" s="292">
        <v>150000</v>
      </c>
      <c r="C24" s="293">
        <v>0</v>
      </c>
      <c r="D24" s="293">
        <f t="shared" si="15"/>
        <v>150000</v>
      </c>
      <c r="E24" s="292">
        <v>0</v>
      </c>
      <c r="F24" s="238">
        <v>0</v>
      </c>
      <c r="G24" s="972">
        <f t="shared" si="16"/>
        <v>0</v>
      </c>
      <c r="H24" s="1427">
        <f t="shared" si="20"/>
        <v>0</v>
      </c>
      <c r="I24" s="238">
        <v>0</v>
      </c>
      <c r="J24" s="240">
        <f>+H24</f>
        <v>0</v>
      </c>
      <c r="K24" s="292">
        <f>51464.925+H24</f>
        <v>51464.925000000003</v>
      </c>
      <c r="L24" s="238">
        <v>0</v>
      </c>
      <c r="M24" s="240">
        <f t="shared" si="17"/>
        <v>51464.925000000003</v>
      </c>
      <c r="N24" s="241">
        <f t="shared" si="18"/>
        <v>0.3430995</v>
      </c>
      <c r="O24" s="294"/>
      <c r="P24" s="242">
        <f t="shared" si="19"/>
        <v>0.3430995</v>
      </c>
      <c r="Q24" s="35"/>
      <c r="R24" s="153"/>
    </row>
    <row r="25" spans="1:20" ht="16.5" customHeight="1">
      <c r="A25" s="243" t="s">
        <v>657</v>
      </c>
      <c r="B25" s="292">
        <v>155000</v>
      </c>
      <c r="C25" s="293">
        <v>0</v>
      </c>
      <c r="D25" s="293">
        <f t="shared" si="15"/>
        <v>155000</v>
      </c>
      <c r="E25" s="237">
        <v>0</v>
      </c>
      <c r="F25" s="238">
        <v>0</v>
      </c>
      <c r="G25" s="972">
        <f t="shared" si="16"/>
        <v>0</v>
      </c>
      <c r="H25" s="1427">
        <f t="shared" si="20"/>
        <v>0</v>
      </c>
      <c r="I25" s="238">
        <v>0</v>
      </c>
      <c r="J25" s="240">
        <f>+H25</f>
        <v>0</v>
      </c>
      <c r="K25" s="237">
        <v>0</v>
      </c>
      <c r="L25" s="238">
        <v>0</v>
      </c>
      <c r="M25" s="240">
        <f t="shared" si="17"/>
        <v>0</v>
      </c>
      <c r="N25" s="241">
        <f t="shared" si="18"/>
        <v>0</v>
      </c>
      <c r="O25" s="44"/>
      <c r="P25" s="242">
        <f t="shared" si="19"/>
        <v>0</v>
      </c>
      <c r="Q25" s="35" t="s">
        <v>22</v>
      </c>
    </row>
    <row r="26" spans="1:20" ht="17.25" customHeight="1" thickBot="1">
      <c r="A26" s="243" t="s">
        <v>658</v>
      </c>
      <c r="B26" s="292">
        <v>150000</v>
      </c>
      <c r="C26" s="293">
        <v>0</v>
      </c>
      <c r="D26" s="293">
        <f t="shared" si="15"/>
        <v>150000</v>
      </c>
      <c r="E26" s="237">
        <v>0</v>
      </c>
      <c r="F26" s="238">
        <v>0</v>
      </c>
      <c r="G26" s="972">
        <f t="shared" si="16"/>
        <v>0</v>
      </c>
      <c r="H26" s="1427">
        <f t="shared" si="20"/>
        <v>0</v>
      </c>
      <c r="I26" s="238">
        <v>0</v>
      </c>
      <c r="J26" s="240">
        <f t="shared" si="21"/>
        <v>0</v>
      </c>
      <c r="K26" s="237">
        <f>H26</f>
        <v>0</v>
      </c>
      <c r="L26" s="238">
        <v>0</v>
      </c>
      <c r="M26" s="240">
        <f t="shared" si="17"/>
        <v>0</v>
      </c>
      <c r="N26" s="241">
        <f t="shared" si="18"/>
        <v>0</v>
      </c>
      <c r="O26" s="44"/>
      <c r="P26" s="242">
        <f t="shared" si="19"/>
        <v>0</v>
      </c>
      <c r="Q26" s="35" t="s">
        <v>22</v>
      </c>
    </row>
    <row r="27" spans="1:20" ht="13.8" thickBot="1">
      <c r="A27" s="295" t="s">
        <v>659</v>
      </c>
      <c r="B27" s="296">
        <f t="shared" ref="B27:M27" si="22">SUM(B20:B26)</f>
        <v>1077494.5</v>
      </c>
      <c r="C27" s="246">
        <f t="shared" si="22"/>
        <v>0</v>
      </c>
      <c r="D27" s="968"/>
      <c r="E27" s="296">
        <f t="shared" si="22"/>
        <v>778.5</v>
      </c>
      <c r="F27" s="246">
        <f t="shared" si="22"/>
        <v>0</v>
      </c>
      <c r="G27" s="297">
        <f t="shared" si="22"/>
        <v>778.5</v>
      </c>
      <c r="H27" s="296">
        <f t="shared" si="22"/>
        <v>778.5</v>
      </c>
      <c r="I27" s="246">
        <f t="shared" si="22"/>
        <v>0</v>
      </c>
      <c r="J27" s="297">
        <f t="shared" si="22"/>
        <v>778.5</v>
      </c>
      <c r="K27" s="296">
        <f t="shared" si="22"/>
        <v>148906.39500000002</v>
      </c>
      <c r="L27" s="246">
        <f t="shared" si="22"/>
        <v>0</v>
      </c>
      <c r="M27" s="297">
        <f t="shared" si="22"/>
        <v>148906.39500000002</v>
      </c>
      <c r="N27" s="298">
        <f t="shared" si="18"/>
        <v>0.13819689566860899</v>
      </c>
      <c r="O27" s="299"/>
      <c r="P27" s="300">
        <f t="shared" si="19"/>
        <v>0</v>
      </c>
    </row>
    <row r="28" spans="1:20">
      <c r="A28" s="6"/>
    </row>
    <row r="29" spans="1:20" ht="33" customHeight="1">
      <c r="A29" s="1576" t="s">
        <v>660</v>
      </c>
      <c r="B29" s="1576"/>
      <c r="C29" s="1576"/>
      <c r="D29" s="1576"/>
      <c r="E29" s="1576"/>
      <c r="F29" s="1576"/>
      <c r="G29" s="1576"/>
      <c r="H29" s="1576"/>
      <c r="I29" s="1576"/>
      <c r="J29" s="1576"/>
      <c r="K29" s="1576"/>
      <c r="L29" s="1576"/>
      <c r="M29" s="1576"/>
      <c r="N29" s="178"/>
      <c r="O29" s="178"/>
      <c r="P29" s="178"/>
    </row>
    <row r="30" spans="1:20" ht="15.9" customHeight="1">
      <c r="A30" s="1464" t="s">
        <v>661</v>
      </c>
      <c r="B30" s="1464"/>
      <c r="C30" s="1464"/>
      <c r="D30" s="1464"/>
      <c r="E30" s="1464"/>
      <c r="F30" s="1464"/>
      <c r="G30" s="1464"/>
      <c r="H30" s="1464"/>
      <c r="I30" s="1464"/>
      <c r="J30" s="1464"/>
      <c r="K30" s="1464"/>
      <c r="L30" s="1464"/>
      <c r="M30" s="1464"/>
      <c r="N30" s="178"/>
      <c r="O30" s="178"/>
      <c r="P30" s="178"/>
    </row>
    <row r="31" spans="1:20" s="16" customFormat="1" ht="32.25" customHeight="1">
      <c r="A31" s="1575" t="s">
        <v>662</v>
      </c>
      <c r="B31" s="1576"/>
      <c r="C31" s="1576"/>
      <c r="D31" s="1576"/>
      <c r="E31" s="1576"/>
      <c r="F31" s="1576"/>
      <c r="G31" s="1576"/>
      <c r="H31" s="1576"/>
      <c r="I31" s="1576"/>
      <c r="J31" s="1576"/>
      <c r="K31" s="1576"/>
      <c r="L31" s="1576"/>
      <c r="M31" s="1576"/>
      <c r="N31" s="301"/>
      <c r="O31" s="301"/>
      <c r="P31" s="301"/>
      <c r="Q31" s="79"/>
      <c r="R31" s="79"/>
      <c r="S31" s="79"/>
      <c r="T31" s="79"/>
    </row>
    <row r="32" spans="1:20" s="16" customFormat="1" ht="17.399999999999999" customHeight="1">
      <c r="A32" s="1576" t="s">
        <v>663</v>
      </c>
      <c r="B32" s="1576"/>
      <c r="C32" s="1576"/>
      <c r="D32" s="1576"/>
      <c r="E32" s="1576"/>
      <c r="F32" s="1576"/>
      <c r="G32" s="1576"/>
      <c r="H32" s="1576"/>
      <c r="I32" s="1576"/>
      <c r="J32" s="1576"/>
      <c r="K32" s="1576"/>
      <c r="L32" s="1576"/>
      <c r="M32" s="1576"/>
      <c r="N32" s="301"/>
      <c r="O32" s="301"/>
      <c r="P32" s="301"/>
    </row>
    <row r="33" spans="1:17" s="16" customFormat="1">
      <c r="A33" s="1576" t="s">
        <v>664</v>
      </c>
      <c r="B33" s="1576"/>
      <c r="C33" s="1576"/>
      <c r="D33" s="1576"/>
      <c r="E33" s="1576"/>
      <c r="F33" s="1576"/>
      <c r="G33" s="1576"/>
      <c r="H33" s="1576"/>
      <c r="I33" s="1576"/>
      <c r="J33" s="1576"/>
      <c r="K33" s="1576"/>
      <c r="L33" s="1576"/>
      <c r="M33" s="1576"/>
      <c r="N33" s="48"/>
      <c r="O33" s="48"/>
      <c r="P33" s="48"/>
    </row>
    <row r="34" spans="1:17" s="16" customFormat="1" ht="15" customHeight="1">
      <c r="A34" s="1577" t="s">
        <v>665</v>
      </c>
      <c r="B34" s="1577"/>
      <c r="C34" s="1577"/>
      <c r="D34" s="1577"/>
      <c r="E34" s="1577"/>
      <c r="F34" s="1577"/>
      <c r="G34" s="1577"/>
      <c r="H34" s="1577"/>
      <c r="I34" s="1577"/>
      <c r="J34" s="1577"/>
      <c r="K34" s="1577"/>
      <c r="L34" s="1577"/>
      <c r="M34" s="1577"/>
      <c r="N34" s="48"/>
      <c r="O34" s="48"/>
      <c r="P34" s="48"/>
    </row>
    <row r="35" spans="1:17" s="16" customFormat="1" ht="15.6">
      <c r="A35" s="48" t="s">
        <v>666</v>
      </c>
      <c r="B35" s="48"/>
      <c r="C35" s="48"/>
      <c r="D35" s="48"/>
      <c r="E35" s="48"/>
      <c r="F35" s="48"/>
      <c r="G35" s="48"/>
      <c r="H35" s="48"/>
      <c r="I35" s="48"/>
      <c r="J35" s="48"/>
      <c r="K35" s="48"/>
      <c r="L35" s="48"/>
      <c r="M35" s="48"/>
      <c r="N35" s="48"/>
      <c r="O35" s="48"/>
      <c r="P35" s="48"/>
    </row>
    <row r="36" spans="1:17" s="16" customFormat="1" ht="15" customHeight="1">
      <c r="A36" s="1576" t="s">
        <v>454</v>
      </c>
      <c r="B36" s="1576"/>
      <c r="C36" s="1576"/>
      <c r="D36" s="1576"/>
      <c r="E36" s="1576"/>
      <c r="F36" s="1576"/>
      <c r="G36" s="1576"/>
      <c r="H36" s="1576"/>
      <c r="I36" s="1576"/>
      <c r="J36" s="1576"/>
      <c r="K36" s="1576"/>
      <c r="L36" s="1576"/>
      <c r="M36" s="1576"/>
      <c r="N36" s="1576"/>
      <c r="O36" s="1576"/>
      <c r="P36" s="1576"/>
    </row>
    <row r="37" spans="1:17">
      <c r="B37" s="15"/>
      <c r="C37" s="15"/>
      <c r="D37" s="15"/>
      <c r="E37" s="15"/>
      <c r="F37" s="15"/>
      <c r="G37" s="15"/>
      <c r="H37" s="15"/>
      <c r="I37" s="15"/>
      <c r="J37" s="15"/>
      <c r="K37" s="15"/>
      <c r="L37" s="15"/>
      <c r="M37" s="15"/>
      <c r="N37" s="15"/>
      <c r="O37" s="15"/>
      <c r="P37" s="15"/>
      <c r="Q37" s="4"/>
    </row>
    <row r="38" spans="1:17">
      <c r="B38" s="15"/>
      <c r="C38" s="15"/>
      <c r="D38" s="15"/>
      <c r="E38" s="15"/>
      <c r="F38" s="15"/>
      <c r="G38" s="15"/>
      <c r="H38" s="15"/>
      <c r="I38" s="15"/>
      <c r="J38" s="15"/>
      <c r="K38" s="15"/>
      <c r="L38" s="15"/>
      <c r="M38" s="15"/>
      <c r="N38" s="15"/>
      <c r="O38" s="15"/>
      <c r="P38" s="15"/>
      <c r="Q38" s="4"/>
    </row>
    <row r="39" spans="1:17">
      <c r="B39" s="4"/>
      <c r="C39" s="4"/>
      <c r="D39" s="4"/>
      <c r="E39" s="4"/>
      <c r="F39" s="4"/>
      <c r="G39" s="4"/>
      <c r="H39" s="4"/>
      <c r="I39" s="4"/>
      <c r="J39" s="4"/>
      <c r="K39" s="4"/>
      <c r="L39" s="4"/>
      <c r="M39" s="4"/>
      <c r="N39" s="4"/>
      <c r="O39" s="4"/>
      <c r="P39" s="4"/>
    </row>
    <row r="40" spans="1:17">
      <c r="B40" s="4"/>
      <c r="C40" s="4"/>
      <c r="D40" s="4"/>
      <c r="E40" s="4"/>
      <c r="F40" s="4"/>
      <c r="G40" s="4"/>
      <c r="H40" s="4"/>
      <c r="I40" s="4"/>
      <c r="J40" s="4"/>
      <c r="K40" s="4"/>
      <c r="L40" s="4"/>
      <c r="M40" s="4"/>
      <c r="N40" s="4"/>
      <c r="O40" s="4"/>
      <c r="P40" s="4"/>
    </row>
    <row r="41" spans="1:17">
      <c r="A41" s="4"/>
    </row>
  </sheetData>
  <mergeCells count="16">
    <mergeCell ref="A36:P36"/>
    <mergeCell ref="A1:P1"/>
    <mergeCell ref="A2:P2"/>
    <mergeCell ref="A3:P3"/>
    <mergeCell ref="B5:D5"/>
    <mergeCell ref="E5:G5"/>
    <mergeCell ref="H5:J5"/>
    <mergeCell ref="K5:M5"/>
    <mergeCell ref="N5:P5"/>
    <mergeCell ref="Q5:W7"/>
    <mergeCell ref="A31:M31"/>
    <mergeCell ref="A34:M34"/>
    <mergeCell ref="A29:M29"/>
    <mergeCell ref="A30:M30"/>
    <mergeCell ref="A32:M32"/>
    <mergeCell ref="A33:M33"/>
  </mergeCells>
  <printOptions horizontalCentered="1"/>
  <pageMargins left="0.25" right="0.25" top="0.5" bottom="0.5" header="0.5" footer="0.5"/>
  <pageSetup paperSize="3" scale="96"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E8895-42A9-4113-9A64-2955A352E574}">
  <sheetPr>
    <pageSetUpPr fitToPage="1"/>
  </sheetPr>
  <dimension ref="A1:Q278"/>
  <sheetViews>
    <sheetView zoomScale="90" zoomScaleNormal="90" zoomScaleSheetLayoutView="100" workbookViewId="0">
      <selection activeCell="L28" sqref="L28"/>
    </sheetView>
  </sheetViews>
  <sheetFormatPr defaultColWidth="8.5546875" defaultRowHeight="13.8"/>
  <cols>
    <col min="1" max="1" width="26.109375" style="1348" customWidth="1"/>
    <col min="2" max="2" width="10.44140625" style="1348" customWidth="1"/>
    <col min="3" max="3" width="9.88671875" style="1349" customWidth="1"/>
    <col min="4" max="4" width="13.109375" style="1348" bestFit="1" customWidth="1"/>
    <col min="5" max="5" width="12" style="1349" customWidth="1"/>
    <col min="6" max="6" width="9.88671875" style="1348" customWidth="1"/>
    <col min="7" max="8" width="16.44140625" style="1349" customWidth="1"/>
    <col min="9" max="9" width="14.109375" style="1348" customWidth="1"/>
    <col min="10" max="10" width="18.109375" style="1349" customWidth="1"/>
    <col min="11" max="11" width="16.88671875" style="1349" customWidth="1"/>
    <col min="12" max="12" width="9.5546875" style="1349" customWidth="1"/>
    <col min="13" max="13" width="12.33203125" style="1350" customWidth="1"/>
    <col min="14" max="15" width="17.88671875" style="1197" customWidth="1"/>
    <col min="16" max="16" width="15.88671875" style="1197" customWidth="1"/>
    <col min="17" max="17" width="12.5546875" style="1197" customWidth="1"/>
    <col min="18" max="18" width="14.44140625" style="1350" customWidth="1"/>
    <col min="19" max="19" width="10.5546875" style="1350" customWidth="1"/>
    <col min="20" max="20" width="14.88671875" style="1350" customWidth="1"/>
    <col min="21" max="21" width="14.5546875" style="1350" customWidth="1"/>
    <col min="22" max="22" width="15.109375" style="1350" customWidth="1"/>
    <col min="23" max="23" width="14.5546875" style="1350" customWidth="1"/>
    <col min="24" max="24" width="16.109375" style="1350" customWidth="1"/>
    <col min="25" max="25" width="14.109375" style="1350" customWidth="1"/>
    <col min="26" max="26" width="14.44140625" style="1350" customWidth="1"/>
    <col min="27" max="27" width="8.5546875" style="1350"/>
    <col min="28" max="28" width="13.5546875" style="1350" customWidth="1"/>
    <col min="29" max="29" width="14.44140625" style="1350" customWidth="1"/>
    <col min="30" max="30" width="12.44140625" style="1350" customWidth="1"/>
    <col min="31" max="31" width="11.88671875" style="1350" customWidth="1"/>
    <col min="32" max="32" width="13.88671875" style="1350" customWidth="1"/>
    <col min="33" max="33" width="12.88671875" style="1350" customWidth="1"/>
    <col min="34" max="34" width="11.5546875" style="1350" customWidth="1"/>
    <col min="35" max="35" width="8.5546875" style="1350"/>
    <col min="36" max="36" width="12.109375" style="1350" customWidth="1"/>
    <col min="37" max="37" width="13" style="1350" customWidth="1"/>
    <col min="38" max="38" width="12.109375" style="1350" customWidth="1"/>
    <col min="39" max="39" width="16.44140625" style="1350" customWidth="1"/>
    <col min="40" max="41" width="12.44140625" style="1350" customWidth="1"/>
    <col min="42" max="42" width="13" style="1350" customWidth="1"/>
    <col min="43" max="43" width="11.5546875" style="1350" customWidth="1"/>
    <col min="44" max="44" width="13.5546875" style="1350" customWidth="1"/>
    <col min="45" max="45" width="12.44140625" style="1350" customWidth="1"/>
    <col min="46" max="46" width="12.109375" style="1350" customWidth="1"/>
    <col min="47" max="47" width="14.5546875" style="1350" customWidth="1"/>
    <col min="48" max="48" width="12.44140625" style="1350" customWidth="1"/>
    <col min="49" max="49" width="15.109375" style="1350" customWidth="1"/>
    <col min="50" max="50" width="12.88671875" style="1350" customWidth="1"/>
    <col min="51" max="51" width="9.5546875" style="1350" customWidth="1"/>
    <col min="52" max="52" width="12.44140625" style="1350" customWidth="1"/>
    <col min="53" max="54" width="12.5546875" style="1350" customWidth="1"/>
    <col min="55" max="55" width="13.5546875" style="1350" customWidth="1"/>
    <col min="56" max="56" width="13" style="1350" customWidth="1"/>
    <col min="57" max="57" width="15.44140625" style="1350" customWidth="1"/>
    <col min="58" max="58" width="12.5546875" style="1350" customWidth="1"/>
    <col min="59" max="59" width="10" style="1350" customWidth="1"/>
    <col min="60" max="16384" width="8.5546875" style="1350"/>
  </cols>
  <sheetData>
    <row r="1" spans="1:17" s="1102" customFormat="1" ht="15.6">
      <c r="A1" s="1582" t="s">
        <v>667</v>
      </c>
      <c r="B1" s="1582"/>
      <c r="C1" s="1582"/>
      <c r="D1" s="1582"/>
      <c r="E1" s="1582"/>
      <c r="F1" s="1582"/>
      <c r="G1" s="1582"/>
      <c r="H1" s="1582"/>
      <c r="I1" s="1582"/>
      <c r="J1" s="1582"/>
      <c r="K1" s="1582"/>
      <c r="L1" s="1582"/>
      <c r="M1" s="1100"/>
      <c r="N1" s="1101"/>
      <c r="O1" s="1101"/>
      <c r="P1" s="1101"/>
      <c r="Q1" s="1101"/>
    </row>
    <row r="2" spans="1:17" s="1102" customFormat="1" ht="15.75" customHeight="1">
      <c r="A2" s="1582" t="str" cm="1">
        <f t="array" ref="A2">'ESA Summary'!A2:A2</f>
        <v>Southern California Edison</v>
      </c>
      <c r="B2" s="1582"/>
      <c r="C2" s="1582"/>
      <c r="D2" s="1582"/>
      <c r="E2" s="1582"/>
      <c r="F2" s="1582"/>
      <c r="G2" s="1582"/>
      <c r="H2" s="1582"/>
      <c r="I2" s="1582"/>
      <c r="J2" s="1582"/>
      <c r="K2" s="1582"/>
      <c r="L2" s="1582"/>
      <c r="N2" s="1101"/>
      <c r="O2" s="1101"/>
      <c r="P2" s="1101"/>
      <c r="Q2" s="1101"/>
    </row>
    <row r="3" spans="1:17" s="1102" customFormat="1" ht="15.6">
      <c r="A3" s="1582" t="str" cm="1">
        <f t="array" ref="A3">'ESA Summary'!A3:A3</f>
        <v>Through January 2026</v>
      </c>
      <c r="B3" s="1582"/>
      <c r="C3" s="1582"/>
      <c r="D3" s="1582"/>
      <c r="E3" s="1582"/>
      <c r="F3" s="1582"/>
      <c r="G3" s="1582"/>
      <c r="H3" s="1582"/>
      <c r="I3" s="1582"/>
      <c r="J3" s="1582"/>
      <c r="K3" s="1582"/>
      <c r="L3" s="1582"/>
      <c r="N3" s="1101"/>
      <c r="O3" s="1101"/>
      <c r="P3" s="1101"/>
      <c r="Q3" s="1101"/>
    </row>
    <row r="4" spans="1:17" s="1105" customFormat="1" thickBot="1">
      <c r="A4" s="1103" t="s">
        <v>668</v>
      </c>
      <c r="B4" s="527"/>
      <c r="C4" s="1104"/>
      <c r="D4" s="527"/>
      <c r="E4" s="1104"/>
      <c r="F4" s="527"/>
      <c r="G4" s="1104"/>
      <c r="H4" s="1104"/>
      <c r="I4" s="527"/>
      <c r="J4" s="1104"/>
      <c r="K4" s="1104"/>
      <c r="L4" s="1104"/>
      <c r="N4" s="1106"/>
      <c r="O4" s="1106"/>
      <c r="P4" s="1106"/>
      <c r="Q4" s="1106"/>
    </row>
    <row r="5" spans="1:17" s="1105" customFormat="1" ht="92.4">
      <c r="A5" s="1107" t="s">
        <v>669</v>
      </c>
      <c r="B5" s="1107" t="s">
        <v>670</v>
      </c>
      <c r="C5" s="1108" t="s">
        <v>671</v>
      </c>
      <c r="D5" s="1109" t="s">
        <v>672</v>
      </c>
      <c r="E5" s="1110" t="s">
        <v>673</v>
      </c>
      <c r="F5" s="1111" t="s">
        <v>674</v>
      </c>
      <c r="G5" s="1110" t="s">
        <v>675</v>
      </c>
      <c r="H5" s="1112" t="s">
        <v>676</v>
      </c>
      <c r="I5" s="1113" t="s">
        <v>677</v>
      </c>
      <c r="J5" s="1112" t="s">
        <v>678</v>
      </c>
      <c r="K5" s="1110" t="s">
        <v>679</v>
      </c>
      <c r="L5" s="1114" t="s">
        <v>680</v>
      </c>
      <c r="N5" s="1106"/>
      <c r="O5" s="1106"/>
      <c r="P5" s="1106"/>
      <c r="Q5" s="1106"/>
    </row>
    <row r="6" spans="1:17" s="1105" customFormat="1" ht="13.2">
      <c r="A6" s="1115" t="s">
        <v>681</v>
      </c>
      <c r="B6" s="1116"/>
      <c r="C6" s="1117"/>
      <c r="D6" s="1118"/>
      <c r="E6" s="1119"/>
      <c r="F6" s="1120"/>
      <c r="G6" s="1119"/>
      <c r="H6" s="1121"/>
      <c r="I6" s="1122"/>
      <c r="J6" s="1121"/>
      <c r="K6" s="1119"/>
      <c r="L6" s="1123"/>
      <c r="M6" s="1124"/>
      <c r="N6" s="1125"/>
      <c r="O6" s="1125"/>
      <c r="P6" s="1106"/>
      <c r="Q6" s="1106"/>
    </row>
    <row r="7" spans="1:17" s="1105" customFormat="1" ht="13.2">
      <c r="A7" s="1126" t="s">
        <v>682</v>
      </c>
      <c r="B7" s="1127"/>
      <c r="C7" s="1127"/>
      <c r="D7" s="1128"/>
      <c r="E7" s="1129"/>
      <c r="F7" s="1130"/>
      <c r="G7" s="1131"/>
      <c r="H7" s="1132"/>
      <c r="I7" s="1133"/>
      <c r="J7" s="1134"/>
      <c r="K7" s="1135"/>
      <c r="L7" s="1136"/>
      <c r="M7" s="1124"/>
      <c r="N7" s="1125"/>
      <c r="O7" s="1125"/>
      <c r="P7" s="1106"/>
      <c r="Q7" s="1106"/>
    </row>
    <row r="8" spans="1:17" s="1105" customFormat="1" ht="13.2">
      <c r="A8" s="1137" t="s">
        <v>683</v>
      </c>
      <c r="B8" s="1138">
        <v>1182354.935427</v>
      </c>
      <c r="C8" s="1138">
        <v>3047</v>
      </c>
      <c r="D8" s="1139">
        <f>IFERROR(C8/B8,0)</f>
        <v>2.5770603299419517E-3</v>
      </c>
      <c r="E8" s="1140">
        <v>1071</v>
      </c>
      <c r="F8" s="1141">
        <f>IFERROR(C8/E8,0)</f>
        <v>2.8450046685340804</v>
      </c>
      <c r="G8" s="1142">
        <v>310.36</v>
      </c>
      <c r="H8" s="1143">
        <v>310.36</v>
      </c>
      <c r="I8" s="1144">
        <v>0.05</v>
      </c>
      <c r="J8" s="1145">
        <v>-3.59</v>
      </c>
      <c r="K8" s="1145">
        <v>-3.59</v>
      </c>
      <c r="L8" s="1146">
        <v>564.64</v>
      </c>
      <c r="M8" s="1147"/>
      <c r="N8" s="1148"/>
      <c r="O8" s="1148"/>
      <c r="P8" s="1106"/>
      <c r="Q8" s="1106"/>
    </row>
    <row r="9" spans="1:17" s="1105" customFormat="1" ht="12.9" customHeight="1">
      <c r="A9" s="1137" t="s">
        <v>684</v>
      </c>
      <c r="B9" s="1138">
        <v>109066.88906999999</v>
      </c>
      <c r="C9" s="1138">
        <v>304</v>
      </c>
      <c r="D9" s="1139">
        <f t="shared" ref="D9:D10" si="0">IFERROR(C9/B9,0)</f>
        <v>2.7872803798858737E-3</v>
      </c>
      <c r="E9" s="1140">
        <v>70</v>
      </c>
      <c r="F9" s="1149">
        <f t="shared" ref="F9:F10" si="1">IFERROR(C9/E9,0)</f>
        <v>4.3428571428571425</v>
      </c>
      <c r="G9" s="1142">
        <v>322.18</v>
      </c>
      <c r="H9" s="1143">
        <v>322.18</v>
      </c>
      <c r="I9" s="1144">
        <v>0.05</v>
      </c>
      <c r="J9" s="1145">
        <v>-2.8</v>
      </c>
      <c r="K9" s="1145">
        <v>-2.8</v>
      </c>
      <c r="L9" s="1146">
        <v>537.29</v>
      </c>
      <c r="M9" s="1147"/>
      <c r="N9" s="1148"/>
      <c r="O9" s="1148"/>
      <c r="P9" s="1106"/>
      <c r="Q9" s="1106"/>
    </row>
    <row r="10" spans="1:17" s="1105" customFormat="1" ht="12.9" customHeight="1">
      <c r="A10" s="1137" t="s">
        <v>685</v>
      </c>
      <c r="B10" s="1138">
        <v>424627.85129399999</v>
      </c>
      <c r="C10" s="1138">
        <v>0</v>
      </c>
      <c r="D10" s="1139">
        <f t="shared" si="0"/>
        <v>0</v>
      </c>
      <c r="E10" s="1140">
        <v>0</v>
      </c>
      <c r="F10" s="1149">
        <f t="shared" si="1"/>
        <v>0</v>
      </c>
      <c r="G10" s="1142">
        <v>0</v>
      </c>
      <c r="H10" s="1143">
        <v>0</v>
      </c>
      <c r="I10" s="1144">
        <v>0</v>
      </c>
      <c r="J10" s="1145">
        <v>0</v>
      </c>
      <c r="K10" s="1145">
        <v>0</v>
      </c>
      <c r="L10" s="1146">
        <v>0</v>
      </c>
      <c r="M10" s="1147"/>
      <c r="N10" s="1148"/>
      <c r="O10" s="1148"/>
      <c r="P10" s="1106"/>
      <c r="Q10" s="1106"/>
    </row>
    <row r="11" spans="1:17" s="1105" customFormat="1" ht="13.2">
      <c r="A11" s="1126" t="s">
        <v>686</v>
      </c>
      <c r="B11" s="1127"/>
      <c r="C11" s="1127"/>
      <c r="D11" s="1150"/>
      <c r="E11" s="1151"/>
      <c r="F11" s="1152"/>
      <c r="G11" s="1153"/>
      <c r="H11" s="1154"/>
      <c r="I11" s="1155"/>
      <c r="J11" s="1156"/>
      <c r="K11" s="1156"/>
      <c r="L11" s="1157"/>
      <c r="M11" s="1147"/>
      <c r="N11" s="1158"/>
      <c r="O11" s="1158"/>
      <c r="P11" s="1106"/>
      <c r="Q11" s="1106"/>
    </row>
    <row r="12" spans="1:17" s="1105" customFormat="1" ht="12.9" customHeight="1">
      <c r="A12" s="1137" t="s">
        <v>687</v>
      </c>
      <c r="B12" s="1138">
        <v>853550.48807099997</v>
      </c>
      <c r="C12" s="1138">
        <v>1865</v>
      </c>
      <c r="D12" s="1139">
        <f>IFERROR(C12/B12,0)</f>
        <v>2.1849908424454744E-3</v>
      </c>
      <c r="E12" s="1140">
        <v>761</v>
      </c>
      <c r="F12" s="1149">
        <f>IFERROR(C12/E12,0)</f>
        <v>2.4507227332457293</v>
      </c>
      <c r="G12" s="1142">
        <v>309.29000000000002</v>
      </c>
      <c r="H12" s="1142">
        <v>309.29000000000002</v>
      </c>
      <c r="I12" s="1144">
        <v>0.05</v>
      </c>
      <c r="J12" s="1145">
        <v>-2.81</v>
      </c>
      <c r="K12" s="1145">
        <v>-2.81</v>
      </c>
      <c r="L12" s="1146">
        <v>658.92</v>
      </c>
      <c r="M12" s="1147"/>
      <c r="N12" s="1148"/>
      <c r="O12" s="1148"/>
      <c r="P12" s="1106"/>
      <c r="Q12" s="1106"/>
    </row>
    <row r="13" spans="1:17" s="1105" customFormat="1" ht="12.9" customHeight="1">
      <c r="A13" s="1137" t="s">
        <v>688</v>
      </c>
      <c r="B13" s="1138">
        <v>866356.13138400007</v>
      </c>
      <c r="C13" s="1138">
        <v>1486</v>
      </c>
      <c r="D13" s="1139">
        <f>IFERROR(C13/B13,0)</f>
        <v>1.715229968565146E-3</v>
      </c>
      <c r="E13" s="1140">
        <v>380</v>
      </c>
      <c r="F13" s="1149">
        <f>IFERROR(C13/E13,0)</f>
        <v>3.9105263157894736</v>
      </c>
      <c r="G13" s="1142">
        <v>314.12</v>
      </c>
      <c r="H13" s="1142">
        <v>314.12</v>
      </c>
      <c r="I13" s="1144">
        <v>0.05</v>
      </c>
      <c r="J13" s="1145">
        <v>-4.4000000000000004</v>
      </c>
      <c r="K13" s="1145">
        <v>-4.4000000000000004</v>
      </c>
      <c r="L13" s="1146">
        <v>440.73</v>
      </c>
      <c r="M13" s="1147"/>
      <c r="N13" s="1148"/>
      <c r="O13" s="1148"/>
      <c r="P13" s="1106"/>
      <c r="Q13" s="1106"/>
    </row>
    <row r="14" spans="1:17" s="1105" customFormat="1" ht="13.2">
      <c r="A14" s="1126" t="s">
        <v>689</v>
      </c>
      <c r="B14" s="1127"/>
      <c r="C14" s="1127"/>
      <c r="D14" s="1150"/>
      <c r="E14" s="1151"/>
      <c r="F14" s="1152"/>
      <c r="G14" s="1153"/>
      <c r="H14" s="1154"/>
      <c r="I14" s="1155"/>
      <c r="J14" s="1156"/>
      <c r="K14" s="1156"/>
      <c r="L14" s="1157"/>
      <c r="M14" s="1147"/>
      <c r="N14" s="1158"/>
      <c r="O14" s="1158"/>
      <c r="P14" s="1106"/>
      <c r="Q14" s="1106"/>
    </row>
    <row r="15" spans="1:17" s="1105" customFormat="1" ht="13.2">
      <c r="A15" s="1137" t="s">
        <v>690</v>
      </c>
      <c r="B15" s="1159">
        <v>0</v>
      </c>
      <c r="C15" s="1159">
        <v>0</v>
      </c>
      <c r="D15" s="1139">
        <f t="shared" ref="D15:D20" si="2">IFERROR(C15/B15,0)</f>
        <v>0</v>
      </c>
      <c r="E15" s="1160">
        <v>0</v>
      </c>
      <c r="F15" s="1149">
        <f t="shared" ref="F15:F20" si="3">IFERROR(C15/E15,0)</f>
        <v>0</v>
      </c>
      <c r="G15" s="1142">
        <v>0</v>
      </c>
      <c r="H15" s="1143">
        <v>0</v>
      </c>
      <c r="I15" s="1144">
        <v>0</v>
      </c>
      <c r="J15" s="1145">
        <v>0</v>
      </c>
      <c r="K15" s="1145">
        <v>0</v>
      </c>
      <c r="L15" s="1146">
        <v>0</v>
      </c>
      <c r="M15" s="1147"/>
      <c r="N15" s="1106"/>
      <c r="O15" s="1106"/>
      <c r="P15" s="1106"/>
      <c r="Q15" s="1106"/>
    </row>
    <row r="16" spans="1:17" s="1105" customFormat="1" ht="13.2">
      <c r="A16" s="1137" t="s">
        <v>691</v>
      </c>
      <c r="B16" s="1138">
        <v>27051</v>
      </c>
      <c r="C16" s="1138">
        <v>3351</v>
      </c>
      <c r="D16" s="1139">
        <f t="shared" si="2"/>
        <v>0.1238771209936786</v>
      </c>
      <c r="E16" s="1140">
        <v>1141</v>
      </c>
      <c r="F16" s="1149">
        <f t="shared" si="3"/>
        <v>2.9368974583698511</v>
      </c>
      <c r="G16" s="1142">
        <v>311.43</v>
      </c>
      <c r="H16" s="1143">
        <v>311.43</v>
      </c>
      <c r="I16" s="1144">
        <v>0.05</v>
      </c>
      <c r="J16" s="1145">
        <v>-3.51</v>
      </c>
      <c r="K16" s="1145">
        <v>-3.51</v>
      </c>
      <c r="L16" s="1146">
        <v>562.16</v>
      </c>
      <c r="M16" s="1147"/>
      <c r="N16" s="1125"/>
      <c r="O16" s="1106"/>
      <c r="P16" s="1106"/>
      <c r="Q16" s="1106"/>
    </row>
    <row r="17" spans="1:17" s="1105" customFormat="1" ht="13.2">
      <c r="A17" s="1137" t="s">
        <v>692</v>
      </c>
      <c r="B17" s="1138">
        <v>517902.91745400004</v>
      </c>
      <c r="C17" s="1138">
        <v>1134</v>
      </c>
      <c r="D17" s="1139">
        <f t="shared" si="2"/>
        <v>2.1895995596524546E-3</v>
      </c>
      <c r="E17" s="1140">
        <v>424</v>
      </c>
      <c r="F17" s="1149">
        <f t="shared" si="3"/>
        <v>2.6745283018867925</v>
      </c>
      <c r="G17" s="1142">
        <v>322.83999999999997</v>
      </c>
      <c r="H17" s="1142">
        <v>322.83999999999997</v>
      </c>
      <c r="I17" s="1144">
        <v>0.05</v>
      </c>
      <c r="J17" s="1145">
        <v>-3.85</v>
      </c>
      <c r="K17" s="1145">
        <v>-3.85</v>
      </c>
      <c r="L17" s="1146">
        <v>565</v>
      </c>
      <c r="M17" s="1147"/>
      <c r="N17" s="1106"/>
      <c r="O17" s="1106"/>
      <c r="P17" s="1106"/>
      <c r="Q17" s="1106"/>
    </row>
    <row r="18" spans="1:17" s="1105" customFormat="1" ht="13.2">
      <c r="A18" s="1137" t="s">
        <v>693</v>
      </c>
      <c r="B18" s="1138">
        <v>93998.243096999999</v>
      </c>
      <c r="C18" s="1138">
        <v>53</v>
      </c>
      <c r="D18" s="1139">
        <f t="shared" si="2"/>
        <v>5.6384032566765628E-4</v>
      </c>
      <c r="E18" s="1140">
        <v>23</v>
      </c>
      <c r="F18" s="1149">
        <f t="shared" si="3"/>
        <v>2.3043478260869565</v>
      </c>
      <c r="G18" s="1142">
        <v>361.9</v>
      </c>
      <c r="H18" s="1143">
        <v>361.9</v>
      </c>
      <c r="I18" s="1144">
        <v>0.05</v>
      </c>
      <c r="J18" s="1145">
        <v>-2.31</v>
      </c>
      <c r="K18" s="1145">
        <v>-2.31</v>
      </c>
      <c r="L18" s="1146">
        <v>895.7</v>
      </c>
      <c r="M18" s="1147"/>
      <c r="N18" s="1106"/>
      <c r="O18" s="1106"/>
      <c r="P18" s="1106"/>
      <c r="Q18" s="1106"/>
    </row>
    <row r="19" spans="1:17" s="1105" customFormat="1" ht="15.6">
      <c r="A19" s="1137" t="s">
        <v>694</v>
      </c>
      <c r="B19" s="1138">
        <v>1352337.7384959999</v>
      </c>
      <c r="C19" s="1138">
        <v>3080</v>
      </c>
      <c r="D19" s="1139">
        <f t="shared" si="2"/>
        <v>2.2775375650060737E-3</v>
      </c>
      <c r="E19" s="1140">
        <v>1052</v>
      </c>
      <c r="F19" s="1149">
        <f t="shared" si="3"/>
        <v>2.9277566539923954</v>
      </c>
      <c r="G19" s="1142">
        <v>308.2</v>
      </c>
      <c r="H19" s="1143">
        <v>308.2</v>
      </c>
      <c r="I19" s="1144">
        <v>0.05</v>
      </c>
      <c r="J19" s="1145">
        <v>-3.48</v>
      </c>
      <c r="K19" s="1145">
        <v>-3.48</v>
      </c>
      <c r="L19" s="1146">
        <v>551.48</v>
      </c>
      <c r="M19" s="1147"/>
      <c r="N19" s="1106"/>
      <c r="O19" s="1106"/>
      <c r="P19" s="1106"/>
      <c r="Q19" s="1106"/>
    </row>
    <row r="20" spans="1:17" s="1105" customFormat="1" ht="15.6">
      <c r="A20" s="1137" t="s">
        <v>695</v>
      </c>
      <c r="B20" s="1138">
        <v>603866</v>
      </c>
      <c r="C20" s="1138">
        <v>2788</v>
      </c>
      <c r="D20" s="1139">
        <f t="shared" si="2"/>
        <v>4.6169183229391947E-3</v>
      </c>
      <c r="E20" s="1140">
        <v>948</v>
      </c>
      <c r="F20" s="1149">
        <f t="shared" si="3"/>
        <v>2.9409282700421939</v>
      </c>
      <c r="G20" s="1142">
        <v>316.35000000000002</v>
      </c>
      <c r="H20" s="1143">
        <v>316.35000000000002</v>
      </c>
      <c r="I20" s="1144">
        <v>0.05</v>
      </c>
      <c r="J20" s="1145">
        <v>-3.78</v>
      </c>
      <c r="K20" s="1145">
        <v>-3.78</v>
      </c>
      <c r="L20" s="1146">
        <v>528.59</v>
      </c>
      <c r="M20" s="1147"/>
      <c r="N20" s="1106"/>
      <c r="O20" s="1106"/>
      <c r="P20" s="1106"/>
      <c r="Q20" s="1106"/>
    </row>
    <row r="21" spans="1:17" s="1105" customFormat="1" ht="13.2">
      <c r="A21" s="1161" t="s">
        <v>696</v>
      </c>
      <c r="B21" s="1162"/>
      <c r="C21" s="1162"/>
      <c r="D21" s="1163"/>
      <c r="E21" s="1164"/>
      <c r="F21" s="1165"/>
      <c r="G21" s="1166"/>
      <c r="H21" s="1167"/>
      <c r="I21" s="1168"/>
      <c r="J21" s="1169"/>
      <c r="K21" s="1169"/>
      <c r="L21" s="1170"/>
      <c r="M21" s="1147"/>
      <c r="N21" s="1106"/>
      <c r="O21" s="1106"/>
      <c r="P21" s="1106"/>
      <c r="Q21" s="1106"/>
    </row>
    <row r="22" spans="1:17" s="1105" customFormat="1" ht="13.2">
      <c r="A22" s="1137" t="s">
        <v>697</v>
      </c>
      <c r="B22" s="1138">
        <v>464441.9644629996</v>
      </c>
      <c r="C22" s="1138">
        <v>2066</v>
      </c>
      <c r="D22" s="1139">
        <f t="shared" ref="D22:D35" si="4">IFERROR(C22/B22,0)</f>
        <v>4.4483491115811747E-3</v>
      </c>
      <c r="E22" s="1140">
        <v>699</v>
      </c>
      <c r="F22" s="1149">
        <f t="shared" ref="F22:F35" si="5">IFERROR(C22/E22,0)</f>
        <v>2.955650929899857</v>
      </c>
      <c r="G22" s="1142">
        <v>322.24</v>
      </c>
      <c r="H22" s="1143">
        <v>322.24</v>
      </c>
      <c r="I22" s="1144">
        <v>0.05</v>
      </c>
      <c r="J22" s="1145">
        <v>-4.1900000000000004</v>
      </c>
      <c r="K22" s="1145">
        <v>-4.1900000000000004</v>
      </c>
      <c r="L22" s="1146">
        <v>502.24</v>
      </c>
      <c r="M22" s="1147"/>
      <c r="N22" s="1106"/>
      <c r="O22" s="1106"/>
      <c r="P22" s="1106"/>
      <c r="Q22" s="1106"/>
    </row>
    <row r="23" spans="1:17" s="1105" customFormat="1" ht="13.2">
      <c r="A23" s="1137" t="s">
        <v>576</v>
      </c>
      <c r="B23" s="1138">
        <v>276728</v>
      </c>
      <c r="C23" s="1138">
        <v>650</v>
      </c>
      <c r="D23" s="1139">
        <f t="shared" si="4"/>
        <v>2.3488768754878439E-3</v>
      </c>
      <c r="E23" s="1140">
        <v>215</v>
      </c>
      <c r="F23" s="1149">
        <f t="shared" si="5"/>
        <v>3.0232558139534884</v>
      </c>
      <c r="G23" s="1142">
        <v>349.36</v>
      </c>
      <c r="H23" s="1143">
        <v>349.36</v>
      </c>
      <c r="I23" s="1144">
        <v>0.05</v>
      </c>
      <c r="J23" s="1145">
        <v>-2.88</v>
      </c>
      <c r="K23" s="1145">
        <v>-2.88</v>
      </c>
      <c r="L23" s="1146">
        <v>820.15</v>
      </c>
      <c r="M23" s="1147"/>
      <c r="N23" s="1106"/>
      <c r="O23" s="1106"/>
      <c r="P23" s="1106"/>
      <c r="Q23" s="1106"/>
    </row>
    <row r="24" spans="1:17" s="1105" customFormat="1" ht="13.2">
      <c r="A24" s="1137" t="s">
        <v>698</v>
      </c>
      <c r="B24" s="1138">
        <v>8832</v>
      </c>
      <c r="C24" s="1138">
        <v>3</v>
      </c>
      <c r="D24" s="1139">
        <f t="shared" si="4"/>
        <v>3.3967391304347825E-4</v>
      </c>
      <c r="E24" s="1140">
        <v>0</v>
      </c>
      <c r="F24" s="1149">
        <f t="shared" si="5"/>
        <v>0</v>
      </c>
      <c r="G24" s="1142">
        <v>270.10000000000002</v>
      </c>
      <c r="H24" s="1143">
        <v>270.10000000000002</v>
      </c>
      <c r="I24" s="1144">
        <v>0.03</v>
      </c>
      <c r="J24" s="1145">
        <v>-1.65</v>
      </c>
      <c r="K24" s="1145">
        <v>-1.65</v>
      </c>
      <c r="L24" s="1146">
        <v>747.45</v>
      </c>
      <c r="M24" s="1147"/>
      <c r="N24" s="1106"/>
      <c r="O24" s="1106"/>
      <c r="P24" s="1106"/>
      <c r="Q24" s="1106"/>
    </row>
    <row r="25" spans="1:17" s="1105" customFormat="1" ht="13.2">
      <c r="A25" s="1137" t="s">
        <v>699</v>
      </c>
      <c r="B25" s="1138">
        <v>118256</v>
      </c>
      <c r="C25" s="1138">
        <v>18</v>
      </c>
      <c r="D25" s="1139">
        <f t="shared" si="4"/>
        <v>1.5221214991205519E-4</v>
      </c>
      <c r="E25" s="1140">
        <v>13</v>
      </c>
      <c r="F25" s="1149">
        <f t="shared" si="5"/>
        <v>1.3846153846153846</v>
      </c>
      <c r="G25" s="1142">
        <v>171.7</v>
      </c>
      <c r="H25" s="1143">
        <v>171.7</v>
      </c>
      <c r="I25" s="1144">
        <v>0.03</v>
      </c>
      <c r="J25" s="1145">
        <v>-1.76</v>
      </c>
      <c r="K25" s="1145">
        <v>-1.76</v>
      </c>
      <c r="L25" s="1146">
        <v>511.91</v>
      </c>
      <c r="M25" s="1147"/>
      <c r="N25" s="1106"/>
      <c r="O25" s="1106"/>
      <c r="P25" s="1106"/>
      <c r="Q25" s="1106"/>
    </row>
    <row r="26" spans="1:17" s="1105" customFormat="1" ht="13.2">
      <c r="A26" s="1137" t="s">
        <v>700</v>
      </c>
      <c r="B26" s="1138">
        <v>281693.26786909363</v>
      </c>
      <c r="C26" s="1138">
        <v>553</v>
      </c>
      <c r="D26" s="1139">
        <f t="shared" si="4"/>
        <v>1.9631282074408182E-3</v>
      </c>
      <c r="E26" s="1140">
        <v>199</v>
      </c>
      <c r="F26" s="1149">
        <f t="shared" si="5"/>
        <v>2.778894472361809</v>
      </c>
      <c r="G26" s="1142">
        <v>282.31</v>
      </c>
      <c r="H26" s="1143">
        <v>282.31</v>
      </c>
      <c r="I26" s="1144">
        <v>0.04</v>
      </c>
      <c r="J26" s="1145">
        <v>-2.79</v>
      </c>
      <c r="K26" s="1145">
        <v>-2.79</v>
      </c>
      <c r="L26" s="1146">
        <v>628.59</v>
      </c>
      <c r="M26" s="1147"/>
      <c r="N26" s="1106"/>
      <c r="O26" s="1106"/>
      <c r="P26" s="1106"/>
      <c r="Q26" s="1106"/>
    </row>
    <row r="27" spans="1:17" s="1105" customFormat="1" ht="13.2">
      <c r="A27" s="1137" t="s">
        <v>701</v>
      </c>
      <c r="B27" s="1138">
        <v>255968</v>
      </c>
      <c r="C27" s="1138">
        <v>165</v>
      </c>
      <c r="D27" s="1139">
        <f>IFERROR(C27/B27,0)</f>
        <v>6.4461182647830974E-4</v>
      </c>
      <c r="E27" s="1140">
        <v>52</v>
      </c>
      <c r="F27" s="1149">
        <f t="shared" si="5"/>
        <v>3.1730769230769229</v>
      </c>
      <c r="G27" s="1142">
        <v>176.09</v>
      </c>
      <c r="H27" s="1143">
        <v>176.09</v>
      </c>
      <c r="I27" s="1144">
        <v>0.03</v>
      </c>
      <c r="J27" s="1145">
        <v>-2.66</v>
      </c>
      <c r="K27" s="1145">
        <v>-2.66</v>
      </c>
      <c r="L27" s="1146">
        <v>331.33</v>
      </c>
      <c r="M27" s="1147"/>
      <c r="N27" s="1106"/>
      <c r="O27" s="1106"/>
      <c r="P27" s="1106"/>
      <c r="Q27" s="1106"/>
    </row>
    <row r="28" spans="1:17" s="1105" customFormat="1" ht="13.2">
      <c r="A28" s="1137" t="s">
        <v>702</v>
      </c>
      <c r="B28" s="1138">
        <v>416496</v>
      </c>
      <c r="C28" s="1138">
        <v>1061</v>
      </c>
      <c r="D28" s="1139">
        <f t="shared" si="4"/>
        <v>2.5474434328300872E-3</v>
      </c>
      <c r="E28" s="1140">
        <v>383</v>
      </c>
      <c r="F28" s="1149">
        <f t="shared" si="5"/>
        <v>2.7702349869451699</v>
      </c>
      <c r="G28" s="1142">
        <v>339.95</v>
      </c>
      <c r="H28" s="1142">
        <v>339.95</v>
      </c>
      <c r="I28" s="1144">
        <v>0.06</v>
      </c>
      <c r="J28" s="1145">
        <v>-4.58</v>
      </c>
      <c r="K28" s="1145">
        <v>-4.58</v>
      </c>
      <c r="L28" s="1146">
        <v>445.73</v>
      </c>
      <c r="M28" s="1147"/>
      <c r="N28" s="1106"/>
      <c r="O28" s="1106"/>
      <c r="P28" s="1106"/>
      <c r="Q28" s="1106"/>
    </row>
    <row r="29" spans="1:17" s="1105" customFormat="1" ht="13.2">
      <c r="A29" s="1137" t="s">
        <v>703</v>
      </c>
      <c r="B29" s="1138">
        <v>322218</v>
      </c>
      <c r="C29" s="1138">
        <v>654</v>
      </c>
      <c r="D29" s="1139">
        <f t="shared" si="4"/>
        <v>2.0296817682438598E-3</v>
      </c>
      <c r="E29" s="1140">
        <v>220</v>
      </c>
      <c r="F29" s="1149">
        <f t="shared" si="5"/>
        <v>2.9727272727272727</v>
      </c>
      <c r="G29" s="1142">
        <v>312.29000000000002</v>
      </c>
      <c r="H29" s="1142">
        <v>312.29000000000002</v>
      </c>
      <c r="I29" s="1144">
        <v>0.05</v>
      </c>
      <c r="J29" s="1145">
        <v>-4.46</v>
      </c>
      <c r="K29" s="1145">
        <v>-4.46</v>
      </c>
      <c r="L29" s="1146">
        <v>411.89</v>
      </c>
      <c r="M29" s="1147"/>
      <c r="N29" s="1106"/>
      <c r="O29" s="1106"/>
      <c r="P29" s="1106"/>
      <c r="Q29" s="1106"/>
    </row>
    <row r="30" spans="1:17" s="1105" customFormat="1" ht="13.2">
      <c r="A30" s="1137" t="s">
        <v>704</v>
      </c>
      <c r="B30" s="1138">
        <v>354584</v>
      </c>
      <c r="C30" s="1138">
        <v>637</v>
      </c>
      <c r="D30" s="1139">
        <f t="shared" si="4"/>
        <v>1.796471357985696E-3</v>
      </c>
      <c r="E30" s="1140">
        <v>208</v>
      </c>
      <c r="F30" s="1149">
        <f t="shared" si="5"/>
        <v>3.0625</v>
      </c>
      <c r="G30" s="1142">
        <v>265</v>
      </c>
      <c r="H30" s="1142">
        <v>265</v>
      </c>
      <c r="I30" s="1144">
        <v>0.04</v>
      </c>
      <c r="J30" s="1145">
        <v>-2.0299999999999998</v>
      </c>
      <c r="K30" s="1145">
        <v>-2.0299999999999998</v>
      </c>
      <c r="L30" s="1146">
        <v>646.63</v>
      </c>
      <c r="M30" s="1147"/>
      <c r="N30" s="1106"/>
      <c r="O30" s="1106"/>
      <c r="P30" s="1106"/>
      <c r="Q30" s="1106"/>
    </row>
    <row r="31" spans="1:17" s="1105" customFormat="1" ht="13.2">
      <c r="A31" s="1137" t="s">
        <v>705</v>
      </c>
      <c r="B31" s="1138">
        <v>85320</v>
      </c>
      <c r="C31" s="1138">
        <v>288</v>
      </c>
      <c r="D31" s="1139">
        <f t="shared" si="4"/>
        <v>3.3755274261603376E-3</v>
      </c>
      <c r="E31" s="1140">
        <v>96</v>
      </c>
      <c r="F31" s="1149">
        <f t="shared" si="5"/>
        <v>3</v>
      </c>
      <c r="G31" s="1142">
        <v>428.92</v>
      </c>
      <c r="H31" s="1142">
        <v>428.92</v>
      </c>
      <c r="I31" s="1144">
        <v>0.06</v>
      </c>
      <c r="J31" s="1145">
        <v>-1.89</v>
      </c>
      <c r="K31" s="1145">
        <v>-1.89</v>
      </c>
      <c r="L31" s="1146">
        <v>1070.1300000000001</v>
      </c>
      <c r="M31" s="1147"/>
      <c r="N31" s="1106"/>
      <c r="O31" s="1106"/>
      <c r="P31" s="1106"/>
      <c r="Q31" s="1106"/>
    </row>
    <row r="32" spans="1:17" s="1105" customFormat="1" ht="13.2">
      <c r="A32" s="1137" t="s">
        <v>706</v>
      </c>
      <c r="B32" s="1138">
        <v>168751</v>
      </c>
      <c r="C32" s="1138">
        <v>401</v>
      </c>
      <c r="D32" s="1139">
        <f t="shared" si="4"/>
        <v>2.3762822146239132E-3</v>
      </c>
      <c r="E32" s="1140">
        <v>128</v>
      </c>
      <c r="F32" s="1149">
        <f t="shared" si="5"/>
        <v>3.1328125</v>
      </c>
      <c r="G32" s="1142">
        <v>308.27999999999997</v>
      </c>
      <c r="H32" s="1142">
        <v>308.27999999999997</v>
      </c>
      <c r="I32" s="1144">
        <v>0.04</v>
      </c>
      <c r="J32" s="1145">
        <v>-3.06</v>
      </c>
      <c r="K32" s="1145">
        <v>-3.06</v>
      </c>
      <c r="L32" s="1146">
        <v>739.35</v>
      </c>
      <c r="M32" s="1147"/>
      <c r="N32" s="1106"/>
      <c r="O32" s="1106"/>
      <c r="P32" s="1106"/>
      <c r="Q32" s="1106"/>
    </row>
    <row r="33" spans="1:17" s="1105" customFormat="1" ht="13.2">
      <c r="A33" s="1137" t="s">
        <v>707</v>
      </c>
      <c r="B33" s="1138">
        <v>63163</v>
      </c>
      <c r="C33" s="1138">
        <v>81</v>
      </c>
      <c r="D33" s="1139">
        <f t="shared" si="4"/>
        <v>1.2823963396292133E-3</v>
      </c>
      <c r="E33" s="1140">
        <v>26</v>
      </c>
      <c r="F33" s="1149">
        <f t="shared" si="5"/>
        <v>3.1153846153846154</v>
      </c>
      <c r="G33" s="1142">
        <v>107.59</v>
      </c>
      <c r="H33" s="1142">
        <v>107.59</v>
      </c>
      <c r="I33" s="1144">
        <v>0.01</v>
      </c>
      <c r="J33" s="1145">
        <v>-0.65</v>
      </c>
      <c r="K33" s="1145">
        <v>-0.65</v>
      </c>
      <c r="L33" s="1146">
        <v>390.85</v>
      </c>
      <c r="M33" s="1147"/>
      <c r="N33" s="1106"/>
      <c r="O33" s="1106"/>
      <c r="P33" s="1106"/>
      <c r="Q33" s="1106"/>
    </row>
    <row r="34" spans="1:17" s="1105" customFormat="1" ht="13.2">
      <c r="A34" s="1137" t="s">
        <v>708</v>
      </c>
      <c r="B34" s="1138">
        <v>53342</v>
      </c>
      <c r="C34" s="1138">
        <v>64</v>
      </c>
      <c r="D34" s="1139">
        <f t="shared" si="4"/>
        <v>1.1998050316823516E-3</v>
      </c>
      <c r="E34" s="1140">
        <v>28</v>
      </c>
      <c r="F34" s="1149">
        <f t="shared" si="5"/>
        <v>2.2857142857142856</v>
      </c>
      <c r="G34" s="1142">
        <v>390.01</v>
      </c>
      <c r="H34" s="1142">
        <v>390.01</v>
      </c>
      <c r="I34" s="1144">
        <v>7.0000000000000007E-2</v>
      </c>
      <c r="J34" s="1145">
        <v>-7.03</v>
      </c>
      <c r="K34" s="1145">
        <v>-7.03</v>
      </c>
      <c r="L34" s="1146">
        <v>603.13</v>
      </c>
      <c r="M34" s="1147"/>
      <c r="N34" s="1106"/>
      <c r="O34" s="1106"/>
      <c r="P34" s="1106"/>
      <c r="Q34" s="1106"/>
    </row>
    <row r="35" spans="1:17" s="1105" customFormat="1" ht="15.6">
      <c r="A35" s="1137" t="s">
        <v>709</v>
      </c>
      <c r="B35" s="1138">
        <v>169416.79016600005</v>
      </c>
      <c r="C35" s="1138">
        <v>1053</v>
      </c>
      <c r="D35" s="1139">
        <f t="shared" si="4"/>
        <v>6.2154406240859392E-3</v>
      </c>
      <c r="E35" s="1140">
        <v>361</v>
      </c>
      <c r="F35" s="1149">
        <f t="shared" si="5"/>
        <v>2.9168975069252077</v>
      </c>
      <c r="G35" s="1142">
        <v>344.21</v>
      </c>
      <c r="H35" s="1143">
        <v>344.21</v>
      </c>
      <c r="I35" s="1144">
        <v>0.06</v>
      </c>
      <c r="J35" s="1145">
        <v>-5.19</v>
      </c>
      <c r="K35" s="1145">
        <v>-5.19</v>
      </c>
      <c r="L35" s="1146">
        <v>413.43</v>
      </c>
      <c r="M35" s="1147"/>
      <c r="N35" s="1106"/>
      <c r="O35" s="1106"/>
      <c r="P35" s="1106"/>
      <c r="Q35" s="1106"/>
    </row>
    <row r="36" spans="1:17" s="1105" customFormat="1" ht="13.2">
      <c r="A36" s="1171" t="s">
        <v>710</v>
      </c>
      <c r="B36" s="1172"/>
      <c r="C36" s="1172"/>
      <c r="D36" s="1172"/>
      <c r="E36" s="1173"/>
      <c r="F36" s="1174"/>
      <c r="G36" s="1175"/>
      <c r="H36" s="1176"/>
      <c r="I36" s="1177"/>
      <c r="J36" s="1178"/>
      <c r="K36" s="1178"/>
      <c r="L36" s="1179"/>
      <c r="M36" s="1147"/>
      <c r="N36" s="1106"/>
      <c r="O36" s="1106"/>
      <c r="P36" s="1106"/>
      <c r="Q36" s="1106"/>
    </row>
    <row r="37" spans="1:17" s="1105" customFormat="1" ht="13.2">
      <c r="A37" s="1180" t="s">
        <v>711</v>
      </c>
      <c r="B37" s="1181">
        <v>1284448</v>
      </c>
      <c r="C37" s="1181">
        <v>2444</v>
      </c>
      <c r="D37" s="1182">
        <f t="shared" ref="D37:D42" si="6">IFERROR(C37/B37,0)</f>
        <v>1.9027628989262313E-3</v>
      </c>
      <c r="E37" s="1183">
        <v>898</v>
      </c>
      <c r="F37" s="1184">
        <f t="shared" ref="F37:F42" si="7">IFERROR(C37/E37,0)</f>
        <v>2.7216035634743876</v>
      </c>
      <c r="G37" s="1142">
        <v>298.75</v>
      </c>
      <c r="H37" s="1143">
        <v>298.75</v>
      </c>
      <c r="I37" s="1144">
        <v>0.05</v>
      </c>
      <c r="J37" s="1145">
        <v>-3.22</v>
      </c>
      <c r="K37" s="1145">
        <v>-3.22</v>
      </c>
      <c r="L37" s="1146">
        <v>563.66999999999996</v>
      </c>
      <c r="M37" s="1147"/>
      <c r="N37" s="1106"/>
      <c r="O37" s="1106"/>
      <c r="P37" s="1106"/>
      <c r="Q37" s="1106"/>
    </row>
    <row r="38" spans="1:17" s="1105" customFormat="1" ht="13.2">
      <c r="A38" s="1180" t="s">
        <v>712</v>
      </c>
      <c r="B38" s="1181">
        <v>357233</v>
      </c>
      <c r="C38" s="1181">
        <v>35</v>
      </c>
      <c r="D38" s="1182">
        <f t="shared" si="6"/>
        <v>9.7975271041589098E-5</v>
      </c>
      <c r="E38" s="1183">
        <v>10</v>
      </c>
      <c r="F38" s="1184">
        <f t="shared" si="7"/>
        <v>3.5</v>
      </c>
      <c r="G38" s="1142">
        <v>349.92</v>
      </c>
      <c r="H38" s="1143">
        <v>349.92</v>
      </c>
      <c r="I38" s="1144">
        <v>0.06</v>
      </c>
      <c r="J38" s="1145">
        <v>-3.78</v>
      </c>
      <c r="K38" s="1145">
        <v>-3.78</v>
      </c>
      <c r="L38" s="1146">
        <v>562.44000000000005</v>
      </c>
      <c r="M38" s="1147"/>
      <c r="N38" s="1106"/>
      <c r="O38" s="1106"/>
      <c r="P38" s="1106"/>
      <c r="Q38" s="1106"/>
    </row>
    <row r="39" spans="1:17" s="1105" customFormat="1" ht="15.6">
      <c r="A39" s="1180" t="s">
        <v>713</v>
      </c>
      <c r="B39" s="1181">
        <v>35313</v>
      </c>
      <c r="C39" s="1181">
        <v>10</v>
      </c>
      <c r="D39" s="1182">
        <f t="shared" si="6"/>
        <v>2.8318183105371957E-4</v>
      </c>
      <c r="E39" s="1183">
        <v>4</v>
      </c>
      <c r="F39" s="1184">
        <f t="shared" si="7"/>
        <v>2.5</v>
      </c>
      <c r="G39" s="1142">
        <v>255.63</v>
      </c>
      <c r="H39" s="1143">
        <v>255.63</v>
      </c>
      <c r="I39" s="1144">
        <v>0.04</v>
      </c>
      <c r="J39" s="1145">
        <v>-2.27</v>
      </c>
      <c r="K39" s="1145">
        <v>-2.27</v>
      </c>
      <c r="L39" s="1146">
        <v>563.82000000000005</v>
      </c>
      <c r="M39" s="1147"/>
      <c r="N39" s="1106"/>
      <c r="O39" s="1106"/>
      <c r="P39" s="1106"/>
      <c r="Q39" s="1106"/>
    </row>
    <row r="40" spans="1:17" s="1105" customFormat="1" ht="13.2">
      <c r="A40" s="1180" t="s">
        <v>714</v>
      </c>
      <c r="B40" s="1181">
        <v>687677</v>
      </c>
      <c r="C40" s="1181">
        <v>562</v>
      </c>
      <c r="D40" s="1182">
        <f t="shared" si="6"/>
        <v>8.1724414223538087E-4</v>
      </c>
      <c r="E40" s="1183">
        <v>267</v>
      </c>
      <c r="F40" s="1184">
        <f t="shared" si="7"/>
        <v>2.1048689138576777</v>
      </c>
      <c r="G40" s="1142">
        <v>338.02</v>
      </c>
      <c r="H40" s="1143">
        <v>338.02</v>
      </c>
      <c r="I40" s="1144">
        <v>0.05</v>
      </c>
      <c r="J40" s="1145">
        <v>-4.04</v>
      </c>
      <c r="K40" s="1145">
        <v>-4.04</v>
      </c>
      <c r="L40" s="1146">
        <v>558.29</v>
      </c>
      <c r="M40" s="1147"/>
      <c r="N40" s="1106"/>
      <c r="O40" s="1106"/>
      <c r="P40" s="1106"/>
      <c r="Q40" s="1106"/>
    </row>
    <row r="41" spans="1:17" s="1105" customFormat="1" ht="13.2">
      <c r="A41" s="1180" t="s">
        <v>715</v>
      </c>
      <c r="B41" s="1181">
        <v>69406</v>
      </c>
      <c r="C41" s="1181">
        <v>20</v>
      </c>
      <c r="D41" s="1182">
        <f t="shared" si="6"/>
        <v>2.8815952511310259E-4</v>
      </c>
      <c r="E41" s="1183">
        <v>0</v>
      </c>
      <c r="F41" s="1184">
        <f t="shared" si="7"/>
        <v>0</v>
      </c>
      <c r="G41" s="1142">
        <v>242.52</v>
      </c>
      <c r="H41" s="1143">
        <v>242.52</v>
      </c>
      <c r="I41" s="1144">
        <v>0.04</v>
      </c>
      <c r="J41" s="1145">
        <v>-2.97</v>
      </c>
      <c r="K41" s="1145">
        <v>-2.97</v>
      </c>
      <c r="L41" s="1146">
        <v>459.63</v>
      </c>
      <c r="M41" s="1147"/>
      <c r="N41" s="1106"/>
      <c r="O41" s="1106"/>
      <c r="P41" s="1106"/>
      <c r="Q41" s="1106"/>
    </row>
    <row r="42" spans="1:17" s="1105" customFormat="1" ht="15.6">
      <c r="A42" s="1180" t="s">
        <v>716</v>
      </c>
      <c r="B42" s="1181">
        <v>372317</v>
      </c>
      <c r="C42" s="1181">
        <v>884</v>
      </c>
      <c r="D42" s="1182">
        <f t="shared" si="6"/>
        <v>2.3743208072690746E-3</v>
      </c>
      <c r="E42" s="1183">
        <v>303</v>
      </c>
      <c r="F42" s="1184">
        <f t="shared" si="7"/>
        <v>2.9174917491749173</v>
      </c>
      <c r="G42" s="1142">
        <v>306.10000000000002</v>
      </c>
      <c r="H42" s="1143">
        <v>306.10000000000002</v>
      </c>
      <c r="I42" s="1144">
        <v>0.04</v>
      </c>
      <c r="J42" s="1145">
        <v>-2.4</v>
      </c>
      <c r="K42" s="1145">
        <v>-2.4</v>
      </c>
      <c r="L42" s="1146">
        <v>732.1</v>
      </c>
      <c r="M42" s="1147"/>
      <c r="N42" s="1106"/>
      <c r="O42" s="1106"/>
      <c r="P42" s="1106"/>
      <c r="Q42" s="1106"/>
    </row>
    <row r="43" spans="1:17" s="1105" customFormat="1" ht="15.6">
      <c r="A43" s="1126" t="s">
        <v>717</v>
      </c>
      <c r="B43" s="1127"/>
      <c r="C43" s="1127"/>
      <c r="D43" s="1150"/>
      <c r="E43" s="1151"/>
      <c r="F43" s="1152"/>
      <c r="G43" s="1153"/>
      <c r="H43" s="1154"/>
      <c r="I43" s="1155"/>
      <c r="J43" s="1156"/>
      <c r="K43" s="1156"/>
      <c r="L43" s="1157"/>
      <c r="M43" s="1147"/>
      <c r="N43" s="1106"/>
      <c r="O43" s="1106"/>
      <c r="P43" s="1106"/>
      <c r="Q43" s="1106"/>
    </row>
    <row r="44" spans="1:17" s="1105" customFormat="1" ht="15.6">
      <c r="A44" s="1180" t="s">
        <v>718</v>
      </c>
      <c r="B44" s="1181">
        <v>203389</v>
      </c>
      <c r="C44" s="1181">
        <v>150</v>
      </c>
      <c r="D44" s="1182">
        <f>IFERROR(C44/B44,0)</f>
        <v>7.3750301147063014E-4</v>
      </c>
      <c r="E44" s="1183">
        <v>57</v>
      </c>
      <c r="F44" s="1184">
        <f>IFERROR(C44/E44,0)</f>
        <v>2.6315789473684212</v>
      </c>
      <c r="G44" s="1142">
        <v>317.95</v>
      </c>
      <c r="H44" s="1143">
        <v>317.95</v>
      </c>
      <c r="I44" s="1144">
        <v>0.05</v>
      </c>
      <c r="J44" s="1145">
        <v>-2.09</v>
      </c>
      <c r="K44" s="1145">
        <v>-2.09</v>
      </c>
      <c r="L44" s="1146">
        <v>728.49</v>
      </c>
      <c r="M44" s="1147"/>
      <c r="N44" s="1106"/>
      <c r="O44" s="1106"/>
      <c r="P44" s="1106"/>
      <c r="Q44" s="1106"/>
    </row>
    <row r="45" spans="1:17" s="1105" customFormat="1" ht="15.6">
      <c r="A45" s="1180" t="s">
        <v>719</v>
      </c>
      <c r="B45" s="1181">
        <v>595200</v>
      </c>
      <c r="C45" s="1181">
        <v>1121</v>
      </c>
      <c r="D45" s="1139">
        <f>IFERROR(C45/B45,0)</f>
        <v>1.8834005376344087E-3</v>
      </c>
      <c r="E45" s="1183">
        <v>398</v>
      </c>
      <c r="F45" s="1141">
        <f>IFERROR(C45/E45,0)</f>
        <v>2.8165829145728645</v>
      </c>
      <c r="G45" s="1142">
        <v>286.29000000000002</v>
      </c>
      <c r="H45" s="1143">
        <v>286.29000000000002</v>
      </c>
      <c r="I45" s="1144">
        <v>0.04</v>
      </c>
      <c r="J45" s="1145">
        <v>-2.91</v>
      </c>
      <c r="K45" s="1145">
        <v>-2.91</v>
      </c>
      <c r="L45" s="1146">
        <v>586.12</v>
      </c>
      <c r="M45" s="1147"/>
      <c r="N45" s="1106"/>
      <c r="O45" s="1106"/>
      <c r="P45" s="1106"/>
      <c r="Q45" s="1106"/>
    </row>
    <row r="46" spans="1:17" s="1105" customFormat="1" ht="15.6">
      <c r="A46" s="1180" t="s">
        <v>720</v>
      </c>
      <c r="B46" s="1181">
        <v>523601</v>
      </c>
      <c r="C46" s="1181">
        <v>2080</v>
      </c>
      <c r="D46" s="1139">
        <f>IFERROR(C46/B46,0)</f>
        <v>3.9724905032648902E-3</v>
      </c>
      <c r="E46" s="1183">
        <v>686</v>
      </c>
      <c r="F46" s="1141">
        <f>IFERROR(C46/E46,0)</f>
        <v>3.0320699708454812</v>
      </c>
      <c r="G46" s="1142">
        <v>324.51</v>
      </c>
      <c r="H46" s="1143">
        <v>324.51</v>
      </c>
      <c r="I46" s="1144">
        <v>0.05</v>
      </c>
      <c r="J46" s="1145">
        <v>-3.94</v>
      </c>
      <c r="K46" s="1145">
        <v>-3.94</v>
      </c>
      <c r="L46" s="1146">
        <v>537.26</v>
      </c>
      <c r="M46" s="1147"/>
      <c r="N46" s="1106"/>
      <c r="O46" s="1106"/>
      <c r="P46" s="1106"/>
      <c r="Q46" s="1106"/>
    </row>
    <row r="47" spans="1:17" s="1105" customFormat="1" ht="15.6">
      <c r="A47" s="1137" t="s">
        <v>721</v>
      </c>
      <c r="B47" s="1181">
        <v>88451</v>
      </c>
      <c r="C47" s="1181">
        <v>3332</v>
      </c>
      <c r="D47" s="1182">
        <f>IFERROR(C47/B47,0)</f>
        <v>3.7670574668460501E-2</v>
      </c>
      <c r="E47" s="1183">
        <v>1141</v>
      </c>
      <c r="F47" s="1184">
        <f>IFERROR(C47/E47,0)</f>
        <v>2.9202453987730062</v>
      </c>
      <c r="G47" s="1142">
        <v>311.82</v>
      </c>
      <c r="H47" s="1142">
        <v>311.82</v>
      </c>
      <c r="I47" s="1144">
        <v>0.05</v>
      </c>
      <c r="J47" s="1145">
        <v>-3.52</v>
      </c>
      <c r="K47" s="1145">
        <v>-3.52</v>
      </c>
      <c r="L47" s="1146">
        <v>562.75</v>
      </c>
      <c r="M47" s="1147"/>
      <c r="N47" s="1106"/>
      <c r="O47" s="1106"/>
      <c r="P47" s="1106"/>
      <c r="Q47" s="1106"/>
    </row>
    <row r="48" spans="1:17" s="1105" customFormat="1" ht="13.2">
      <c r="A48" s="1171" t="s">
        <v>722</v>
      </c>
      <c r="B48" s="1172"/>
      <c r="C48" s="1172"/>
      <c r="D48" s="1172"/>
      <c r="E48" s="1173"/>
      <c r="F48" s="1185"/>
      <c r="G48" s="1175"/>
      <c r="H48" s="1176"/>
      <c r="I48" s="1177"/>
      <c r="J48" s="1178"/>
      <c r="K48" s="1178"/>
      <c r="L48" s="1186"/>
      <c r="M48" s="1147"/>
      <c r="N48" s="1106"/>
      <c r="O48" s="1106"/>
      <c r="P48" s="1106"/>
      <c r="Q48" s="1106"/>
    </row>
    <row r="49" spans="1:17" s="1105" customFormat="1" ht="13.2">
      <c r="A49" s="1180" t="s">
        <v>723</v>
      </c>
      <c r="B49" s="1181">
        <v>26355</v>
      </c>
      <c r="C49" s="1181">
        <v>167</v>
      </c>
      <c r="D49" s="1182">
        <f>IFERROR(C49/B49,0)</f>
        <v>6.3365585277935874E-3</v>
      </c>
      <c r="E49" s="1183">
        <v>64</v>
      </c>
      <c r="F49" s="1184">
        <f>IFERROR(C49/E49,0)</f>
        <v>2.609375</v>
      </c>
      <c r="G49" s="1142">
        <v>332.22</v>
      </c>
      <c r="H49" s="1143">
        <v>332.22</v>
      </c>
      <c r="I49" s="1144">
        <v>0.05</v>
      </c>
      <c r="J49" s="1145">
        <v>-2.73</v>
      </c>
      <c r="K49" s="1145">
        <v>-2.73</v>
      </c>
      <c r="L49" s="1187">
        <v>749.37</v>
      </c>
      <c r="M49" s="1147"/>
      <c r="N49" s="1106"/>
      <c r="O49" s="1106"/>
      <c r="P49" s="1106"/>
      <c r="Q49" s="1106"/>
    </row>
    <row r="50" spans="1:17" s="1105" customFormat="1" ht="15.6">
      <c r="A50" s="1126" t="s">
        <v>724</v>
      </c>
      <c r="B50" s="1127"/>
      <c r="C50" s="1127"/>
      <c r="D50" s="1127"/>
      <c r="E50" s="1151"/>
      <c r="F50" s="1152"/>
      <c r="G50" s="1153"/>
      <c r="H50" s="1154"/>
      <c r="I50" s="1155"/>
      <c r="J50" s="1156"/>
      <c r="K50" s="1156"/>
      <c r="L50" s="1157"/>
      <c r="M50" s="1147"/>
      <c r="N50" s="1106"/>
      <c r="O50" s="1106"/>
      <c r="P50" s="1106"/>
      <c r="Q50" s="1106"/>
    </row>
    <row r="51" spans="1:17" s="1105" customFormat="1" ht="15.6">
      <c r="A51" s="1180" t="s">
        <v>725</v>
      </c>
      <c r="B51" s="1181">
        <v>370548.7879979994</v>
      </c>
      <c r="C51" s="1181">
        <v>245</v>
      </c>
      <c r="D51" s="1188">
        <f>IFERROR(C51/B51,0)</f>
        <v>6.6118149063092537E-4</v>
      </c>
      <c r="E51" s="1183">
        <v>77</v>
      </c>
      <c r="F51" s="1184">
        <f>IFERROR(C51/E51,0)</f>
        <v>3.1818181818181817</v>
      </c>
      <c r="G51" s="1142">
        <v>252.84</v>
      </c>
      <c r="H51" s="1142">
        <v>252.84</v>
      </c>
      <c r="I51" s="1144">
        <v>0.04</v>
      </c>
      <c r="J51" s="1145">
        <v>-2.46</v>
      </c>
      <c r="K51" s="1145">
        <v>-2.46</v>
      </c>
      <c r="L51" s="1187">
        <v>492.52</v>
      </c>
      <c r="M51" s="1147"/>
      <c r="N51" s="1106"/>
      <c r="O51" s="1106"/>
      <c r="P51" s="1106"/>
      <c r="Q51" s="1106"/>
    </row>
    <row r="52" spans="1:17" s="1105" customFormat="1" ht="15.6">
      <c r="A52" s="1180" t="s">
        <v>726</v>
      </c>
      <c r="B52" s="1181">
        <v>506697.98604200024</v>
      </c>
      <c r="C52" s="1181">
        <v>1230</v>
      </c>
      <c r="D52" s="1188">
        <f>IFERROR(C52/B52,0)</f>
        <v>2.4274815252532801E-3</v>
      </c>
      <c r="E52" s="1183">
        <v>438</v>
      </c>
      <c r="F52" s="1184">
        <f>IFERROR(C52/E52,0)</f>
        <v>2.8082191780821919</v>
      </c>
      <c r="G52" s="1142">
        <v>295.14999999999998</v>
      </c>
      <c r="H52" s="1142">
        <v>295.14999999999998</v>
      </c>
      <c r="I52" s="1144">
        <v>0.05</v>
      </c>
      <c r="J52" s="1145">
        <v>-2.65</v>
      </c>
      <c r="K52" s="1145">
        <v>-2.65</v>
      </c>
      <c r="L52" s="1187">
        <v>589.54999999999995</v>
      </c>
      <c r="M52" s="1147"/>
      <c r="N52" s="1106"/>
      <c r="O52" s="1106"/>
      <c r="P52" s="1106"/>
      <c r="Q52" s="1106"/>
    </row>
    <row r="53" spans="1:17" s="1105" customFormat="1" ht="15.6">
      <c r="A53" s="1180" t="s">
        <v>727</v>
      </c>
      <c r="B53" s="1181">
        <v>444943.16298699984</v>
      </c>
      <c r="C53" s="1181">
        <v>1876</v>
      </c>
      <c r="D53" s="1188">
        <f>IFERROR(C53/B53,0)</f>
        <v>4.2162688542195046E-3</v>
      </c>
      <c r="E53" s="1183">
        <v>626</v>
      </c>
      <c r="F53" s="1184">
        <f>IFERROR(C53/E53,0)</f>
        <v>2.9968051118210863</v>
      </c>
      <c r="G53" s="1142">
        <v>329.76</v>
      </c>
      <c r="H53" s="1142">
        <v>329.76</v>
      </c>
      <c r="I53" s="1144">
        <v>0.05</v>
      </c>
      <c r="J53" s="1145">
        <v>-4.22</v>
      </c>
      <c r="K53" s="1145">
        <v>-4.22</v>
      </c>
      <c r="L53" s="1187">
        <v>553.29999999999995</v>
      </c>
      <c r="M53" s="1147"/>
      <c r="N53" s="1106"/>
      <c r="O53" s="1106"/>
      <c r="P53" s="1106"/>
      <c r="Q53" s="1106"/>
    </row>
    <row r="54" spans="1:17" s="1105" customFormat="1" thickBot="1">
      <c r="A54" s="1189" t="s">
        <v>728</v>
      </c>
      <c r="B54" s="1190">
        <v>338215.586679</v>
      </c>
      <c r="C54" s="1190">
        <v>560</v>
      </c>
      <c r="D54" s="1191">
        <f>IFERROR(C54/B54,0)</f>
        <v>1.6557486468874521E-3</v>
      </c>
      <c r="E54" s="1190">
        <v>209</v>
      </c>
      <c r="F54" s="1192">
        <f>IFERROR(C54/E54,0)</f>
        <v>2.6794258373205744</v>
      </c>
      <c r="G54" s="1193">
        <v>313.26</v>
      </c>
      <c r="H54" s="1194">
        <v>313.26</v>
      </c>
      <c r="I54" s="1195">
        <v>0.04</v>
      </c>
      <c r="J54" s="1196">
        <v>-2.35</v>
      </c>
      <c r="K54" s="1196">
        <v>-2.35</v>
      </c>
      <c r="L54" s="1187">
        <v>738.79</v>
      </c>
      <c r="M54" s="1147"/>
      <c r="N54" s="1106"/>
      <c r="O54" s="1106"/>
      <c r="P54" s="1106"/>
      <c r="Q54" s="1106"/>
    </row>
    <row r="55" spans="1:17" s="1105" customFormat="1" ht="13.2">
      <c r="A55" s="527"/>
      <c r="B55" s="527"/>
      <c r="C55" s="1104"/>
      <c r="D55" s="527"/>
      <c r="E55" s="1104"/>
      <c r="F55" s="527"/>
      <c r="G55" s="1104"/>
      <c r="H55" s="1104"/>
      <c r="I55" s="527"/>
      <c r="J55" s="1104"/>
      <c r="K55" s="1104"/>
      <c r="L55" s="1104"/>
      <c r="N55" s="1106"/>
      <c r="O55" s="1106"/>
      <c r="P55" s="1106"/>
      <c r="Q55" s="1106"/>
    </row>
    <row r="56" spans="1:17" s="1105" customFormat="1" ht="16.5" customHeight="1">
      <c r="A56" s="194" t="s">
        <v>729</v>
      </c>
      <c r="B56" s="195" t="s">
        <v>730</v>
      </c>
      <c r="C56" s="1104"/>
      <c r="D56" s="527"/>
      <c r="E56" s="1104"/>
      <c r="F56" s="527"/>
      <c r="G56" s="1104"/>
      <c r="H56" s="1104"/>
      <c r="I56" s="527"/>
      <c r="J56" s="1104"/>
      <c r="K56" s="1104"/>
      <c r="L56" s="1104"/>
      <c r="N56" s="1197"/>
      <c r="O56" s="1106"/>
      <c r="P56" s="1106"/>
      <c r="Q56" s="1106"/>
    </row>
    <row r="57" spans="1:17" s="1105" customFormat="1" ht="18.75" customHeight="1">
      <c r="A57" s="194"/>
      <c r="B57" s="196" t="s">
        <v>731</v>
      </c>
      <c r="C57" s="1104"/>
      <c r="D57" s="527"/>
      <c r="E57" s="1104"/>
      <c r="F57" s="527"/>
      <c r="G57" s="1104"/>
      <c r="H57" s="1104"/>
      <c r="I57" s="527"/>
      <c r="J57" s="1104"/>
      <c r="K57" s="1104"/>
      <c r="L57" s="1198"/>
      <c r="N57" s="1106"/>
      <c r="O57" s="1106"/>
      <c r="P57" s="1106"/>
      <c r="Q57" s="1106"/>
    </row>
    <row r="58" spans="1:17" s="1105" customFormat="1" ht="15.6">
      <c r="A58" s="194"/>
      <c r="B58" s="196" t="s">
        <v>732</v>
      </c>
      <c r="C58" s="1104"/>
      <c r="D58" s="527"/>
      <c r="E58" s="1104"/>
      <c r="F58" s="527"/>
      <c r="G58" s="1104"/>
      <c r="H58" s="1104"/>
      <c r="I58" s="527"/>
      <c r="J58" s="1104"/>
      <c r="K58" s="1104"/>
      <c r="L58" s="1198"/>
      <c r="N58" s="1106"/>
      <c r="O58" s="1106"/>
      <c r="P58" s="1106"/>
      <c r="Q58" s="1106"/>
    </row>
    <row r="59" spans="1:17" s="1105" customFormat="1" ht="31.5" customHeight="1">
      <c r="A59" s="527"/>
      <c r="B59" s="1580" t="s">
        <v>733</v>
      </c>
      <c r="C59" s="1580"/>
      <c r="D59" s="1580"/>
      <c r="E59" s="1580"/>
      <c r="F59" s="1580"/>
      <c r="G59" s="1580"/>
      <c r="H59" s="1580"/>
      <c r="I59" s="1580"/>
      <c r="J59" s="1580"/>
      <c r="K59" s="1580"/>
      <c r="L59" s="1580"/>
      <c r="M59" s="197"/>
      <c r="N59" s="1199"/>
      <c r="O59" s="1106"/>
      <c r="P59" s="1106"/>
      <c r="Q59" s="1106"/>
    </row>
    <row r="60" spans="1:17" s="1105" customFormat="1" ht="28.5" customHeight="1">
      <c r="A60" s="194" t="s">
        <v>734</v>
      </c>
      <c r="B60" s="1580" t="s">
        <v>735</v>
      </c>
      <c r="C60" s="1580"/>
      <c r="D60" s="1580"/>
      <c r="E60" s="1580"/>
      <c r="F60" s="1580"/>
      <c r="G60" s="1580"/>
      <c r="H60" s="1580"/>
      <c r="I60" s="1580"/>
      <c r="J60" s="1580"/>
      <c r="K60" s="1580"/>
      <c r="L60" s="1580"/>
      <c r="N60" s="1106"/>
      <c r="O60" s="1106"/>
      <c r="P60" s="1106"/>
      <c r="Q60" s="1106"/>
    </row>
    <row r="61" spans="1:17" s="1105" customFormat="1" ht="48" customHeight="1">
      <c r="A61" s="527" t="s">
        <v>736</v>
      </c>
      <c r="B61" s="1580" t="s">
        <v>737</v>
      </c>
      <c r="C61" s="1580"/>
      <c r="D61" s="1580"/>
      <c r="E61" s="1580"/>
      <c r="F61" s="1580"/>
      <c r="G61" s="1580"/>
      <c r="H61" s="1580"/>
      <c r="I61" s="1580"/>
      <c r="J61" s="1580"/>
      <c r="K61" s="1580"/>
      <c r="L61" s="1580"/>
      <c r="M61" s="197"/>
      <c r="N61" s="1106"/>
      <c r="O61" s="1106"/>
      <c r="P61" s="1106"/>
      <c r="Q61" s="1106"/>
    </row>
    <row r="62" spans="1:17" s="1105" customFormat="1" ht="17.25" customHeight="1">
      <c r="A62" s="194" t="s">
        <v>738</v>
      </c>
      <c r="B62" s="196" t="s">
        <v>739</v>
      </c>
      <c r="C62" s="1104"/>
      <c r="D62" s="527"/>
      <c r="E62" s="1104"/>
      <c r="F62" s="527"/>
      <c r="G62" s="1104"/>
      <c r="H62" s="1104"/>
      <c r="I62" s="527"/>
      <c r="J62" s="1104"/>
      <c r="K62" s="1104"/>
      <c r="L62" s="1198"/>
      <c r="N62" s="1106"/>
      <c r="O62" s="1106"/>
      <c r="P62" s="1106"/>
      <c r="Q62" s="1106"/>
    </row>
    <row r="63" spans="1:17" s="1105" customFormat="1" ht="13.2">
      <c r="A63" s="527" t="s">
        <v>740</v>
      </c>
      <c r="B63" s="1473" t="s">
        <v>741</v>
      </c>
      <c r="C63" s="1473"/>
      <c r="D63" s="1473"/>
      <c r="E63" s="1200"/>
      <c r="F63" s="1201"/>
      <c r="G63" s="1200"/>
      <c r="H63" s="1200"/>
      <c r="I63" s="1201"/>
      <c r="J63" s="1200"/>
      <c r="K63" s="1200"/>
      <c r="L63" s="1200"/>
      <c r="M63" s="1202"/>
      <c r="N63" s="1199"/>
      <c r="O63" s="1106"/>
      <c r="P63" s="1106"/>
      <c r="Q63" s="1106"/>
    </row>
    <row r="64" spans="1:17" s="1105" customFormat="1" ht="31.5" customHeight="1">
      <c r="A64" s="194" t="s">
        <v>742</v>
      </c>
      <c r="B64" s="1580" t="s">
        <v>743</v>
      </c>
      <c r="C64" s="1580"/>
      <c r="D64" s="1580"/>
      <c r="E64" s="1580"/>
      <c r="F64" s="1580"/>
      <c r="G64" s="1580"/>
      <c r="H64" s="1580"/>
      <c r="I64" s="1580"/>
      <c r="J64" s="1580"/>
      <c r="K64" s="1580"/>
      <c r="L64" s="1580"/>
      <c r="N64" s="1106"/>
      <c r="O64" s="1106"/>
      <c r="P64" s="1106"/>
      <c r="Q64" s="1106"/>
    </row>
    <row r="65" spans="1:17" s="1105" customFormat="1" ht="33" customHeight="1">
      <c r="A65" s="527" t="s">
        <v>744</v>
      </c>
      <c r="B65" s="1473" t="s">
        <v>745</v>
      </c>
      <c r="C65" s="1473"/>
      <c r="D65" s="1473"/>
      <c r="E65" s="1473"/>
      <c r="F65" s="1473"/>
      <c r="G65" s="1473"/>
      <c r="H65" s="1473"/>
      <c r="I65" s="1473"/>
      <c r="J65" s="1473"/>
      <c r="K65" s="1473"/>
      <c r="L65" s="1473"/>
      <c r="M65" s="1202"/>
      <c r="N65" s="1106"/>
      <c r="O65" s="1106"/>
      <c r="P65" s="1106"/>
      <c r="Q65" s="1106"/>
    </row>
    <row r="66" spans="1:17" s="1105" customFormat="1" ht="15.6">
      <c r="A66" s="194" t="s">
        <v>746</v>
      </c>
      <c r="B66" s="196" t="s">
        <v>747</v>
      </c>
      <c r="C66" s="1104"/>
      <c r="D66" s="527"/>
      <c r="E66" s="1104"/>
      <c r="F66" s="527"/>
      <c r="G66" s="1104"/>
      <c r="H66" s="1104"/>
      <c r="I66" s="527"/>
      <c r="J66" s="1104"/>
      <c r="K66" s="1104"/>
      <c r="L66" s="1198"/>
      <c r="N66" s="1106"/>
      <c r="O66" s="1106"/>
      <c r="P66" s="1106"/>
      <c r="Q66" s="1106"/>
    </row>
    <row r="67" spans="1:17" s="1105" customFormat="1" ht="15.6">
      <c r="A67" s="194" t="s">
        <v>748</v>
      </c>
      <c r="B67" s="196" t="s">
        <v>749</v>
      </c>
      <c r="C67" s="1104"/>
      <c r="D67" s="527"/>
      <c r="E67" s="1104"/>
      <c r="F67" s="527"/>
      <c r="G67" s="1104"/>
      <c r="H67" s="1104"/>
      <c r="I67" s="527"/>
      <c r="J67" s="1104"/>
      <c r="K67" s="1104"/>
      <c r="L67" s="1198"/>
      <c r="N67" s="1106"/>
      <c r="O67" s="1106"/>
      <c r="P67" s="1106"/>
      <c r="Q67" s="1106"/>
    </row>
    <row r="68" spans="1:17" s="1105" customFormat="1" ht="13.2">
      <c r="A68" s="1203"/>
      <c r="B68" s="194"/>
      <c r="C68" s="1204"/>
      <c r="D68" s="1205"/>
      <c r="E68" s="1206"/>
      <c r="F68" s="1205"/>
      <c r="G68" s="1207"/>
      <c r="H68" s="1206"/>
      <c r="I68" s="1208"/>
      <c r="J68" s="1206"/>
      <c r="K68" s="1206"/>
      <c r="L68" s="1204"/>
      <c r="N68" s="1106"/>
      <c r="O68" s="1106"/>
      <c r="P68" s="1106"/>
      <c r="Q68" s="1106"/>
    </row>
    <row r="69" spans="1:17" s="1105" customFormat="1" ht="13.2">
      <c r="A69" s="1203"/>
      <c r="B69" s="526"/>
      <c r="C69" s="1204"/>
      <c r="D69" s="1205"/>
      <c r="E69" s="1206"/>
      <c r="F69" s="1205"/>
      <c r="G69" s="1207"/>
      <c r="H69" s="1206"/>
      <c r="I69" s="1208"/>
      <c r="J69" s="1206"/>
      <c r="K69" s="1206"/>
      <c r="L69" s="1204"/>
      <c r="N69" s="1106"/>
      <c r="O69" s="1106"/>
      <c r="P69" s="1106"/>
      <c r="Q69" s="1106"/>
    </row>
    <row r="70" spans="1:17" s="1105" customFormat="1" thickBot="1">
      <c r="A70" s="1103" t="s">
        <v>750</v>
      </c>
      <c r="B70" s="527"/>
      <c r="C70" s="1104"/>
      <c r="D70" s="527"/>
      <c r="E70" s="1104"/>
      <c r="F70" s="527"/>
      <c r="G70" s="1104"/>
      <c r="H70" s="1104"/>
      <c r="I70" s="527"/>
      <c r="J70" s="1104"/>
      <c r="K70" s="1104"/>
      <c r="L70" s="1104"/>
      <c r="N70" s="1106"/>
      <c r="O70" s="1106"/>
      <c r="P70" s="1106"/>
      <c r="Q70" s="1106"/>
    </row>
    <row r="71" spans="1:17" s="1105" customFormat="1" ht="93" thickBot="1">
      <c r="A71" s="1209" t="s">
        <v>669</v>
      </c>
      <c r="B71" s="1210" t="s">
        <v>751</v>
      </c>
      <c r="C71" s="1211" t="s">
        <v>752</v>
      </c>
      <c r="D71" s="1212" t="s">
        <v>672</v>
      </c>
      <c r="E71" s="1211" t="s">
        <v>753</v>
      </c>
      <c r="F71" s="1212" t="s">
        <v>754</v>
      </c>
      <c r="G71" s="1211" t="s">
        <v>755</v>
      </c>
      <c r="H71" s="1211" t="s">
        <v>676</v>
      </c>
      <c r="I71" s="1212" t="s">
        <v>677</v>
      </c>
      <c r="J71" s="1211" t="s">
        <v>678</v>
      </c>
      <c r="K71" s="1211" t="s">
        <v>679</v>
      </c>
      <c r="L71" s="1211" t="s">
        <v>680</v>
      </c>
      <c r="N71" s="1106"/>
      <c r="O71" s="1106"/>
      <c r="P71" s="1106"/>
      <c r="Q71" s="1106"/>
    </row>
    <row r="72" spans="1:17" s="1105" customFormat="1" ht="13.2">
      <c r="A72" s="1213" t="s">
        <v>696</v>
      </c>
      <c r="B72" s="1214"/>
      <c r="C72" s="1215"/>
      <c r="D72" s="1214"/>
      <c r="E72" s="1216"/>
      <c r="F72" s="1217"/>
      <c r="G72" s="1218"/>
      <c r="H72" s="1218"/>
      <c r="I72" s="1219"/>
      <c r="J72" s="1218"/>
      <c r="K72" s="1218"/>
      <c r="L72" s="1218"/>
      <c r="M72" s="1124"/>
      <c r="N72" s="1125"/>
      <c r="O72" s="1125"/>
      <c r="P72" s="1106"/>
      <c r="Q72" s="1106"/>
    </row>
    <row r="73" spans="1:17" s="1105" customFormat="1" ht="13.2">
      <c r="A73" s="1220" t="s">
        <v>697</v>
      </c>
      <c r="B73" s="1221"/>
      <c r="C73" s="1222"/>
      <c r="D73" s="1223"/>
      <c r="E73" s="1224"/>
      <c r="F73" s="1225"/>
      <c r="G73" s="1226"/>
      <c r="H73" s="1226"/>
      <c r="I73" s="1227"/>
      <c r="J73" s="1226"/>
      <c r="K73" s="1226"/>
      <c r="L73" s="1396"/>
      <c r="M73" s="1124"/>
      <c r="N73" s="1148"/>
      <c r="O73" s="1148"/>
      <c r="P73" s="1106"/>
      <c r="Q73" s="1106"/>
    </row>
    <row r="74" spans="1:17" s="1105" customFormat="1" ht="13.2">
      <c r="A74" s="1220" t="s">
        <v>576</v>
      </c>
      <c r="B74" s="1221"/>
      <c r="C74" s="1222"/>
      <c r="D74" s="1223"/>
      <c r="E74" s="1224"/>
      <c r="F74" s="1225"/>
      <c r="G74" s="1397"/>
      <c r="H74" s="1397"/>
      <c r="I74" s="1397"/>
      <c r="J74" s="1397"/>
      <c r="K74" s="1397"/>
      <c r="L74" s="1396"/>
      <c r="N74" s="1106"/>
      <c r="O74" s="1106"/>
      <c r="P74" s="1106"/>
      <c r="Q74" s="1106"/>
    </row>
    <row r="75" spans="1:17" s="1105" customFormat="1" ht="13.2">
      <c r="A75" s="1220" t="s">
        <v>698</v>
      </c>
      <c r="B75" s="1221"/>
      <c r="C75" s="1222"/>
      <c r="D75" s="1223"/>
      <c r="E75" s="1224"/>
      <c r="F75" s="1225"/>
      <c r="G75" s="1397"/>
      <c r="H75" s="1397"/>
      <c r="I75" s="1397"/>
      <c r="J75" s="1397"/>
      <c r="K75" s="1397"/>
      <c r="L75" s="1396"/>
      <c r="N75" s="1106"/>
      <c r="O75" s="1106"/>
      <c r="P75" s="1106"/>
      <c r="Q75" s="1106"/>
    </row>
    <row r="76" spans="1:17" s="1105" customFormat="1" ht="13.2">
      <c r="A76" s="1220" t="s">
        <v>756</v>
      </c>
      <c r="B76" s="1221"/>
      <c r="C76" s="1222"/>
      <c r="D76" s="1223"/>
      <c r="E76" s="1224"/>
      <c r="F76" s="1225"/>
      <c r="G76" s="1397"/>
      <c r="H76" s="1397"/>
      <c r="I76" s="1397"/>
      <c r="J76" s="1397"/>
      <c r="K76" s="1397"/>
      <c r="L76" s="1396"/>
      <c r="N76" s="1106"/>
      <c r="O76" s="1106"/>
      <c r="P76" s="1106"/>
      <c r="Q76" s="1106"/>
    </row>
    <row r="77" spans="1:17" s="1105" customFormat="1" ht="13.2">
      <c r="A77" s="1220" t="s">
        <v>700</v>
      </c>
      <c r="B77" s="1221"/>
      <c r="C77" s="1222"/>
      <c r="D77" s="1223"/>
      <c r="E77" s="1224"/>
      <c r="F77" s="1225"/>
      <c r="G77" s="1397"/>
      <c r="H77" s="1397"/>
      <c r="I77" s="1397"/>
      <c r="J77" s="1397"/>
      <c r="K77" s="1397"/>
      <c r="L77" s="1396"/>
      <c r="N77" s="1106"/>
      <c r="O77" s="1106"/>
      <c r="P77" s="1106"/>
      <c r="Q77" s="1106"/>
    </row>
    <row r="78" spans="1:17" s="1105" customFormat="1" ht="13.2">
      <c r="A78" s="1229" t="s">
        <v>701</v>
      </c>
      <c r="B78" s="1221"/>
      <c r="C78" s="1222"/>
      <c r="D78" s="1223"/>
      <c r="E78" s="1224"/>
      <c r="F78" s="1225"/>
      <c r="G78" s="1397"/>
      <c r="H78" s="1397"/>
      <c r="I78" s="1397"/>
      <c r="J78" s="1397"/>
      <c r="K78" s="1397"/>
      <c r="L78" s="1396"/>
      <c r="N78" s="1106"/>
      <c r="O78" s="1106"/>
      <c r="P78" s="1106"/>
      <c r="Q78" s="1106"/>
    </row>
    <row r="79" spans="1:17" s="1105" customFormat="1" ht="13.2">
      <c r="A79" s="1230" t="s">
        <v>702</v>
      </c>
      <c r="B79" s="1221"/>
      <c r="C79" s="1222"/>
      <c r="D79" s="1223"/>
      <c r="E79" s="1224"/>
      <c r="F79" s="1225"/>
      <c r="G79" s="1397"/>
      <c r="H79" s="1397"/>
      <c r="I79" s="1397"/>
      <c r="J79" s="1397"/>
      <c r="K79" s="1397"/>
      <c r="L79" s="1396"/>
      <c r="N79" s="1106"/>
      <c r="O79" s="1106"/>
      <c r="P79" s="1106"/>
      <c r="Q79" s="1106"/>
    </row>
    <row r="80" spans="1:17" s="1105" customFormat="1" ht="13.2">
      <c r="A80" s="1230" t="s">
        <v>703</v>
      </c>
      <c r="B80" s="1221"/>
      <c r="C80" s="1222"/>
      <c r="D80" s="1223"/>
      <c r="E80" s="1224"/>
      <c r="F80" s="1225"/>
      <c r="G80" s="1397"/>
      <c r="H80" s="1397"/>
      <c r="I80" s="1397"/>
      <c r="J80" s="1397"/>
      <c r="K80" s="1397"/>
      <c r="L80" s="1396"/>
      <c r="N80" s="1106"/>
      <c r="O80" s="1106"/>
      <c r="P80" s="1106"/>
      <c r="Q80" s="1106"/>
    </row>
    <row r="81" spans="1:17" s="1105" customFormat="1" ht="13.2">
      <c r="A81" s="1230" t="s">
        <v>704</v>
      </c>
      <c r="B81" s="1221"/>
      <c r="C81" s="1222"/>
      <c r="D81" s="1223"/>
      <c r="E81" s="1224"/>
      <c r="F81" s="1225"/>
      <c r="G81" s="1397"/>
      <c r="H81" s="1397"/>
      <c r="I81" s="1397"/>
      <c r="J81" s="1397"/>
      <c r="K81" s="1397"/>
      <c r="L81" s="1396"/>
      <c r="N81" s="1106"/>
      <c r="O81" s="1106"/>
      <c r="P81" s="1106"/>
      <c r="Q81" s="1106"/>
    </row>
    <row r="82" spans="1:17" s="1105" customFormat="1" ht="13.2">
      <c r="A82" s="1230" t="s">
        <v>705</v>
      </c>
      <c r="B82" s="1221"/>
      <c r="C82" s="1222"/>
      <c r="D82" s="1223"/>
      <c r="E82" s="1224"/>
      <c r="F82" s="1225"/>
      <c r="G82" s="1397"/>
      <c r="H82" s="1397"/>
      <c r="I82" s="1397"/>
      <c r="J82" s="1397"/>
      <c r="K82" s="1397"/>
      <c r="L82" s="1396"/>
      <c r="N82" s="1106"/>
      <c r="O82" s="1106"/>
      <c r="P82" s="1106"/>
      <c r="Q82" s="1106"/>
    </row>
    <row r="83" spans="1:17" s="1105" customFormat="1" ht="13.2">
      <c r="A83" s="1230" t="s">
        <v>706</v>
      </c>
      <c r="B83" s="1221"/>
      <c r="C83" s="1222"/>
      <c r="D83" s="1223"/>
      <c r="E83" s="1224"/>
      <c r="F83" s="1225"/>
      <c r="G83" s="1397"/>
      <c r="H83" s="1397"/>
      <c r="I83" s="1397"/>
      <c r="J83" s="1397"/>
      <c r="K83" s="1397"/>
      <c r="L83" s="1396"/>
      <c r="N83" s="1106"/>
      <c r="O83" s="1106"/>
      <c r="P83" s="1106"/>
      <c r="Q83" s="1106"/>
    </row>
    <row r="84" spans="1:17" s="1105" customFormat="1" ht="15.6">
      <c r="A84" s="1230" t="s">
        <v>757</v>
      </c>
      <c r="B84" s="1221"/>
      <c r="C84" s="1222"/>
      <c r="D84" s="1223"/>
      <c r="E84" s="1224"/>
      <c r="F84" s="1225"/>
      <c r="G84" s="1226"/>
      <c r="H84" s="1226"/>
      <c r="I84" s="1227"/>
      <c r="J84" s="1226"/>
      <c r="K84" s="1226"/>
      <c r="L84" s="1396"/>
      <c r="N84" s="1106"/>
      <c r="O84" s="1106"/>
      <c r="P84" s="1106"/>
      <c r="Q84" s="1106"/>
    </row>
    <row r="85" spans="1:17" s="1105" customFormat="1" ht="13.2">
      <c r="A85" s="1231" t="s">
        <v>758</v>
      </c>
      <c r="B85" s="1231"/>
      <c r="C85" s="1231"/>
      <c r="D85" s="1231"/>
      <c r="E85" s="1231"/>
      <c r="F85" s="1231"/>
      <c r="G85" s="1231"/>
      <c r="H85" s="1231"/>
      <c r="I85" s="1231"/>
      <c r="J85" s="1231"/>
      <c r="K85" s="1231"/>
      <c r="L85" s="1232"/>
      <c r="N85" s="1106"/>
      <c r="O85" s="1106"/>
      <c r="P85" s="1106"/>
      <c r="Q85" s="1106"/>
    </row>
    <row r="86" spans="1:17" s="1105" customFormat="1" ht="15.6">
      <c r="A86" s="1220" t="s">
        <v>759</v>
      </c>
      <c r="B86" s="1221"/>
      <c r="C86" s="1222"/>
      <c r="D86" s="1223"/>
      <c r="E86" s="1224"/>
      <c r="F86" s="1225"/>
      <c r="G86" s="1226"/>
      <c r="H86" s="1226"/>
      <c r="I86" s="1227"/>
      <c r="J86" s="1226"/>
      <c r="K86" s="1226"/>
      <c r="L86" s="1228"/>
      <c r="N86" s="1106"/>
      <c r="O86" s="1106"/>
      <c r="P86" s="1106"/>
      <c r="Q86" s="1106"/>
    </row>
    <row r="87" spans="1:17" s="1105" customFormat="1" ht="15.6">
      <c r="A87" s="1220" t="s">
        <v>760</v>
      </c>
      <c r="B87" s="1221"/>
      <c r="C87" s="1222"/>
      <c r="D87" s="1223"/>
      <c r="E87" s="1224"/>
      <c r="F87" s="1225"/>
      <c r="G87" s="1226"/>
      <c r="H87" s="1226"/>
      <c r="I87" s="1227"/>
      <c r="J87" s="1226"/>
      <c r="K87" s="1226"/>
      <c r="L87" s="1228"/>
      <c r="N87" s="1106"/>
      <c r="O87" s="1106"/>
      <c r="P87" s="1106"/>
      <c r="Q87" s="1106"/>
    </row>
    <row r="88" spans="1:17" s="1105" customFormat="1" ht="15.6">
      <c r="A88" s="1220" t="s">
        <v>761</v>
      </c>
      <c r="B88" s="1221"/>
      <c r="C88" s="1222"/>
      <c r="D88" s="1223"/>
      <c r="E88" s="1224"/>
      <c r="F88" s="1225"/>
      <c r="G88" s="1226"/>
      <c r="H88" s="1226"/>
      <c r="I88" s="1227"/>
      <c r="J88" s="1226"/>
      <c r="K88" s="1226"/>
      <c r="L88" s="1228"/>
      <c r="N88" s="1106"/>
      <c r="O88" s="1106"/>
      <c r="P88" s="1106"/>
      <c r="Q88" s="1106"/>
    </row>
    <row r="89" spans="1:17" s="1105" customFormat="1" ht="13.2">
      <c r="A89" s="1233" t="s">
        <v>762</v>
      </c>
      <c r="B89" s="1221"/>
      <c r="C89" s="1222"/>
      <c r="D89" s="1223"/>
      <c r="E89" s="1224"/>
      <c r="F89" s="1225"/>
      <c r="G89" s="1226"/>
      <c r="H89" s="1226"/>
      <c r="I89" s="1227"/>
      <c r="J89" s="1226"/>
      <c r="K89" s="1226"/>
      <c r="L89" s="1228"/>
      <c r="N89" s="1106"/>
      <c r="O89" s="1106"/>
      <c r="P89" s="1106"/>
      <c r="Q89" s="1106"/>
    </row>
    <row r="90" spans="1:17" s="1105" customFormat="1" ht="13.2">
      <c r="A90" s="1233" t="s">
        <v>763</v>
      </c>
      <c r="B90" s="1221"/>
      <c r="C90" s="1222"/>
      <c r="D90" s="1223"/>
      <c r="E90" s="1224"/>
      <c r="F90" s="1225"/>
      <c r="G90" s="1226"/>
      <c r="H90" s="1226"/>
      <c r="I90" s="1227"/>
      <c r="J90" s="1226"/>
      <c r="K90" s="1226"/>
      <c r="L90" s="1228"/>
      <c r="N90" s="1106"/>
      <c r="O90" s="1106"/>
      <c r="P90" s="1106"/>
      <c r="Q90" s="1106"/>
    </row>
    <row r="91" spans="1:17" s="1105" customFormat="1" ht="13.2">
      <c r="A91" s="1233" t="s">
        <v>764</v>
      </c>
      <c r="B91" s="1221"/>
      <c r="C91" s="1222"/>
      <c r="D91" s="1223"/>
      <c r="E91" s="1224"/>
      <c r="F91" s="1225"/>
      <c r="G91" s="1226"/>
      <c r="H91" s="1226"/>
      <c r="I91" s="1227"/>
      <c r="J91" s="1226"/>
      <c r="K91" s="1226"/>
      <c r="L91" s="1228"/>
      <c r="N91" s="1106"/>
      <c r="O91" s="1106"/>
      <c r="P91" s="1106"/>
      <c r="Q91" s="1106"/>
    </row>
    <row r="92" spans="1:17" s="1105" customFormat="1" ht="15.6">
      <c r="A92" s="1220" t="s">
        <v>765</v>
      </c>
      <c r="B92" s="1221"/>
      <c r="C92" s="1222"/>
      <c r="D92" s="1223"/>
      <c r="E92" s="1224"/>
      <c r="F92" s="1225"/>
      <c r="G92" s="1226"/>
      <c r="H92" s="1226"/>
      <c r="I92" s="1227"/>
      <c r="J92" s="1226"/>
      <c r="K92" s="1226"/>
      <c r="L92" s="1228"/>
      <c r="N92" s="1106"/>
      <c r="O92" s="1106"/>
      <c r="P92" s="1106"/>
      <c r="Q92" s="1106"/>
    </row>
    <row r="93" spans="1:17" s="1105" customFormat="1" ht="15.6">
      <c r="A93" s="1220" t="s">
        <v>766</v>
      </c>
      <c r="B93" s="1221"/>
      <c r="C93" s="1222"/>
      <c r="D93" s="1223"/>
      <c r="E93" s="1224"/>
      <c r="F93" s="1225"/>
      <c r="G93" s="1226"/>
      <c r="H93" s="1226"/>
      <c r="I93" s="1227"/>
      <c r="J93" s="1226"/>
      <c r="K93" s="1226"/>
      <c r="L93" s="1228"/>
      <c r="N93" s="1106"/>
      <c r="O93" s="1106"/>
      <c r="P93" s="1106"/>
      <c r="Q93" s="1106"/>
    </row>
    <row r="94" spans="1:17" s="1105" customFormat="1" ht="13.2">
      <c r="A94" s="1233" t="s">
        <v>762</v>
      </c>
      <c r="B94" s="1221"/>
      <c r="C94" s="1222"/>
      <c r="D94" s="1223"/>
      <c r="E94" s="1224"/>
      <c r="F94" s="1225"/>
      <c r="G94" s="1226"/>
      <c r="H94" s="1226"/>
      <c r="I94" s="1227"/>
      <c r="J94" s="1226"/>
      <c r="K94" s="1226"/>
      <c r="L94" s="1228"/>
      <c r="N94" s="1106"/>
      <c r="O94" s="1106"/>
      <c r="P94" s="1106"/>
      <c r="Q94" s="1106"/>
    </row>
    <row r="95" spans="1:17" s="1105" customFormat="1" ht="13.2">
      <c r="A95" s="1233" t="s">
        <v>763</v>
      </c>
      <c r="B95" s="1221"/>
      <c r="C95" s="1222"/>
      <c r="D95" s="1223"/>
      <c r="E95" s="1224"/>
      <c r="F95" s="1225"/>
      <c r="G95" s="1226"/>
      <c r="H95" s="1226"/>
      <c r="I95" s="1227"/>
      <c r="J95" s="1226"/>
      <c r="K95" s="1226"/>
      <c r="L95" s="1228"/>
      <c r="N95" s="1106"/>
      <c r="O95" s="1106"/>
      <c r="P95" s="1106"/>
      <c r="Q95" s="1106"/>
    </row>
    <row r="96" spans="1:17" s="1105" customFormat="1" ht="13.2">
      <c r="A96" s="1234" t="s">
        <v>764</v>
      </c>
      <c r="B96" s="1221"/>
      <c r="C96" s="1222"/>
      <c r="D96" s="1223"/>
      <c r="E96" s="1224"/>
      <c r="F96" s="1225"/>
      <c r="G96" s="1235"/>
      <c r="H96" s="1235"/>
      <c r="I96" s="1236"/>
      <c r="J96" s="1237"/>
      <c r="K96" s="1237"/>
      <c r="L96" s="1238"/>
      <c r="N96" s="1106"/>
      <c r="O96" s="1106"/>
      <c r="P96" s="1106"/>
      <c r="Q96" s="1106"/>
    </row>
    <row r="97" spans="1:17" s="1105" customFormat="1" ht="12.75" customHeight="1">
      <c r="A97" s="527" t="s">
        <v>1153</v>
      </c>
      <c r="B97" s="527"/>
      <c r="C97" s="1104"/>
      <c r="D97" s="527"/>
      <c r="E97" s="1104"/>
      <c r="F97" s="527"/>
      <c r="G97" s="1104"/>
      <c r="H97" s="1104"/>
      <c r="I97" s="527"/>
      <c r="J97" s="1104"/>
      <c r="K97" s="1104"/>
      <c r="L97" s="1104"/>
      <c r="M97" s="527"/>
      <c r="N97" s="527"/>
      <c r="O97" s="527"/>
      <c r="P97" s="527"/>
      <c r="Q97" s="527"/>
    </row>
    <row r="98" spans="1:17" s="1105" customFormat="1" ht="16.5" customHeight="1">
      <c r="A98" s="527"/>
      <c r="B98" s="527"/>
      <c r="C98" s="1104"/>
      <c r="D98" s="527"/>
      <c r="E98" s="1104"/>
      <c r="F98" s="527"/>
      <c r="G98" s="1104"/>
      <c r="H98" s="1104"/>
      <c r="I98" s="527"/>
      <c r="J98" s="1104"/>
      <c r="K98" s="1104"/>
      <c r="L98" s="1104"/>
      <c r="M98" s="527"/>
      <c r="N98" s="527"/>
      <c r="O98" s="527"/>
      <c r="P98" s="527"/>
      <c r="Q98" s="527"/>
    </row>
    <row r="99" spans="1:17" s="1105" customFormat="1" ht="15.6">
      <c r="A99" s="194" t="s">
        <v>767</v>
      </c>
      <c r="B99" s="196" t="s">
        <v>768</v>
      </c>
      <c r="C99" s="1104"/>
      <c r="D99" s="527"/>
      <c r="E99" s="1104"/>
      <c r="F99" s="527"/>
      <c r="G99" s="1104"/>
      <c r="H99" s="1104"/>
      <c r="I99" s="527"/>
      <c r="J99" s="1104"/>
      <c r="K99" s="1104"/>
      <c r="L99" s="1198"/>
      <c r="N99" s="1106"/>
      <c r="O99" s="1106"/>
      <c r="P99" s="1106"/>
      <c r="Q99" s="1106"/>
    </row>
    <row r="100" spans="1:17" s="1105" customFormat="1" ht="17.25" customHeight="1">
      <c r="A100" s="194" t="s">
        <v>738</v>
      </c>
      <c r="B100" s="196" t="s">
        <v>769</v>
      </c>
      <c r="C100" s="1104"/>
      <c r="D100" s="527"/>
      <c r="E100" s="1104"/>
      <c r="F100" s="527"/>
      <c r="G100" s="1104"/>
      <c r="H100" s="1104"/>
      <c r="I100" s="527"/>
      <c r="J100" s="1104"/>
      <c r="K100" s="1104"/>
      <c r="L100" s="1198"/>
      <c r="N100" s="1106"/>
      <c r="O100" s="1106"/>
      <c r="P100" s="1106"/>
      <c r="Q100" s="1106"/>
    </row>
    <row r="101" spans="1:17" s="1105" customFormat="1" ht="48" customHeight="1">
      <c r="A101" s="527" t="s">
        <v>736</v>
      </c>
      <c r="B101" s="1580" t="s">
        <v>770</v>
      </c>
      <c r="C101" s="1580"/>
      <c r="D101" s="1580"/>
      <c r="E101" s="1580"/>
      <c r="F101" s="1580"/>
      <c r="G101" s="1580"/>
      <c r="H101" s="1580"/>
      <c r="I101" s="1580"/>
      <c r="J101" s="1580"/>
      <c r="K101" s="1580"/>
      <c r="L101" s="1580"/>
      <c r="M101" s="197"/>
      <c r="N101" s="1106"/>
      <c r="O101" s="1106"/>
      <c r="P101" s="1106"/>
      <c r="Q101" s="1106"/>
    </row>
    <row r="102" spans="1:17" s="1105" customFormat="1" ht="28.5" customHeight="1">
      <c r="A102" s="194" t="s">
        <v>742</v>
      </c>
      <c r="B102" s="1580" t="s">
        <v>771</v>
      </c>
      <c r="C102" s="1580"/>
      <c r="D102" s="1580"/>
      <c r="E102" s="1580"/>
      <c r="F102" s="1580"/>
      <c r="G102" s="1580"/>
      <c r="H102" s="1580"/>
      <c r="I102" s="1580"/>
      <c r="J102" s="1580"/>
      <c r="K102" s="1580"/>
      <c r="L102" s="1580"/>
      <c r="N102" s="1106"/>
      <c r="O102" s="1106"/>
      <c r="P102" s="1106"/>
      <c r="Q102" s="1106"/>
    </row>
    <row r="103" spans="1:17" s="1105" customFormat="1" ht="33" customHeight="1">
      <c r="A103" s="527" t="s">
        <v>744</v>
      </c>
      <c r="B103" s="1473" t="s">
        <v>772</v>
      </c>
      <c r="C103" s="1473"/>
      <c r="D103" s="1473"/>
      <c r="E103" s="1473"/>
      <c r="F103" s="1473"/>
      <c r="G103" s="1473"/>
      <c r="H103" s="1473"/>
      <c r="I103" s="1473"/>
      <c r="J103" s="1473"/>
      <c r="K103" s="1473"/>
      <c r="L103" s="1473"/>
      <c r="M103" s="1202"/>
      <c r="N103" s="1106"/>
      <c r="O103" s="1106"/>
      <c r="P103" s="1106"/>
      <c r="Q103" s="1106"/>
    </row>
    <row r="104" spans="1:17" s="1105" customFormat="1" ht="15.6">
      <c r="A104" s="194" t="s">
        <v>746</v>
      </c>
      <c r="B104" s="196" t="s">
        <v>773</v>
      </c>
      <c r="C104" s="1104"/>
      <c r="D104" s="527"/>
      <c r="E104" s="1104"/>
      <c r="F104" s="527"/>
      <c r="G104" s="1104"/>
      <c r="H104" s="1104"/>
      <c r="I104" s="527"/>
      <c r="J104" s="1104"/>
      <c r="K104" s="1104"/>
      <c r="L104" s="1198"/>
      <c r="N104" s="1106"/>
      <c r="O104" s="1106"/>
      <c r="P104" s="1106"/>
      <c r="Q104" s="1106"/>
    </row>
    <row r="105" spans="1:17" s="1105" customFormat="1" ht="15.6">
      <c r="A105" s="194" t="s">
        <v>748</v>
      </c>
      <c r="B105" s="196" t="s">
        <v>774</v>
      </c>
      <c r="C105" s="1104"/>
      <c r="D105" s="527"/>
      <c r="E105" s="1104"/>
      <c r="F105" s="527"/>
      <c r="G105" s="1104"/>
      <c r="H105" s="1104"/>
      <c r="I105" s="527"/>
      <c r="J105" s="1104"/>
      <c r="K105" s="1104"/>
      <c r="L105" s="1198"/>
      <c r="N105" s="1106"/>
      <c r="O105" s="1106"/>
      <c r="P105" s="1106"/>
      <c r="Q105" s="1106"/>
    </row>
    <row r="106" spans="1:17" s="1105" customFormat="1" ht="13.2">
      <c r="A106" s="527"/>
      <c r="B106" s="527"/>
      <c r="C106" s="1104"/>
      <c r="D106" s="527"/>
      <c r="E106" s="1104"/>
      <c r="F106" s="527"/>
      <c r="G106" s="1104"/>
      <c r="H106" s="1104"/>
      <c r="I106" s="527"/>
      <c r="J106" s="1104"/>
      <c r="K106" s="1104"/>
      <c r="L106" s="1104"/>
      <c r="N106" s="1106"/>
      <c r="O106" s="1106"/>
      <c r="P106" s="1106"/>
      <c r="Q106" s="1106"/>
    </row>
    <row r="107" spans="1:17" s="1105" customFormat="1" thickBot="1">
      <c r="A107" s="1103" t="s">
        <v>775</v>
      </c>
      <c r="B107" s="527"/>
      <c r="C107" s="1104"/>
      <c r="D107" s="527"/>
      <c r="E107" s="1104"/>
      <c r="F107" s="527"/>
      <c r="G107" s="1104"/>
      <c r="H107" s="1104"/>
      <c r="I107" s="527"/>
      <c r="J107" s="1104"/>
      <c r="K107" s="1104"/>
      <c r="L107" s="1104"/>
      <c r="N107" s="1106"/>
      <c r="O107" s="1106"/>
      <c r="P107" s="1106"/>
      <c r="Q107" s="1106"/>
    </row>
    <row r="108" spans="1:17" s="1239" customFormat="1" ht="75.75" customHeight="1" thickBot="1">
      <c r="A108" s="1209" t="s">
        <v>669</v>
      </c>
      <c r="B108" s="1212" t="s">
        <v>776</v>
      </c>
      <c r="C108" s="1211" t="s">
        <v>777</v>
      </c>
      <c r="D108" s="1212" t="s">
        <v>672</v>
      </c>
      <c r="E108" s="1211" t="s">
        <v>778</v>
      </c>
      <c r="F108" s="1212" t="s">
        <v>754</v>
      </c>
      <c r="G108" s="1211" t="s">
        <v>779</v>
      </c>
      <c r="H108" s="1211" t="s">
        <v>780</v>
      </c>
      <c r="I108" s="1212" t="s">
        <v>781</v>
      </c>
      <c r="J108" s="1211" t="s">
        <v>782</v>
      </c>
      <c r="K108" s="1211" t="s">
        <v>783</v>
      </c>
      <c r="L108" s="1211" t="s">
        <v>784</v>
      </c>
      <c r="N108" s="1240"/>
      <c r="O108" s="1240"/>
    </row>
    <row r="109" spans="1:17" s="1105" customFormat="1" ht="13.2">
      <c r="A109" s="1213" t="s">
        <v>686</v>
      </c>
      <c r="B109" s="1214"/>
      <c r="C109" s="1215"/>
      <c r="D109" s="1214"/>
      <c r="E109" s="1216"/>
      <c r="F109" s="1217"/>
      <c r="G109" s="1218"/>
      <c r="H109" s="1218"/>
      <c r="I109" s="1219"/>
      <c r="J109" s="1218"/>
      <c r="K109" s="1218"/>
      <c r="L109" s="1218"/>
      <c r="M109" s="1124"/>
      <c r="N109" s="1125"/>
      <c r="O109" s="1125"/>
      <c r="P109" s="1106"/>
      <c r="Q109" s="1106"/>
    </row>
    <row r="110" spans="1:17" s="1105" customFormat="1" ht="13.2">
      <c r="A110" s="200" t="s">
        <v>687</v>
      </c>
      <c r="B110" s="1221"/>
      <c r="C110" s="1241"/>
      <c r="D110" s="1242"/>
      <c r="E110" s="1243"/>
      <c r="F110" s="1244"/>
      <c r="G110" s="1245"/>
      <c r="H110" s="1245"/>
      <c r="I110" s="1246"/>
      <c r="J110" s="1399"/>
      <c r="K110" s="1399"/>
      <c r="L110" s="1398"/>
      <c r="M110" s="1124"/>
      <c r="N110" s="1148"/>
      <c r="O110" s="1148"/>
      <c r="P110" s="1106"/>
      <c r="Q110" s="1106"/>
    </row>
    <row r="111" spans="1:17" s="1105" customFormat="1" ht="13.2">
      <c r="A111" s="200" t="s">
        <v>688</v>
      </c>
      <c r="B111" s="1221"/>
      <c r="C111" s="1241"/>
      <c r="D111" s="1242"/>
      <c r="E111" s="1243"/>
      <c r="F111" s="1244"/>
      <c r="G111" s="1245"/>
      <c r="H111" s="1245"/>
      <c r="I111" s="1246"/>
      <c r="J111" s="1399"/>
      <c r="K111" s="1399"/>
      <c r="L111" s="1398"/>
      <c r="N111" s="1106"/>
      <c r="O111" s="1106"/>
      <c r="P111" s="1106"/>
      <c r="Q111" s="1106"/>
    </row>
    <row r="112" spans="1:17" s="1105" customFormat="1" ht="13.2">
      <c r="A112" s="1213" t="s">
        <v>689</v>
      </c>
      <c r="B112" s="1247"/>
      <c r="C112" s="1248"/>
      <c r="D112" s="1247"/>
      <c r="E112" s="1248"/>
      <c r="F112" s="1247"/>
      <c r="G112" s="1248"/>
      <c r="H112" s="1248"/>
      <c r="I112" s="1249"/>
      <c r="J112" s="1248"/>
      <c r="K112" s="1248"/>
      <c r="L112" s="1250"/>
      <c r="N112" s="1106"/>
      <c r="O112" s="1106"/>
      <c r="P112" s="1106"/>
      <c r="Q112" s="1106"/>
    </row>
    <row r="113" spans="1:17" s="1105" customFormat="1" ht="13.2">
      <c r="A113" s="200" t="s">
        <v>785</v>
      </c>
      <c r="B113" s="1251"/>
      <c r="C113" s="1241"/>
      <c r="D113" s="1242"/>
      <c r="E113" s="1243"/>
      <c r="F113" s="1244"/>
      <c r="G113" s="1245"/>
      <c r="H113" s="1245"/>
      <c r="I113" s="1246"/>
      <c r="J113" s="1399"/>
      <c r="K113" s="1399"/>
      <c r="L113" s="1398"/>
      <c r="N113" s="1106"/>
      <c r="O113" s="1106"/>
      <c r="P113" s="1106"/>
      <c r="Q113" s="1106"/>
    </row>
    <row r="114" spans="1:17" s="1105" customFormat="1" ht="13.2">
      <c r="A114" s="200" t="s">
        <v>786</v>
      </c>
      <c r="B114" s="1251"/>
      <c r="C114" s="1241"/>
      <c r="D114" s="1242"/>
      <c r="E114" s="1243"/>
      <c r="F114" s="1244"/>
      <c r="G114" s="1245"/>
      <c r="H114" s="1245"/>
      <c r="I114" s="1246"/>
      <c r="J114" s="1399"/>
      <c r="K114" s="1399"/>
      <c r="L114" s="1398"/>
      <c r="N114" s="1106"/>
      <c r="O114" s="1106"/>
      <c r="P114" s="1106"/>
      <c r="Q114" s="1106"/>
    </row>
    <row r="115" spans="1:17" s="1105" customFormat="1" ht="13.2">
      <c r="A115" s="200" t="s">
        <v>692</v>
      </c>
      <c r="B115" s="1221"/>
      <c r="C115" s="1241"/>
      <c r="D115" s="1242"/>
      <c r="E115" s="1243"/>
      <c r="F115" s="1244"/>
      <c r="G115" s="1245"/>
      <c r="H115" s="1245"/>
      <c r="I115" s="1246"/>
      <c r="J115" s="1399"/>
      <c r="K115" s="1399"/>
      <c r="L115" s="1398"/>
      <c r="N115" s="1106"/>
      <c r="O115" s="1106"/>
      <c r="P115" s="1106"/>
      <c r="Q115" s="1106"/>
    </row>
    <row r="116" spans="1:17" s="1105" customFormat="1" ht="13.2">
      <c r="A116" s="200" t="s">
        <v>787</v>
      </c>
      <c r="B116" s="1221"/>
      <c r="C116" s="1241"/>
      <c r="D116" s="1242"/>
      <c r="E116" s="1243"/>
      <c r="F116" s="1244"/>
      <c r="G116" s="1245"/>
      <c r="H116" s="1245"/>
      <c r="I116" s="1246"/>
      <c r="J116" s="1399"/>
      <c r="K116" s="1399"/>
      <c r="L116" s="1398"/>
      <c r="N116" s="1106"/>
      <c r="O116" s="1106"/>
      <c r="P116" s="1106"/>
      <c r="Q116" s="1106"/>
    </row>
    <row r="117" spans="1:17" s="1105" customFormat="1" ht="15.6">
      <c r="A117" s="200" t="s">
        <v>788</v>
      </c>
      <c r="B117" s="1251"/>
      <c r="C117" s="1241"/>
      <c r="D117" s="1242"/>
      <c r="E117" s="1243"/>
      <c r="F117" s="1244"/>
      <c r="G117" s="1245"/>
      <c r="H117" s="1245"/>
      <c r="I117" s="1246"/>
      <c r="J117" s="1399"/>
      <c r="K117" s="1399"/>
      <c r="L117" s="1398"/>
      <c r="N117" s="1106"/>
      <c r="O117" s="1106"/>
      <c r="P117" s="1106"/>
      <c r="Q117" s="1106"/>
    </row>
    <row r="118" spans="1:17" s="1105" customFormat="1" ht="15.6">
      <c r="A118" s="200" t="s">
        <v>759</v>
      </c>
      <c r="B118" s="1221"/>
      <c r="C118" s="1241"/>
      <c r="D118" s="1242"/>
      <c r="E118" s="1243"/>
      <c r="F118" s="1244"/>
      <c r="G118" s="1245"/>
      <c r="H118" s="1245"/>
      <c r="I118" s="1246"/>
      <c r="J118" s="1399"/>
      <c r="K118" s="1399"/>
      <c r="L118" s="1398"/>
      <c r="N118" s="1106"/>
      <c r="O118" s="1106"/>
      <c r="P118" s="1106"/>
      <c r="Q118" s="1106"/>
    </row>
    <row r="119" spans="1:17" s="1105" customFormat="1" ht="13.2">
      <c r="A119" s="1213" t="s">
        <v>696</v>
      </c>
      <c r="B119" s="1214"/>
      <c r="C119" s="1252"/>
      <c r="D119" s="1253"/>
      <c r="E119" s="1254"/>
      <c r="F119" s="1255"/>
      <c r="G119" s="1248"/>
      <c r="H119" s="1248"/>
      <c r="I119" s="1249"/>
      <c r="J119" s="1248"/>
      <c r="K119" s="1248"/>
      <c r="L119" s="1250"/>
      <c r="N119" s="1106"/>
      <c r="O119" s="1106"/>
      <c r="P119" s="1106"/>
      <c r="Q119" s="1106"/>
    </row>
    <row r="120" spans="1:17" s="1105" customFormat="1" ht="13.2">
      <c r="A120" s="202" t="s">
        <v>697</v>
      </c>
      <c r="B120" s="1221"/>
      <c r="C120" s="1241"/>
      <c r="D120" s="1242"/>
      <c r="E120" s="1243"/>
      <c r="F120" s="1244"/>
      <c r="G120" s="1245"/>
      <c r="H120" s="1245"/>
      <c r="I120" s="1246"/>
      <c r="J120" s="1399"/>
      <c r="K120" s="1399"/>
      <c r="L120" s="1398"/>
      <c r="N120" s="1106"/>
      <c r="O120" s="1106"/>
      <c r="P120" s="1106"/>
      <c r="Q120" s="1106"/>
    </row>
    <row r="121" spans="1:17" s="1105" customFormat="1" ht="13.2">
      <c r="A121" s="202" t="s">
        <v>576</v>
      </c>
      <c r="B121" s="1221"/>
      <c r="C121" s="1241"/>
      <c r="D121" s="1242"/>
      <c r="E121" s="1243"/>
      <c r="F121" s="1244"/>
      <c r="G121" s="1245"/>
      <c r="H121" s="1245"/>
      <c r="I121" s="1246"/>
      <c r="J121" s="1399"/>
      <c r="K121" s="1399"/>
      <c r="L121" s="1398"/>
      <c r="N121" s="1106"/>
      <c r="O121" s="1106"/>
      <c r="P121" s="1106"/>
      <c r="Q121" s="1106"/>
    </row>
    <row r="122" spans="1:17" s="1105" customFormat="1" ht="13.2">
      <c r="A122" s="202" t="s">
        <v>698</v>
      </c>
      <c r="B122" s="1221"/>
      <c r="C122" s="1241"/>
      <c r="D122" s="1242"/>
      <c r="E122" s="1243"/>
      <c r="F122" s="1244"/>
      <c r="G122" s="1245"/>
      <c r="H122" s="1245"/>
      <c r="I122" s="1246"/>
      <c r="J122" s="1399"/>
      <c r="K122" s="1399"/>
      <c r="L122" s="1398"/>
      <c r="N122" s="1106"/>
      <c r="O122" s="1106"/>
      <c r="P122" s="1106"/>
      <c r="Q122" s="1106"/>
    </row>
    <row r="123" spans="1:17" s="1105" customFormat="1" ht="13.2">
      <c r="A123" s="202" t="s">
        <v>699</v>
      </c>
      <c r="B123" s="1256"/>
      <c r="C123" s="1241"/>
      <c r="D123" s="1242"/>
      <c r="E123" s="1243"/>
      <c r="F123" s="1244"/>
      <c r="G123" s="1245"/>
      <c r="H123" s="1245"/>
      <c r="I123" s="1246"/>
      <c r="J123" s="1399"/>
      <c r="K123" s="1399"/>
      <c r="L123" s="1398"/>
      <c r="N123" s="1106"/>
      <c r="O123" s="1106"/>
      <c r="P123" s="1106"/>
      <c r="Q123" s="1106"/>
    </row>
    <row r="124" spans="1:17" s="1105" customFormat="1" ht="13.2">
      <c r="A124" s="201" t="s">
        <v>700</v>
      </c>
      <c r="B124" s="1221"/>
      <c r="C124" s="1241"/>
      <c r="D124" s="1242"/>
      <c r="E124" s="1243"/>
      <c r="F124" s="1244"/>
      <c r="G124" s="1245"/>
      <c r="H124" s="1245"/>
      <c r="I124" s="1246"/>
      <c r="J124" s="1399"/>
      <c r="K124" s="1399"/>
      <c r="L124" s="1398"/>
      <c r="N124" s="1106"/>
      <c r="O124" s="1106"/>
      <c r="P124" s="1106"/>
      <c r="Q124" s="1106"/>
    </row>
    <row r="125" spans="1:17" s="1105" customFormat="1" ht="13.2">
      <c r="A125" s="201" t="s">
        <v>701</v>
      </c>
      <c r="B125" s="1221"/>
      <c r="C125" s="1241"/>
      <c r="D125" s="1242"/>
      <c r="E125" s="1243"/>
      <c r="F125" s="1244"/>
      <c r="G125" s="1245"/>
      <c r="H125" s="1245"/>
      <c r="I125" s="1246"/>
      <c r="J125" s="1399"/>
      <c r="K125" s="1399"/>
      <c r="L125" s="1398"/>
      <c r="N125" s="1106"/>
      <c r="O125" s="1106"/>
      <c r="P125" s="1106"/>
      <c r="Q125" s="1106"/>
    </row>
    <row r="126" spans="1:17" s="1105" customFormat="1" ht="13.2">
      <c r="A126" s="201" t="s">
        <v>702</v>
      </c>
      <c r="B126" s="1221"/>
      <c r="C126" s="1241"/>
      <c r="D126" s="1242"/>
      <c r="E126" s="1243"/>
      <c r="F126" s="1244"/>
      <c r="G126" s="1245"/>
      <c r="H126" s="1245"/>
      <c r="I126" s="1246"/>
      <c r="J126" s="1399"/>
      <c r="K126" s="1399"/>
      <c r="L126" s="1398"/>
      <c r="N126" s="1106"/>
      <c r="O126" s="1106"/>
      <c r="P126" s="1106"/>
      <c r="Q126" s="1106"/>
    </row>
    <row r="127" spans="1:17" s="1105" customFormat="1" ht="13.2">
      <c r="A127" s="201" t="s">
        <v>703</v>
      </c>
      <c r="B127" s="1221"/>
      <c r="C127" s="1241"/>
      <c r="D127" s="1242"/>
      <c r="E127" s="1243"/>
      <c r="F127" s="1244"/>
      <c r="G127" s="1245"/>
      <c r="H127" s="1245"/>
      <c r="I127" s="1246"/>
      <c r="J127" s="1399"/>
      <c r="K127" s="1399"/>
      <c r="L127" s="1398"/>
      <c r="N127" s="1106"/>
      <c r="O127" s="1106"/>
      <c r="P127" s="1106"/>
      <c r="Q127" s="1106"/>
    </row>
    <row r="128" spans="1:17" s="1105" customFormat="1" ht="13.2">
      <c r="A128" s="201" t="s">
        <v>704</v>
      </c>
      <c r="B128" s="1221"/>
      <c r="C128" s="1241"/>
      <c r="D128" s="1242"/>
      <c r="E128" s="1243"/>
      <c r="F128" s="1244"/>
      <c r="G128" s="1245"/>
      <c r="H128" s="1245"/>
      <c r="I128" s="1246"/>
      <c r="J128" s="1399"/>
      <c r="K128" s="1399"/>
      <c r="L128" s="1398"/>
      <c r="N128" s="1106"/>
      <c r="O128" s="1106"/>
      <c r="P128" s="1106"/>
      <c r="Q128" s="1106"/>
    </row>
    <row r="129" spans="1:17" s="1105" customFormat="1" ht="13.2">
      <c r="A129" s="201" t="s">
        <v>705</v>
      </c>
      <c r="B129" s="1221"/>
      <c r="C129" s="1241"/>
      <c r="D129" s="1242"/>
      <c r="E129" s="1243"/>
      <c r="F129" s="1244"/>
      <c r="G129" s="1245"/>
      <c r="H129" s="1245"/>
      <c r="I129" s="1246"/>
      <c r="J129" s="1399"/>
      <c r="K129" s="1399"/>
      <c r="L129" s="1398"/>
      <c r="N129" s="1106"/>
      <c r="O129" s="1106"/>
      <c r="P129" s="1106"/>
      <c r="Q129" s="1106"/>
    </row>
    <row r="130" spans="1:17" s="1105" customFormat="1" ht="13.2">
      <c r="A130" s="201" t="s">
        <v>706</v>
      </c>
      <c r="B130" s="1221"/>
      <c r="C130" s="1241"/>
      <c r="D130" s="1242"/>
      <c r="E130" s="1243"/>
      <c r="F130" s="1244"/>
      <c r="G130" s="1245"/>
      <c r="H130" s="1245"/>
      <c r="I130" s="1246"/>
      <c r="J130" s="1399"/>
      <c r="K130" s="1399"/>
      <c r="L130" s="1398"/>
      <c r="N130" s="1106"/>
      <c r="O130" s="1106"/>
      <c r="P130" s="1106"/>
      <c r="Q130" s="1106"/>
    </row>
    <row r="131" spans="1:17" s="1105" customFormat="1" ht="13.2">
      <c r="A131" s="201" t="s">
        <v>707</v>
      </c>
      <c r="B131" s="1221"/>
      <c r="C131" s="1241"/>
      <c r="D131" s="1242"/>
      <c r="E131" s="1243"/>
      <c r="F131" s="1244"/>
      <c r="G131" s="1245"/>
      <c r="H131" s="1245"/>
      <c r="I131" s="1246"/>
      <c r="J131" s="1399"/>
      <c r="K131" s="1399"/>
      <c r="L131" s="1398"/>
      <c r="N131" s="1106"/>
      <c r="O131" s="1106"/>
      <c r="P131" s="1106"/>
      <c r="Q131" s="1106"/>
    </row>
    <row r="132" spans="1:17" s="1105" customFormat="1" ht="13.2">
      <c r="A132" s="201" t="s">
        <v>708</v>
      </c>
      <c r="B132" s="1221"/>
      <c r="C132" s="1241"/>
      <c r="D132" s="1242"/>
      <c r="E132" s="1243"/>
      <c r="F132" s="1244"/>
      <c r="G132" s="1245"/>
      <c r="H132" s="1245"/>
      <c r="I132" s="1246"/>
      <c r="J132" s="1399"/>
      <c r="K132" s="1399"/>
      <c r="L132" s="1398"/>
      <c r="N132" s="1106"/>
      <c r="O132" s="1106"/>
      <c r="P132" s="1106"/>
      <c r="Q132" s="1106"/>
    </row>
    <row r="133" spans="1:17" s="1105" customFormat="1" ht="15.6">
      <c r="A133" s="201" t="s">
        <v>789</v>
      </c>
      <c r="B133" s="1221"/>
      <c r="C133" s="1241"/>
      <c r="D133" s="1242"/>
      <c r="E133" s="1243"/>
      <c r="F133" s="1244"/>
      <c r="G133" s="1245"/>
      <c r="H133" s="1245"/>
      <c r="I133" s="1246"/>
      <c r="J133" s="1399"/>
      <c r="K133" s="1399"/>
      <c r="L133" s="1398"/>
      <c r="N133" s="1106"/>
      <c r="O133" s="1106"/>
      <c r="P133" s="1106"/>
      <c r="Q133" s="1106"/>
    </row>
    <row r="134" spans="1:17" s="1105" customFormat="1" ht="13.2">
      <c r="A134" s="1231" t="s">
        <v>710</v>
      </c>
      <c r="B134" s="1257"/>
      <c r="C134" s="1258"/>
      <c r="D134" s="1257"/>
      <c r="E134" s="1258"/>
      <c r="F134" s="1257"/>
      <c r="G134" s="1258"/>
      <c r="H134" s="1258"/>
      <c r="I134" s="1259"/>
      <c r="J134" s="1258"/>
      <c r="K134" s="1260"/>
      <c r="L134" s="1261"/>
      <c r="N134" s="1106"/>
      <c r="O134" s="1106"/>
      <c r="P134" s="1106"/>
      <c r="Q134" s="1106"/>
    </row>
    <row r="135" spans="1:17" s="1105" customFormat="1" ht="13.2">
      <c r="A135" s="202" t="s">
        <v>711</v>
      </c>
      <c r="B135" s="1221"/>
      <c r="C135" s="1241"/>
      <c r="D135" s="1242"/>
      <c r="E135" s="1243"/>
      <c r="F135" s="1244"/>
      <c r="G135" s="1245"/>
      <c r="H135" s="1245"/>
      <c r="I135" s="1246"/>
      <c r="J135" s="1399"/>
      <c r="K135" s="1399"/>
      <c r="L135" s="1398"/>
      <c r="M135" s="1262"/>
      <c r="N135" s="1106"/>
      <c r="O135" s="1106"/>
      <c r="P135" s="1106"/>
      <c r="Q135" s="1106"/>
    </row>
    <row r="136" spans="1:17" s="1105" customFormat="1" ht="13.2">
      <c r="A136" s="202" t="s">
        <v>712</v>
      </c>
      <c r="B136" s="1263"/>
      <c r="C136" s="1241"/>
      <c r="D136" s="1242"/>
      <c r="E136" s="1243"/>
      <c r="F136" s="1244"/>
      <c r="G136" s="1245"/>
      <c r="H136" s="1245"/>
      <c r="I136" s="1246"/>
      <c r="J136" s="1399"/>
      <c r="K136" s="1399"/>
      <c r="L136" s="1398"/>
      <c r="M136" s="1264"/>
      <c r="N136" s="1106"/>
      <c r="O136" s="1106"/>
      <c r="P136" s="1106"/>
      <c r="Q136" s="1106"/>
    </row>
    <row r="137" spans="1:17" s="1105" customFormat="1" ht="13.2">
      <c r="A137" s="202" t="s">
        <v>740</v>
      </c>
      <c r="B137" s="1265"/>
      <c r="C137" s="1241"/>
      <c r="D137" s="1242"/>
      <c r="E137" s="1243"/>
      <c r="F137" s="1244"/>
      <c r="G137" s="1245"/>
      <c r="H137" s="1245"/>
      <c r="I137" s="1246"/>
      <c r="J137" s="1399"/>
      <c r="K137" s="1399"/>
      <c r="L137" s="1398"/>
      <c r="N137" s="1106"/>
      <c r="O137" s="1106"/>
      <c r="P137" s="1106"/>
      <c r="Q137" s="1106"/>
    </row>
    <row r="138" spans="1:17" s="1105" customFormat="1" ht="13.2">
      <c r="A138" s="202" t="s">
        <v>790</v>
      </c>
      <c r="B138" s="1263"/>
      <c r="C138" s="1241"/>
      <c r="D138" s="1242"/>
      <c r="E138" s="1243"/>
      <c r="F138" s="1244"/>
      <c r="G138" s="1245"/>
      <c r="H138" s="1245"/>
      <c r="I138" s="1246"/>
      <c r="J138" s="1399"/>
      <c r="K138" s="1399"/>
      <c r="L138" s="1398"/>
      <c r="N138" s="1106"/>
      <c r="O138" s="1106"/>
      <c r="P138" s="1106"/>
      <c r="Q138" s="1106"/>
    </row>
    <row r="139" spans="1:17" s="1105" customFormat="1" ht="13.2">
      <c r="A139" s="202" t="s">
        <v>791</v>
      </c>
      <c r="B139" s="1263"/>
      <c r="C139" s="1241"/>
      <c r="D139" s="1242"/>
      <c r="E139" s="1243"/>
      <c r="F139" s="1244"/>
      <c r="G139" s="1245"/>
      <c r="H139" s="1245"/>
      <c r="I139" s="1246"/>
      <c r="J139" s="1399"/>
      <c r="K139" s="1399"/>
      <c r="L139" s="1398"/>
      <c r="N139" s="1266"/>
      <c r="O139" s="1266"/>
      <c r="P139" s="1106"/>
      <c r="Q139" s="1106"/>
    </row>
    <row r="140" spans="1:17" s="1105" customFormat="1" ht="15.6">
      <c r="A140" s="202" t="s">
        <v>792</v>
      </c>
      <c r="B140" s="1263"/>
      <c r="C140" s="1241"/>
      <c r="D140" s="1242"/>
      <c r="E140" s="1243"/>
      <c r="F140" s="1244"/>
      <c r="G140" s="1245"/>
      <c r="H140" s="1245"/>
      <c r="I140" s="1246"/>
      <c r="J140" s="1399"/>
      <c r="K140" s="1399"/>
      <c r="L140" s="1398"/>
      <c r="N140" s="1106"/>
      <c r="O140" s="1106"/>
      <c r="P140" s="1106"/>
      <c r="Q140" s="1106"/>
    </row>
    <row r="141" spans="1:17" s="1105" customFormat="1" ht="15.6">
      <c r="A141" s="202" t="s">
        <v>793</v>
      </c>
      <c r="B141" s="1267"/>
      <c r="C141" s="1241"/>
      <c r="D141" s="1242"/>
      <c r="E141" s="1243"/>
      <c r="F141" s="1244"/>
      <c r="G141" s="1245"/>
      <c r="H141" s="1245"/>
      <c r="I141" s="1246"/>
      <c r="J141" s="1399"/>
      <c r="K141" s="1399"/>
      <c r="L141" s="1398"/>
      <c r="N141" s="1106"/>
      <c r="O141" s="1106"/>
      <c r="P141" s="1106"/>
      <c r="Q141" s="1106"/>
    </row>
    <row r="142" spans="1:17" s="1105" customFormat="1" ht="13.2">
      <c r="A142" s="1268" t="s">
        <v>762</v>
      </c>
      <c r="B142" s="1221"/>
      <c r="C142" s="1241"/>
      <c r="D142" s="1242"/>
      <c r="E142" s="1243"/>
      <c r="F142" s="1244"/>
      <c r="G142" s="1245"/>
      <c r="H142" s="1245"/>
      <c r="I142" s="1246"/>
      <c r="J142" s="1399"/>
      <c r="K142" s="1399"/>
      <c r="L142" s="1398"/>
      <c r="N142" s="1106"/>
      <c r="O142" s="1106"/>
      <c r="P142" s="1106"/>
      <c r="Q142" s="1106"/>
    </row>
    <row r="143" spans="1:17" s="1105" customFormat="1" ht="13.2">
      <c r="A143" s="1268" t="s">
        <v>763</v>
      </c>
      <c r="B143" s="1221"/>
      <c r="C143" s="1241"/>
      <c r="D143" s="1242"/>
      <c r="E143" s="1243"/>
      <c r="F143" s="1244"/>
      <c r="G143" s="1245"/>
      <c r="H143" s="1245"/>
      <c r="I143" s="1246"/>
      <c r="J143" s="1399"/>
      <c r="K143" s="1399"/>
      <c r="L143" s="1398"/>
      <c r="N143" s="1106"/>
      <c r="O143" s="1106"/>
      <c r="P143" s="1106"/>
      <c r="Q143" s="1106"/>
    </row>
    <row r="144" spans="1:17" s="1105" customFormat="1" ht="13.2">
      <c r="A144" s="1268" t="s">
        <v>764</v>
      </c>
      <c r="B144" s="1221"/>
      <c r="C144" s="1241"/>
      <c r="D144" s="1242"/>
      <c r="E144" s="1243"/>
      <c r="F144" s="1244"/>
      <c r="G144" s="1245"/>
      <c r="H144" s="1245"/>
      <c r="I144" s="1246"/>
      <c r="J144" s="1399"/>
      <c r="K144" s="1399"/>
      <c r="L144" s="1398"/>
      <c r="N144" s="1106"/>
      <c r="O144" s="1106"/>
      <c r="P144" s="1106"/>
      <c r="Q144" s="1106"/>
    </row>
    <row r="145" spans="1:17" s="1105" customFormat="1" ht="15.6">
      <c r="A145" s="202" t="s">
        <v>794</v>
      </c>
      <c r="B145" s="1263"/>
      <c r="C145" s="1241"/>
      <c r="D145" s="1242"/>
      <c r="E145" s="1243"/>
      <c r="F145" s="1244"/>
      <c r="G145" s="1245"/>
      <c r="H145" s="1245"/>
      <c r="I145" s="1246"/>
      <c r="J145" s="1399"/>
      <c r="K145" s="1399"/>
      <c r="L145" s="1398"/>
      <c r="N145" s="1106"/>
      <c r="O145" s="1106"/>
      <c r="P145" s="1106"/>
      <c r="Q145" s="1106"/>
    </row>
    <row r="146" spans="1:17" s="1105" customFormat="1" ht="13.2">
      <c r="A146" s="1231" t="s">
        <v>722</v>
      </c>
      <c r="B146" s="1257"/>
      <c r="C146" s="1258"/>
      <c r="D146" s="1257"/>
      <c r="E146" s="1258"/>
      <c r="F146" s="1257"/>
      <c r="G146" s="1258"/>
      <c r="H146" s="1258"/>
      <c r="I146" s="1259"/>
      <c r="J146" s="1258"/>
      <c r="K146" s="1260"/>
      <c r="L146" s="1261"/>
      <c r="N146" s="1106"/>
      <c r="O146" s="1106"/>
      <c r="P146" s="1106"/>
      <c r="Q146" s="1106"/>
    </row>
    <row r="147" spans="1:17" s="1105" customFormat="1" ht="13.2">
      <c r="A147" s="202" t="s">
        <v>723</v>
      </c>
      <c r="B147" s="1221"/>
      <c r="C147" s="1241"/>
      <c r="D147" s="1242"/>
      <c r="E147" s="1243"/>
      <c r="F147" s="1244"/>
      <c r="G147" s="1245"/>
      <c r="H147" s="1245"/>
      <c r="I147" s="1246"/>
      <c r="J147" s="1399"/>
      <c r="K147" s="1399"/>
      <c r="L147" s="1398"/>
      <c r="N147" s="1106"/>
      <c r="O147" s="1106"/>
      <c r="P147" s="1106"/>
      <c r="Q147" s="1106"/>
    </row>
    <row r="148" spans="1:17" s="1105" customFormat="1" ht="15.6">
      <c r="A148" s="202" t="s">
        <v>795</v>
      </c>
      <c r="B148" s="1267"/>
      <c r="C148" s="1241"/>
      <c r="D148" s="1242"/>
      <c r="E148" s="1243"/>
      <c r="F148" s="1244"/>
      <c r="G148" s="1245"/>
      <c r="H148" s="1245"/>
      <c r="I148" s="1246"/>
      <c r="J148" s="1399"/>
      <c r="K148" s="1399"/>
      <c r="L148" s="1398"/>
      <c r="N148" s="1106"/>
      <c r="O148" s="1106"/>
      <c r="P148" s="1106"/>
      <c r="Q148" s="1106"/>
    </row>
    <row r="149" spans="1:17" s="1105" customFormat="1" ht="13.2">
      <c r="A149" s="1180" t="s">
        <v>762</v>
      </c>
      <c r="B149" s="1267"/>
      <c r="C149" s="1241"/>
      <c r="D149" s="1242"/>
      <c r="E149" s="1243"/>
      <c r="F149" s="1244"/>
      <c r="G149" s="1245"/>
      <c r="H149" s="1245"/>
      <c r="I149" s="1246"/>
      <c r="J149" s="1399"/>
      <c r="K149" s="1399"/>
      <c r="L149" s="1398"/>
      <c r="N149" s="1106"/>
      <c r="O149" s="1106"/>
      <c r="P149" s="1106"/>
      <c r="Q149" s="1106"/>
    </row>
    <row r="150" spans="1:17" s="1105" customFormat="1" ht="13.2">
      <c r="A150" s="1180" t="s">
        <v>763</v>
      </c>
      <c r="B150" s="1267"/>
      <c r="C150" s="1241"/>
      <c r="D150" s="1242"/>
      <c r="E150" s="1243"/>
      <c r="F150" s="1244"/>
      <c r="G150" s="1245"/>
      <c r="H150" s="1245"/>
      <c r="I150" s="1246"/>
      <c r="J150" s="1399"/>
      <c r="K150" s="1399"/>
      <c r="L150" s="1398"/>
      <c r="N150" s="1106"/>
      <c r="O150" s="1106"/>
      <c r="P150" s="1106"/>
      <c r="Q150" s="1106"/>
    </row>
    <row r="151" spans="1:17" s="1105" customFormat="1" ht="13.2">
      <c r="A151" s="1180" t="s">
        <v>764</v>
      </c>
      <c r="B151" s="1267"/>
      <c r="C151" s="1241"/>
      <c r="D151" s="1242"/>
      <c r="E151" s="1243"/>
      <c r="F151" s="1244"/>
      <c r="G151" s="1245"/>
      <c r="H151" s="1245"/>
      <c r="I151" s="1246"/>
      <c r="J151" s="1399"/>
      <c r="K151" s="1399"/>
      <c r="L151" s="1398"/>
      <c r="N151" s="1106"/>
      <c r="O151" s="1106"/>
      <c r="P151" s="1106"/>
      <c r="Q151" s="1106"/>
    </row>
    <row r="152" spans="1:17" s="1105" customFormat="1" thickBot="1">
      <c r="A152" s="1269" t="s">
        <v>728</v>
      </c>
      <c r="B152" s="1270"/>
      <c r="C152" s="1241"/>
      <c r="D152" s="1242"/>
      <c r="E152" s="1243"/>
      <c r="F152" s="1244"/>
      <c r="G152" s="1245"/>
      <c r="H152" s="1245"/>
      <c r="I152" s="1246"/>
      <c r="J152" s="1399"/>
      <c r="K152" s="1399"/>
      <c r="L152" s="1398"/>
      <c r="N152" s="1106"/>
      <c r="O152" s="1106"/>
      <c r="P152" s="1106"/>
      <c r="Q152" s="1106"/>
    </row>
    <row r="153" spans="1:17" s="1105" customFormat="1" ht="13.2" hidden="1">
      <c r="A153" s="527"/>
      <c r="B153" s="527"/>
      <c r="C153" s="1271"/>
      <c r="D153" s="527"/>
      <c r="E153" s="1104"/>
      <c r="F153" s="527"/>
      <c r="G153" s="1104"/>
      <c r="H153" s="1104"/>
      <c r="I153" s="527"/>
      <c r="J153" s="1104"/>
      <c r="K153" s="1104"/>
      <c r="L153" s="1104"/>
      <c r="N153" s="1106"/>
      <c r="O153" s="1106"/>
      <c r="P153" s="1106"/>
      <c r="Q153" s="1106"/>
    </row>
    <row r="154" spans="1:17" s="1105" customFormat="1" ht="13.2">
      <c r="A154" s="527" t="s">
        <v>1153</v>
      </c>
      <c r="B154" s="527"/>
      <c r="C154" s="1104"/>
      <c r="D154" s="527"/>
      <c r="E154" s="1104"/>
      <c r="F154" s="527"/>
      <c r="G154" s="1104"/>
      <c r="H154" s="1104"/>
      <c r="I154" s="527"/>
      <c r="J154" s="1104"/>
      <c r="K154" s="1104"/>
      <c r="L154" s="1104"/>
      <c r="N154" s="1106"/>
      <c r="O154" s="1106"/>
      <c r="P154" s="1106"/>
      <c r="Q154" s="1106"/>
    </row>
    <row r="155" spans="1:17" s="1105" customFormat="1" ht="13.2">
      <c r="A155" s="527"/>
      <c r="B155" s="527"/>
      <c r="C155" s="1104"/>
      <c r="D155" s="527"/>
      <c r="E155" s="1104"/>
      <c r="F155" s="527"/>
      <c r="G155" s="1104"/>
      <c r="H155" s="1104"/>
      <c r="I155" s="527"/>
      <c r="J155" s="1104"/>
      <c r="K155" s="1104"/>
      <c r="L155" s="1104"/>
      <c r="N155" s="1106"/>
      <c r="O155" s="1106"/>
      <c r="P155" s="1106"/>
      <c r="Q155" s="1106"/>
    </row>
    <row r="156" spans="1:17" s="1105" customFormat="1" ht="16.5" customHeight="1">
      <c r="A156" s="194" t="s">
        <v>729</v>
      </c>
      <c r="B156" s="195" t="s">
        <v>730</v>
      </c>
      <c r="C156" s="1104"/>
      <c r="D156" s="527"/>
      <c r="E156" s="1104"/>
      <c r="F156" s="527"/>
      <c r="G156" s="1104"/>
      <c r="H156" s="1104"/>
      <c r="I156" s="527"/>
      <c r="J156" s="1104"/>
      <c r="K156" s="1104"/>
      <c r="L156" s="1104"/>
      <c r="N156" s="1106"/>
      <c r="O156" s="1106"/>
      <c r="P156" s="1106"/>
      <c r="Q156" s="1106"/>
    </row>
    <row r="157" spans="1:17" s="1105" customFormat="1" ht="15.6">
      <c r="A157" s="194" t="s">
        <v>767</v>
      </c>
      <c r="B157" s="196" t="s">
        <v>768</v>
      </c>
      <c r="C157" s="1104"/>
      <c r="D157" s="527"/>
      <c r="E157" s="1104"/>
      <c r="F157" s="527"/>
      <c r="G157" s="1104"/>
      <c r="H157" s="1104"/>
      <c r="I157" s="527"/>
      <c r="J157" s="1104"/>
      <c r="K157" s="1104"/>
      <c r="L157" s="1198"/>
      <c r="N157" s="1106"/>
      <c r="O157" s="1106"/>
      <c r="P157" s="1106"/>
      <c r="Q157" s="1106"/>
    </row>
    <row r="158" spans="1:17" s="1105" customFormat="1" ht="29.4" customHeight="1">
      <c r="A158" s="194" t="s">
        <v>734</v>
      </c>
      <c r="B158" s="1580" t="s">
        <v>796</v>
      </c>
      <c r="C158" s="1580"/>
      <c r="D158" s="1580"/>
      <c r="E158" s="1580"/>
      <c r="F158" s="1580"/>
      <c r="G158" s="1580"/>
      <c r="H158" s="1580"/>
      <c r="I158" s="1580"/>
      <c r="J158" s="1580"/>
      <c r="K158" s="1580"/>
      <c r="L158" s="1580"/>
      <c r="N158" s="1106"/>
      <c r="O158" s="1106"/>
      <c r="P158" s="1106"/>
      <c r="Q158" s="1106"/>
    </row>
    <row r="159" spans="1:17" s="1105" customFormat="1" ht="48" customHeight="1">
      <c r="A159" s="527" t="s">
        <v>736</v>
      </c>
      <c r="B159" s="1580" t="s">
        <v>770</v>
      </c>
      <c r="C159" s="1580"/>
      <c r="D159" s="1580"/>
      <c r="E159" s="1580"/>
      <c r="F159" s="1580"/>
      <c r="G159" s="1580"/>
      <c r="H159" s="1580"/>
      <c r="I159" s="1580"/>
      <c r="J159" s="1580"/>
      <c r="K159" s="1580"/>
      <c r="L159" s="1580"/>
      <c r="M159" s="197"/>
      <c r="N159" s="1106"/>
      <c r="O159" s="1106"/>
      <c r="P159" s="1106"/>
      <c r="Q159" s="1106"/>
    </row>
    <row r="160" spans="1:17" s="1105" customFormat="1" ht="17.25" customHeight="1">
      <c r="A160" s="194" t="s">
        <v>738</v>
      </c>
      <c r="B160" s="196" t="s">
        <v>797</v>
      </c>
      <c r="C160" s="1104"/>
      <c r="D160" s="527"/>
      <c r="E160" s="1104"/>
      <c r="F160" s="527"/>
      <c r="G160" s="1104"/>
      <c r="H160" s="1104"/>
      <c r="I160" s="527"/>
      <c r="J160" s="1104"/>
      <c r="K160" s="1104"/>
      <c r="L160" s="1198"/>
      <c r="N160" s="1106"/>
      <c r="O160" s="1106"/>
      <c r="P160" s="1106"/>
      <c r="Q160" s="1106"/>
    </row>
    <row r="161" spans="1:17" s="1105" customFormat="1" ht="25.5" customHeight="1">
      <c r="A161" s="194" t="s">
        <v>742</v>
      </c>
      <c r="B161" s="1580" t="s">
        <v>798</v>
      </c>
      <c r="C161" s="1580"/>
      <c r="D161" s="1580"/>
      <c r="E161" s="1580"/>
      <c r="F161" s="1580"/>
      <c r="G161" s="1580"/>
      <c r="H161" s="1580"/>
      <c r="I161" s="1580"/>
      <c r="J161" s="1580"/>
      <c r="K161" s="1580"/>
      <c r="L161" s="1580"/>
      <c r="N161" s="1106"/>
      <c r="O161" s="1106"/>
      <c r="P161" s="1106"/>
      <c r="Q161" s="1106"/>
    </row>
    <row r="162" spans="1:17" s="1105" customFormat="1" ht="33" customHeight="1">
      <c r="A162" s="527" t="s">
        <v>744</v>
      </c>
      <c r="B162" s="1473" t="s">
        <v>799</v>
      </c>
      <c r="C162" s="1473"/>
      <c r="D162" s="1473"/>
      <c r="E162" s="1473"/>
      <c r="F162" s="1473"/>
      <c r="G162" s="1473"/>
      <c r="H162" s="1473"/>
      <c r="I162" s="1473"/>
      <c r="J162" s="1473"/>
      <c r="K162" s="1473"/>
      <c r="L162" s="1473"/>
      <c r="M162" s="1202"/>
      <c r="N162" s="1106"/>
      <c r="O162" s="1106"/>
      <c r="P162" s="1106"/>
      <c r="Q162" s="1106"/>
    </row>
    <row r="163" spans="1:17" s="1105" customFormat="1" ht="15.6">
      <c r="A163" s="194" t="s">
        <v>746</v>
      </c>
      <c r="B163" s="196" t="s">
        <v>800</v>
      </c>
      <c r="C163" s="1104"/>
      <c r="D163" s="527"/>
      <c r="E163" s="1104"/>
      <c r="F163" s="527"/>
      <c r="G163" s="1104"/>
      <c r="H163" s="1104"/>
      <c r="I163" s="527"/>
      <c r="J163" s="1104"/>
      <c r="K163" s="1104"/>
      <c r="L163" s="1198"/>
      <c r="N163" s="1106"/>
      <c r="O163" s="1106"/>
      <c r="P163" s="1106"/>
      <c r="Q163" s="1106"/>
    </row>
    <row r="164" spans="1:17" s="1105" customFormat="1" ht="15.6">
      <c r="A164" s="194" t="s">
        <v>748</v>
      </c>
      <c r="B164" s="196" t="s">
        <v>801</v>
      </c>
      <c r="C164" s="1104"/>
      <c r="D164" s="527"/>
      <c r="E164" s="1104"/>
      <c r="F164" s="527"/>
      <c r="G164" s="1104"/>
      <c r="H164" s="1104"/>
      <c r="I164" s="527"/>
      <c r="J164" s="1104"/>
      <c r="K164" s="1104"/>
      <c r="L164" s="1198"/>
      <c r="N164" s="1106"/>
      <c r="O164" s="1106"/>
      <c r="P164" s="1106"/>
      <c r="Q164" s="1106"/>
    </row>
    <row r="165" spans="1:17" s="1105" customFormat="1" ht="15.6">
      <c r="A165" s="194"/>
      <c r="B165" s="203"/>
      <c r="C165" s="1104"/>
      <c r="D165" s="527"/>
      <c r="E165" s="1104"/>
      <c r="F165" s="527"/>
      <c r="G165" s="1104"/>
      <c r="H165" s="1104"/>
      <c r="I165" s="527"/>
      <c r="J165" s="1104"/>
      <c r="K165" s="1104"/>
      <c r="L165" s="1198"/>
      <c r="N165" s="1106"/>
      <c r="O165" s="1106"/>
      <c r="P165" s="1106"/>
      <c r="Q165" s="1106"/>
    </row>
    <row r="166" spans="1:17" s="1105" customFormat="1" thickBot="1">
      <c r="A166" s="1272" t="s">
        <v>802</v>
      </c>
      <c r="B166" s="527"/>
      <c r="C166" s="1104"/>
      <c r="D166" s="527"/>
      <c r="E166" s="1104"/>
      <c r="F166" s="527"/>
      <c r="G166" s="1104"/>
      <c r="H166" s="1104"/>
      <c r="I166" s="527"/>
      <c r="J166" s="1104"/>
      <c r="K166" s="1104"/>
      <c r="L166" s="1104"/>
      <c r="N166" s="1106"/>
      <c r="O166" s="1106"/>
      <c r="P166" s="1106"/>
      <c r="Q166" s="1106"/>
    </row>
    <row r="167" spans="1:17" s="1105" customFormat="1" ht="71.25" customHeight="1" thickBot="1">
      <c r="A167" s="1209" t="s">
        <v>669</v>
      </c>
      <c r="B167" s="1210" t="s">
        <v>670</v>
      </c>
      <c r="C167" s="1211" t="s">
        <v>803</v>
      </c>
      <c r="D167" s="1212" t="s">
        <v>672</v>
      </c>
      <c r="E167" s="1211" t="s">
        <v>804</v>
      </c>
      <c r="F167" s="1212" t="s">
        <v>674</v>
      </c>
      <c r="G167" s="1211" t="s">
        <v>755</v>
      </c>
      <c r="H167" s="1211" t="s">
        <v>676</v>
      </c>
      <c r="I167" s="1212" t="s">
        <v>677</v>
      </c>
      <c r="J167" s="1211" t="s">
        <v>678</v>
      </c>
      <c r="K167" s="1211" t="s">
        <v>679</v>
      </c>
      <c r="L167" s="1211" t="s">
        <v>680</v>
      </c>
      <c r="N167" s="1106"/>
      <c r="O167" s="1106"/>
      <c r="P167" s="1106"/>
      <c r="Q167" s="1106"/>
    </row>
    <row r="168" spans="1:17" s="1124" customFormat="1" ht="13.2">
      <c r="A168" s="1273" t="s">
        <v>681</v>
      </c>
      <c r="B168" s="1274"/>
      <c r="C168" s="1274"/>
      <c r="D168" s="1275"/>
      <c r="E168" s="1276"/>
      <c r="F168" s="1277"/>
      <c r="G168" s="1278"/>
      <c r="H168" s="1278"/>
      <c r="I168" s="1279"/>
      <c r="J168" s="1280"/>
      <c r="K168" s="1280"/>
      <c r="L168" s="1280"/>
      <c r="M168" s="1147"/>
      <c r="N168" s="1125"/>
      <c r="O168" s="1125"/>
      <c r="P168" s="1125"/>
      <c r="Q168" s="1125"/>
    </row>
    <row r="169" spans="1:17" s="1105" customFormat="1" ht="13.2">
      <c r="A169" s="1126" t="s">
        <v>682</v>
      </c>
      <c r="B169" s="1127" t="s">
        <v>22</v>
      </c>
      <c r="C169" s="1127"/>
      <c r="D169" s="1150"/>
      <c r="E169" s="1281"/>
      <c r="F169" s="1152"/>
      <c r="G169" s="1282"/>
      <c r="H169" s="1282"/>
      <c r="I169" s="1155"/>
      <c r="J169" s="1283"/>
      <c r="K169" s="1283"/>
      <c r="L169" s="1283"/>
      <c r="M169" s="1147"/>
      <c r="N169" s="1125"/>
      <c r="O169" s="1125"/>
      <c r="P169" s="1106"/>
      <c r="Q169" s="1106"/>
    </row>
    <row r="170" spans="1:17" s="1105" customFormat="1" ht="13.2">
      <c r="A170" s="1180" t="s">
        <v>683</v>
      </c>
      <c r="B170" s="1181">
        <v>205677</v>
      </c>
      <c r="C170" s="1181">
        <v>15</v>
      </c>
      <c r="D170" s="1139">
        <v>2.0672887944212319E-3</v>
      </c>
      <c r="E170" s="1181">
        <v>59759</v>
      </c>
      <c r="F170" s="1139">
        <f>IFERROR(C170/E170,0)</f>
        <v>2.5100821633561473E-4</v>
      </c>
      <c r="G170" s="1181">
        <v>2771.19</v>
      </c>
      <c r="H170" s="1181" t="s">
        <v>198</v>
      </c>
      <c r="I170" s="1145">
        <v>0.372</v>
      </c>
      <c r="J170" s="1181">
        <v>90.74</v>
      </c>
      <c r="K170" s="1181" t="s">
        <v>198</v>
      </c>
      <c r="L170" s="1368">
        <v>13593.48</v>
      </c>
      <c r="M170" s="1147"/>
      <c r="N170" s="1125"/>
      <c r="O170" s="1125"/>
      <c r="P170" s="1106"/>
      <c r="Q170" s="1106"/>
    </row>
    <row r="171" spans="1:17" s="1105" customFormat="1" ht="13.2">
      <c r="A171" s="1180" t="s">
        <v>684</v>
      </c>
      <c r="B171" s="1284" t="s">
        <v>71</v>
      </c>
      <c r="C171" s="1181" t="s">
        <v>71</v>
      </c>
      <c r="D171" s="1181" t="s">
        <v>71</v>
      </c>
      <c r="E171" s="1181" t="s">
        <v>71</v>
      </c>
      <c r="F171" s="1139">
        <f t="shared" ref="F171:F197" si="8">IFERROR(C171/E171,0)</f>
        <v>0</v>
      </c>
      <c r="G171" s="1181" t="s">
        <v>71</v>
      </c>
      <c r="H171" s="1181" t="s">
        <v>71</v>
      </c>
      <c r="I171" s="1145" t="s">
        <v>71</v>
      </c>
      <c r="J171" s="1181" t="s">
        <v>71</v>
      </c>
      <c r="K171" s="1181" t="s">
        <v>71</v>
      </c>
      <c r="L171" s="1368" t="s">
        <v>71</v>
      </c>
      <c r="M171" s="1147"/>
      <c r="N171" s="1106"/>
      <c r="O171" s="1106"/>
      <c r="P171" s="1106"/>
      <c r="Q171" s="1106"/>
    </row>
    <row r="172" spans="1:17" s="1105" customFormat="1" ht="13.2">
      <c r="A172" s="1180" t="s">
        <v>685</v>
      </c>
      <c r="B172" s="1284" t="s">
        <v>71</v>
      </c>
      <c r="C172" s="1181" t="s">
        <v>71</v>
      </c>
      <c r="D172" s="1181" t="s">
        <v>71</v>
      </c>
      <c r="E172" s="1181" t="s">
        <v>71</v>
      </c>
      <c r="F172" s="1139">
        <f t="shared" si="8"/>
        <v>0</v>
      </c>
      <c r="G172" s="1181" t="s">
        <v>71</v>
      </c>
      <c r="H172" s="1181" t="s">
        <v>71</v>
      </c>
      <c r="I172" s="1145" t="s">
        <v>71</v>
      </c>
      <c r="J172" s="1181" t="s">
        <v>71</v>
      </c>
      <c r="K172" s="1181" t="s">
        <v>71</v>
      </c>
      <c r="L172" s="1368" t="s">
        <v>71</v>
      </c>
      <c r="M172" s="1147"/>
      <c r="N172" s="1106"/>
      <c r="O172" s="1106"/>
      <c r="P172" s="1106"/>
      <c r="Q172" s="1106"/>
    </row>
    <row r="173" spans="1:17" s="1105" customFormat="1" ht="13.2">
      <c r="A173" s="1126" t="s">
        <v>805</v>
      </c>
      <c r="B173" s="1127"/>
      <c r="C173" s="1127"/>
      <c r="D173" s="1150"/>
      <c r="E173" s="1281"/>
      <c r="F173" s="1285"/>
      <c r="G173" s="1282"/>
      <c r="H173" s="1282"/>
      <c r="I173" s="1156"/>
      <c r="J173" s="1283"/>
      <c r="K173" s="1283"/>
      <c r="L173" s="1369"/>
      <c r="M173" s="1147"/>
      <c r="N173" s="1106"/>
      <c r="O173" s="1106"/>
      <c r="P173" s="1106"/>
      <c r="Q173" s="1106"/>
    </row>
    <row r="174" spans="1:17" s="1105" customFormat="1" ht="13.2">
      <c r="A174" s="1180" t="s">
        <v>687</v>
      </c>
      <c r="B174" s="1181">
        <v>135526</v>
      </c>
      <c r="C174" s="1181">
        <v>12</v>
      </c>
      <c r="D174" s="1139">
        <v>2.4944632241519992E-3</v>
      </c>
      <c r="E174" s="1181">
        <v>37428</v>
      </c>
      <c r="F174" s="1139">
        <f t="shared" si="8"/>
        <v>3.2061558191728119E-4</v>
      </c>
      <c r="G174" s="1181">
        <v>2988.0616666666665</v>
      </c>
      <c r="H174" s="1181" t="s">
        <v>198</v>
      </c>
      <c r="I174" s="1145">
        <v>0.4386666666666667</v>
      </c>
      <c r="J174" s="1181">
        <v>90.194166666666675</v>
      </c>
      <c r="K174" s="1181" t="s">
        <v>198</v>
      </c>
      <c r="L174" s="1368">
        <v>13070.131666666668</v>
      </c>
      <c r="M174" s="1147"/>
      <c r="N174" s="1106"/>
      <c r="O174" s="1106"/>
      <c r="P174" s="1106"/>
      <c r="Q174" s="1106"/>
    </row>
    <row r="175" spans="1:17" s="1105" customFormat="1" ht="13.2">
      <c r="A175" s="1180" t="s">
        <v>688</v>
      </c>
      <c r="B175" s="1181">
        <v>34654</v>
      </c>
      <c r="C175" s="1181">
        <v>3</v>
      </c>
      <c r="D175" s="1139">
        <v>1.6924292000451314E-4</v>
      </c>
      <c r="E175" s="1181">
        <v>7558</v>
      </c>
      <c r="F175" s="1139">
        <f t="shared" si="8"/>
        <v>3.9693040486901297E-4</v>
      </c>
      <c r="G175" s="1181">
        <v>1903.7166666666665</v>
      </c>
      <c r="H175" s="1181" t="s">
        <v>198</v>
      </c>
      <c r="I175" s="1145">
        <v>0.105</v>
      </c>
      <c r="J175" s="1181">
        <v>92.93</v>
      </c>
      <c r="K175" s="1181" t="s">
        <v>198</v>
      </c>
      <c r="L175" s="1368">
        <v>15686.86</v>
      </c>
      <c r="M175" s="1147"/>
      <c r="N175" s="1106"/>
      <c r="O175" s="1106"/>
      <c r="P175" s="1106"/>
      <c r="Q175" s="1106"/>
    </row>
    <row r="176" spans="1:17" s="1105" customFormat="1" ht="13.2">
      <c r="A176" s="1180" t="s">
        <v>806</v>
      </c>
      <c r="B176" s="1181">
        <v>35497</v>
      </c>
      <c r="C176" s="1181">
        <v>0</v>
      </c>
      <c r="D176" s="1139">
        <v>1.6924292000451314E-4</v>
      </c>
      <c r="E176" s="1181">
        <v>14773</v>
      </c>
      <c r="F176" s="1286"/>
      <c r="G176" s="1181" t="s">
        <v>71</v>
      </c>
      <c r="H176" s="1181" t="s">
        <v>71</v>
      </c>
      <c r="I176" s="1145" t="s">
        <v>71</v>
      </c>
      <c r="J176" s="1181" t="s">
        <v>71</v>
      </c>
      <c r="K176" s="1181" t="s">
        <v>71</v>
      </c>
      <c r="L176" s="1368" t="s">
        <v>71</v>
      </c>
      <c r="M176" s="1147"/>
      <c r="N176" s="1106"/>
      <c r="O176" s="1106"/>
      <c r="P176" s="1106"/>
      <c r="Q176" s="1106"/>
    </row>
    <row r="177" spans="1:17" s="1105" customFormat="1" ht="13.2">
      <c r="A177" s="1126" t="s">
        <v>807</v>
      </c>
      <c r="B177" s="1127"/>
      <c r="C177" s="1127"/>
      <c r="D177" s="1150"/>
      <c r="E177" s="1281"/>
      <c r="F177" s="1285"/>
      <c r="G177" s="1282"/>
      <c r="H177" s="1282"/>
      <c r="I177" s="1156"/>
      <c r="J177" s="1283"/>
      <c r="K177" s="1283"/>
      <c r="L177" s="1369"/>
      <c r="M177" s="1147"/>
      <c r="N177" s="1106"/>
      <c r="O177" s="1106"/>
      <c r="P177" s="1106"/>
      <c r="Q177" s="1106"/>
    </row>
    <row r="178" spans="1:17" s="1105" customFormat="1" ht="13.2">
      <c r="A178" s="1287" t="s">
        <v>808</v>
      </c>
      <c r="B178" s="1181">
        <v>18142</v>
      </c>
      <c r="C178" s="1181">
        <v>1</v>
      </c>
      <c r="D178" s="1139">
        <v>2.3466527605762338E-3</v>
      </c>
      <c r="E178" s="1181">
        <v>13672</v>
      </c>
      <c r="F178" s="1139">
        <f t="shared" si="8"/>
        <v>7.3142188414277356E-5</v>
      </c>
      <c r="G178" s="1181">
        <v>2647.28</v>
      </c>
      <c r="H178" s="1181" t="s">
        <v>198</v>
      </c>
      <c r="I178" s="1288">
        <v>0.11600000000000001</v>
      </c>
      <c r="J178" s="1289">
        <v>136.27000000000001</v>
      </c>
      <c r="K178" s="1289"/>
      <c r="L178" s="1370">
        <v>16588.349999999999</v>
      </c>
      <c r="M178" s="1147"/>
      <c r="N178" s="1106"/>
      <c r="O178" s="1106"/>
      <c r="P178" s="1106"/>
      <c r="Q178" s="1106"/>
    </row>
    <row r="179" spans="1:17" s="1105" customFormat="1" ht="13.2">
      <c r="A179" s="1287" t="s">
        <v>809</v>
      </c>
      <c r="B179" s="1181">
        <v>55685</v>
      </c>
      <c r="C179" s="1181">
        <v>14</v>
      </c>
      <c r="D179" s="1139">
        <v>1.986953587763365E-3</v>
      </c>
      <c r="E179" s="1181">
        <v>46087</v>
      </c>
      <c r="F179" s="1139">
        <f t="shared" si="8"/>
        <v>3.0377329832707704E-4</v>
      </c>
      <c r="G179" s="1181">
        <v>2780.0435714285709</v>
      </c>
      <c r="H179" s="1181" t="s">
        <v>198</v>
      </c>
      <c r="I179" s="1145">
        <v>0.39021428571428568</v>
      </c>
      <c r="J179" s="1181">
        <v>87.489285714285714</v>
      </c>
      <c r="K179" s="1181"/>
      <c r="L179" s="1368">
        <v>13379.557857142858</v>
      </c>
      <c r="M179" s="1147"/>
      <c r="N179" s="1106"/>
      <c r="O179" s="1106"/>
      <c r="P179" s="1106"/>
      <c r="Q179" s="1106"/>
    </row>
    <row r="180" spans="1:17" s="1105" customFormat="1" ht="13.2">
      <c r="A180" s="1290" t="s">
        <v>692</v>
      </c>
      <c r="B180" s="1181" t="s">
        <v>71</v>
      </c>
      <c r="C180" s="1181" t="s">
        <v>71</v>
      </c>
      <c r="D180" s="1181" t="s">
        <v>71</v>
      </c>
      <c r="E180" s="1181" t="s">
        <v>71</v>
      </c>
      <c r="F180" s="1139">
        <f t="shared" si="8"/>
        <v>0</v>
      </c>
      <c r="G180" s="1181" t="s">
        <v>71</v>
      </c>
      <c r="H180" s="1181" t="s">
        <v>71</v>
      </c>
      <c r="I180" s="1145" t="s">
        <v>71</v>
      </c>
      <c r="J180" s="1181" t="s">
        <v>71</v>
      </c>
      <c r="K180" s="1181" t="s">
        <v>71</v>
      </c>
      <c r="L180" s="1368" t="s">
        <v>71</v>
      </c>
      <c r="M180" s="1147"/>
      <c r="N180" s="1106"/>
      <c r="O180" s="1106"/>
      <c r="P180" s="1106"/>
      <c r="Q180" s="1106"/>
    </row>
    <row r="181" spans="1:17" s="1105" customFormat="1" ht="13.2">
      <c r="A181" s="1290" t="s">
        <v>693</v>
      </c>
      <c r="B181" s="1181" t="s">
        <v>71</v>
      </c>
      <c r="C181" s="1181" t="s">
        <v>71</v>
      </c>
      <c r="D181" s="1181" t="s">
        <v>71</v>
      </c>
      <c r="E181" s="1181" t="s">
        <v>71</v>
      </c>
      <c r="F181" s="1139">
        <f t="shared" si="8"/>
        <v>0</v>
      </c>
      <c r="G181" s="1181" t="s">
        <v>71</v>
      </c>
      <c r="H181" s="1181" t="s">
        <v>71</v>
      </c>
      <c r="I181" s="1145" t="s">
        <v>71</v>
      </c>
      <c r="J181" s="1181" t="s">
        <v>71</v>
      </c>
      <c r="K181" s="1181" t="s">
        <v>71</v>
      </c>
      <c r="L181" s="1368" t="s">
        <v>71</v>
      </c>
      <c r="M181" s="1147"/>
      <c r="N181" s="1106"/>
      <c r="O181" s="1106"/>
      <c r="P181" s="1106"/>
      <c r="Q181" s="1106"/>
    </row>
    <row r="182" spans="1:17" s="1105" customFormat="1" ht="13.2">
      <c r="A182" s="1290" t="s">
        <v>810</v>
      </c>
      <c r="B182" s="1181">
        <v>205677</v>
      </c>
      <c r="C182" s="1181">
        <v>15</v>
      </c>
      <c r="D182" s="1139">
        <v>2.0672887944212319E-3</v>
      </c>
      <c r="E182" s="1181">
        <v>59759</v>
      </c>
      <c r="F182" s="1139">
        <f t="shared" si="8"/>
        <v>2.5100821633561473E-4</v>
      </c>
      <c r="G182" s="1181">
        <v>2771.19</v>
      </c>
      <c r="H182" s="1181" t="s">
        <v>198</v>
      </c>
      <c r="I182" s="1288">
        <v>0.372</v>
      </c>
      <c r="J182" s="1289">
        <v>90.74</v>
      </c>
      <c r="K182" s="1289" t="s">
        <v>198</v>
      </c>
      <c r="L182" s="1370">
        <v>13593.48</v>
      </c>
      <c r="M182" s="1147"/>
      <c r="N182" s="1106"/>
      <c r="O182" s="1106"/>
      <c r="P182" s="1106"/>
      <c r="Q182" s="1106"/>
    </row>
    <row r="183" spans="1:17" s="1105" customFormat="1" thickBot="1">
      <c r="A183" s="1291" t="s">
        <v>736</v>
      </c>
      <c r="B183" s="1292">
        <v>47314</v>
      </c>
      <c r="C183" s="1292">
        <v>1</v>
      </c>
      <c r="D183" s="1139">
        <v>6.7916327085031238E-5</v>
      </c>
      <c r="E183" s="1292">
        <v>38366</v>
      </c>
      <c r="F183" s="1139">
        <f t="shared" si="8"/>
        <v>2.6064744826148152E-5</v>
      </c>
      <c r="G183" s="1292">
        <v>1585.74</v>
      </c>
      <c r="H183" s="1292" t="s">
        <v>198</v>
      </c>
      <c r="I183" s="1293">
        <v>4.8000000000000001E-2</v>
      </c>
      <c r="J183" s="1292">
        <v>145.19</v>
      </c>
      <c r="K183" s="1292" t="s">
        <v>198</v>
      </c>
      <c r="L183" s="1371">
        <v>19284</v>
      </c>
      <c r="M183" s="1147"/>
      <c r="N183" s="1106"/>
      <c r="O183" s="1106"/>
      <c r="P183" s="1106"/>
      <c r="Q183" s="1106"/>
    </row>
    <row r="184" spans="1:17" s="1124" customFormat="1" ht="13.2">
      <c r="A184" s="1294" t="s">
        <v>696</v>
      </c>
      <c r="B184" s="1295"/>
      <c r="C184" s="1295"/>
      <c r="D184" s="1296"/>
      <c r="E184" s="1297"/>
      <c r="F184" s="1296"/>
      <c r="G184" s="1298"/>
      <c r="H184" s="1298"/>
      <c r="I184" s="1299"/>
      <c r="J184" s="1300"/>
      <c r="K184" s="1300"/>
      <c r="L184" s="1372"/>
      <c r="M184" s="1147"/>
      <c r="N184" s="1125"/>
      <c r="O184" s="1125"/>
      <c r="P184" s="1125"/>
      <c r="Q184" s="1125"/>
    </row>
    <row r="185" spans="1:17" s="1105" customFormat="1" ht="13.2">
      <c r="A185" s="1290" t="s">
        <v>697</v>
      </c>
      <c r="B185" s="1181">
        <v>28344</v>
      </c>
      <c r="C185" s="1181">
        <v>5</v>
      </c>
      <c r="D185" s="1139">
        <v>1.1497143678367405E-3</v>
      </c>
      <c r="E185" s="1181">
        <v>23420</v>
      </c>
      <c r="F185" s="1139">
        <f t="shared" si="8"/>
        <v>2.1349274124679761E-4</v>
      </c>
      <c r="G185" s="1181">
        <v>3081.6040000000003</v>
      </c>
      <c r="H185" s="1181" t="s">
        <v>198</v>
      </c>
      <c r="I185" s="1145">
        <v>0.29260000000000003</v>
      </c>
      <c r="J185" s="1181">
        <v>115.10599999999999</v>
      </c>
      <c r="K185" s="1181" t="s">
        <v>198</v>
      </c>
      <c r="L185" s="1368">
        <v>19605.32</v>
      </c>
      <c r="M185" s="1147"/>
      <c r="N185" s="1106"/>
      <c r="O185" s="1106"/>
      <c r="P185" s="1106"/>
      <c r="Q185" s="1106"/>
    </row>
    <row r="186" spans="1:17" s="1105" customFormat="1" ht="13.2">
      <c r="A186" s="1290" t="s">
        <v>576</v>
      </c>
      <c r="B186" s="1181">
        <v>10863</v>
      </c>
      <c r="C186" s="1181">
        <v>10</v>
      </c>
      <c r="D186" s="1139">
        <v>6.4151911726969468E-3</v>
      </c>
      <c r="E186" s="1181">
        <v>10138</v>
      </c>
      <c r="F186" s="1139">
        <f t="shared" si="8"/>
        <v>9.8638784770171636E-4</v>
      </c>
      <c r="G186" s="1181">
        <v>2615.9899999999998</v>
      </c>
      <c r="H186" s="1181" t="s">
        <v>198</v>
      </c>
      <c r="I186" s="1145">
        <v>0.41160000000000002</v>
      </c>
      <c r="J186" s="1181">
        <v>78.558999999999997</v>
      </c>
      <c r="K186" s="1181" t="s">
        <v>198</v>
      </c>
      <c r="L186" s="1368">
        <v>10587.56</v>
      </c>
      <c r="M186" s="1147"/>
      <c r="N186" s="1106"/>
      <c r="O186" s="1106"/>
      <c r="P186" s="1106"/>
      <c r="Q186" s="1106"/>
    </row>
    <row r="187" spans="1:17" s="1105" customFormat="1" ht="13.2">
      <c r="A187" s="1290" t="s">
        <v>698</v>
      </c>
      <c r="B187" s="1181">
        <v>319</v>
      </c>
      <c r="C187" s="1181">
        <v>0</v>
      </c>
      <c r="D187" s="1139">
        <v>4.2918454935622317E-3</v>
      </c>
      <c r="E187" s="1181">
        <v>225</v>
      </c>
      <c r="F187" s="1139">
        <f t="shared" si="8"/>
        <v>0</v>
      </c>
      <c r="G187" s="1181">
        <v>0</v>
      </c>
      <c r="H187" s="1181" t="s">
        <v>198</v>
      </c>
      <c r="I187" s="1145">
        <v>0</v>
      </c>
      <c r="J187" s="1181">
        <v>0</v>
      </c>
      <c r="K187" s="1181" t="s">
        <v>198</v>
      </c>
      <c r="L187" s="1368">
        <v>0</v>
      </c>
      <c r="M187" s="1147"/>
      <c r="N187" s="1106"/>
      <c r="O187" s="1106"/>
      <c r="P187" s="1106"/>
      <c r="Q187" s="1106"/>
    </row>
    <row r="188" spans="1:17" s="1105" customFormat="1" ht="13.2">
      <c r="A188" s="1290" t="s">
        <v>699</v>
      </c>
      <c r="B188" s="1181">
        <v>9034</v>
      </c>
      <c r="C188" s="1181">
        <v>14</v>
      </c>
      <c r="D188" s="1139">
        <v>1.2493059411438089E-2</v>
      </c>
      <c r="E188" s="1181">
        <v>9320</v>
      </c>
      <c r="F188" s="1139">
        <f t="shared" si="8"/>
        <v>1.5021459227467812E-3</v>
      </c>
      <c r="G188" s="1181">
        <v>2855.8678571428568</v>
      </c>
      <c r="H188" s="1181" t="s">
        <v>198</v>
      </c>
      <c r="I188" s="1145">
        <v>0.39507142857142857</v>
      </c>
      <c r="J188" s="1181">
        <v>86.852142857142866</v>
      </c>
      <c r="K188" s="1181" t="s">
        <v>198</v>
      </c>
      <c r="L188" s="1368">
        <v>13187.011428571432</v>
      </c>
      <c r="M188" s="1147"/>
      <c r="N188" s="1106"/>
      <c r="O188" s="1106"/>
      <c r="P188" s="1106"/>
      <c r="Q188" s="1106"/>
    </row>
    <row r="189" spans="1:17" s="1105" customFormat="1" ht="13.2">
      <c r="A189" s="1290" t="s">
        <v>701</v>
      </c>
      <c r="B189" s="1181">
        <v>4540</v>
      </c>
      <c r="C189" s="1181">
        <v>0</v>
      </c>
      <c r="D189" s="1139">
        <v>0</v>
      </c>
      <c r="E189" s="1181">
        <v>1313</v>
      </c>
      <c r="F189" s="1139">
        <f t="shared" si="8"/>
        <v>0</v>
      </c>
      <c r="G189" s="1181">
        <v>0</v>
      </c>
      <c r="H189" s="1181" t="s">
        <v>198</v>
      </c>
      <c r="I189" s="1145">
        <v>0</v>
      </c>
      <c r="J189" s="1181">
        <v>0</v>
      </c>
      <c r="K189" s="1181" t="s">
        <v>198</v>
      </c>
      <c r="L189" s="1368">
        <v>0</v>
      </c>
      <c r="M189" s="1147"/>
      <c r="N189" s="1106"/>
      <c r="O189" s="1106"/>
      <c r="P189" s="1106"/>
      <c r="Q189" s="1106"/>
    </row>
    <row r="190" spans="1:17" s="1105" customFormat="1" ht="13.2">
      <c r="A190" s="1290" t="s">
        <v>702</v>
      </c>
      <c r="B190" s="1181">
        <v>38925</v>
      </c>
      <c r="C190" s="1181">
        <v>0</v>
      </c>
      <c r="D190" s="1139">
        <v>0</v>
      </c>
      <c r="E190" s="1181">
        <v>1313</v>
      </c>
      <c r="F190" s="1139">
        <f t="shared" si="8"/>
        <v>0</v>
      </c>
      <c r="G190" s="1181">
        <v>0</v>
      </c>
      <c r="H190" s="1181" t="s">
        <v>198</v>
      </c>
      <c r="I190" s="1145">
        <v>0</v>
      </c>
      <c r="J190" s="1181">
        <v>0</v>
      </c>
      <c r="K190" s="1181" t="s">
        <v>198</v>
      </c>
      <c r="L190" s="1368">
        <v>0</v>
      </c>
      <c r="M190" s="1147"/>
      <c r="N190" s="1106"/>
      <c r="O190" s="1106"/>
      <c r="P190" s="1106"/>
      <c r="Q190" s="1106"/>
    </row>
    <row r="191" spans="1:17" s="1105" customFormat="1" ht="13.2">
      <c r="A191" s="1290" t="s">
        <v>703</v>
      </c>
      <c r="B191" s="1181">
        <v>49079</v>
      </c>
      <c r="C191" s="1181">
        <v>0</v>
      </c>
      <c r="D191" s="1139">
        <v>0</v>
      </c>
      <c r="E191" s="1181">
        <v>1313</v>
      </c>
      <c r="F191" s="1139">
        <f t="shared" si="8"/>
        <v>0</v>
      </c>
      <c r="G191" s="1181">
        <v>0</v>
      </c>
      <c r="H191" s="1181" t="s">
        <v>198</v>
      </c>
      <c r="I191" s="1145">
        <v>0</v>
      </c>
      <c r="J191" s="1181">
        <v>0</v>
      </c>
      <c r="K191" s="1181" t="s">
        <v>198</v>
      </c>
      <c r="L191" s="1368">
        <v>0</v>
      </c>
      <c r="M191" s="1147"/>
      <c r="N191" s="1106"/>
      <c r="O191" s="1106"/>
      <c r="P191" s="1106"/>
      <c r="Q191" s="1106"/>
    </row>
    <row r="192" spans="1:17" s="1105" customFormat="1" ht="13.2">
      <c r="A192" s="1290" t="s">
        <v>704</v>
      </c>
      <c r="B192" s="1181">
        <v>83856</v>
      </c>
      <c r="C192" s="1181">
        <v>15</v>
      </c>
      <c r="D192" s="1139">
        <v>5.0954032957502169E-3</v>
      </c>
      <c r="E192" s="1181">
        <v>23891</v>
      </c>
      <c r="F192" s="1139">
        <f t="shared" si="8"/>
        <v>6.278514921937131E-4</v>
      </c>
      <c r="G192" s="1181">
        <v>2771.1926666666664</v>
      </c>
      <c r="H192" s="1181" t="s">
        <v>198</v>
      </c>
      <c r="I192" s="1145">
        <v>0.37193333333333334</v>
      </c>
      <c r="J192" s="1181">
        <v>90.741333333333344</v>
      </c>
      <c r="K192" s="1181" t="s">
        <v>198</v>
      </c>
      <c r="L192" s="1368">
        <v>13593.477333333336</v>
      </c>
      <c r="M192" s="1147"/>
      <c r="N192" s="1106"/>
      <c r="O192" s="1106"/>
      <c r="P192" s="1106"/>
      <c r="Q192" s="1106"/>
    </row>
    <row r="193" spans="1:17" s="1105" customFormat="1" ht="13.2">
      <c r="A193" s="1290" t="s">
        <v>705</v>
      </c>
      <c r="B193" s="1181" t="s">
        <v>71</v>
      </c>
      <c r="C193" s="1181" t="s">
        <v>71</v>
      </c>
      <c r="D193" s="1181" t="s">
        <v>71</v>
      </c>
      <c r="E193" s="1181" t="s">
        <v>71</v>
      </c>
      <c r="F193" s="1139">
        <f t="shared" si="8"/>
        <v>0</v>
      </c>
      <c r="G193" s="1181" t="s">
        <v>71</v>
      </c>
      <c r="H193" s="1181" t="s">
        <v>71</v>
      </c>
      <c r="I193" s="1145" t="s">
        <v>71</v>
      </c>
      <c r="J193" s="1181" t="s">
        <v>71</v>
      </c>
      <c r="K193" s="1181" t="s">
        <v>71</v>
      </c>
      <c r="L193" s="1368" t="s">
        <v>71</v>
      </c>
      <c r="M193" s="1147"/>
      <c r="N193" s="1106"/>
      <c r="O193" s="1106"/>
      <c r="P193" s="1106"/>
      <c r="Q193" s="1106"/>
    </row>
    <row r="194" spans="1:17" s="1105" customFormat="1" ht="13.2">
      <c r="A194" s="1290" t="s">
        <v>706</v>
      </c>
      <c r="B194" s="1181">
        <v>83856</v>
      </c>
      <c r="C194" s="1181">
        <v>0</v>
      </c>
      <c r="D194" s="1139">
        <v>0</v>
      </c>
      <c r="E194" s="1181">
        <v>1313</v>
      </c>
      <c r="F194" s="1139">
        <f t="shared" si="8"/>
        <v>0</v>
      </c>
      <c r="G194" s="1181">
        <v>0</v>
      </c>
      <c r="H194" s="1181" t="s">
        <v>198</v>
      </c>
      <c r="I194" s="1145">
        <v>0</v>
      </c>
      <c r="J194" s="1181">
        <v>0</v>
      </c>
      <c r="K194" s="1181" t="s">
        <v>198</v>
      </c>
      <c r="L194" s="1368">
        <v>0</v>
      </c>
      <c r="M194" s="1147"/>
      <c r="N194" s="1106"/>
      <c r="O194" s="1106"/>
      <c r="P194" s="1106"/>
      <c r="Q194" s="1106"/>
    </row>
    <row r="195" spans="1:17" s="1105" customFormat="1" ht="13.2">
      <c r="A195" s="1290" t="s">
        <v>707</v>
      </c>
      <c r="B195" s="1181">
        <v>4507</v>
      </c>
      <c r="C195" s="1181">
        <v>0</v>
      </c>
      <c r="D195" s="1139">
        <v>5.8616647127784287E-4</v>
      </c>
      <c r="E195" s="1181">
        <v>1313</v>
      </c>
      <c r="F195" s="1139">
        <f t="shared" si="8"/>
        <v>0</v>
      </c>
      <c r="G195" s="1181">
        <v>0</v>
      </c>
      <c r="H195" s="1181" t="s">
        <v>198</v>
      </c>
      <c r="I195" s="1145">
        <v>0</v>
      </c>
      <c r="J195" s="1181">
        <v>0</v>
      </c>
      <c r="K195" s="1181" t="s">
        <v>198</v>
      </c>
      <c r="L195" s="1368">
        <v>0</v>
      </c>
      <c r="M195" s="1147"/>
      <c r="N195" s="1106"/>
      <c r="O195" s="1106"/>
      <c r="P195" s="1106"/>
      <c r="Q195" s="1106"/>
    </row>
    <row r="196" spans="1:17" s="1105" customFormat="1" ht="13.2">
      <c r="A196" s="1290" t="s">
        <v>708</v>
      </c>
      <c r="B196" s="1181">
        <v>1526</v>
      </c>
      <c r="C196" s="1181">
        <v>0</v>
      </c>
      <c r="D196" s="1139">
        <v>0</v>
      </c>
      <c r="E196" s="1181">
        <v>1313</v>
      </c>
      <c r="F196" s="1139">
        <f t="shared" si="8"/>
        <v>0</v>
      </c>
      <c r="G196" s="1181">
        <v>0</v>
      </c>
      <c r="H196" s="1181" t="s">
        <v>198</v>
      </c>
      <c r="I196" s="1145">
        <v>0</v>
      </c>
      <c r="J196" s="1181">
        <v>0</v>
      </c>
      <c r="K196" s="1181" t="s">
        <v>198</v>
      </c>
      <c r="L196" s="1368">
        <v>0</v>
      </c>
      <c r="M196" s="1147"/>
      <c r="N196" s="1106"/>
      <c r="O196" s="1106"/>
      <c r="P196" s="1106"/>
      <c r="Q196" s="1106"/>
    </row>
    <row r="197" spans="1:17" s="1105" customFormat="1" thickBot="1">
      <c r="A197" s="1291" t="s">
        <v>811</v>
      </c>
      <c r="B197" s="1292">
        <v>7828</v>
      </c>
      <c r="C197" s="1292">
        <v>3</v>
      </c>
      <c r="D197" s="1139">
        <v>3.7740596301421561E-4</v>
      </c>
      <c r="E197" s="1292">
        <v>7671</v>
      </c>
      <c r="F197" s="1139">
        <f t="shared" si="8"/>
        <v>3.9108330074305825E-4</v>
      </c>
      <c r="G197" s="1292">
        <v>2496.17</v>
      </c>
      <c r="H197" s="1292" t="s">
        <v>198</v>
      </c>
      <c r="I197" s="1293">
        <v>0.27233333333333332</v>
      </c>
      <c r="J197" s="1292">
        <v>41.033333333333339</v>
      </c>
      <c r="K197" s="1292" t="s">
        <v>198</v>
      </c>
      <c r="L197" s="1371">
        <v>15224.436666666666</v>
      </c>
      <c r="M197" s="1147"/>
      <c r="N197" s="1106"/>
      <c r="O197" s="1106"/>
      <c r="P197" s="1106"/>
      <c r="Q197" s="1106"/>
    </row>
    <row r="198" spans="1:17" s="1124" customFormat="1" ht="13.2">
      <c r="A198" s="1294" t="s">
        <v>710</v>
      </c>
      <c r="B198" s="1295"/>
      <c r="C198" s="1295"/>
      <c r="D198" s="1296"/>
      <c r="E198" s="1297"/>
      <c r="F198" s="1296"/>
      <c r="G198" s="1298"/>
      <c r="H198" s="1298"/>
      <c r="I198" s="1299"/>
      <c r="J198" s="1300"/>
      <c r="K198" s="1300"/>
      <c r="L198" s="1372"/>
      <c r="M198" s="1147"/>
      <c r="N198" s="1125"/>
      <c r="O198" s="1125"/>
      <c r="P198" s="1125"/>
      <c r="Q198" s="1125"/>
    </row>
    <row r="199" spans="1:17" s="1105" customFormat="1" ht="13.2">
      <c r="A199" s="1290" t="s">
        <v>711</v>
      </c>
      <c r="B199" s="1181">
        <v>205677</v>
      </c>
      <c r="C199" s="1181">
        <v>15</v>
      </c>
      <c r="D199" s="1139">
        <v>2.0672887944212319E-3</v>
      </c>
      <c r="E199" s="1181">
        <v>59759</v>
      </c>
      <c r="F199" s="1301">
        <v>2.5207057976233344E-3</v>
      </c>
      <c r="G199" s="1181">
        <v>2771.19</v>
      </c>
      <c r="H199" s="1181" t="s">
        <v>198</v>
      </c>
      <c r="I199" s="1145">
        <v>0.372</v>
      </c>
      <c r="J199" s="1181">
        <v>90.74</v>
      </c>
      <c r="K199" s="1181" t="s">
        <v>198</v>
      </c>
      <c r="L199" s="1368">
        <v>13593.48</v>
      </c>
      <c r="M199" s="1147"/>
      <c r="N199" s="1106"/>
      <c r="O199" s="1106"/>
      <c r="P199" s="1106"/>
      <c r="Q199" s="1106"/>
    </row>
    <row r="200" spans="1:17" s="1105" customFormat="1" ht="13.2">
      <c r="A200" s="1290" t="s">
        <v>712</v>
      </c>
      <c r="B200" s="1181" t="s">
        <v>71</v>
      </c>
      <c r="C200" s="1181" t="s">
        <v>71</v>
      </c>
      <c r="D200" s="1181" t="s">
        <v>71</v>
      </c>
      <c r="E200" s="1181" t="s">
        <v>71</v>
      </c>
      <c r="F200" s="1301">
        <v>0</v>
      </c>
      <c r="G200" s="1181" t="s">
        <v>71</v>
      </c>
      <c r="H200" s="1181" t="s">
        <v>71</v>
      </c>
      <c r="I200" s="1145" t="s">
        <v>71</v>
      </c>
      <c r="J200" s="1181" t="s">
        <v>71</v>
      </c>
      <c r="K200" s="1181" t="s">
        <v>71</v>
      </c>
      <c r="L200" s="1368" t="s">
        <v>71</v>
      </c>
      <c r="M200" s="1147"/>
      <c r="N200" s="1106"/>
      <c r="O200" s="1106"/>
      <c r="P200" s="1106"/>
      <c r="Q200" s="1106"/>
    </row>
    <row r="201" spans="1:17" s="1105" customFormat="1" ht="13.2">
      <c r="A201" s="1290" t="s">
        <v>812</v>
      </c>
      <c r="B201" s="1181">
        <v>7911</v>
      </c>
      <c r="C201" s="1181">
        <v>0</v>
      </c>
      <c r="D201" s="1139">
        <v>0</v>
      </c>
      <c r="E201" s="1181">
        <v>504</v>
      </c>
      <c r="F201" s="1301">
        <v>0</v>
      </c>
      <c r="G201" s="1181">
        <v>0</v>
      </c>
      <c r="H201" s="1181" t="s">
        <v>198</v>
      </c>
      <c r="I201" s="1145">
        <v>0</v>
      </c>
      <c r="J201" s="1181">
        <v>0</v>
      </c>
      <c r="K201" s="1181" t="s">
        <v>198</v>
      </c>
      <c r="L201" s="1368">
        <v>0</v>
      </c>
      <c r="M201" s="1147"/>
      <c r="N201" s="1106"/>
      <c r="O201" s="1106"/>
      <c r="P201" s="1106"/>
      <c r="Q201" s="1106"/>
    </row>
    <row r="202" spans="1:17" s="1105" customFormat="1" ht="13.2">
      <c r="A202" s="1290" t="s">
        <v>714</v>
      </c>
      <c r="B202" s="1181">
        <v>146318</v>
      </c>
      <c r="C202" s="1181">
        <v>11</v>
      </c>
      <c r="D202" s="1139">
        <v>2.0618127290903034E-3</v>
      </c>
      <c r="E202" s="1181">
        <v>45311</v>
      </c>
      <c r="F202" s="1301">
        <v>1.6151827175449223E-3</v>
      </c>
      <c r="G202" s="1181">
        <v>2533.8618181818183</v>
      </c>
      <c r="H202" s="1181" t="s">
        <v>198</v>
      </c>
      <c r="I202" s="1145">
        <v>0.34581818181818186</v>
      </c>
      <c r="J202" s="1181">
        <v>85.772727272727266</v>
      </c>
      <c r="K202" s="1181" t="s">
        <v>198</v>
      </c>
      <c r="L202" s="1368">
        <v>14364.653636363637</v>
      </c>
      <c r="M202" s="1147"/>
      <c r="N202" s="1106"/>
      <c r="O202" s="1106"/>
      <c r="P202" s="1106"/>
      <c r="Q202" s="1106"/>
    </row>
    <row r="203" spans="1:17" s="1105" customFormat="1" ht="13.2">
      <c r="A203" s="1290" t="s">
        <v>715</v>
      </c>
      <c r="B203" s="1181">
        <v>205677</v>
      </c>
      <c r="C203" s="1181">
        <v>15</v>
      </c>
      <c r="D203" s="1139">
        <v>2.0672887944212319E-3</v>
      </c>
      <c r="E203" s="1181">
        <v>59759</v>
      </c>
      <c r="F203" s="1301">
        <v>2.5207057976233344E-3</v>
      </c>
      <c r="G203" s="1181">
        <v>2771.19</v>
      </c>
      <c r="H203" s="1181" t="s">
        <v>198</v>
      </c>
      <c r="I203" s="1145">
        <v>0.372</v>
      </c>
      <c r="J203" s="1181">
        <v>90.74</v>
      </c>
      <c r="K203" s="1181" t="s">
        <v>198</v>
      </c>
      <c r="L203" s="1368">
        <v>13593.48</v>
      </c>
      <c r="M203" s="1147"/>
      <c r="N203" s="1106"/>
      <c r="O203" s="1106"/>
      <c r="P203" s="1106"/>
      <c r="Q203" s="1106"/>
    </row>
    <row r="204" spans="1:17" s="1105" customFormat="1" ht="13.2">
      <c r="A204" s="1290" t="s">
        <v>813</v>
      </c>
      <c r="B204" s="1181">
        <v>26740</v>
      </c>
      <c r="C204" s="1181">
        <v>1</v>
      </c>
      <c r="D204" s="1139">
        <v>1.7733640716439084E-3</v>
      </c>
      <c r="E204" s="1181">
        <v>28359</v>
      </c>
      <c r="F204" s="1301">
        <v>0</v>
      </c>
      <c r="G204" s="1181">
        <v>1585.74</v>
      </c>
      <c r="H204" s="1181" t="s">
        <v>198</v>
      </c>
      <c r="I204" s="1145">
        <v>4.8000000000000001E-2</v>
      </c>
      <c r="J204" s="1181">
        <v>145.19</v>
      </c>
      <c r="K204" s="1181" t="s">
        <v>198</v>
      </c>
      <c r="L204" s="1368">
        <v>19284</v>
      </c>
      <c r="M204" s="1147"/>
      <c r="N204" s="1106"/>
      <c r="O204" s="1106"/>
      <c r="P204" s="1106"/>
      <c r="Q204" s="1106"/>
    </row>
    <row r="205" spans="1:17" s="1105" customFormat="1" ht="13.2">
      <c r="A205" s="1126" t="s">
        <v>814</v>
      </c>
      <c r="B205" s="1127"/>
      <c r="C205" s="1127"/>
      <c r="D205" s="1150"/>
      <c r="E205" s="1281"/>
      <c r="F205" s="1285"/>
      <c r="G205" s="1282"/>
      <c r="H205" s="1282"/>
      <c r="I205" s="1156"/>
      <c r="J205" s="1283"/>
      <c r="K205" s="1283"/>
      <c r="L205" s="1369"/>
      <c r="M205" s="1147"/>
      <c r="N205" s="1106"/>
      <c r="O205" s="1106"/>
      <c r="P205" s="1106"/>
      <c r="Q205" s="1106"/>
    </row>
    <row r="206" spans="1:17" s="1105" customFormat="1" ht="13.2">
      <c r="A206" s="1290" t="s">
        <v>762</v>
      </c>
      <c r="B206" s="1181">
        <v>10624</v>
      </c>
      <c r="C206" s="1181">
        <v>4</v>
      </c>
      <c r="D206" s="1139">
        <v>1.7569546120058566E-3</v>
      </c>
      <c r="E206" s="1181">
        <v>8978</v>
      </c>
      <c r="F206" s="1301">
        <v>1.25E-3</v>
      </c>
      <c r="G206" s="1181">
        <v>3005.3399999999997</v>
      </c>
      <c r="H206" s="1181" t="s">
        <v>198</v>
      </c>
      <c r="I206" s="1145">
        <v>0.54174999999999995</v>
      </c>
      <c r="J206" s="1181">
        <v>71.507499999999993</v>
      </c>
      <c r="K206" s="1181" t="s">
        <v>198</v>
      </c>
      <c r="L206" s="1368">
        <v>9566.6424999999999</v>
      </c>
      <c r="M206" s="1147"/>
      <c r="N206" s="1106"/>
      <c r="O206" s="1106"/>
      <c r="P206" s="1106"/>
      <c r="Q206" s="1106"/>
    </row>
    <row r="207" spans="1:17" s="1105" customFormat="1" ht="13.2">
      <c r="A207" s="1290" t="s">
        <v>763</v>
      </c>
      <c r="B207" s="1181">
        <v>34063</v>
      </c>
      <c r="C207" s="1181">
        <v>6</v>
      </c>
      <c r="D207" s="1139">
        <v>2.3739055370575902E-3</v>
      </c>
      <c r="E207" s="1181">
        <v>28217</v>
      </c>
      <c r="F207" s="1301">
        <v>4.1958041958041958E-3</v>
      </c>
      <c r="G207" s="1181">
        <v>3377.31</v>
      </c>
      <c r="H207" s="1181" t="s">
        <v>198</v>
      </c>
      <c r="I207" s="1145">
        <v>0.32683333333333336</v>
      </c>
      <c r="J207" s="1181">
        <v>104.61333333333334</v>
      </c>
      <c r="K207" s="1181" t="s">
        <v>198</v>
      </c>
      <c r="L207" s="1368">
        <v>18048.545000000002</v>
      </c>
      <c r="M207" s="1147"/>
      <c r="N207" s="1106"/>
      <c r="O207" s="1106"/>
      <c r="P207" s="1106"/>
      <c r="Q207" s="1106"/>
    </row>
    <row r="208" spans="1:17" s="1105" customFormat="1" ht="13.2">
      <c r="A208" s="1290" t="s">
        <v>764</v>
      </c>
      <c r="B208" s="1181">
        <v>26357</v>
      </c>
      <c r="C208" s="1181">
        <v>5</v>
      </c>
      <c r="D208" s="1139">
        <v>1.8117338678590702E-3</v>
      </c>
      <c r="E208" s="1181">
        <v>23279</v>
      </c>
      <c r="F208" s="1301">
        <v>2.0430906389301636E-3</v>
      </c>
      <c r="G208" s="1181">
        <v>1856.5340000000001</v>
      </c>
      <c r="H208" s="1181" t="s">
        <v>198</v>
      </c>
      <c r="I208" s="1145">
        <v>0.29020000000000001</v>
      </c>
      <c r="J208" s="1181">
        <v>89.482000000000014</v>
      </c>
      <c r="K208" s="1181" t="s">
        <v>198</v>
      </c>
      <c r="L208" s="1368">
        <v>11468.864</v>
      </c>
      <c r="M208" s="1147"/>
      <c r="N208" s="1106"/>
      <c r="O208" s="1106"/>
      <c r="P208" s="1106"/>
      <c r="Q208" s="1106"/>
    </row>
    <row r="209" spans="1:17" s="1105" customFormat="1" ht="13.2">
      <c r="A209" s="1290" t="s">
        <v>815</v>
      </c>
      <c r="B209" s="1181">
        <v>134633</v>
      </c>
      <c r="C209" s="1181" t="s">
        <v>71</v>
      </c>
      <c r="D209" s="1181">
        <v>0</v>
      </c>
      <c r="E209" s="1181" t="s">
        <v>71</v>
      </c>
      <c r="F209" s="1181" t="s">
        <v>71</v>
      </c>
      <c r="G209" s="1181" t="s">
        <v>71</v>
      </c>
      <c r="H209" s="1181" t="s">
        <v>71</v>
      </c>
      <c r="I209" s="1145" t="s">
        <v>71</v>
      </c>
      <c r="J209" s="1181" t="s">
        <v>71</v>
      </c>
      <c r="K209" s="1181" t="s">
        <v>71</v>
      </c>
      <c r="L209" s="1368" t="s">
        <v>71</v>
      </c>
      <c r="M209" s="1147"/>
      <c r="N209" s="1106"/>
      <c r="O209" s="1106"/>
      <c r="P209" s="1106"/>
      <c r="Q209" s="1106"/>
    </row>
    <row r="210" spans="1:17" s="1105" customFormat="1" ht="13.2">
      <c r="A210" s="1290" t="s">
        <v>746</v>
      </c>
      <c r="B210" s="1181">
        <v>65102</v>
      </c>
      <c r="C210" s="1181">
        <v>8</v>
      </c>
      <c r="D210" s="1139">
        <v>5.9483976503829281E-4</v>
      </c>
      <c r="E210" s="1181">
        <v>50955</v>
      </c>
      <c r="F210" s="1301">
        <v>6.3171193935565384E-3</v>
      </c>
      <c r="G210" s="1181">
        <v>3334.6275000000001</v>
      </c>
      <c r="H210" s="1181" t="s">
        <v>198</v>
      </c>
      <c r="I210" s="1145">
        <v>0.489375</v>
      </c>
      <c r="J210" s="1181">
        <v>78.146249999999995</v>
      </c>
      <c r="K210" s="1181" t="s">
        <v>198</v>
      </c>
      <c r="L210" s="1368">
        <v>14630.01</v>
      </c>
      <c r="M210" s="1147"/>
      <c r="N210" s="1106"/>
      <c r="O210" s="1106"/>
      <c r="P210" s="1106"/>
      <c r="Q210" s="1106"/>
    </row>
    <row r="211" spans="1:17" s="1124" customFormat="1" ht="13.2">
      <c r="A211" s="1273" t="s">
        <v>722</v>
      </c>
      <c r="B211" s="1274"/>
      <c r="C211" s="1274"/>
      <c r="D211" s="1275"/>
      <c r="E211" s="1276"/>
      <c r="F211" s="1302"/>
      <c r="G211" s="1278"/>
      <c r="H211" s="1278"/>
      <c r="I211" s="1279"/>
      <c r="J211" s="1280"/>
      <c r="K211" s="1280"/>
      <c r="L211" s="1373"/>
      <c r="M211" s="1147"/>
      <c r="N211" s="1125"/>
      <c r="O211" s="1125"/>
      <c r="P211" s="1125"/>
      <c r="Q211" s="1125"/>
    </row>
    <row r="212" spans="1:17" s="1105" customFormat="1" ht="13.2">
      <c r="A212" s="1290" t="s">
        <v>723</v>
      </c>
      <c r="B212" s="1181">
        <v>2937</v>
      </c>
      <c r="C212" s="1181">
        <v>1</v>
      </c>
      <c r="D212" s="1139">
        <v>3.1372549019607842E-3</v>
      </c>
      <c r="E212" s="1181">
        <v>1178</v>
      </c>
      <c r="F212" s="1301">
        <v>0</v>
      </c>
      <c r="G212" s="1181">
        <v>3228.88</v>
      </c>
      <c r="H212" s="1181" t="s">
        <v>198</v>
      </c>
      <c r="I212" s="1144">
        <v>0.16400000000000001</v>
      </c>
      <c r="J212" s="1181">
        <v>111.53</v>
      </c>
      <c r="K212" s="1181" t="s">
        <v>198</v>
      </c>
      <c r="L212" s="1368">
        <v>21714.5</v>
      </c>
      <c r="M212" s="1147"/>
      <c r="N212" s="1106"/>
      <c r="O212" s="1106"/>
      <c r="P212" s="1106"/>
      <c r="Q212" s="1106"/>
    </row>
    <row r="213" spans="1:17" s="1105" customFormat="1" ht="13.2">
      <c r="A213" s="1126" t="s">
        <v>748</v>
      </c>
      <c r="B213" s="1127"/>
      <c r="C213" s="1127"/>
      <c r="D213" s="1150"/>
      <c r="E213" s="1281"/>
      <c r="F213" s="1285"/>
      <c r="G213" s="1282"/>
      <c r="H213" s="1282"/>
      <c r="I213" s="1155"/>
      <c r="J213" s="1283"/>
      <c r="K213" s="1283"/>
      <c r="L213" s="1283"/>
      <c r="M213" s="1147"/>
      <c r="N213" s="1106"/>
      <c r="O213" s="1106"/>
      <c r="P213" s="1106"/>
      <c r="Q213" s="1106"/>
    </row>
    <row r="214" spans="1:17" s="1105" customFormat="1" ht="13.2">
      <c r="A214" s="1290" t="s">
        <v>762</v>
      </c>
      <c r="B214" s="1181" t="s">
        <v>71</v>
      </c>
      <c r="C214" s="1181" t="s">
        <v>71</v>
      </c>
      <c r="D214" s="1181" t="s">
        <v>71</v>
      </c>
      <c r="E214" s="1181" t="s">
        <v>71</v>
      </c>
      <c r="F214" s="1301">
        <v>0</v>
      </c>
      <c r="G214" s="1181" t="s">
        <v>71</v>
      </c>
      <c r="H214" s="1181" t="s">
        <v>71</v>
      </c>
      <c r="I214" s="1144" t="s">
        <v>71</v>
      </c>
      <c r="J214" s="1181" t="s">
        <v>71</v>
      </c>
      <c r="K214" s="1181" t="s">
        <v>71</v>
      </c>
      <c r="L214" s="1181" t="s">
        <v>71</v>
      </c>
      <c r="M214" s="1147"/>
      <c r="N214" s="1106"/>
      <c r="O214" s="1106"/>
      <c r="P214" s="1106"/>
      <c r="Q214" s="1106"/>
    </row>
    <row r="215" spans="1:17" s="1105" customFormat="1" ht="13.2">
      <c r="A215" s="1290" t="s">
        <v>763</v>
      </c>
      <c r="B215" s="1181" t="s">
        <v>71</v>
      </c>
      <c r="C215" s="1181" t="s">
        <v>71</v>
      </c>
      <c r="D215" s="1181" t="s">
        <v>71</v>
      </c>
      <c r="E215" s="1181" t="s">
        <v>71</v>
      </c>
      <c r="F215" s="1301">
        <v>0</v>
      </c>
      <c r="G215" s="1181" t="s">
        <v>71</v>
      </c>
      <c r="H215" s="1181" t="s">
        <v>71</v>
      </c>
      <c r="I215" s="1144" t="s">
        <v>71</v>
      </c>
      <c r="J215" s="1181" t="s">
        <v>71</v>
      </c>
      <c r="K215" s="1181" t="s">
        <v>71</v>
      </c>
      <c r="L215" s="1181" t="s">
        <v>71</v>
      </c>
      <c r="M215" s="1147"/>
      <c r="N215" s="1106"/>
      <c r="O215" s="1106"/>
      <c r="P215" s="1106"/>
      <c r="Q215" s="1106"/>
    </row>
    <row r="216" spans="1:17" s="1105" customFormat="1" ht="13.2">
      <c r="A216" s="1290" t="s">
        <v>764</v>
      </c>
      <c r="B216" s="1181" t="s">
        <v>71</v>
      </c>
      <c r="C216" s="1181" t="s">
        <v>71</v>
      </c>
      <c r="D216" s="1181" t="s">
        <v>71</v>
      </c>
      <c r="E216" s="1181" t="s">
        <v>71</v>
      </c>
      <c r="F216" s="1301">
        <v>0</v>
      </c>
      <c r="G216" s="1181" t="s">
        <v>71</v>
      </c>
      <c r="H216" s="1181" t="s">
        <v>71</v>
      </c>
      <c r="I216" s="1144" t="s">
        <v>71</v>
      </c>
      <c r="J216" s="1181" t="s">
        <v>71</v>
      </c>
      <c r="K216" s="1181" t="s">
        <v>71</v>
      </c>
      <c r="L216" s="1181" t="s">
        <v>71</v>
      </c>
      <c r="M216" s="1147"/>
      <c r="N216" s="1106"/>
      <c r="O216" s="1106"/>
      <c r="P216" s="1106"/>
      <c r="Q216" s="1106"/>
    </row>
    <row r="217" spans="1:17" s="1105" customFormat="1" thickBot="1">
      <c r="A217" s="1291" t="s">
        <v>728</v>
      </c>
      <c r="B217" s="1292" t="s">
        <v>71</v>
      </c>
      <c r="C217" s="1292" t="s">
        <v>71</v>
      </c>
      <c r="D217" s="1181" t="s">
        <v>71</v>
      </c>
      <c r="E217" s="1292" t="s">
        <v>71</v>
      </c>
      <c r="F217" s="1303">
        <v>0</v>
      </c>
      <c r="G217" s="1292" t="s">
        <v>71</v>
      </c>
      <c r="H217" s="1292" t="s">
        <v>71</v>
      </c>
      <c r="I217" s="1304" t="s">
        <v>71</v>
      </c>
      <c r="J217" s="1292" t="s">
        <v>71</v>
      </c>
      <c r="K217" s="1292" t="s">
        <v>71</v>
      </c>
      <c r="L217" s="1292" t="s">
        <v>71</v>
      </c>
      <c r="M217" s="1147"/>
      <c r="N217" s="1106"/>
      <c r="O217" s="1106"/>
      <c r="P217" s="1106"/>
      <c r="Q217" s="1106"/>
    </row>
    <row r="218" spans="1:17" s="1105" customFormat="1" ht="15.6">
      <c r="A218" s="527" t="s">
        <v>816</v>
      </c>
      <c r="B218" s="527"/>
      <c r="C218" s="1104"/>
      <c r="D218" s="527"/>
      <c r="E218" s="1104"/>
      <c r="F218" s="527"/>
      <c r="G218" s="1104"/>
      <c r="H218" s="1104"/>
      <c r="I218" s="527"/>
      <c r="J218" s="1104"/>
      <c r="K218" s="1104"/>
      <c r="L218" s="1104"/>
      <c r="N218" s="1106"/>
      <c r="O218" s="1106"/>
      <c r="P218" s="1106"/>
      <c r="Q218" s="1106"/>
    </row>
    <row r="219" spans="1:17" s="1105" customFormat="1" ht="15.6">
      <c r="A219" s="527" t="s">
        <v>817</v>
      </c>
      <c r="B219" s="527"/>
      <c r="C219" s="1104"/>
      <c r="D219" s="527"/>
      <c r="E219" s="1104"/>
      <c r="F219" s="527"/>
      <c r="G219" s="1104"/>
      <c r="H219" s="1104"/>
      <c r="I219" s="527"/>
      <c r="J219" s="1104"/>
      <c r="K219" s="1104"/>
      <c r="L219" s="1104"/>
      <c r="N219" s="1106"/>
      <c r="O219" s="1106"/>
      <c r="P219" s="1106"/>
      <c r="Q219" s="1106"/>
    </row>
    <row r="220" spans="1:17" s="1105" customFormat="1" ht="15.6">
      <c r="A220" s="527" t="s">
        <v>818</v>
      </c>
      <c r="B220" s="527"/>
      <c r="C220" s="1104"/>
      <c r="D220" s="527"/>
      <c r="E220" s="1104"/>
      <c r="F220" s="527"/>
      <c r="G220" s="1104"/>
      <c r="H220" s="1104"/>
      <c r="I220" s="527"/>
      <c r="J220" s="1104"/>
      <c r="K220" s="1104"/>
      <c r="L220" s="1104"/>
      <c r="N220" s="1106"/>
      <c r="O220" s="1106"/>
      <c r="P220" s="1106"/>
      <c r="Q220" s="1106"/>
    </row>
    <row r="221" spans="1:17" s="1105" customFormat="1" ht="15.6">
      <c r="A221" s="527" t="s">
        <v>819</v>
      </c>
      <c r="B221" s="527"/>
      <c r="C221" s="1104"/>
      <c r="D221" s="527"/>
      <c r="E221" s="1104"/>
      <c r="F221" s="527"/>
      <c r="G221" s="1104"/>
      <c r="H221" s="1104"/>
      <c r="I221" s="527"/>
      <c r="J221" s="1104"/>
      <c r="K221" s="1104"/>
      <c r="L221" s="1104"/>
      <c r="N221" s="1106"/>
      <c r="O221" s="1106"/>
      <c r="P221" s="1106"/>
      <c r="Q221" s="1106"/>
    </row>
    <row r="222" spans="1:17" s="1105" customFormat="1" ht="13.2">
      <c r="A222" s="527"/>
      <c r="B222" s="527"/>
      <c r="C222" s="1104"/>
      <c r="D222" s="527"/>
      <c r="E222" s="1104"/>
      <c r="F222" s="527"/>
      <c r="G222" s="1104"/>
      <c r="H222" s="1104"/>
      <c r="I222" s="527"/>
      <c r="J222" s="1104"/>
      <c r="K222" s="1104"/>
      <c r="L222" s="1104"/>
      <c r="N222" s="1106"/>
      <c r="O222" s="1106"/>
      <c r="P222" s="1106"/>
      <c r="Q222" s="1106"/>
    </row>
    <row r="223" spans="1:17" s="1105" customFormat="1" thickBot="1">
      <c r="A223" s="1103" t="s">
        <v>820</v>
      </c>
      <c r="B223" s="527"/>
      <c r="C223" s="1104"/>
      <c r="D223" s="527"/>
      <c r="E223" s="1104"/>
      <c r="F223" s="527"/>
      <c r="G223" s="1104"/>
      <c r="H223" s="1104"/>
      <c r="I223" s="527"/>
      <c r="J223" s="1104"/>
      <c r="K223" s="1104"/>
      <c r="L223" s="1104"/>
      <c r="M223" s="1305"/>
      <c r="N223" s="1125"/>
      <c r="O223" s="1125"/>
      <c r="P223" s="1106"/>
      <c r="Q223" s="1106"/>
    </row>
    <row r="224" spans="1:17" s="1105" customFormat="1" ht="77.25" customHeight="1" thickBot="1">
      <c r="A224" s="1306" t="s">
        <v>669</v>
      </c>
      <c r="B224" s="1307" t="s">
        <v>821</v>
      </c>
      <c r="C224" s="1308" t="s">
        <v>803</v>
      </c>
      <c r="D224" s="1307" t="s">
        <v>672</v>
      </c>
      <c r="E224" s="1308" t="s">
        <v>822</v>
      </c>
      <c r="F224" s="1307" t="s">
        <v>674</v>
      </c>
      <c r="G224" s="1108" t="s">
        <v>823</v>
      </c>
      <c r="H224" s="1108" t="s">
        <v>824</v>
      </c>
      <c r="I224" s="1107" t="s">
        <v>677</v>
      </c>
      <c r="J224" s="1108" t="s">
        <v>678</v>
      </c>
      <c r="K224" s="1108" t="s">
        <v>825</v>
      </c>
      <c r="L224" s="1108" t="s">
        <v>680</v>
      </c>
      <c r="N224" s="1124"/>
      <c r="O224" s="1125"/>
      <c r="P224" s="1106"/>
      <c r="Q224" s="1106"/>
    </row>
    <row r="225" spans="1:17" s="1105" customFormat="1" ht="13.2">
      <c r="A225" s="1309" t="s">
        <v>681</v>
      </c>
      <c r="B225" s="1267"/>
      <c r="C225" s="1310"/>
      <c r="D225" s="1267"/>
      <c r="E225" s="1310"/>
      <c r="F225" s="1311"/>
      <c r="G225" s="1310"/>
      <c r="H225" s="1310"/>
      <c r="I225" s="1311"/>
      <c r="J225" s="1310"/>
      <c r="K225" s="1310"/>
      <c r="L225" s="1310"/>
      <c r="M225" s="1124"/>
      <c r="N225" s="1125"/>
      <c r="O225" s="1125"/>
      <c r="P225" s="1106"/>
      <c r="Q225" s="1106"/>
    </row>
    <row r="226" spans="1:17" s="1105" customFormat="1" ht="13.2">
      <c r="A226" s="1312" t="s">
        <v>682</v>
      </c>
      <c r="B226" s="1267"/>
      <c r="C226" s="1313"/>
      <c r="D226" s="1267"/>
      <c r="E226" s="1313"/>
      <c r="F226" s="1314"/>
      <c r="G226" s="1315"/>
      <c r="H226" s="1315"/>
      <c r="I226" s="1316"/>
      <c r="J226" s="1315"/>
      <c r="K226" s="1315"/>
      <c r="L226" s="1315"/>
      <c r="N226" s="1125"/>
      <c r="O226" s="1125"/>
      <c r="P226" s="1106"/>
      <c r="Q226" s="1106"/>
    </row>
    <row r="227" spans="1:17" s="1105" customFormat="1" ht="13.2">
      <c r="A227" s="1220" t="s">
        <v>683</v>
      </c>
      <c r="B227" s="1267"/>
      <c r="C227" s="1317">
        <v>83</v>
      </c>
      <c r="D227" s="1267"/>
      <c r="E227" s="1318"/>
      <c r="F227" s="1319">
        <f>IFERROR(C227/E227,0)</f>
        <v>0</v>
      </c>
      <c r="G227" s="1320">
        <f>'ESA Table 2C'!D32/C227</f>
        <v>7755.5048192771092</v>
      </c>
      <c r="H227" s="1320">
        <f>G227</f>
        <v>7755.5048192771092</v>
      </c>
      <c r="I227" s="1321">
        <f>'ESA Table 2C'!E31/C227</f>
        <v>8.4337349397590355E-2</v>
      </c>
      <c r="J227" s="1320">
        <f>'ESA Table 2C'!F31/C227</f>
        <v>329.43373493975906</v>
      </c>
      <c r="K227" s="1320">
        <f>J227</f>
        <v>329.43373493975906</v>
      </c>
      <c r="L227" s="1317">
        <f>'ESA Table 2C'!G31/C227</f>
        <v>35482.722891566264</v>
      </c>
      <c r="M227" s="1124"/>
      <c r="N227" s="1125"/>
      <c r="O227" s="1125"/>
      <c r="P227" s="1106"/>
      <c r="Q227" s="1106"/>
    </row>
    <row r="228" spans="1:17" s="1105" customFormat="1" ht="13.2">
      <c r="A228" s="1220" t="s">
        <v>684</v>
      </c>
      <c r="B228" s="1267"/>
      <c r="C228" s="1317"/>
      <c r="D228" s="1267"/>
      <c r="E228" s="1318"/>
      <c r="F228" s="1319">
        <f>IFERROR(C228/E228,0)</f>
        <v>0</v>
      </c>
      <c r="G228" s="1317"/>
      <c r="H228" s="1317"/>
      <c r="I228" s="1230"/>
      <c r="J228" s="1317"/>
      <c r="K228" s="1317"/>
      <c r="L228" s="1317"/>
      <c r="N228" s="1106"/>
      <c r="O228" s="1106"/>
      <c r="P228" s="1106"/>
      <c r="Q228" s="1106"/>
    </row>
    <row r="229" spans="1:17" s="1105" customFormat="1" ht="13.2">
      <c r="A229" s="1220" t="s">
        <v>685</v>
      </c>
      <c r="B229" s="1267"/>
      <c r="C229" s="1317"/>
      <c r="D229" s="1267"/>
      <c r="E229" s="1318"/>
      <c r="F229" s="1319">
        <f>IFERROR(C229/E229,0)</f>
        <v>0</v>
      </c>
      <c r="G229" s="1317"/>
      <c r="H229" s="1317"/>
      <c r="I229" s="1230"/>
      <c r="J229" s="1317"/>
      <c r="K229" s="1317"/>
      <c r="L229" s="1317"/>
      <c r="N229" s="1106"/>
      <c r="O229" s="1106"/>
      <c r="P229" s="1106"/>
      <c r="Q229" s="1106"/>
    </row>
    <row r="230" spans="1:17" s="1105" customFormat="1" ht="13.2">
      <c r="A230" s="1322" t="s">
        <v>686</v>
      </c>
      <c r="B230" s="1267"/>
      <c r="C230" s="1323"/>
      <c r="D230" s="1267"/>
      <c r="E230" s="1324"/>
      <c r="F230" s="1213"/>
      <c r="G230" s="1323"/>
      <c r="H230" s="1323"/>
      <c r="I230" s="1325"/>
      <c r="J230" s="1323"/>
      <c r="K230" s="1323"/>
      <c r="L230" s="1323"/>
      <c r="N230" s="1106"/>
      <c r="O230" s="1106"/>
      <c r="P230" s="1106"/>
      <c r="Q230" s="1106"/>
    </row>
    <row r="231" spans="1:17" s="1105" customFormat="1" ht="13.2">
      <c r="A231" s="1220" t="s">
        <v>687</v>
      </c>
      <c r="B231" s="1267"/>
      <c r="C231" s="1317">
        <v>77</v>
      </c>
      <c r="D231" s="1267"/>
      <c r="E231" s="1318"/>
      <c r="F231" s="1319">
        <f t="shared" ref="F231:F232" si="9">IFERROR(C231/E231,0)</f>
        <v>0</v>
      </c>
      <c r="G231" s="1326">
        <f>589906/C231</f>
        <v>7661.1168831168834</v>
      </c>
      <c r="H231" s="1326">
        <f>G231</f>
        <v>7661.1168831168834</v>
      </c>
      <c r="I231" s="1327">
        <f>5/C231</f>
        <v>6.4935064935064929E-2</v>
      </c>
      <c r="J231" s="1326">
        <f>25181/C231</f>
        <v>327.02597402597405</v>
      </c>
      <c r="K231" s="1326">
        <f>J231</f>
        <v>327.02597402597405</v>
      </c>
      <c r="L231" s="1317">
        <f>2706736/C231</f>
        <v>35152.415584415583</v>
      </c>
      <c r="N231" s="1106"/>
      <c r="O231" s="1106"/>
      <c r="P231" s="1106"/>
      <c r="Q231" s="1106"/>
    </row>
    <row r="232" spans="1:17" s="1105" customFormat="1" ht="13.2">
      <c r="A232" s="1220" t="s">
        <v>688</v>
      </c>
      <c r="B232" s="1267"/>
      <c r="C232" s="1317">
        <v>6</v>
      </c>
      <c r="D232" s="1267"/>
      <c r="E232" s="1318"/>
      <c r="F232" s="1319">
        <f t="shared" si="9"/>
        <v>0</v>
      </c>
      <c r="G232" s="1326">
        <f>53801/C232</f>
        <v>8966.8333333333339</v>
      </c>
      <c r="H232" s="1326">
        <f>G232</f>
        <v>8966.8333333333339</v>
      </c>
      <c r="I232" s="1327">
        <f>1/C232</f>
        <v>0.16666666666666666</v>
      </c>
      <c r="J232" s="1326">
        <f>2162/C232</f>
        <v>360.33333333333331</v>
      </c>
      <c r="K232" s="1326">
        <f>J232</f>
        <v>360.33333333333331</v>
      </c>
      <c r="L232" s="1317">
        <f>238329/C232</f>
        <v>39721.5</v>
      </c>
      <c r="N232" s="1106"/>
      <c r="O232" s="1106"/>
      <c r="P232" s="1106"/>
      <c r="Q232" s="1106"/>
    </row>
    <row r="233" spans="1:17" s="1105" customFormat="1" ht="13.2">
      <c r="A233" s="1322" t="s">
        <v>689</v>
      </c>
      <c r="B233" s="1267"/>
      <c r="C233" s="1323"/>
      <c r="D233" s="1267"/>
      <c r="E233" s="1324"/>
      <c r="F233" s="1213"/>
      <c r="G233" s="1323"/>
      <c r="H233" s="1323"/>
      <c r="I233" s="1325"/>
      <c r="J233" s="1323"/>
      <c r="K233" s="1323"/>
      <c r="L233" s="1323"/>
      <c r="N233" s="1106"/>
      <c r="O233" s="1106"/>
      <c r="P233" s="1106"/>
      <c r="Q233" s="1106"/>
    </row>
    <row r="234" spans="1:17" s="1105" customFormat="1" ht="13.2">
      <c r="A234" s="1287" t="s">
        <v>808</v>
      </c>
      <c r="B234" s="1267"/>
      <c r="C234" s="1317"/>
      <c r="D234" s="1267"/>
      <c r="E234" s="1318"/>
      <c r="F234" s="1319">
        <f t="shared" ref="F234:F239" si="10">IFERROR(C234/E234,0)</f>
        <v>0</v>
      </c>
      <c r="G234" s="1317"/>
      <c r="H234" s="1317"/>
      <c r="I234" s="1230"/>
      <c r="J234" s="1317"/>
      <c r="K234" s="1317"/>
      <c r="L234" s="1317"/>
      <c r="N234" s="1106"/>
      <c r="O234" s="1106"/>
      <c r="P234" s="1106"/>
      <c r="Q234" s="1106"/>
    </row>
    <row r="235" spans="1:17" s="1105" customFormat="1" ht="13.2">
      <c r="A235" s="1287" t="s">
        <v>809</v>
      </c>
      <c r="B235" s="1267"/>
      <c r="C235" s="1317">
        <f>C227</f>
        <v>83</v>
      </c>
      <c r="D235" s="1267"/>
      <c r="E235" s="1318"/>
      <c r="F235" s="1319">
        <f t="shared" si="10"/>
        <v>0</v>
      </c>
      <c r="G235" s="1326">
        <f t="shared" ref="G235:L235" si="11">G227</f>
        <v>7755.5048192771092</v>
      </c>
      <c r="H235" s="1326">
        <f t="shared" si="11"/>
        <v>7755.5048192771092</v>
      </c>
      <c r="I235" s="1327">
        <f t="shared" si="11"/>
        <v>8.4337349397590355E-2</v>
      </c>
      <c r="J235" s="1326">
        <f t="shared" si="11"/>
        <v>329.43373493975906</v>
      </c>
      <c r="K235" s="1326">
        <f t="shared" si="11"/>
        <v>329.43373493975906</v>
      </c>
      <c r="L235" s="1317">
        <f t="shared" si="11"/>
        <v>35482.722891566264</v>
      </c>
      <c r="N235" s="1106"/>
      <c r="O235" s="1106"/>
      <c r="P235" s="1106"/>
      <c r="Q235" s="1106"/>
    </row>
    <row r="236" spans="1:17" s="1105" customFormat="1" ht="13.2">
      <c r="A236" s="1220" t="s">
        <v>692</v>
      </c>
      <c r="B236" s="1267"/>
      <c r="C236" s="1317"/>
      <c r="D236" s="1267"/>
      <c r="E236" s="1318"/>
      <c r="F236" s="1319">
        <f t="shared" si="10"/>
        <v>0</v>
      </c>
      <c r="G236" s="1317"/>
      <c r="H236" s="1317"/>
      <c r="I236" s="1230"/>
      <c r="J236" s="1317"/>
      <c r="K236" s="1317"/>
      <c r="L236" s="1317"/>
      <c r="N236" s="1106"/>
      <c r="O236" s="1106"/>
      <c r="P236" s="1106"/>
      <c r="Q236" s="1106"/>
    </row>
    <row r="237" spans="1:17" s="1105" customFormat="1" ht="13.2">
      <c r="A237" s="1220" t="s">
        <v>693</v>
      </c>
      <c r="B237" s="1267"/>
      <c r="C237" s="1317"/>
      <c r="D237" s="1267"/>
      <c r="E237" s="1318"/>
      <c r="F237" s="1319">
        <f t="shared" si="10"/>
        <v>0</v>
      </c>
      <c r="G237" s="1317"/>
      <c r="H237" s="1317"/>
      <c r="I237" s="1230"/>
      <c r="J237" s="1317"/>
      <c r="K237" s="1317"/>
      <c r="L237" s="1317"/>
      <c r="N237" s="1106"/>
      <c r="O237" s="1106"/>
      <c r="P237" s="1106"/>
      <c r="Q237" s="1106"/>
    </row>
    <row r="238" spans="1:17" s="1105" customFormat="1" ht="13.2">
      <c r="A238" s="1220" t="s">
        <v>810</v>
      </c>
      <c r="B238" s="1267"/>
      <c r="C238" s="1317"/>
      <c r="D238" s="1267"/>
      <c r="E238" s="1318"/>
      <c r="F238" s="1319">
        <f t="shared" si="10"/>
        <v>0</v>
      </c>
      <c r="G238" s="1317"/>
      <c r="H238" s="1317"/>
      <c r="I238" s="1230"/>
      <c r="J238" s="1317"/>
      <c r="K238" s="1317"/>
      <c r="L238" s="1317"/>
      <c r="N238" s="1106"/>
      <c r="O238" s="1106"/>
      <c r="P238" s="1106"/>
      <c r="Q238" s="1106"/>
    </row>
    <row r="239" spans="1:17" s="1105" customFormat="1" ht="13.2">
      <c r="A239" s="1220" t="s">
        <v>736</v>
      </c>
      <c r="B239" s="1267"/>
      <c r="C239" s="1317"/>
      <c r="D239" s="1267"/>
      <c r="E239" s="1318"/>
      <c r="F239" s="1319">
        <f t="shared" si="10"/>
        <v>0</v>
      </c>
      <c r="G239" s="1317"/>
      <c r="H239" s="1317"/>
      <c r="I239" s="1230"/>
      <c r="J239" s="1317"/>
      <c r="K239" s="1317"/>
      <c r="L239" s="1317"/>
      <c r="N239" s="1106"/>
      <c r="O239" s="1106"/>
      <c r="P239" s="1106"/>
      <c r="Q239" s="1106"/>
    </row>
    <row r="240" spans="1:17" s="1105" customFormat="1" ht="13.2">
      <c r="A240" s="1231" t="s">
        <v>696</v>
      </c>
      <c r="B240" s="1267"/>
      <c r="C240" s="1323"/>
      <c r="D240" s="1267"/>
      <c r="E240" s="1324"/>
      <c r="F240" s="1213"/>
      <c r="G240" s="1323"/>
      <c r="H240" s="1323"/>
      <c r="I240" s="1325"/>
      <c r="J240" s="1323"/>
      <c r="K240" s="1323"/>
      <c r="L240" s="1323"/>
      <c r="N240" s="1106"/>
      <c r="O240" s="1106"/>
      <c r="P240" s="1106"/>
      <c r="Q240" s="1106"/>
    </row>
    <row r="241" spans="1:17" s="1105" customFormat="1" ht="13.2">
      <c r="A241" s="1220" t="s">
        <v>697</v>
      </c>
      <c r="B241" s="1267"/>
      <c r="C241" s="1317"/>
      <c r="D241" s="1267"/>
      <c r="E241" s="1318"/>
      <c r="F241" s="1319">
        <f t="shared" ref="F241:F254" si="12">IFERROR(C241/E241,0)</f>
        <v>0</v>
      </c>
      <c r="G241" s="1326"/>
      <c r="H241" s="1326"/>
      <c r="I241" s="1328"/>
      <c r="J241" s="1326"/>
      <c r="K241" s="1326"/>
      <c r="L241" s="1317"/>
      <c r="N241" s="1106"/>
      <c r="O241" s="1106"/>
      <c r="P241" s="1106"/>
      <c r="Q241" s="1106"/>
    </row>
    <row r="242" spans="1:17" s="1105" customFormat="1" ht="13.2">
      <c r="A242" s="1329" t="s">
        <v>576</v>
      </c>
      <c r="B242" s="1267"/>
      <c r="C242" s="1317"/>
      <c r="D242" s="1267"/>
      <c r="E242" s="1318"/>
      <c r="F242" s="1319">
        <f t="shared" si="12"/>
        <v>0</v>
      </c>
      <c r="G242" s="1317"/>
      <c r="H242" s="1317"/>
      <c r="I242" s="1230"/>
      <c r="J242" s="1317"/>
      <c r="K242" s="1317"/>
      <c r="L242" s="1317"/>
      <c r="N242" s="1106"/>
      <c r="O242" s="1106"/>
      <c r="P242" s="1106"/>
      <c r="Q242" s="1106"/>
    </row>
    <row r="243" spans="1:17" s="1105" customFormat="1" ht="13.2">
      <c r="A243" s="1329" t="s">
        <v>698</v>
      </c>
      <c r="B243" s="1267"/>
      <c r="C243" s="1317"/>
      <c r="D243" s="1267"/>
      <c r="E243" s="1318"/>
      <c r="F243" s="1319">
        <f t="shared" si="12"/>
        <v>0</v>
      </c>
      <c r="G243" s="1317"/>
      <c r="H243" s="1317"/>
      <c r="I243" s="1230"/>
      <c r="J243" s="1317"/>
      <c r="K243" s="1317"/>
      <c r="L243" s="1317"/>
      <c r="N243" s="1106"/>
      <c r="O243" s="1106"/>
      <c r="P243" s="1106"/>
      <c r="Q243" s="1106"/>
    </row>
    <row r="244" spans="1:17" s="1105" customFormat="1" ht="13.2">
      <c r="A244" s="1329" t="s">
        <v>699</v>
      </c>
      <c r="B244" s="1267"/>
      <c r="C244" s="1317"/>
      <c r="D244" s="1267"/>
      <c r="E244" s="1318"/>
      <c r="F244" s="1319">
        <f t="shared" si="12"/>
        <v>0</v>
      </c>
      <c r="G244" s="1317"/>
      <c r="H244" s="1317"/>
      <c r="I244" s="1230"/>
      <c r="J244" s="1317"/>
      <c r="K244" s="1317"/>
      <c r="L244" s="1317"/>
      <c r="N244" s="1106"/>
      <c r="O244" s="1106"/>
      <c r="P244" s="1106"/>
      <c r="Q244" s="1106"/>
    </row>
    <row r="245" spans="1:17" s="1105" customFormat="1" ht="13.2">
      <c r="A245" s="1329" t="s">
        <v>700</v>
      </c>
      <c r="B245" s="1267"/>
      <c r="C245" s="1317"/>
      <c r="D245" s="1267"/>
      <c r="E245" s="1318"/>
      <c r="F245" s="1319">
        <f t="shared" si="12"/>
        <v>0</v>
      </c>
      <c r="G245" s="1317"/>
      <c r="H245" s="1317"/>
      <c r="I245" s="1230"/>
      <c r="J245" s="1317"/>
      <c r="K245" s="1317"/>
      <c r="L245" s="1317"/>
      <c r="N245" s="1106"/>
      <c r="O245" s="1106"/>
      <c r="P245" s="1106"/>
      <c r="Q245" s="1106"/>
    </row>
    <row r="246" spans="1:17" s="1105" customFormat="1" ht="13.2">
      <c r="A246" s="1330" t="s">
        <v>701</v>
      </c>
      <c r="B246" s="1267"/>
      <c r="C246" s="1317">
        <v>1</v>
      </c>
      <c r="D246" s="1267"/>
      <c r="E246" s="1318"/>
      <c r="F246" s="1319">
        <f t="shared" si="12"/>
        <v>0</v>
      </c>
      <c r="G246" s="1326">
        <f>6485/C246</f>
        <v>6485</v>
      </c>
      <c r="H246" s="1326">
        <f>G246</f>
        <v>6485</v>
      </c>
      <c r="I246" s="1328">
        <v>0</v>
      </c>
      <c r="J246" s="1326">
        <f>298/C246</f>
        <v>298</v>
      </c>
      <c r="K246" s="1326">
        <f>J246</f>
        <v>298</v>
      </c>
      <c r="L246" s="1331">
        <f>40892/C246</f>
        <v>40892</v>
      </c>
      <c r="N246" s="1106"/>
      <c r="O246" s="1106"/>
      <c r="P246" s="1106"/>
      <c r="Q246" s="1106"/>
    </row>
    <row r="247" spans="1:17" s="1105" customFormat="1" ht="13.2">
      <c r="A247" s="201" t="s">
        <v>702</v>
      </c>
      <c r="B247" s="1267"/>
      <c r="C247" s="1317">
        <v>13</v>
      </c>
      <c r="D247" s="1267"/>
      <c r="E247" s="1318"/>
      <c r="F247" s="1319">
        <f t="shared" si="12"/>
        <v>0</v>
      </c>
      <c r="G247" s="1326">
        <f>85746/C247</f>
        <v>6595.8461538461543</v>
      </c>
      <c r="H247" s="1326">
        <f t="shared" ref="H247:H252" si="13">G247</f>
        <v>6595.8461538461543</v>
      </c>
      <c r="I247" s="1328">
        <f>1/C247</f>
        <v>7.6923076923076927E-2</v>
      </c>
      <c r="J247" s="1326">
        <f>3649/C247</f>
        <v>280.69230769230768</v>
      </c>
      <c r="K247" s="1326">
        <f t="shared" ref="K247:K252" si="14">J247</f>
        <v>280.69230769230768</v>
      </c>
      <c r="L247" s="1331">
        <f>500571/C247</f>
        <v>38505.461538461539</v>
      </c>
      <c r="N247" s="1106"/>
      <c r="O247" s="1106"/>
      <c r="P247" s="1106"/>
      <c r="Q247" s="1106"/>
    </row>
    <row r="248" spans="1:17" s="1105" customFormat="1" ht="13.2">
      <c r="A248" s="201" t="s">
        <v>703</v>
      </c>
      <c r="B248" s="1267"/>
      <c r="C248" s="1317">
        <v>19</v>
      </c>
      <c r="D248" s="1267"/>
      <c r="E248" s="1318"/>
      <c r="F248" s="1319">
        <f t="shared" si="12"/>
        <v>0</v>
      </c>
      <c r="G248" s="1326">
        <f>146442/C248</f>
        <v>7707.4736842105267</v>
      </c>
      <c r="H248" s="1326">
        <f t="shared" si="13"/>
        <v>7707.4736842105267</v>
      </c>
      <c r="I248" s="1327">
        <f>2/C248</f>
        <v>0.10526315789473684</v>
      </c>
      <c r="J248" s="1326">
        <f>5857/C248</f>
        <v>308.26315789473682</v>
      </c>
      <c r="K248" s="1326">
        <f t="shared" si="14"/>
        <v>308.26315789473682</v>
      </c>
      <c r="L248" s="1331">
        <f>729303/C248</f>
        <v>38384.368421052633</v>
      </c>
      <c r="N248" s="1106"/>
      <c r="O248" s="1106"/>
      <c r="P248" s="1106"/>
      <c r="Q248" s="1106"/>
    </row>
    <row r="249" spans="1:17" s="1105" customFormat="1" ht="13.2">
      <c r="A249" s="201" t="s">
        <v>704</v>
      </c>
      <c r="B249" s="1267"/>
      <c r="C249" s="1317">
        <v>26</v>
      </c>
      <c r="D249" s="1267"/>
      <c r="E249" s="1318"/>
      <c r="F249" s="1319">
        <f t="shared" si="12"/>
        <v>0</v>
      </c>
      <c r="G249" s="1326">
        <f>194147/C249</f>
        <v>7467.1923076923076</v>
      </c>
      <c r="H249" s="1326">
        <f t="shared" si="13"/>
        <v>7467.1923076923076</v>
      </c>
      <c r="I249" s="1327">
        <f>1/C249</f>
        <v>3.8461538461538464E-2</v>
      </c>
      <c r="J249" s="1326">
        <f>8628/C249</f>
        <v>331.84615384615387</v>
      </c>
      <c r="K249" s="1326">
        <f t="shared" si="14"/>
        <v>331.84615384615387</v>
      </c>
      <c r="L249" s="1331">
        <f>879288/C249</f>
        <v>33818.769230769234</v>
      </c>
      <c r="N249" s="1106"/>
      <c r="O249" s="1106"/>
      <c r="P249" s="1106"/>
      <c r="Q249" s="1106"/>
    </row>
    <row r="250" spans="1:17" s="1105" customFormat="1" ht="13.2">
      <c r="A250" s="201" t="s">
        <v>705</v>
      </c>
      <c r="B250" s="1267"/>
      <c r="C250" s="1317">
        <v>11</v>
      </c>
      <c r="D250" s="1267"/>
      <c r="E250" s="1318"/>
      <c r="F250" s="1319">
        <f t="shared" si="12"/>
        <v>0</v>
      </c>
      <c r="G250" s="1326">
        <f>107233/C250</f>
        <v>9748.454545454546</v>
      </c>
      <c r="H250" s="1326">
        <f t="shared" si="13"/>
        <v>9748.454545454546</v>
      </c>
      <c r="I250" s="1327">
        <f>2/C250</f>
        <v>0.18181818181818182</v>
      </c>
      <c r="J250" s="1326">
        <f>4375/C250</f>
        <v>397.72727272727275</v>
      </c>
      <c r="K250" s="1326">
        <f t="shared" si="14"/>
        <v>397.72727272727275</v>
      </c>
      <c r="L250" s="1331">
        <f>410181/C250</f>
        <v>37289.181818181816</v>
      </c>
      <c r="N250" s="1106"/>
      <c r="O250" s="1106"/>
      <c r="P250" s="1106"/>
      <c r="Q250" s="1106"/>
    </row>
    <row r="251" spans="1:17" s="1105" customFormat="1" ht="13.2">
      <c r="A251" s="201" t="s">
        <v>706</v>
      </c>
      <c r="B251" s="1267"/>
      <c r="C251" s="1317">
        <v>10</v>
      </c>
      <c r="D251" s="1267"/>
      <c r="E251" s="1318"/>
      <c r="F251" s="1319">
        <f t="shared" si="12"/>
        <v>0</v>
      </c>
      <c r="G251" s="1326">
        <f>83886/C251</f>
        <v>8388.6</v>
      </c>
      <c r="H251" s="1326">
        <f t="shared" si="13"/>
        <v>8388.6</v>
      </c>
      <c r="I251" s="1328">
        <f>1/C251</f>
        <v>0.1</v>
      </c>
      <c r="J251" s="1326">
        <f>3710/C251</f>
        <v>371</v>
      </c>
      <c r="K251" s="1326">
        <f t="shared" si="14"/>
        <v>371</v>
      </c>
      <c r="L251" s="1331">
        <f>299364/C251</f>
        <v>29936.400000000001</v>
      </c>
      <c r="N251" s="1106"/>
      <c r="O251" s="1106"/>
      <c r="P251" s="1106"/>
      <c r="Q251" s="1106"/>
    </row>
    <row r="252" spans="1:17" s="1105" customFormat="1" ht="13.2">
      <c r="A252" s="201" t="s">
        <v>707</v>
      </c>
      <c r="B252" s="1267"/>
      <c r="C252" s="1317">
        <v>2</v>
      </c>
      <c r="D252" s="1267"/>
      <c r="E252" s="1318"/>
      <c r="F252" s="1319">
        <f t="shared" si="12"/>
        <v>0</v>
      </c>
      <c r="G252" s="1326">
        <f>12187/C252</f>
        <v>6093.5</v>
      </c>
      <c r="H252" s="1326">
        <f t="shared" si="13"/>
        <v>6093.5</v>
      </c>
      <c r="I252" s="1328">
        <v>0</v>
      </c>
      <c r="J252" s="1326">
        <f>455/C252</f>
        <v>227.5</v>
      </c>
      <c r="K252" s="1326">
        <f t="shared" si="14"/>
        <v>227.5</v>
      </c>
      <c r="L252" s="1331">
        <f>55684/C252</f>
        <v>27842</v>
      </c>
      <c r="N252" s="1106"/>
      <c r="O252" s="1106"/>
      <c r="P252" s="1106"/>
      <c r="Q252" s="1106"/>
    </row>
    <row r="253" spans="1:17" s="1105" customFormat="1" ht="13.2">
      <c r="A253" s="201" t="s">
        <v>708</v>
      </c>
      <c r="B253" s="1267"/>
      <c r="C253" s="1317">
        <v>1</v>
      </c>
      <c r="D253" s="1267"/>
      <c r="E253" s="1318"/>
      <c r="F253" s="1319">
        <f t="shared" si="12"/>
        <v>0</v>
      </c>
      <c r="G253" s="1326">
        <f>7554/C253</f>
        <v>7554</v>
      </c>
      <c r="H253" s="1326">
        <f>G253</f>
        <v>7554</v>
      </c>
      <c r="I253" s="1328">
        <v>0</v>
      </c>
      <c r="J253" s="1326">
        <f>370/C253</f>
        <v>370</v>
      </c>
      <c r="K253" s="1326">
        <f>J253</f>
        <v>370</v>
      </c>
      <c r="L253" s="1331">
        <f>29783/C253</f>
        <v>29783</v>
      </c>
      <c r="N253" s="1106"/>
      <c r="O253" s="1106"/>
      <c r="P253" s="1106"/>
      <c r="Q253" s="1106"/>
    </row>
    <row r="254" spans="1:17" s="1105" customFormat="1" ht="13.2">
      <c r="A254" s="1229" t="s">
        <v>811</v>
      </c>
      <c r="B254" s="1267"/>
      <c r="C254" s="1317"/>
      <c r="D254" s="1267"/>
      <c r="E254" s="1318"/>
      <c r="F254" s="1319">
        <f t="shared" si="12"/>
        <v>0</v>
      </c>
      <c r="G254" s="1317"/>
      <c r="H254" s="1317"/>
      <c r="I254" s="1230"/>
      <c r="J254" s="1317"/>
      <c r="K254" s="1317"/>
      <c r="L254" s="1317"/>
      <c r="M254" s="1383"/>
      <c r="N254" s="1106"/>
      <c r="O254" s="1106"/>
      <c r="P254" s="1106"/>
      <c r="Q254" s="1106"/>
    </row>
    <row r="255" spans="1:17" s="1105" customFormat="1" ht="13.2">
      <c r="A255" s="1332" t="s">
        <v>710</v>
      </c>
      <c r="B255" s="1267"/>
      <c r="C255" s="1333"/>
      <c r="D255" s="1267"/>
      <c r="E255" s="1334"/>
      <c r="F255" s="1335"/>
      <c r="G255" s="1333"/>
      <c r="H255" s="1333"/>
      <c r="I255" s="1336"/>
      <c r="J255" s="1337"/>
      <c r="K255" s="1337"/>
      <c r="L255" s="1337"/>
      <c r="N255" s="1106"/>
      <c r="O255" s="1106"/>
      <c r="P255" s="1106"/>
      <c r="Q255" s="1106"/>
    </row>
    <row r="256" spans="1:17" s="1105" customFormat="1" ht="13.2">
      <c r="A256" s="1329" t="s">
        <v>711</v>
      </c>
      <c r="B256" s="1267"/>
      <c r="C256" s="1317">
        <v>67</v>
      </c>
      <c r="D256" s="1267"/>
      <c r="E256" s="1318"/>
      <c r="F256" s="1319">
        <f t="shared" ref="F256:F261" si="15">IFERROR(C256/E256,0)</f>
        <v>0</v>
      </c>
      <c r="G256" s="1338">
        <f>507819/C256</f>
        <v>7579.3880597014922</v>
      </c>
      <c r="H256" s="1338">
        <f>G256</f>
        <v>7579.3880597014922</v>
      </c>
      <c r="I256" s="1339">
        <f>5/C256</f>
        <v>7.4626865671641784E-2</v>
      </c>
      <c r="J256" s="1338">
        <f>21684/C256</f>
        <v>323.64179104477614</v>
      </c>
      <c r="K256" s="1338">
        <f>J256</f>
        <v>323.64179104477614</v>
      </c>
      <c r="L256" s="1317">
        <f>2352469/C256</f>
        <v>35111.477611940296</v>
      </c>
      <c r="N256" s="1106"/>
      <c r="O256" s="1106"/>
      <c r="P256" s="1106"/>
      <c r="Q256" s="1106"/>
    </row>
    <row r="257" spans="1:17" s="1105" customFormat="1" ht="13.2">
      <c r="A257" s="1329" t="s">
        <v>712</v>
      </c>
      <c r="B257" s="1267"/>
      <c r="C257" s="1317">
        <v>2</v>
      </c>
      <c r="D257" s="1267"/>
      <c r="E257" s="1318"/>
      <c r="F257" s="1319">
        <f t="shared" si="15"/>
        <v>0</v>
      </c>
      <c r="G257" s="1317">
        <f>17766/C257</f>
        <v>8883</v>
      </c>
      <c r="H257" s="1326">
        <f>G257</f>
        <v>8883</v>
      </c>
      <c r="I257" s="1321">
        <v>0</v>
      </c>
      <c r="J257" s="1317">
        <f>803/C257</f>
        <v>401.5</v>
      </c>
      <c r="K257" s="1326">
        <f>J257</f>
        <v>401.5</v>
      </c>
      <c r="L257" s="1317">
        <f>79049/C257</f>
        <v>39524.5</v>
      </c>
      <c r="N257" s="1106"/>
      <c r="O257" s="1106"/>
      <c r="P257" s="1106"/>
      <c r="Q257" s="1106"/>
    </row>
    <row r="258" spans="1:17" s="1105" customFormat="1" ht="13.2">
      <c r="A258" s="1329" t="s">
        <v>812</v>
      </c>
      <c r="B258" s="1267"/>
      <c r="C258" s="1317"/>
      <c r="D258" s="1267"/>
      <c r="E258" s="1318"/>
      <c r="F258" s="1319">
        <f t="shared" si="15"/>
        <v>0</v>
      </c>
      <c r="G258" s="1317"/>
      <c r="H258" s="1317"/>
      <c r="I258" s="1230"/>
      <c r="J258" s="1317"/>
      <c r="K258" s="1317"/>
      <c r="L258" s="1317"/>
      <c r="N258" s="1106"/>
      <c r="O258" s="1106"/>
      <c r="P258" s="1106"/>
      <c r="Q258" s="1106"/>
    </row>
    <row r="259" spans="1:17" s="1105" customFormat="1" ht="13.2">
      <c r="A259" s="1329" t="s">
        <v>714</v>
      </c>
      <c r="B259" s="1267"/>
      <c r="C259" s="1317"/>
      <c r="D259" s="1267"/>
      <c r="E259" s="1318"/>
      <c r="F259" s="1319">
        <f t="shared" si="15"/>
        <v>0</v>
      </c>
      <c r="G259" s="1317"/>
      <c r="H259" s="1317"/>
      <c r="I259" s="1230"/>
      <c r="J259" s="1317"/>
      <c r="K259" s="1317"/>
      <c r="L259" s="1317"/>
      <c r="N259" s="1106"/>
      <c r="O259" s="1106"/>
      <c r="P259" s="1106"/>
      <c r="Q259" s="1106"/>
    </row>
    <row r="260" spans="1:17" s="1105" customFormat="1" ht="13.2">
      <c r="A260" s="1329" t="s">
        <v>715</v>
      </c>
      <c r="B260" s="1267"/>
      <c r="C260" s="1317"/>
      <c r="D260" s="1267"/>
      <c r="E260" s="1340"/>
      <c r="F260" s="1319">
        <f t="shared" si="15"/>
        <v>0</v>
      </c>
      <c r="G260" s="1317"/>
      <c r="H260" s="1317"/>
      <c r="I260" s="1230"/>
      <c r="J260" s="1317"/>
      <c r="K260" s="1317"/>
      <c r="L260" s="1317"/>
      <c r="N260" s="1106"/>
      <c r="O260" s="1106"/>
      <c r="P260" s="1106"/>
      <c r="Q260" s="1106"/>
    </row>
    <row r="261" spans="1:17" s="1105" customFormat="1" ht="13.2">
      <c r="A261" s="1329" t="s">
        <v>813</v>
      </c>
      <c r="B261" s="1267"/>
      <c r="C261" s="1317"/>
      <c r="D261" s="1267"/>
      <c r="E261" s="1318"/>
      <c r="F261" s="1319">
        <f t="shared" si="15"/>
        <v>0</v>
      </c>
      <c r="G261" s="1317"/>
      <c r="H261" s="1317"/>
      <c r="I261" s="1230"/>
      <c r="J261" s="1317"/>
      <c r="K261" s="1317"/>
      <c r="L261" s="1317"/>
      <c r="N261" s="1106"/>
      <c r="O261" s="1106"/>
      <c r="P261" s="1106"/>
      <c r="Q261" s="1106"/>
    </row>
    <row r="262" spans="1:17" s="1105" customFormat="1" ht="13.2">
      <c r="A262" s="1322" t="s">
        <v>814</v>
      </c>
      <c r="B262" s="1267"/>
      <c r="C262" s="1323"/>
      <c r="D262" s="1267"/>
      <c r="E262" s="1324"/>
      <c r="F262" s="1213"/>
      <c r="G262" s="1323"/>
      <c r="H262" s="1323"/>
      <c r="I262" s="1325"/>
      <c r="J262" s="1323"/>
      <c r="K262" s="1323"/>
      <c r="L262" s="1323"/>
      <c r="N262" s="1106"/>
      <c r="O262" s="1106"/>
      <c r="P262" s="1106"/>
      <c r="Q262" s="1106"/>
    </row>
    <row r="263" spans="1:17" s="1105" customFormat="1" ht="13.2">
      <c r="A263" s="1329" t="s">
        <v>762</v>
      </c>
      <c r="B263" s="1267"/>
      <c r="C263" s="1317"/>
      <c r="D263" s="1267"/>
      <c r="E263" s="1318"/>
      <c r="F263" s="1319">
        <f>IFERROR(C263/E263,0)</f>
        <v>0</v>
      </c>
      <c r="G263" s="1317"/>
      <c r="H263" s="1317"/>
      <c r="I263" s="1230"/>
      <c r="J263" s="1317"/>
      <c r="K263" s="1317"/>
      <c r="L263" s="1317"/>
      <c r="N263" s="1106"/>
      <c r="O263" s="1106"/>
      <c r="P263" s="1106"/>
      <c r="Q263" s="1106"/>
    </row>
    <row r="264" spans="1:17" s="1105" customFormat="1" ht="13.2">
      <c r="A264" s="1329" t="s">
        <v>763</v>
      </c>
      <c r="B264" s="1267"/>
      <c r="C264" s="1317"/>
      <c r="D264" s="1267"/>
      <c r="E264" s="1318"/>
      <c r="F264" s="1319">
        <f>IFERROR(C264/E264,0)</f>
        <v>0</v>
      </c>
      <c r="G264" s="1317"/>
      <c r="H264" s="1317"/>
      <c r="I264" s="1230"/>
      <c r="J264" s="1317"/>
      <c r="K264" s="1317"/>
      <c r="L264" s="1317"/>
      <c r="N264" s="1106"/>
      <c r="O264" s="1106"/>
      <c r="P264" s="1106"/>
      <c r="Q264" s="1106"/>
    </row>
    <row r="265" spans="1:17" s="1105" customFormat="1" ht="13.2">
      <c r="A265" s="1329" t="s">
        <v>764</v>
      </c>
      <c r="B265" s="1267"/>
      <c r="C265" s="1317"/>
      <c r="D265" s="1267"/>
      <c r="E265" s="1318"/>
      <c r="F265" s="1319">
        <f>IFERROR(C265/E265,0)</f>
        <v>0</v>
      </c>
      <c r="G265" s="1317"/>
      <c r="H265" s="1317"/>
      <c r="I265" s="1230"/>
      <c r="J265" s="1317"/>
      <c r="K265" s="1317"/>
      <c r="L265" s="1317"/>
      <c r="N265" s="1106"/>
      <c r="O265" s="1106"/>
      <c r="P265" s="1106"/>
      <c r="Q265" s="1106"/>
    </row>
    <row r="266" spans="1:17" s="1105" customFormat="1" ht="13.2">
      <c r="A266" s="1329" t="s">
        <v>746</v>
      </c>
      <c r="B266" s="1267"/>
      <c r="C266" s="1317"/>
      <c r="D266" s="1267"/>
      <c r="E266" s="1318"/>
      <c r="F266" s="1319">
        <f>IFERROR(C266/E266,0)</f>
        <v>0</v>
      </c>
      <c r="G266" s="1317"/>
      <c r="H266" s="1317"/>
      <c r="I266" s="1230"/>
      <c r="J266" s="1317"/>
      <c r="K266" s="1317"/>
      <c r="L266" s="1317"/>
      <c r="N266" s="1106"/>
      <c r="O266" s="1106"/>
      <c r="P266" s="1106"/>
      <c r="Q266" s="1106"/>
    </row>
    <row r="267" spans="1:17" s="1105" customFormat="1" ht="13.2">
      <c r="A267" s="1341" t="s">
        <v>722</v>
      </c>
      <c r="B267" s="1267"/>
      <c r="C267" s="1333"/>
      <c r="D267" s="1267"/>
      <c r="E267" s="1334"/>
      <c r="F267" s="1335"/>
      <c r="G267" s="1333"/>
      <c r="H267" s="1333"/>
      <c r="I267" s="1336"/>
      <c r="J267" s="1337"/>
      <c r="K267" s="1337"/>
      <c r="L267" s="1337"/>
      <c r="N267" s="1106"/>
      <c r="O267" s="1106"/>
      <c r="P267" s="1106"/>
      <c r="Q267" s="1106"/>
    </row>
    <row r="268" spans="1:17" s="1105" customFormat="1" ht="13.2">
      <c r="A268" s="1329" t="s">
        <v>723</v>
      </c>
      <c r="B268" s="1267"/>
      <c r="C268" s="1317">
        <v>14</v>
      </c>
      <c r="D268" s="1267"/>
      <c r="E268" s="1318"/>
      <c r="F268" s="1319">
        <f t="shared" ref="F268:F273" si="16">IFERROR(C268/E268,0)</f>
        <v>0</v>
      </c>
      <c r="G268" s="1317">
        <f>117215/C268</f>
        <v>8372.5</v>
      </c>
      <c r="H268" s="1326">
        <f>G268</f>
        <v>8372.5</v>
      </c>
      <c r="I268" s="1327">
        <f>1/C268</f>
        <v>7.1428571428571425E-2</v>
      </c>
      <c r="J268" s="1326">
        <f>4943/C268</f>
        <v>353.07142857142856</v>
      </c>
      <c r="K268" s="1326">
        <f>J268</f>
        <v>353.07142857142856</v>
      </c>
      <c r="L268" s="1317">
        <f>527655/C268</f>
        <v>37689.642857142855</v>
      </c>
      <c r="N268" s="1106"/>
      <c r="O268" s="1106"/>
      <c r="P268" s="1106"/>
      <c r="Q268" s="1106"/>
    </row>
    <row r="269" spans="1:17" s="1105" customFormat="1" ht="13.2">
      <c r="A269" s="1322" t="s">
        <v>748</v>
      </c>
      <c r="B269" s="1267"/>
      <c r="C269" s="1323"/>
      <c r="D269" s="1267"/>
      <c r="E269" s="1324"/>
      <c r="F269" s="1213"/>
      <c r="G269" s="1323"/>
      <c r="H269" s="1323"/>
      <c r="I269" s="1325"/>
      <c r="J269" s="1323"/>
      <c r="K269" s="1323"/>
      <c r="L269" s="1323"/>
      <c r="N269" s="1106"/>
      <c r="O269" s="1106"/>
      <c r="P269" s="1106"/>
      <c r="Q269" s="1106"/>
    </row>
    <row r="270" spans="1:17" s="1105" customFormat="1" ht="13.2">
      <c r="A270" s="1329" t="s">
        <v>762</v>
      </c>
      <c r="B270" s="1267"/>
      <c r="C270" s="1317"/>
      <c r="D270" s="1267"/>
      <c r="E270" s="1318"/>
      <c r="F270" s="1319">
        <f t="shared" si="16"/>
        <v>0</v>
      </c>
      <c r="G270" s="1317"/>
      <c r="H270" s="1317"/>
      <c r="I270" s="1230"/>
      <c r="J270" s="1317"/>
      <c r="K270" s="1317"/>
      <c r="L270" s="1317"/>
      <c r="N270" s="1106"/>
      <c r="O270" s="1106"/>
      <c r="P270" s="1106"/>
      <c r="Q270" s="1106"/>
    </row>
    <row r="271" spans="1:17" s="1105" customFormat="1" ht="13.2">
      <c r="A271" s="1329" t="s">
        <v>763</v>
      </c>
      <c r="B271" s="1267"/>
      <c r="C271" s="1317"/>
      <c r="D271" s="1267"/>
      <c r="E271" s="1318"/>
      <c r="F271" s="1319">
        <f t="shared" si="16"/>
        <v>0</v>
      </c>
      <c r="G271" s="1317"/>
      <c r="H271" s="1317"/>
      <c r="I271" s="1230"/>
      <c r="J271" s="1317"/>
      <c r="K271" s="1317"/>
      <c r="L271" s="1317"/>
      <c r="N271" s="1106"/>
      <c r="O271" s="1106"/>
      <c r="P271" s="1106"/>
      <c r="Q271" s="1106"/>
    </row>
    <row r="272" spans="1:17" s="1105" customFormat="1" ht="13.2">
      <c r="A272" s="1329" t="s">
        <v>764</v>
      </c>
      <c r="B272" s="1267"/>
      <c r="C272" s="1317"/>
      <c r="D272" s="1267"/>
      <c r="E272" s="1318"/>
      <c r="F272" s="1319">
        <f t="shared" si="16"/>
        <v>0</v>
      </c>
      <c r="G272" s="1317"/>
      <c r="H272" s="1317"/>
      <c r="I272" s="1230"/>
      <c r="J272" s="1317"/>
      <c r="K272" s="1317"/>
      <c r="L272" s="1317"/>
      <c r="N272" s="1106"/>
      <c r="O272" s="1106"/>
      <c r="P272" s="1106"/>
      <c r="Q272" s="1106"/>
    </row>
    <row r="273" spans="1:17" s="1105" customFormat="1" thickBot="1">
      <c r="A273" s="1342" t="s">
        <v>728</v>
      </c>
      <c r="B273" s="1343"/>
      <c r="C273" s="1344"/>
      <c r="D273" s="1343"/>
      <c r="E273" s="1345"/>
      <c r="F273" s="1346">
        <f t="shared" si="16"/>
        <v>0</v>
      </c>
      <c r="G273" s="1344"/>
      <c r="H273" s="1344"/>
      <c r="I273" s="1347"/>
      <c r="J273" s="1344"/>
      <c r="K273" s="1344"/>
      <c r="L273" s="1344"/>
      <c r="N273" s="1106"/>
      <c r="O273" s="1106"/>
      <c r="P273" s="1106"/>
      <c r="Q273" s="1106"/>
    </row>
    <row r="274" spans="1:17" s="1105" customFormat="1" ht="18" customHeight="1">
      <c r="A274" s="1581" t="s">
        <v>826</v>
      </c>
      <c r="B274" s="1581"/>
      <c r="C274" s="1581"/>
      <c r="D274" s="1581"/>
      <c r="E274" s="1581"/>
      <c r="F274" s="1581"/>
      <c r="G274" s="1581"/>
      <c r="H274" s="1581"/>
      <c r="I274" s="527"/>
      <c r="J274" s="1104"/>
      <c r="K274" s="1104"/>
      <c r="L274" s="1104"/>
      <c r="N274" s="1106"/>
      <c r="O274" s="1106"/>
      <c r="P274" s="1106"/>
      <c r="Q274" s="1106"/>
    </row>
    <row r="275" spans="1:17" s="1105" customFormat="1" ht="15.75" customHeight="1">
      <c r="A275" s="1581" t="s">
        <v>827</v>
      </c>
      <c r="B275" s="1581"/>
      <c r="C275" s="1581"/>
      <c r="D275" s="1581"/>
      <c r="E275" s="1581"/>
      <c r="F275" s="1581"/>
      <c r="G275" s="1581"/>
      <c r="H275" s="1581"/>
      <c r="I275" s="527"/>
      <c r="J275" s="1104"/>
      <c r="K275" s="1104"/>
      <c r="L275" s="1104"/>
      <c r="N275" s="1106"/>
      <c r="O275" s="1106"/>
      <c r="P275" s="1106"/>
      <c r="Q275" s="1106"/>
    </row>
    <row r="276" spans="1:17" ht="15.6">
      <c r="A276" s="527" t="s">
        <v>828</v>
      </c>
    </row>
    <row r="278" spans="1:17" ht="14.25" customHeight="1">
      <c r="A278" s="1473" t="s">
        <v>829</v>
      </c>
      <c r="B278" s="1473"/>
      <c r="C278" s="1473"/>
      <c r="D278" s="1473"/>
      <c r="E278" s="1473"/>
      <c r="F278" s="1473"/>
      <c r="G278" s="1473"/>
      <c r="H278" s="1473"/>
      <c r="I278" s="1473"/>
      <c r="J278" s="1473"/>
      <c r="K278" s="1473"/>
      <c r="L278" s="1473"/>
      <c r="M278" s="1351"/>
      <c r="N278" s="1352"/>
      <c r="O278" s="1352"/>
      <c r="P278" s="1352"/>
      <c r="Q278" s="1352"/>
    </row>
  </sheetData>
  <mergeCells count="19">
    <mergeCell ref="B103:L103"/>
    <mergeCell ref="A1:L1"/>
    <mergeCell ref="A2:L2"/>
    <mergeCell ref="A3:L3"/>
    <mergeCell ref="B59:L59"/>
    <mergeCell ref="B60:L60"/>
    <mergeCell ref="B61:L61"/>
    <mergeCell ref="B63:D63"/>
    <mergeCell ref="B64:L64"/>
    <mergeCell ref="B65:L65"/>
    <mergeCell ref="B101:L101"/>
    <mergeCell ref="B102:L102"/>
    <mergeCell ref="A278:L278"/>
    <mergeCell ref="B158:L158"/>
    <mergeCell ref="B159:L159"/>
    <mergeCell ref="B161:L161"/>
    <mergeCell ref="B162:L162"/>
    <mergeCell ref="A274:H274"/>
    <mergeCell ref="A275:H275"/>
  </mergeCells>
  <printOptions horizontalCentered="1"/>
  <pageMargins left="1" right="1" top="1" bottom="1" header="0.5" footer="0.5"/>
  <pageSetup scale="48" fitToHeight="0" orientation="portrait" r:id="rId1"/>
  <rowBreaks count="4" manualBreakCount="4">
    <brk id="68" max="11" man="1"/>
    <brk id="105" max="11" man="1"/>
    <brk id="164" max="11" man="1"/>
    <brk id="221" max="11" man="1"/>
  </rowBreaks>
  <colBreaks count="1" manualBreakCount="1">
    <brk id="1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pageSetUpPr fitToPage="1"/>
  </sheetPr>
  <dimension ref="A1:L32"/>
  <sheetViews>
    <sheetView zoomScale="90" zoomScaleNormal="90" zoomScaleSheetLayoutView="100" workbookViewId="0">
      <selection activeCell="L28" sqref="L28"/>
    </sheetView>
  </sheetViews>
  <sheetFormatPr defaultColWidth="17.5546875" defaultRowHeight="13.8"/>
  <cols>
    <col min="1" max="1" width="2.109375" style="80" customWidth="1"/>
    <col min="2" max="2" width="21.44140625" style="80" customWidth="1"/>
    <col min="3" max="3" width="83.109375" style="80" customWidth="1"/>
    <col min="4" max="4" width="13.109375" style="80" customWidth="1"/>
    <col min="5" max="5" width="16.5546875" style="80" customWidth="1"/>
    <col min="6" max="6" width="15.44140625" style="80" customWidth="1"/>
    <col min="7" max="7" width="11.5546875" style="80" customWidth="1"/>
    <col min="8" max="8" width="13.109375" style="80" customWidth="1"/>
    <col min="9" max="9" width="36.5546875" style="80" bestFit="1" customWidth="1"/>
    <col min="10" max="16384" width="17.5546875" style="80"/>
  </cols>
  <sheetData>
    <row r="1" spans="1:12" ht="15.6">
      <c r="B1" s="1585" t="s">
        <v>830</v>
      </c>
      <c r="C1" s="1585"/>
      <c r="D1" s="1585"/>
      <c r="E1" s="1585"/>
      <c r="F1" s="1585"/>
      <c r="G1" s="1585"/>
      <c r="H1" s="1585"/>
    </row>
    <row r="2" spans="1:12" ht="15.6">
      <c r="B2" s="1585" t="str" cm="1">
        <f t="array" ref="B2">'ESA Summary'!A2:A2</f>
        <v>Southern California Edison</v>
      </c>
      <c r="C2" s="1585"/>
      <c r="D2" s="1585"/>
      <c r="E2" s="1585"/>
      <c r="F2" s="1585"/>
      <c r="G2" s="1585"/>
    </row>
    <row r="3" spans="1:12" ht="15.6">
      <c r="A3" s="1089"/>
      <c r="B3" s="1585" t="str" cm="1">
        <f t="array" ref="B3">'ESA Summary'!A3:A3</f>
        <v>Through January 2026</v>
      </c>
      <c r="C3" s="1585"/>
      <c r="D3" s="1585"/>
      <c r="E3" s="1585"/>
      <c r="F3" s="1585"/>
      <c r="G3" s="1585"/>
    </row>
    <row r="4" spans="1:12" ht="16.2" thickBot="1">
      <c r="B4" s="207"/>
      <c r="C4" s="207"/>
      <c r="D4" s="208" t="s">
        <v>831</v>
      </c>
      <c r="E4" s="1586" t="s">
        <v>832</v>
      </c>
      <c r="F4" s="1586"/>
      <c r="G4" s="1586" t="s">
        <v>833</v>
      </c>
      <c r="H4" s="1586"/>
      <c r="I4" s="48"/>
    </row>
    <row r="5" spans="1:12" ht="44.4">
      <c r="B5" s="209" t="s">
        <v>834</v>
      </c>
      <c r="C5" s="210" t="s">
        <v>835</v>
      </c>
      <c r="D5" s="210" t="s">
        <v>836</v>
      </c>
      <c r="E5" s="210" t="s">
        <v>837</v>
      </c>
      <c r="F5" s="210" t="s">
        <v>838</v>
      </c>
      <c r="G5" s="210" t="s">
        <v>839</v>
      </c>
      <c r="H5" s="211" t="s">
        <v>840</v>
      </c>
      <c r="I5" s="429"/>
      <c r="J5" s="430"/>
      <c r="K5" s="430"/>
      <c r="L5" s="430"/>
    </row>
    <row r="6" spans="1:12" ht="36.75" customHeight="1">
      <c r="B6" s="217" t="s">
        <v>841</v>
      </c>
      <c r="C6" s="213" t="s">
        <v>842</v>
      </c>
      <c r="D6" s="214">
        <v>0</v>
      </c>
      <c r="E6" s="214" t="s">
        <v>71</v>
      </c>
      <c r="F6" s="214" t="s">
        <v>71</v>
      </c>
      <c r="G6" s="214">
        <v>0</v>
      </c>
      <c r="H6" s="215">
        <v>6</v>
      </c>
      <c r="I6" s="875"/>
      <c r="J6" s="430"/>
      <c r="K6" s="430"/>
      <c r="L6" s="430"/>
    </row>
    <row r="7" spans="1:12" ht="25.5" customHeight="1">
      <c r="B7" s="212" t="s">
        <v>843</v>
      </c>
      <c r="C7" s="213" t="s">
        <v>844</v>
      </c>
      <c r="D7" s="214" t="s">
        <v>71</v>
      </c>
      <c r="E7" s="216">
        <v>1</v>
      </c>
      <c r="F7" s="216" t="s">
        <v>71</v>
      </c>
      <c r="G7" s="214">
        <v>0</v>
      </c>
      <c r="H7" s="215">
        <v>0</v>
      </c>
      <c r="I7" s="875"/>
      <c r="J7" s="430"/>
      <c r="K7" s="430"/>
      <c r="L7" s="430"/>
    </row>
    <row r="8" spans="1:12" ht="39.6">
      <c r="B8" s="212" t="s">
        <v>845</v>
      </c>
      <c r="C8" s="213" t="s">
        <v>846</v>
      </c>
      <c r="D8" s="214" t="s">
        <v>71</v>
      </c>
      <c r="E8" s="214" t="s">
        <v>71</v>
      </c>
      <c r="F8" s="1430">
        <v>0</v>
      </c>
      <c r="G8" s="214">
        <v>431</v>
      </c>
      <c r="H8" s="215">
        <v>221</v>
      </c>
      <c r="I8" s="875"/>
      <c r="J8" s="430"/>
      <c r="K8" s="430"/>
      <c r="L8" s="430"/>
    </row>
    <row r="9" spans="1:12" ht="28.5" customHeight="1">
      <c r="B9" s="217" t="s">
        <v>847</v>
      </c>
      <c r="C9" s="213" t="s">
        <v>848</v>
      </c>
      <c r="D9" s="216" t="s">
        <v>71</v>
      </c>
      <c r="E9" s="216" t="s">
        <v>71</v>
      </c>
      <c r="F9" s="214">
        <v>693</v>
      </c>
      <c r="G9" s="216" t="s">
        <v>71</v>
      </c>
      <c r="H9" s="218" t="s">
        <v>71</v>
      </c>
      <c r="J9" s="430"/>
      <c r="K9" s="430"/>
      <c r="L9" s="430"/>
    </row>
    <row r="10" spans="1:12" ht="26.25" customHeight="1">
      <c r="B10" s="217" t="s">
        <v>849</v>
      </c>
      <c r="C10" s="213" t="s">
        <v>850</v>
      </c>
      <c r="D10" s="214" t="s">
        <v>71</v>
      </c>
      <c r="E10" s="214" t="s">
        <v>71</v>
      </c>
      <c r="F10" s="214" t="s">
        <v>71</v>
      </c>
      <c r="G10" s="214">
        <v>0</v>
      </c>
      <c r="H10" s="215">
        <v>57</v>
      </c>
      <c r="I10" s="875"/>
      <c r="J10" s="430"/>
      <c r="K10" s="430"/>
      <c r="L10" s="430"/>
    </row>
    <row r="11" spans="1:12" ht="38.25" customHeight="1">
      <c r="B11" s="212" t="s">
        <v>851</v>
      </c>
      <c r="C11" s="213" t="s">
        <v>852</v>
      </c>
      <c r="D11" s="214" t="s">
        <v>71</v>
      </c>
      <c r="E11" s="214" t="s">
        <v>71</v>
      </c>
      <c r="F11" s="214">
        <v>0</v>
      </c>
      <c r="G11" s="214" t="s">
        <v>71</v>
      </c>
      <c r="H11" s="215" t="s">
        <v>71</v>
      </c>
      <c r="I11" s="875"/>
    </row>
    <row r="12" spans="1:12" ht="53.25" customHeight="1">
      <c r="B12" s="212" t="s">
        <v>853</v>
      </c>
      <c r="C12" s="213" t="s">
        <v>854</v>
      </c>
      <c r="D12" s="1431">
        <v>3</v>
      </c>
      <c r="E12" s="214" t="s">
        <v>71</v>
      </c>
      <c r="F12" s="214">
        <v>0</v>
      </c>
      <c r="G12" s="214" t="s">
        <v>71</v>
      </c>
      <c r="H12" s="215" t="s">
        <v>71</v>
      </c>
      <c r="I12" s="875"/>
    </row>
    <row r="13" spans="1:12" ht="65.25" customHeight="1">
      <c r="B13" s="212" t="s">
        <v>855</v>
      </c>
      <c r="C13" s="213" t="s">
        <v>856</v>
      </c>
      <c r="D13" s="1431">
        <v>6</v>
      </c>
      <c r="E13" s="214" t="s">
        <v>71</v>
      </c>
      <c r="F13" s="214">
        <v>0</v>
      </c>
      <c r="G13" s="214" t="s">
        <v>71</v>
      </c>
      <c r="H13" s="215" t="s">
        <v>71</v>
      </c>
      <c r="I13" s="875"/>
    </row>
    <row r="14" spans="1:12" ht="63.75" customHeight="1">
      <c r="B14" s="212" t="s">
        <v>857</v>
      </c>
      <c r="C14" s="213" t="s">
        <v>858</v>
      </c>
      <c r="D14" s="214" t="s">
        <v>71</v>
      </c>
      <c r="E14" s="214" t="s">
        <v>71</v>
      </c>
      <c r="F14" s="214">
        <v>3</v>
      </c>
      <c r="G14" s="214">
        <v>0</v>
      </c>
      <c r="H14" s="215" t="s">
        <v>71</v>
      </c>
      <c r="I14" s="875"/>
    </row>
    <row r="15" spans="1:12" ht="20.25" customHeight="1">
      <c r="B15" s="212" t="s">
        <v>859</v>
      </c>
      <c r="C15" s="213" t="s">
        <v>860</v>
      </c>
      <c r="D15" s="214">
        <v>112</v>
      </c>
      <c r="E15" s="214" t="s">
        <v>71</v>
      </c>
      <c r="F15" s="1430" t="s">
        <v>71</v>
      </c>
      <c r="G15" s="214">
        <v>0</v>
      </c>
      <c r="H15" s="215">
        <v>1</v>
      </c>
      <c r="I15" s="875"/>
    </row>
    <row r="16" spans="1:12" ht="20.25" customHeight="1">
      <c r="B16" s="212" t="s">
        <v>859</v>
      </c>
      <c r="C16" s="213" t="s">
        <v>861</v>
      </c>
      <c r="D16" s="214" t="s">
        <v>71</v>
      </c>
      <c r="E16" s="214" t="s">
        <v>71</v>
      </c>
      <c r="F16" s="214" t="s">
        <v>71</v>
      </c>
      <c r="G16" s="214">
        <v>0</v>
      </c>
      <c r="H16" s="215">
        <v>0</v>
      </c>
      <c r="I16" s="875"/>
    </row>
    <row r="17" spans="2:9" ht="20.25" customHeight="1">
      <c r="B17" s="212" t="s">
        <v>859</v>
      </c>
      <c r="C17" s="213" t="s">
        <v>862</v>
      </c>
      <c r="D17" s="214" t="s">
        <v>71</v>
      </c>
      <c r="E17" s="214" t="s">
        <v>71</v>
      </c>
      <c r="F17" s="214" t="s">
        <v>71</v>
      </c>
      <c r="G17" s="214" t="s">
        <v>71</v>
      </c>
      <c r="H17" s="215" t="s">
        <v>71</v>
      </c>
      <c r="I17" s="875"/>
    </row>
    <row r="18" spans="2:9" ht="20.25" customHeight="1">
      <c r="B18" s="212" t="s">
        <v>863</v>
      </c>
      <c r="C18" s="213" t="s">
        <v>864</v>
      </c>
      <c r="D18" s="214" t="s">
        <v>71</v>
      </c>
      <c r="E18" s="216" t="s">
        <v>71</v>
      </c>
      <c r="F18" s="216">
        <v>0</v>
      </c>
      <c r="G18" s="216" t="s">
        <v>71</v>
      </c>
      <c r="H18" s="218" t="s">
        <v>71</v>
      </c>
      <c r="I18" s="875"/>
    </row>
    <row r="19" spans="2:9" ht="36.75" customHeight="1" thickBot="1">
      <c r="B19" s="1048" t="s">
        <v>865</v>
      </c>
      <c r="C19" s="1049" t="s">
        <v>866</v>
      </c>
      <c r="D19" s="1050" t="s">
        <v>71</v>
      </c>
      <c r="E19" s="1050" t="s">
        <v>71</v>
      </c>
      <c r="F19" s="1050" t="s">
        <v>71</v>
      </c>
      <c r="G19" s="1050">
        <v>0</v>
      </c>
      <c r="H19" s="1432">
        <v>0</v>
      </c>
      <c r="I19" s="875"/>
    </row>
    <row r="21" spans="2:9" ht="15.6">
      <c r="B21" s="219" t="s">
        <v>867</v>
      </c>
      <c r="C21" s="220"/>
    </row>
    <row r="22" spans="2:9">
      <c r="B22" s="1576" t="s">
        <v>868</v>
      </c>
      <c r="C22" s="1576"/>
      <c r="D22" s="1576"/>
      <c r="E22" s="1576"/>
      <c r="F22" s="1576"/>
      <c r="G22" s="1576"/>
      <c r="H22" s="1584"/>
    </row>
    <row r="23" spans="2:9" ht="27.9" customHeight="1">
      <c r="B23" s="1576" t="s">
        <v>869</v>
      </c>
      <c r="C23" s="1576"/>
      <c r="D23" s="1576"/>
      <c r="E23" s="1576"/>
      <c r="F23" s="1576"/>
      <c r="G23" s="1576"/>
      <c r="H23" s="1576"/>
    </row>
    <row r="24" spans="2:9" ht="15.6">
      <c r="B24" s="219" t="s">
        <v>870</v>
      </c>
    </row>
    <row r="25" spans="2:9" ht="15.6">
      <c r="B25" s="219" t="s">
        <v>871</v>
      </c>
    </row>
    <row r="26" spans="2:9" ht="15.6">
      <c r="B26" s="219" t="s">
        <v>872</v>
      </c>
    </row>
    <row r="27" spans="2:9" ht="15.6">
      <c r="B27" s="219" t="s">
        <v>873</v>
      </c>
    </row>
    <row r="28" spans="2:9" ht="15.6">
      <c r="B28" s="219" t="s">
        <v>874</v>
      </c>
    </row>
    <row r="29" spans="2:9" ht="43.5" customHeight="1">
      <c r="B29" s="1577" t="s">
        <v>875</v>
      </c>
      <c r="C29" s="1577"/>
      <c r="D29" s="1577"/>
      <c r="E29" s="1577"/>
      <c r="F29" s="1577"/>
      <c r="G29" s="1577"/>
      <c r="H29" s="1577"/>
    </row>
    <row r="30" spans="2:9">
      <c r="B30" s="1583" t="s">
        <v>876</v>
      </c>
      <c r="C30" s="1464"/>
      <c r="D30" s="1464"/>
      <c r="E30" s="1464"/>
      <c r="F30" s="1464"/>
      <c r="G30" s="1464"/>
      <c r="H30" s="1464"/>
    </row>
    <row r="31" spans="2:9" ht="15" customHeight="1">
      <c r="B31" s="1583" t="s">
        <v>877</v>
      </c>
      <c r="C31" s="1464"/>
      <c r="D31" s="1464"/>
      <c r="E31" s="1464"/>
      <c r="F31" s="1464"/>
      <c r="G31" s="1464"/>
      <c r="H31" s="1464"/>
    </row>
    <row r="32" spans="2:9">
      <c r="B32" s="1435" t="s">
        <v>878</v>
      </c>
      <c r="C32" s="1434"/>
      <c r="D32" s="1434"/>
      <c r="E32" s="221"/>
      <c r="F32" s="221"/>
      <c r="G32" s="221"/>
      <c r="H32" s="221"/>
    </row>
  </sheetData>
  <mergeCells count="11">
    <mergeCell ref="B1:H1"/>
    <mergeCell ref="B2:G2"/>
    <mergeCell ref="B3:G3"/>
    <mergeCell ref="E4:F4"/>
    <mergeCell ref="G4:H4"/>
    <mergeCell ref="B31:H31"/>
    <mergeCell ref="B32:D32"/>
    <mergeCell ref="B22:H22"/>
    <mergeCell ref="B23:H23"/>
    <mergeCell ref="B29:H29"/>
    <mergeCell ref="B30:H30"/>
  </mergeCells>
  <printOptions horizontalCentered="1"/>
  <pageMargins left="0.7" right="0.7" top="0.75" bottom="0.75" header="0.3" footer="0.3"/>
  <pageSetup scale="62" orientation="landscape" r:id="rId1"/>
  <colBreaks count="1" manualBreakCount="1">
    <brk id="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dimension ref="A1:J15"/>
  <sheetViews>
    <sheetView zoomScaleNormal="100" zoomScaleSheetLayoutView="80" workbookViewId="0">
      <selection activeCell="L28" sqref="L28"/>
    </sheetView>
  </sheetViews>
  <sheetFormatPr defaultColWidth="9.109375" defaultRowHeight="13.2"/>
  <cols>
    <col min="1" max="1" width="47.5546875" customWidth="1"/>
    <col min="2" max="2" width="17.5546875" customWidth="1"/>
    <col min="3" max="3" width="59.44140625" customWidth="1"/>
    <col min="4" max="4" width="14.88671875" bestFit="1" customWidth="1"/>
  </cols>
  <sheetData>
    <row r="1" spans="1:10" ht="15.75" customHeight="1">
      <c r="A1" s="1585" t="s">
        <v>879</v>
      </c>
      <c r="B1" s="1585"/>
      <c r="C1" s="1585"/>
      <c r="D1" s="81"/>
      <c r="E1" s="81"/>
      <c r="F1" s="81"/>
      <c r="G1" s="81"/>
      <c r="H1" s="81"/>
      <c r="I1" s="81"/>
      <c r="J1" s="81"/>
    </row>
    <row r="2" spans="1:10" ht="15.6">
      <c r="A2" s="1530" t="str" cm="1">
        <f t="array" ref="A2">'ESA Summary'!A2:A2</f>
        <v>Southern California Edison</v>
      </c>
      <c r="B2" s="1530"/>
      <c r="C2" s="1530"/>
      <c r="D2" s="82"/>
      <c r="E2" s="82"/>
      <c r="F2" s="82"/>
      <c r="G2" s="82"/>
      <c r="H2" s="82"/>
      <c r="I2" s="82"/>
      <c r="J2" s="82"/>
    </row>
    <row r="3" spans="1:10" ht="15.6">
      <c r="A3" s="1530" t="str" cm="1">
        <f t="array" ref="A3">'ESA Summary'!A3:A3</f>
        <v>Through January 2026</v>
      </c>
      <c r="B3" s="1530"/>
      <c r="C3" s="1530"/>
      <c r="D3" s="82"/>
      <c r="E3" s="82"/>
      <c r="F3" s="82"/>
      <c r="G3" s="82"/>
      <c r="H3" s="82"/>
      <c r="I3" s="82"/>
      <c r="J3" s="82"/>
    </row>
    <row r="4" spans="1:10" ht="17.25" customHeight="1" thickBot="1">
      <c r="A4" s="48" t="s">
        <v>1152</v>
      </c>
      <c r="B4" s="48"/>
      <c r="C4" s="48"/>
    </row>
    <row r="5" spans="1:10" ht="39.6">
      <c r="A5" s="209" t="s">
        <v>880</v>
      </c>
      <c r="B5" s="210" t="s">
        <v>881</v>
      </c>
      <c r="C5" s="211" t="s">
        <v>882</v>
      </c>
    </row>
    <row r="6" spans="1:10" ht="15.75" customHeight="1">
      <c r="A6" s="222" t="s">
        <v>883</v>
      </c>
      <c r="B6" s="223">
        <v>0</v>
      </c>
      <c r="C6" s="224"/>
      <c r="D6" s="35"/>
    </row>
    <row r="7" spans="1:10">
      <c r="A7" s="222" t="s">
        <v>884</v>
      </c>
      <c r="B7" s="223">
        <v>0</v>
      </c>
      <c r="C7" s="225"/>
    </row>
    <row r="8" spans="1:10" ht="12.75" customHeight="1">
      <c r="A8" s="222" t="s">
        <v>885</v>
      </c>
      <c r="B8" s="223">
        <v>0</v>
      </c>
      <c r="C8" s="100"/>
    </row>
    <row r="9" spans="1:10" ht="26.4">
      <c r="A9" s="222" t="s">
        <v>886</v>
      </c>
      <c r="B9" s="223">
        <v>0</v>
      </c>
      <c r="C9" s="226"/>
    </row>
    <row r="10" spans="1:10" ht="26.4">
      <c r="A10" s="222" t="s">
        <v>887</v>
      </c>
      <c r="B10" s="223">
        <v>0</v>
      </c>
      <c r="C10" s="100"/>
      <c r="D10" s="3"/>
    </row>
    <row r="11" spans="1:10" ht="12.75" customHeight="1">
      <c r="A11" s="222" t="s">
        <v>888</v>
      </c>
      <c r="B11" s="223">
        <v>0</v>
      </c>
      <c r="C11" s="100"/>
    </row>
    <row r="12" spans="1:10" ht="38.25" customHeight="1">
      <c r="A12" s="222" t="s">
        <v>889</v>
      </c>
      <c r="B12" s="223">
        <v>0</v>
      </c>
      <c r="C12" s="225"/>
    </row>
    <row r="13" spans="1:10" ht="27" thickBot="1">
      <c r="A13" s="1051" t="s">
        <v>890</v>
      </c>
      <c r="B13" s="1428">
        <v>0</v>
      </c>
      <c r="C13" s="1039"/>
    </row>
    <row r="14" spans="1:10">
      <c r="A14" s="48"/>
      <c r="B14" s="48"/>
      <c r="C14" s="48"/>
    </row>
    <row r="15" spans="1:10">
      <c r="A15" s="1435" t="s">
        <v>878</v>
      </c>
      <c r="B15" s="1434"/>
      <c r="C15" s="1434"/>
    </row>
  </sheetData>
  <mergeCells count="4">
    <mergeCell ref="A1:C1"/>
    <mergeCell ref="A2:C2"/>
    <mergeCell ref="A3:C3"/>
    <mergeCell ref="A15:C15"/>
  </mergeCells>
  <printOptions horizontalCentered="1"/>
  <pageMargins left="0.7" right="0.7" top="0.75" bottom="0.75" header="0.3" footer="0.3"/>
  <pageSetup scale="79" orientation="landscape" r:id="rId1"/>
  <colBreaks count="1" manualBreakCount="1">
    <brk id="3"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63EDE-69BF-4984-8F80-E0CA1ECD585E}">
  <sheetPr>
    <pageSetUpPr fitToPage="1"/>
  </sheetPr>
  <dimension ref="A1:I46"/>
  <sheetViews>
    <sheetView zoomScaleNormal="100" workbookViewId="0">
      <selection activeCell="L28" sqref="L28"/>
    </sheetView>
  </sheetViews>
  <sheetFormatPr defaultColWidth="8.88671875" defaultRowHeight="13.2"/>
  <cols>
    <col min="1" max="1" width="12.109375" style="591" customWidth="1"/>
    <col min="2" max="2" width="6.88671875" style="591" customWidth="1"/>
    <col min="3" max="3" width="13" style="591" bestFit="1" customWidth="1"/>
    <col min="4" max="4" width="13.88671875" style="591" customWidth="1"/>
    <col min="5" max="5" width="16.44140625" style="591" customWidth="1"/>
    <col min="6" max="6" width="15.44140625" style="591" customWidth="1"/>
    <col min="7" max="7" width="14.5546875" style="591" customWidth="1"/>
    <col min="8" max="8" width="13.109375" style="591" customWidth="1"/>
    <col min="9" max="16384" width="8.88671875" style="591"/>
  </cols>
  <sheetData>
    <row r="1" spans="1:9" ht="15.6">
      <c r="A1" s="1436" t="s">
        <v>891</v>
      </c>
      <c r="B1" s="1436"/>
      <c r="C1" s="1436"/>
      <c r="D1" s="1436"/>
      <c r="E1" s="1436"/>
      <c r="F1" s="1436"/>
      <c r="G1" s="1436"/>
      <c r="H1" s="1436"/>
    </row>
    <row r="2" spans="1:9" ht="15.6">
      <c r="A2" s="1436" t="str" cm="1">
        <f t="array" ref="A2">'ESA Summary'!A2:A2</f>
        <v>Southern California Edison</v>
      </c>
      <c r="B2" s="1436"/>
      <c r="C2" s="1436"/>
      <c r="D2" s="1436"/>
      <c r="E2" s="1436"/>
      <c r="F2" s="1436"/>
      <c r="G2" s="1436"/>
      <c r="H2" s="1436"/>
    </row>
    <row r="3" spans="1:9" ht="15.6">
      <c r="A3" s="1436" t="str" cm="1">
        <f t="array" ref="A3">'ESA Summary'!A3:A3</f>
        <v>Through January 2026</v>
      </c>
      <c r="B3" s="1436"/>
      <c r="C3" s="1436"/>
      <c r="D3" s="1436"/>
      <c r="E3" s="1436"/>
      <c r="F3" s="1436"/>
      <c r="G3" s="1436"/>
      <c r="H3" s="1436"/>
    </row>
    <row r="4" spans="1:9" ht="16.2" thickBot="1">
      <c r="A4" s="83"/>
      <c r="B4" s="83"/>
      <c r="C4" s="83"/>
      <c r="D4" s="83"/>
      <c r="E4" s="83"/>
      <c r="F4" s="83"/>
      <c r="G4" s="83"/>
      <c r="H4" s="83"/>
    </row>
    <row r="5" spans="1:9" ht="22.5" customHeight="1" thickBot="1">
      <c r="A5" s="592"/>
      <c r="B5" s="592"/>
      <c r="C5" s="593" t="s">
        <v>892</v>
      </c>
      <c r="D5" s="593" t="s">
        <v>893</v>
      </c>
      <c r="E5" s="593" t="s">
        <v>894</v>
      </c>
      <c r="F5" s="593" t="s">
        <v>895</v>
      </c>
      <c r="G5" s="593" t="s">
        <v>896</v>
      </c>
      <c r="H5" s="593" t="s">
        <v>897</v>
      </c>
    </row>
    <row r="6" spans="1:9" ht="69.599999999999994" thickBot="1">
      <c r="A6" s="594" t="s">
        <v>607</v>
      </c>
      <c r="B6" s="595" t="s">
        <v>898</v>
      </c>
      <c r="C6" s="595" t="s">
        <v>899</v>
      </c>
      <c r="D6" s="595" t="s">
        <v>900</v>
      </c>
      <c r="E6" s="595" t="s">
        <v>901</v>
      </c>
      <c r="F6" s="595" t="s">
        <v>902</v>
      </c>
      <c r="G6" s="595" t="s">
        <v>903</v>
      </c>
      <c r="H6" s="595" t="s">
        <v>904</v>
      </c>
      <c r="I6" s="876"/>
    </row>
    <row r="7" spans="1:9">
      <c r="A7" s="596" t="s">
        <v>619</v>
      </c>
      <c r="B7" s="597">
        <v>2024</v>
      </c>
      <c r="C7" s="598">
        <v>8000000</v>
      </c>
      <c r="D7" s="599"/>
      <c r="E7" s="600"/>
      <c r="F7" s="600"/>
      <c r="G7" s="600"/>
      <c r="H7" s="601"/>
      <c r="I7" s="602"/>
    </row>
    <row r="8" spans="1:9">
      <c r="A8" s="596" t="s">
        <v>620</v>
      </c>
      <c r="B8" s="603">
        <v>2024</v>
      </c>
      <c r="C8" s="604">
        <v>1000000</v>
      </c>
      <c r="D8" s="605"/>
      <c r="E8" s="606"/>
      <c r="F8" s="606"/>
      <c r="G8" s="606"/>
      <c r="H8" s="607"/>
    </row>
    <row r="9" spans="1:9">
      <c r="A9" s="596" t="s">
        <v>621</v>
      </c>
      <c r="B9" s="603">
        <v>2024</v>
      </c>
      <c r="C9" s="608"/>
      <c r="D9" s="605"/>
      <c r="E9" s="606"/>
      <c r="F9" s="606"/>
      <c r="G9" s="606"/>
      <c r="H9" s="607"/>
    </row>
    <row r="10" spans="1:9">
      <c r="A10" s="596" t="s">
        <v>622</v>
      </c>
      <c r="B10" s="603">
        <v>2024</v>
      </c>
      <c r="C10" s="608"/>
      <c r="D10" s="605"/>
      <c r="E10" s="606"/>
      <c r="F10" s="606"/>
      <c r="G10" s="606"/>
      <c r="H10" s="607"/>
    </row>
    <row r="11" spans="1:9">
      <c r="A11" s="596" t="s">
        <v>623</v>
      </c>
      <c r="B11" s="603">
        <v>2024</v>
      </c>
      <c r="C11" s="608"/>
      <c r="D11" s="609">
        <v>321428.61999999994</v>
      </c>
      <c r="E11" s="610">
        <v>0</v>
      </c>
      <c r="F11" s="610">
        <v>322142.90000000002</v>
      </c>
      <c r="G11" s="610">
        <f>E11+F11</f>
        <v>322142.90000000002</v>
      </c>
      <c r="H11" s="611">
        <f>D11-G11</f>
        <v>-714.28000000008615</v>
      </c>
    </row>
    <row r="12" spans="1:9">
      <c r="A12" s="596" t="s">
        <v>624</v>
      </c>
      <c r="B12" s="603">
        <v>2024</v>
      </c>
      <c r="C12" s="608"/>
      <c r="D12" s="609">
        <v>321428.61999999994</v>
      </c>
      <c r="E12" s="610">
        <v>0</v>
      </c>
      <c r="F12" s="610">
        <v>322167.90000000002</v>
      </c>
      <c r="G12" s="610">
        <v>322167.90000000002</v>
      </c>
      <c r="H12" s="611">
        <v>-739.28000000008615</v>
      </c>
    </row>
    <row r="13" spans="1:9">
      <c r="A13" s="596" t="s">
        <v>625</v>
      </c>
      <c r="B13" s="603">
        <v>2024</v>
      </c>
      <c r="C13" s="608"/>
      <c r="D13" s="609">
        <v>321428.61999999994</v>
      </c>
      <c r="E13" s="610">
        <v>0</v>
      </c>
      <c r="F13" s="610">
        <v>347142.9</v>
      </c>
      <c r="G13" s="610">
        <f>E13+F13</f>
        <v>347142.9</v>
      </c>
      <c r="H13" s="611">
        <f>D13-G13</f>
        <v>-25714.280000000086</v>
      </c>
    </row>
    <row r="14" spans="1:9">
      <c r="A14" s="596" t="s">
        <v>626</v>
      </c>
      <c r="B14" s="603">
        <v>2024</v>
      </c>
      <c r="C14" s="608"/>
      <c r="D14" s="609">
        <v>321428.61999999994</v>
      </c>
      <c r="E14" s="610">
        <v>0</v>
      </c>
      <c r="F14" s="610">
        <v>307857.18</v>
      </c>
      <c r="G14" s="610">
        <v>307857.18</v>
      </c>
      <c r="H14" s="611">
        <v>13571.439999999944</v>
      </c>
    </row>
    <row r="15" spans="1:9">
      <c r="A15" s="596" t="s">
        <v>615</v>
      </c>
      <c r="B15" s="603">
        <v>2025</v>
      </c>
      <c r="C15" s="608"/>
      <c r="D15" s="609">
        <v>321428.61999999994</v>
      </c>
      <c r="E15" s="606">
        <v>0</v>
      </c>
      <c r="F15" s="610">
        <v>336428.62</v>
      </c>
      <c r="G15" s="610">
        <f>E15+F15</f>
        <v>336428.62</v>
      </c>
      <c r="H15" s="611">
        <f>D15-G15</f>
        <v>-15000.000000000058</v>
      </c>
    </row>
    <row r="16" spans="1:9">
      <c r="A16" s="596" t="s">
        <v>616</v>
      </c>
      <c r="B16" s="603">
        <v>2025</v>
      </c>
      <c r="C16" s="608"/>
      <c r="D16" s="609">
        <v>321428.61999999994</v>
      </c>
      <c r="E16" s="606">
        <v>0</v>
      </c>
      <c r="F16" s="610">
        <v>322142.90000000002</v>
      </c>
      <c r="G16" s="610">
        <v>322142.90000000002</v>
      </c>
      <c r="H16" s="611">
        <f>D16-G16</f>
        <v>-714.28000000008615</v>
      </c>
    </row>
    <row r="17" spans="1:8">
      <c r="A17" s="596" t="s">
        <v>617</v>
      </c>
      <c r="B17" s="603">
        <v>2025</v>
      </c>
      <c r="C17" s="608"/>
      <c r="D17" s="609">
        <v>321428.61999999994</v>
      </c>
      <c r="E17" s="606">
        <v>0</v>
      </c>
      <c r="F17" s="610">
        <v>322142.90000000002</v>
      </c>
      <c r="G17" s="610">
        <v>322142.90000000002</v>
      </c>
      <c r="H17" s="611">
        <f t="shared" ref="H17:H38" si="0">D17-G17</f>
        <v>-714.28000000008615</v>
      </c>
    </row>
    <row r="18" spans="1:8">
      <c r="A18" s="596" t="s">
        <v>618</v>
      </c>
      <c r="B18" s="603">
        <v>2025</v>
      </c>
      <c r="C18" s="612"/>
      <c r="D18" s="609">
        <v>321428.61999999994</v>
      </c>
      <c r="E18" s="606">
        <v>0</v>
      </c>
      <c r="F18" s="610">
        <v>297143</v>
      </c>
      <c r="G18" s="610">
        <v>297143</v>
      </c>
      <c r="H18" s="611">
        <f t="shared" si="0"/>
        <v>24285.619999999937</v>
      </c>
    </row>
    <row r="19" spans="1:8">
      <c r="A19" s="596" t="s">
        <v>619</v>
      </c>
      <c r="B19" s="603">
        <v>2025</v>
      </c>
      <c r="C19" s="612"/>
      <c r="D19" s="609">
        <v>321428.61999999994</v>
      </c>
      <c r="E19" s="606">
        <v>0</v>
      </c>
      <c r="F19" s="610">
        <v>286428.61</v>
      </c>
      <c r="G19" s="610">
        <v>286428.61</v>
      </c>
      <c r="H19" s="611">
        <f t="shared" si="0"/>
        <v>35000.009999999951</v>
      </c>
    </row>
    <row r="20" spans="1:8">
      <c r="A20" s="596" t="s">
        <v>620</v>
      </c>
      <c r="B20" s="603">
        <v>2025</v>
      </c>
      <c r="C20" s="612"/>
      <c r="D20" s="609">
        <v>321428.61999999994</v>
      </c>
      <c r="E20" s="606">
        <v>0</v>
      </c>
      <c r="F20" s="610">
        <v>357857</v>
      </c>
      <c r="G20" s="610">
        <v>357857</v>
      </c>
      <c r="H20" s="611">
        <f t="shared" si="0"/>
        <v>-36428.380000000063</v>
      </c>
    </row>
    <row r="21" spans="1:8">
      <c r="A21" s="596" t="s">
        <v>621</v>
      </c>
      <c r="B21" s="603">
        <v>2025</v>
      </c>
      <c r="C21" s="612"/>
      <c r="D21" s="609">
        <v>321429</v>
      </c>
      <c r="E21" s="606">
        <v>0</v>
      </c>
      <c r="F21" s="610">
        <v>236428.6</v>
      </c>
      <c r="G21" s="610">
        <f>+E21+F21</f>
        <v>236428.6</v>
      </c>
      <c r="H21" s="611">
        <f t="shared" si="0"/>
        <v>85000.4</v>
      </c>
    </row>
    <row r="22" spans="1:8">
      <c r="A22" s="596" t="s">
        <v>622</v>
      </c>
      <c r="B22" s="603">
        <v>2025</v>
      </c>
      <c r="C22" s="612"/>
      <c r="D22" s="609">
        <v>321428.61999999994</v>
      </c>
      <c r="E22" s="606">
        <v>0</v>
      </c>
      <c r="F22" s="610">
        <v>357857.2</v>
      </c>
      <c r="G22" s="610">
        <f t="shared" ref="G22:G38" si="1">+E22+F22</f>
        <v>357857.2</v>
      </c>
      <c r="H22" s="611">
        <f t="shared" si="0"/>
        <v>-36428.580000000075</v>
      </c>
    </row>
    <row r="23" spans="1:8">
      <c r="A23" s="596" t="s">
        <v>623</v>
      </c>
      <c r="B23" s="603">
        <v>2025</v>
      </c>
      <c r="C23" s="612"/>
      <c r="D23" s="609">
        <v>321428.61999999994</v>
      </c>
      <c r="E23" s="606">
        <v>0</v>
      </c>
      <c r="F23" s="610">
        <v>297142.90000000002</v>
      </c>
      <c r="G23" s="610">
        <v>297142.90000000002</v>
      </c>
      <c r="H23" s="611">
        <f>D23-G23</f>
        <v>24285.719999999914</v>
      </c>
    </row>
    <row r="24" spans="1:8">
      <c r="A24" s="596" t="s">
        <v>624</v>
      </c>
      <c r="B24" s="603">
        <v>2025</v>
      </c>
      <c r="C24" s="612"/>
      <c r="D24" s="609">
        <v>321428.61999999994</v>
      </c>
      <c r="E24" s="606">
        <v>0</v>
      </c>
      <c r="F24" s="610">
        <v>282857.18</v>
      </c>
      <c r="G24" s="610">
        <v>282857.18</v>
      </c>
      <c r="H24" s="611">
        <f>D24-G24</f>
        <v>38571.439999999944</v>
      </c>
    </row>
    <row r="25" spans="1:8">
      <c r="A25" s="596" t="s">
        <v>625</v>
      </c>
      <c r="B25" s="603">
        <v>2025</v>
      </c>
      <c r="C25" s="612"/>
      <c r="D25" s="609">
        <v>321428.61999999994</v>
      </c>
      <c r="E25" s="606">
        <v>0</v>
      </c>
      <c r="F25" s="610">
        <v>211428.59</v>
      </c>
      <c r="G25" s="610">
        <f t="shared" si="1"/>
        <v>211428.59</v>
      </c>
      <c r="H25" s="611">
        <f t="shared" si="0"/>
        <v>110000.02999999994</v>
      </c>
    </row>
    <row r="26" spans="1:8">
      <c r="A26" s="596" t="s">
        <v>626</v>
      </c>
      <c r="B26" s="603">
        <v>2025</v>
      </c>
      <c r="C26" s="612"/>
      <c r="D26" s="609">
        <v>321428.61999999994</v>
      </c>
      <c r="E26" s="606">
        <v>0</v>
      </c>
      <c r="F26" s="610">
        <v>325713.73</v>
      </c>
      <c r="G26" s="610">
        <v>325713.73</v>
      </c>
      <c r="H26" s="611">
        <f t="shared" si="0"/>
        <v>-4285.1100000000442</v>
      </c>
    </row>
    <row r="27" spans="1:8">
      <c r="A27" s="596" t="s">
        <v>615</v>
      </c>
      <c r="B27" s="603">
        <v>2026</v>
      </c>
      <c r="C27" s="612"/>
      <c r="D27" s="609">
        <v>321428.61999999994</v>
      </c>
      <c r="E27" s="606">
        <v>0</v>
      </c>
      <c r="F27" s="610">
        <v>307857.18</v>
      </c>
      <c r="G27" s="610">
        <v>307857.18</v>
      </c>
      <c r="H27" s="611">
        <f t="shared" si="0"/>
        <v>13571.439999999944</v>
      </c>
    </row>
    <row r="28" spans="1:8">
      <c r="A28" s="596" t="s">
        <v>616</v>
      </c>
      <c r="B28" s="603">
        <v>2026</v>
      </c>
      <c r="C28" s="612"/>
      <c r="D28" s="609"/>
      <c r="E28" s="606"/>
      <c r="F28" s="610"/>
      <c r="G28" s="610">
        <f t="shared" si="1"/>
        <v>0</v>
      </c>
      <c r="H28" s="611">
        <f>D28-G28</f>
        <v>0</v>
      </c>
    </row>
    <row r="29" spans="1:8">
      <c r="A29" s="596" t="s">
        <v>617</v>
      </c>
      <c r="B29" s="603">
        <v>2026</v>
      </c>
      <c r="C29" s="612"/>
      <c r="D29" s="609"/>
      <c r="E29" s="606"/>
      <c r="F29" s="610"/>
      <c r="G29" s="610">
        <f t="shared" si="1"/>
        <v>0</v>
      </c>
      <c r="H29" s="611">
        <f t="shared" si="0"/>
        <v>0</v>
      </c>
    </row>
    <row r="30" spans="1:8">
      <c r="A30" s="596" t="s">
        <v>618</v>
      </c>
      <c r="B30" s="603">
        <v>2026</v>
      </c>
      <c r="C30" s="612"/>
      <c r="D30" s="609"/>
      <c r="E30" s="606"/>
      <c r="F30" s="610"/>
      <c r="G30" s="610">
        <f t="shared" si="1"/>
        <v>0</v>
      </c>
      <c r="H30" s="611">
        <f t="shared" si="0"/>
        <v>0</v>
      </c>
    </row>
    <row r="31" spans="1:8">
      <c r="A31" s="596" t="s">
        <v>619</v>
      </c>
      <c r="B31" s="603">
        <v>2026</v>
      </c>
      <c r="C31" s="612"/>
      <c r="D31" s="609"/>
      <c r="E31" s="606"/>
      <c r="F31" s="610"/>
      <c r="G31" s="610">
        <f t="shared" si="1"/>
        <v>0</v>
      </c>
      <c r="H31" s="611">
        <f t="shared" si="0"/>
        <v>0</v>
      </c>
    </row>
    <row r="32" spans="1:8">
      <c r="A32" s="596" t="s">
        <v>620</v>
      </c>
      <c r="B32" s="603">
        <v>2026</v>
      </c>
      <c r="C32" s="612"/>
      <c r="D32" s="609"/>
      <c r="E32" s="606"/>
      <c r="F32" s="610"/>
      <c r="G32" s="610">
        <f t="shared" si="1"/>
        <v>0</v>
      </c>
      <c r="H32" s="611">
        <f t="shared" si="0"/>
        <v>0</v>
      </c>
    </row>
    <row r="33" spans="1:8">
      <c r="A33" s="596" t="s">
        <v>621</v>
      </c>
      <c r="B33" s="603">
        <v>2026</v>
      </c>
      <c r="C33" s="612"/>
      <c r="D33" s="609"/>
      <c r="E33" s="606"/>
      <c r="F33" s="610"/>
      <c r="G33" s="610">
        <f t="shared" si="1"/>
        <v>0</v>
      </c>
      <c r="H33" s="611">
        <f t="shared" si="0"/>
        <v>0</v>
      </c>
    </row>
    <row r="34" spans="1:8">
      <c r="A34" s="596" t="s">
        <v>622</v>
      </c>
      <c r="B34" s="603">
        <v>2026</v>
      </c>
      <c r="C34" s="612"/>
      <c r="D34" s="609"/>
      <c r="E34" s="606"/>
      <c r="F34" s="610"/>
      <c r="G34" s="610">
        <f t="shared" si="1"/>
        <v>0</v>
      </c>
      <c r="H34" s="611">
        <f t="shared" si="0"/>
        <v>0</v>
      </c>
    </row>
    <row r="35" spans="1:8">
      <c r="A35" s="596" t="s">
        <v>623</v>
      </c>
      <c r="B35" s="603">
        <v>2026</v>
      </c>
      <c r="C35" s="612"/>
      <c r="D35" s="609"/>
      <c r="E35" s="606"/>
      <c r="F35" s="610"/>
      <c r="G35" s="610">
        <f t="shared" si="1"/>
        <v>0</v>
      </c>
      <c r="H35" s="611">
        <f>D35-G35</f>
        <v>0</v>
      </c>
    </row>
    <row r="36" spans="1:8">
      <c r="A36" s="596" t="s">
        <v>624</v>
      </c>
      <c r="B36" s="603">
        <v>2026</v>
      </c>
      <c r="C36" s="612"/>
      <c r="D36" s="609"/>
      <c r="E36" s="606"/>
      <c r="F36" s="610"/>
      <c r="G36" s="610">
        <f t="shared" si="1"/>
        <v>0</v>
      </c>
      <c r="H36" s="611">
        <f t="shared" si="0"/>
        <v>0</v>
      </c>
    </row>
    <row r="37" spans="1:8">
      <c r="A37" s="596" t="s">
        <v>625</v>
      </c>
      <c r="B37" s="603">
        <v>2026</v>
      </c>
      <c r="C37" s="612"/>
      <c r="D37" s="609"/>
      <c r="E37" s="606"/>
      <c r="F37" s="610"/>
      <c r="G37" s="610">
        <f t="shared" si="1"/>
        <v>0</v>
      </c>
      <c r="H37" s="611">
        <f t="shared" si="0"/>
        <v>0</v>
      </c>
    </row>
    <row r="38" spans="1:8">
      <c r="A38" s="596" t="s">
        <v>626</v>
      </c>
      <c r="B38" s="603">
        <v>2026</v>
      </c>
      <c r="C38" s="608"/>
      <c r="D38" s="609"/>
      <c r="E38" s="613"/>
      <c r="F38" s="610"/>
      <c r="G38" s="610">
        <f t="shared" si="1"/>
        <v>0</v>
      </c>
      <c r="H38" s="611">
        <f t="shared" si="0"/>
        <v>0</v>
      </c>
    </row>
    <row r="39" spans="1:8" ht="13.8" thickBot="1">
      <c r="A39" s="1052" t="s">
        <v>10</v>
      </c>
      <c r="B39" s="1053"/>
      <c r="C39" s="1054">
        <f>SUM(C7:C38)</f>
        <v>9000000</v>
      </c>
      <c r="D39" s="1054">
        <f>SUM(D7:D38)</f>
        <v>5464286.9199999999</v>
      </c>
      <c r="E39" s="1054">
        <f>SUM(E7:E38)</f>
        <v>0</v>
      </c>
      <c r="F39" s="1054">
        <f>SUM(F7:F38)</f>
        <v>5240739.2899999991</v>
      </c>
      <c r="G39" s="1054">
        <f>SUM(G7:G38)</f>
        <v>5240739.2899999991</v>
      </c>
      <c r="H39" s="1055">
        <f>G39-C39</f>
        <v>-3759260.7100000009</v>
      </c>
    </row>
    <row r="40" spans="1:8" ht="6.9" customHeight="1"/>
    <row r="41" spans="1:8" ht="48" customHeight="1">
      <c r="A41" s="1581" t="s">
        <v>905</v>
      </c>
      <c r="B41" s="1581"/>
      <c r="C41" s="1581"/>
      <c r="D41" s="1581"/>
      <c r="E41" s="1581"/>
      <c r="F41" s="1581"/>
      <c r="G41" s="1581"/>
      <c r="H41" s="1581"/>
    </row>
    <row r="42" spans="1:8" ht="43.5" customHeight="1">
      <c r="A42" s="1581" t="s">
        <v>906</v>
      </c>
      <c r="B42" s="1581"/>
      <c r="C42" s="1581"/>
      <c r="D42" s="1581"/>
      <c r="E42" s="1581"/>
      <c r="F42" s="1581"/>
      <c r="G42" s="1581"/>
      <c r="H42" s="1581"/>
    </row>
    <row r="43" spans="1:8" ht="15.75" customHeight="1">
      <c r="A43" s="1590" t="s">
        <v>907</v>
      </c>
      <c r="B43" s="1590"/>
      <c r="C43" s="1590"/>
      <c r="D43" s="1590"/>
      <c r="E43" s="1590"/>
      <c r="F43" s="1590"/>
      <c r="G43" s="1590"/>
      <c r="H43" s="1590"/>
    </row>
    <row r="44" spans="1:8" ht="42.75" customHeight="1">
      <c r="A44" s="1587" t="s">
        <v>1155</v>
      </c>
      <c r="B44" s="1588"/>
      <c r="C44" s="1588"/>
      <c r="D44" s="1588"/>
      <c r="E44" s="1588"/>
      <c r="F44" s="1588"/>
      <c r="G44" s="1588"/>
      <c r="H44" s="1588"/>
    </row>
    <row r="46" spans="1:8" ht="32.25" customHeight="1">
      <c r="A46" s="1589" t="s">
        <v>908</v>
      </c>
      <c r="B46" s="1589"/>
      <c r="C46" s="1589"/>
      <c r="D46" s="1589"/>
      <c r="E46" s="1589"/>
      <c r="F46" s="1589"/>
      <c r="G46" s="1589"/>
      <c r="H46" s="1589"/>
    </row>
  </sheetData>
  <mergeCells count="8">
    <mergeCell ref="A44:H44"/>
    <mergeCell ref="A46:H46"/>
    <mergeCell ref="A1:H1"/>
    <mergeCell ref="A2:H2"/>
    <mergeCell ref="A3:H3"/>
    <mergeCell ref="A41:H41"/>
    <mergeCell ref="A42:H42"/>
    <mergeCell ref="A43:H43"/>
  </mergeCells>
  <printOptions horizontalCentered="1"/>
  <pageMargins left="0.7" right="0.7" top="0.75" bottom="0.75" header="0.3" footer="0.3"/>
  <pageSetup scale="8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pageSetUpPr fitToPage="1"/>
  </sheetPr>
  <dimension ref="A1:P33"/>
  <sheetViews>
    <sheetView zoomScale="110" zoomScaleNormal="110" workbookViewId="0">
      <selection activeCell="L28" sqref="L28"/>
    </sheetView>
  </sheetViews>
  <sheetFormatPr defaultColWidth="8.5546875" defaultRowHeight="13.2"/>
  <cols>
    <col min="1" max="1" width="49.44140625" customWidth="1"/>
    <col min="2" max="2" width="14.44140625" customWidth="1"/>
    <col min="3" max="3" width="11.109375" customWidth="1"/>
    <col min="4" max="4" width="14" customWidth="1"/>
    <col min="5" max="5" width="14.88671875" customWidth="1"/>
    <col min="6" max="6" width="8.44140625" customWidth="1"/>
    <col min="7" max="7" width="13.88671875" customWidth="1"/>
    <col min="8" max="8" width="13.44140625" bestFit="1" customWidth="1"/>
    <col min="9" max="9" width="7.44140625" customWidth="1"/>
    <col min="10" max="10" width="13.88671875" bestFit="1" customWidth="1"/>
    <col min="11" max="13" width="7.5546875" customWidth="1"/>
    <col min="14" max="14" width="12.5546875" customWidth="1"/>
    <col min="15" max="15" width="10.5546875" bestFit="1" customWidth="1"/>
    <col min="16" max="16" width="15.88671875" customWidth="1"/>
  </cols>
  <sheetData>
    <row r="1" spans="1:15" ht="15.6">
      <c r="A1" s="1436" t="s">
        <v>909</v>
      </c>
      <c r="B1" s="1436"/>
      <c r="C1" s="1436"/>
      <c r="D1" s="1436"/>
      <c r="E1" s="1436"/>
      <c r="F1" s="1436"/>
      <c r="G1" s="1436"/>
      <c r="H1" s="1436"/>
      <c r="I1" s="1436"/>
      <c r="J1" s="1436"/>
      <c r="K1" s="1436"/>
      <c r="L1" s="1436"/>
      <c r="M1" s="1436"/>
    </row>
    <row r="2" spans="1:15" ht="15.6">
      <c r="A2" s="1436" t="str" cm="1">
        <f t="array" ref="A2">'ESA Summary'!A2:A2</f>
        <v>Southern California Edison</v>
      </c>
      <c r="B2" s="1436"/>
      <c r="C2" s="1436"/>
      <c r="D2" s="1436"/>
      <c r="E2" s="1436"/>
      <c r="F2" s="1436"/>
      <c r="G2" s="1436"/>
      <c r="H2" s="1436"/>
      <c r="I2" s="1436"/>
      <c r="J2" s="1436"/>
      <c r="K2" s="1436"/>
      <c r="L2" s="1436"/>
      <c r="M2" s="1436"/>
    </row>
    <row r="3" spans="1:15" ht="15.6">
      <c r="A3" s="1436" t="str" cm="1">
        <f t="array" ref="A3">'ESA Summary'!A3:A3</f>
        <v>Through January 2026</v>
      </c>
      <c r="B3" s="1436"/>
      <c r="C3" s="1436"/>
      <c r="D3" s="1436"/>
      <c r="E3" s="1436"/>
      <c r="F3" s="1436"/>
      <c r="G3" s="1436"/>
      <c r="H3" s="1436"/>
      <c r="I3" s="1436"/>
      <c r="J3" s="1436"/>
      <c r="K3" s="1436"/>
      <c r="L3" s="1436"/>
      <c r="M3" s="1436"/>
    </row>
    <row r="4" spans="1:15" ht="16.2" thickBot="1">
      <c r="A4" s="302"/>
      <c r="B4" s="192"/>
      <c r="C4" s="192"/>
      <c r="D4" s="192"/>
      <c r="E4" s="192"/>
      <c r="F4" s="192"/>
      <c r="G4" s="192"/>
      <c r="H4" s="192"/>
      <c r="I4" s="192"/>
      <c r="J4" s="192"/>
      <c r="K4" s="192"/>
      <c r="L4" s="192"/>
      <c r="M4" s="192"/>
    </row>
    <row r="5" spans="1:15" ht="16.2">
      <c r="A5" s="303"/>
      <c r="B5" s="1592" t="s">
        <v>910</v>
      </c>
      <c r="C5" s="1441"/>
      <c r="D5" s="1593"/>
      <c r="E5" s="1594" t="s">
        <v>4</v>
      </c>
      <c r="F5" s="1441"/>
      <c r="G5" s="1595"/>
      <c r="H5" s="1596" t="s">
        <v>5</v>
      </c>
      <c r="I5" s="1441"/>
      <c r="J5" s="1595"/>
      <c r="K5" s="1596" t="s">
        <v>6</v>
      </c>
      <c r="L5" s="1441"/>
      <c r="M5" s="1442"/>
      <c r="N5" s="1"/>
    </row>
    <row r="6" spans="1:15" ht="13.8">
      <c r="A6" s="304" t="s">
        <v>911</v>
      </c>
      <c r="B6" s="305" t="s">
        <v>8</v>
      </c>
      <c r="C6" s="306" t="s">
        <v>9</v>
      </c>
      <c r="D6" s="307" t="s">
        <v>10</v>
      </c>
      <c r="E6" s="305" t="s">
        <v>8</v>
      </c>
      <c r="F6" s="306" t="s">
        <v>9</v>
      </c>
      <c r="G6" s="307" t="s">
        <v>10</v>
      </c>
      <c r="H6" s="308" t="s">
        <v>8</v>
      </c>
      <c r="I6" s="306" t="s">
        <v>9</v>
      </c>
      <c r="J6" s="307" t="s">
        <v>10</v>
      </c>
      <c r="K6" s="309" t="s">
        <v>8</v>
      </c>
      <c r="L6" s="306" t="s">
        <v>9</v>
      </c>
      <c r="M6" s="310" t="s">
        <v>10</v>
      </c>
      <c r="N6" s="1"/>
    </row>
    <row r="7" spans="1:15" ht="13.8">
      <c r="A7" s="311" t="s">
        <v>912</v>
      </c>
      <c r="B7" s="155">
        <v>3708741</v>
      </c>
      <c r="C7" s="155"/>
      <c r="D7" s="312">
        <f>B7+C7</f>
        <v>3708741</v>
      </c>
      <c r="E7" s="312">
        <v>78937.499999999971</v>
      </c>
      <c r="F7" s="155"/>
      <c r="G7" s="312">
        <f>E7+F7</f>
        <v>78937.499999999971</v>
      </c>
      <c r="H7" s="312">
        <v>78937.499999999971</v>
      </c>
      <c r="I7" s="155"/>
      <c r="J7" s="312">
        <f>H7+I7</f>
        <v>78937.499999999971</v>
      </c>
      <c r="K7" s="44">
        <f t="shared" ref="K7:K13" si="0">IFERROR(H7/B7,0)</f>
        <v>2.1284177029347689E-2</v>
      </c>
      <c r="L7" s="44"/>
      <c r="M7" s="242">
        <f t="shared" ref="L7:M16" si="1">IFERROR(J7/D7,0)</f>
        <v>2.1284177029347689E-2</v>
      </c>
      <c r="N7" s="1"/>
    </row>
    <row r="8" spans="1:15" ht="13.8">
      <c r="A8" s="311" t="s">
        <v>913</v>
      </c>
      <c r="B8" s="155">
        <v>1706289</v>
      </c>
      <c r="C8" s="155"/>
      <c r="D8" s="312">
        <f>B8+C8</f>
        <v>1706289</v>
      </c>
      <c r="E8" s="312">
        <v>161068.21000000028</v>
      </c>
      <c r="F8" s="155"/>
      <c r="G8" s="312">
        <f>E8+F8</f>
        <v>161068.21000000028</v>
      </c>
      <c r="H8" s="312">
        <v>161068.21000000028</v>
      </c>
      <c r="I8" s="155"/>
      <c r="J8" s="312">
        <f>H8+I8</f>
        <v>161068.21000000028</v>
      </c>
      <c r="K8" s="44">
        <f t="shared" si="0"/>
        <v>9.4396793274761942E-2</v>
      </c>
      <c r="L8" s="44"/>
      <c r="M8" s="242">
        <f t="shared" si="1"/>
        <v>9.4396793274761942E-2</v>
      </c>
      <c r="N8" s="1"/>
      <c r="O8" s="29"/>
    </row>
    <row r="9" spans="1:15" ht="13.8">
      <c r="A9" s="311" t="s">
        <v>914</v>
      </c>
      <c r="B9" s="155">
        <v>538828</v>
      </c>
      <c r="C9" s="155"/>
      <c r="D9" s="312">
        <f>B9+C9</f>
        <v>538828</v>
      </c>
      <c r="E9" s="312">
        <v>10847.309999999996</v>
      </c>
      <c r="F9" s="155"/>
      <c r="G9" s="312">
        <f>E9+F9</f>
        <v>10847.309999999996</v>
      </c>
      <c r="H9" s="312">
        <v>10847.309999999996</v>
      </c>
      <c r="I9" s="155"/>
      <c r="J9" s="312">
        <f t="shared" ref="J9:J15" si="2">H9+I9</f>
        <v>10847.309999999996</v>
      </c>
      <c r="K9" s="44">
        <f t="shared" si="0"/>
        <v>2.0131303495735182E-2</v>
      </c>
      <c r="L9" s="44"/>
      <c r="M9" s="242">
        <f t="shared" si="1"/>
        <v>2.0131303495735182E-2</v>
      </c>
      <c r="N9" s="1"/>
    </row>
    <row r="10" spans="1:15" ht="13.8">
      <c r="A10" s="313" t="s">
        <v>915</v>
      </c>
      <c r="B10" s="155">
        <v>570000</v>
      </c>
      <c r="C10" s="155"/>
      <c r="D10" s="312">
        <f>B10+C10</f>
        <v>570000</v>
      </c>
      <c r="E10" s="312">
        <v>10297.82</v>
      </c>
      <c r="F10" s="155"/>
      <c r="G10" s="312">
        <f>E10+F10</f>
        <v>10297.82</v>
      </c>
      <c r="H10" s="312">
        <v>10297.82</v>
      </c>
      <c r="I10" s="155"/>
      <c r="J10" s="312">
        <f>H10+I10</f>
        <v>10297.82</v>
      </c>
      <c r="K10" s="44">
        <f t="shared" si="0"/>
        <v>1.8066350877192983E-2</v>
      </c>
      <c r="L10" s="44"/>
      <c r="M10" s="242">
        <f t="shared" si="1"/>
        <v>1.8066350877192983E-2</v>
      </c>
      <c r="N10" s="1"/>
    </row>
    <row r="11" spans="1:15" ht="13.8">
      <c r="A11" s="311" t="s">
        <v>916</v>
      </c>
      <c r="B11" s="155">
        <v>525000</v>
      </c>
      <c r="C11" s="155"/>
      <c r="D11" s="312">
        <f t="shared" ref="D11:D13" si="3">B11+C11</f>
        <v>525000</v>
      </c>
      <c r="E11" s="312">
        <v>0</v>
      </c>
      <c r="F11" s="155"/>
      <c r="G11" s="312">
        <f t="shared" ref="G11:G15" si="4">E11+F11</f>
        <v>0</v>
      </c>
      <c r="H11" s="312">
        <v>0</v>
      </c>
      <c r="I11" s="155"/>
      <c r="J11" s="312">
        <f t="shared" si="2"/>
        <v>0</v>
      </c>
      <c r="K11" s="44">
        <f t="shared" si="0"/>
        <v>0</v>
      </c>
      <c r="L11" s="44"/>
      <c r="M11" s="242">
        <f t="shared" si="1"/>
        <v>0</v>
      </c>
      <c r="N11" s="1"/>
    </row>
    <row r="12" spans="1:15" ht="13.8">
      <c r="A12" s="311" t="s">
        <v>917</v>
      </c>
      <c r="B12" s="155">
        <v>81000</v>
      </c>
      <c r="C12" s="155"/>
      <c r="D12" s="312">
        <f t="shared" si="3"/>
        <v>81000</v>
      </c>
      <c r="E12" s="312">
        <v>783.70999999999913</v>
      </c>
      <c r="F12" s="155"/>
      <c r="G12" s="312">
        <f t="shared" si="4"/>
        <v>783.70999999999913</v>
      </c>
      <c r="H12" s="312">
        <v>783.70999999999913</v>
      </c>
      <c r="I12" s="155"/>
      <c r="J12" s="312">
        <f t="shared" si="2"/>
        <v>783.70999999999913</v>
      </c>
      <c r="K12" s="44">
        <f t="shared" si="0"/>
        <v>9.6754320987654206E-3</v>
      </c>
      <c r="L12" s="44"/>
      <c r="M12" s="242">
        <f t="shared" si="1"/>
        <v>9.6754320987654206E-3</v>
      </c>
      <c r="N12" s="1"/>
    </row>
    <row r="13" spans="1:15" ht="13.8">
      <c r="A13" s="311" t="s">
        <v>42</v>
      </c>
      <c r="B13" s="155">
        <v>508141</v>
      </c>
      <c r="C13" s="155"/>
      <c r="D13" s="312">
        <f t="shared" si="3"/>
        <v>508141</v>
      </c>
      <c r="E13" s="312">
        <v>10897.190000000002</v>
      </c>
      <c r="F13" s="155"/>
      <c r="G13" s="312">
        <f t="shared" si="4"/>
        <v>10897.190000000002</v>
      </c>
      <c r="H13" s="312">
        <v>10897.190000000002</v>
      </c>
      <c r="I13" s="155"/>
      <c r="J13" s="312">
        <f t="shared" si="2"/>
        <v>10897.190000000002</v>
      </c>
      <c r="K13" s="44">
        <f t="shared" si="0"/>
        <v>2.1445209105346748E-2</v>
      </c>
      <c r="L13" s="44"/>
      <c r="M13" s="242">
        <f t="shared" si="1"/>
        <v>2.1445209105346748E-2</v>
      </c>
      <c r="N13" s="1"/>
    </row>
    <row r="14" spans="1:15" ht="13.8">
      <c r="A14" s="311" t="s">
        <v>43</v>
      </c>
      <c r="B14" s="155">
        <v>1501996</v>
      </c>
      <c r="C14" s="155"/>
      <c r="D14" s="312">
        <f>B14+C14</f>
        <v>1501996</v>
      </c>
      <c r="E14" s="312">
        <v>158318.20999999993</v>
      </c>
      <c r="F14" s="155"/>
      <c r="G14" s="312">
        <f t="shared" si="4"/>
        <v>158318.20999999993</v>
      </c>
      <c r="H14" s="312">
        <v>158318.20999999993</v>
      </c>
      <c r="I14" s="155"/>
      <c r="J14" s="312">
        <f t="shared" si="2"/>
        <v>158318.20999999993</v>
      </c>
      <c r="K14" s="44">
        <f t="shared" ref="K14:K16" si="5">IFERROR(H14/B14,0)</f>
        <v>0.10540521412839976</v>
      </c>
      <c r="L14" s="44"/>
      <c r="M14" s="242">
        <f t="shared" si="1"/>
        <v>0.10540521412839976</v>
      </c>
      <c r="N14" s="1"/>
    </row>
    <row r="15" spans="1:15" ht="13.8">
      <c r="A15" s="311" t="s">
        <v>44</v>
      </c>
      <c r="B15" s="155">
        <v>135625</v>
      </c>
      <c r="C15" s="155"/>
      <c r="D15" s="312">
        <f>B15+C15</f>
        <v>135625</v>
      </c>
      <c r="E15" s="312">
        <v>1745.6</v>
      </c>
      <c r="F15" s="155"/>
      <c r="G15" s="312">
        <f t="shared" si="4"/>
        <v>1745.6</v>
      </c>
      <c r="H15" s="312">
        <v>1745.6</v>
      </c>
      <c r="I15" s="155"/>
      <c r="J15" s="312">
        <f t="shared" si="2"/>
        <v>1745.6</v>
      </c>
      <c r="K15" s="44">
        <f t="shared" si="5"/>
        <v>1.2870783410138248E-2</v>
      </c>
      <c r="L15" s="44"/>
      <c r="M15" s="242">
        <f>IFERROR(J15/D15,0)</f>
        <v>1.2870783410138248E-2</v>
      </c>
      <c r="N15" s="1"/>
    </row>
    <row r="16" spans="1:15" ht="13.8">
      <c r="A16" s="314" t="s">
        <v>918</v>
      </c>
      <c r="B16" s="315">
        <f>SUM(B7:B15)</f>
        <v>9275620</v>
      </c>
      <c r="C16" s="315">
        <f>SUM(C7:C15)</f>
        <v>0</v>
      </c>
      <c r="D16" s="316">
        <f>SUM(B16:C16)</f>
        <v>9275620</v>
      </c>
      <c r="E16" s="315">
        <f>SUM(E7:E15)</f>
        <v>432895.55000000016</v>
      </c>
      <c r="F16" s="315">
        <f>SUM(F7:F15)</f>
        <v>0</v>
      </c>
      <c r="G16" s="316">
        <f>SUM(E16:F16)</f>
        <v>432895.55000000016</v>
      </c>
      <c r="H16" s="315">
        <f>SUM(H7:H15)</f>
        <v>432895.55000000016</v>
      </c>
      <c r="I16" s="315">
        <f>SUM(I7:I15)</f>
        <v>0</v>
      </c>
      <c r="J16" s="316">
        <f>SUM(H16:I16)</f>
        <v>432895.55000000016</v>
      </c>
      <c r="K16" s="317">
        <f t="shared" si="5"/>
        <v>4.6670254926355348E-2</v>
      </c>
      <c r="L16" s="317">
        <f t="shared" si="1"/>
        <v>0</v>
      </c>
      <c r="M16" s="318">
        <f t="shared" si="1"/>
        <v>4.6670254926355348E-2</v>
      </c>
      <c r="N16" s="1"/>
    </row>
    <row r="17" spans="1:16" ht="13.8">
      <c r="A17" s="314"/>
      <c r="B17" s="319"/>
      <c r="C17" s="319"/>
      <c r="D17" s="37"/>
      <c r="E17" s="319"/>
      <c r="F17" s="319"/>
      <c r="G17" s="37"/>
      <c r="H17" s="319"/>
      <c r="I17" s="319"/>
      <c r="J17" s="37"/>
      <c r="K17" s="320"/>
      <c r="L17" s="320"/>
      <c r="M17" s="321"/>
      <c r="N17" s="1"/>
    </row>
    <row r="18" spans="1:16" ht="13.8">
      <c r="A18" s="311" t="s">
        <v>919</v>
      </c>
      <c r="B18" s="155">
        <v>427678676</v>
      </c>
      <c r="C18" s="322"/>
      <c r="D18" s="312">
        <f t="shared" ref="D18:D19" si="6">B18+C18</f>
        <v>427678676</v>
      </c>
      <c r="E18" s="155">
        <v>108580700.38</v>
      </c>
      <c r="F18" s="322"/>
      <c r="G18" s="312">
        <f t="shared" ref="G18:G19" si="7">E18+F18</f>
        <v>108580700.38</v>
      </c>
      <c r="H18" s="155">
        <v>108580700.38</v>
      </c>
      <c r="I18" s="322"/>
      <c r="J18" s="312">
        <f>H18+I18</f>
        <v>108580700.38</v>
      </c>
      <c r="K18" s="44">
        <f t="shared" ref="K18:M19" si="8">IFERROR(H18/B18,0)</f>
        <v>0.25388383025203715</v>
      </c>
      <c r="L18" s="44"/>
      <c r="M18" s="242">
        <f t="shared" si="8"/>
        <v>0.25388383025203715</v>
      </c>
      <c r="N18" s="1"/>
    </row>
    <row r="19" spans="1:16" ht="13.8">
      <c r="A19" s="314" t="s">
        <v>920</v>
      </c>
      <c r="B19" s="315">
        <f>B16+B18</f>
        <v>436954296</v>
      </c>
      <c r="C19" s="315"/>
      <c r="D19" s="316">
        <f t="shared" si="6"/>
        <v>436954296</v>
      </c>
      <c r="E19" s="315">
        <f>E16+E18</f>
        <v>109013595.92999999</v>
      </c>
      <c r="F19" s="315"/>
      <c r="G19" s="316">
        <f t="shared" si="7"/>
        <v>109013595.92999999</v>
      </c>
      <c r="H19" s="315">
        <f>H16+H18</f>
        <v>109013595.92999999</v>
      </c>
      <c r="I19" s="315"/>
      <c r="J19" s="316">
        <f>H19+I19</f>
        <v>109013595.92999999</v>
      </c>
      <c r="K19" s="317">
        <f t="shared" si="8"/>
        <v>0.24948512219227612</v>
      </c>
      <c r="L19" s="317">
        <f t="shared" si="8"/>
        <v>0</v>
      </c>
      <c r="M19" s="318">
        <f t="shared" si="8"/>
        <v>0.24948512219227612</v>
      </c>
      <c r="N19" s="1"/>
    </row>
    <row r="20" spans="1:16" ht="13.8">
      <c r="A20" s="323"/>
      <c r="B20" s="324"/>
      <c r="C20" s="324"/>
      <c r="D20" s="324"/>
      <c r="E20" s="325"/>
      <c r="F20" s="324"/>
      <c r="G20" s="324"/>
      <c r="H20" s="324"/>
      <c r="I20" s="324"/>
      <c r="J20" s="324"/>
      <c r="K20" s="324"/>
      <c r="L20" s="324"/>
      <c r="M20" s="326"/>
      <c r="N20" s="1"/>
    </row>
    <row r="21" spans="1:16" s="6" customFormat="1" ht="13.8">
      <c r="A21" s="311" t="s">
        <v>921</v>
      </c>
      <c r="B21" s="327"/>
      <c r="C21" s="327"/>
      <c r="D21" s="327"/>
      <c r="E21" s="327"/>
      <c r="F21" s="327"/>
      <c r="G21" s="327"/>
      <c r="H21" s="327"/>
      <c r="I21" s="327"/>
      <c r="J21" s="327"/>
      <c r="K21" s="327"/>
      <c r="L21" s="327"/>
      <c r="M21" s="328"/>
      <c r="N21" s="1"/>
    </row>
    <row r="22" spans="1:16" s="9" customFormat="1" ht="13.8">
      <c r="A22" s="329" t="s">
        <v>922</v>
      </c>
      <c r="B22" s="330" t="s">
        <v>923</v>
      </c>
      <c r="C22" s="330"/>
      <c r="D22" s="330"/>
      <c r="E22" s="312">
        <v>1285548.8145000001</v>
      </c>
      <c r="F22" s="331"/>
      <c r="G22" s="312">
        <f>E22+F22</f>
        <v>1285548.8145000001</v>
      </c>
      <c r="H22" s="155">
        <v>1285548.8145000001</v>
      </c>
      <c r="I22" s="332"/>
      <c r="J22" s="312">
        <f>H22+I22</f>
        <v>1285548.8145000001</v>
      </c>
      <c r="K22" s="333"/>
      <c r="L22" s="330"/>
      <c r="M22" s="334"/>
      <c r="N22" s="1"/>
    </row>
    <row r="23" spans="1:16" s="9" customFormat="1" ht="13.8">
      <c r="A23" s="311" t="s">
        <v>924</v>
      </c>
      <c r="B23" s="330"/>
      <c r="C23" s="330"/>
      <c r="D23" s="330"/>
      <c r="E23" s="312">
        <v>3112017.7400000007</v>
      </c>
      <c r="F23" s="335"/>
      <c r="G23" s="312">
        <f>E23+F23</f>
        <v>3112017.7400000007</v>
      </c>
      <c r="H23" s="155">
        <v>3112017.7400000007</v>
      </c>
      <c r="I23" s="335"/>
      <c r="J23" s="312">
        <f>H23+I23</f>
        <v>3112017.7400000007</v>
      </c>
      <c r="K23" s="333"/>
      <c r="L23" s="330"/>
      <c r="M23" s="334"/>
      <c r="N23" s="1"/>
    </row>
    <row r="24" spans="1:16" s="9" customFormat="1" ht="12.75" customHeight="1">
      <c r="A24" s="336" t="s">
        <v>925</v>
      </c>
      <c r="B24" s="330"/>
      <c r="C24" s="330"/>
      <c r="D24" s="330"/>
      <c r="E24" s="331"/>
      <c r="F24" s="331"/>
      <c r="G24" s="331"/>
      <c r="H24" s="331">
        <v>0</v>
      </c>
      <c r="I24" s="331"/>
      <c r="J24" s="331"/>
      <c r="K24" s="333"/>
      <c r="L24" s="330"/>
      <c r="M24" s="334"/>
      <c r="N24" s="1"/>
      <c r="O24" s="10"/>
    </row>
    <row r="25" spans="1:16" s="9" customFormat="1" ht="13.8">
      <c r="A25" s="337" t="s">
        <v>926</v>
      </c>
      <c r="B25" s="330"/>
      <c r="C25" s="330"/>
      <c r="D25" s="330"/>
      <c r="E25" s="331"/>
      <c r="F25" s="331"/>
      <c r="G25" s="331"/>
      <c r="H25" s="331"/>
      <c r="I25" s="331"/>
      <c r="J25" s="331"/>
      <c r="K25" s="333"/>
      <c r="L25" s="330"/>
      <c r="M25" s="334"/>
      <c r="N25" s="1"/>
      <c r="O25" s="10"/>
      <c r="P25" s="10"/>
    </row>
    <row r="26" spans="1:16" s="9" customFormat="1" ht="13.8">
      <c r="A26" s="337" t="s">
        <v>927</v>
      </c>
      <c r="B26" s="330"/>
      <c r="C26" s="330"/>
      <c r="D26" s="330"/>
      <c r="E26" s="316">
        <f>SUM(E22:E25)</f>
        <v>4397566.5545000006</v>
      </c>
      <c r="F26" s="316">
        <f t="shared" ref="F26:J26" si="9">SUM(F22:F25)</f>
        <v>0</v>
      </c>
      <c r="G26" s="316">
        <f t="shared" si="9"/>
        <v>4397566.5545000006</v>
      </c>
      <c r="H26" s="316">
        <f>SUM(H22:H25)</f>
        <v>4397566.5545000006</v>
      </c>
      <c r="I26" s="316">
        <f t="shared" si="9"/>
        <v>0</v>
      </c>
      <c r="J26" s="316">
        <f t="shared" si="9"/>
        <v>4397566.5545000006</v>
      </c>
      <c r="K26" s="333"/>
      <c r="L26" s="330"/>
      <c r="M26" s="334"/>
      <c r="N26" s="1"/>
      <c r="O26" s="10"/>
    </row>
    <row r="27" spans="1:16" s="9" customFormat="1" ht="13.8">
      <c r="A27" s="338"/>
      <c r="B27" s="339"/>
      <c r="C27" s="339"/>
      <c r="D27" s="339"/>
      <c r="E27" s="223"/>
      <c r="F27" s="339"/>
      <c r="G27" s="339"/>
      <c r="H27" s="339"/>
      <c r="I27" s="339"/>
      <c r="J27" s="339"/>
      <c r="K27" s="339"/>
      <c r="L27" s="339"/>
      <c r="M27" s="340"/>
      <c r="N27" s="1"/>
      <c r="O27" s="10"/>
    </row>
    <row r="28" spans="1:16" s="9" customFormat="1" ht="14.4" thickBot="1">
      <c r="A28" s="1056" t="s">
        <v>48</v>
      </c>
      <c r="B28" s="1057"/>
      <c r="C28" s="1057"/>
      <c r="D28" s="1058"/>
      <c r="E28" s="1058">
        <v>135804.47044799998</v>
      </c>
      <c r="F28" s="1057"/>
      <c r="G28" s="1058">
        <f t="shared" ref="G28" si="10">E28+F28</f>
        <v>135804.47044799998</v>
      </c>
      <c r="H28" s="1057">
        <v>135804.47044799998</v>
      </c>
      <c r="I28" s="1057"/>
      <c r="J28" s="1058">
        <f t="shared" ref="J28" si="11">H28+I28</f>
        <v>135804.47044799998</v>
      </c>
      <c r="K28" s="1059"/>
      <c r="L28" s="1059"/>
      <c r="M28" s="1060"/>
      <c r="N28" s="1"/>
      <c r="O28" s="10"/>
    </row>
    <row r="29" spans="1:16" s="9" customFormat="1">
      <c r="A29" s="48"/>
      <c r="B29" s="48"/>
      <c r="C29" s="48"/>
      <c r="D29" s="48"/>
      <c r="E29" s="48"/>
      <c r="F29" s="48"/>
      <c r="G29" s="48"/>
      <c r="H29" s="48"/>
      <c r="I29" s="48"/>
      <c r="J29" s="48"/>
      <c r="K29" s="48"/>
      <c r="L29" s="48"/>
      <c r="M29" s="48"/>
      <c r="N29" s="1377"/>
    </row>
    <row r="30" spans="1:16" s="9" customFormat="1" ht="12.75" customHeight="1">
      <c r="A30" s="1591" t="s">
        <v>928</v>
      </c>
      <c r="B30" s="1591"/>
      <c r="C30" s="1591"/>
      <c r="D30" s="1591"/>
      <c r="E30" s="1591"/>
      <c r="F30" s="1591"/>
      <c r="G30" s="1591"/>
      <c r="H30" s="1591"/>
      <c r="I30" s="1591"/>
      <c r="J30" s="1591"/>
      <c r="K30" s="1591"/>
      <c r="L30" s="1591"/>
      <c r="M30" s="1591"/>
      <c r="N30" s="11"/>
      <c r="O30" s="10"/>
    </row>
    <row r="31" spans="1:16">
      <c r="A31" s="1591"/>
      <c r="B31" s="1591"/>
      <c r="C31" s="1591"/>
      <c r="D31" s="1591"/>
      <c r="E31" s="1591"/>
      <c r="F31" s="1591"/>
      <c r="G31" s="1591"/>
      <c r="H31" s="1591"/>
      <c r="I31" s="1591"/>
      <c r="J31" s="1591"/>
      <c r="K31" s="1591"/>
      <c r="L31" s="1591"/>
      <c r="M31" s="1591"/>
    </row>
    <row r="32" spans="1:16" s="16" customFormat="1" ht="12" customHeight="1">
      <c r="A32" s="341" t="s">
        <v>878</v>
      </c>
      <c r="B32" s="48"/>
      <c r="C32" s="48"/>
      <c r="D32" s="48"/>
      <c r="E32" s="48"/>
      <c r="F32" s="48"/>
      <c r="G32" s="48"/>
      <c r="H32" s="48"/>
      <c r="I32" s="48"/>
      <c r="J32" s="48"/>
      <c r="K32" s="48"/>
      <c r="L32" s="48"/>
      <c r="M32" s="48"/>
    </row>
    <row r="33" spans="2:3">
      <c r="B33" s="12"/>
      <c r="C33" s="12"/>
    </row>
  </sheetData>
  <mergeCells count="9">
    <mergeCell ref="A31:M31"/>
    <mergeCell ref="A30:M30"/>
    <mergeCell ref="A1:M1"/>
    <mergeCell ref="A2:M2"/>
    <mergeCell ref="A3:M3"/>
    <mergeCell ref="B5:D5"/>
    <mergeCell ref="E5:G5"/>
    <mergeCell ref="H5:J5"/>
    <mergeCell ref="K5:M5"/>
  </mergeCells>
  <printOptions horizontalCentered="1"/>
  <pageMargins left="0.25" right="0.25" top="0.5" bottom="0.5" header="0.5" footer="0.5"/>
  <pageSetup scale="7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pageSetUpPr fitToPage="1"/>
  </sheetPr>
  <dimension ref="A1:AB35"/>
  <sheetViews>
    <sheetView zoomScaleNormal="100" workbookViewId="0">
      <selection activeCell="L28" sqref="L28"/>
    </sheetView>
  </sheetViews>
  <sheetFormatPr defaultColWidth="9.44140625" defaultRowHeight="13.2" outlineLevelRow="1"/>
  <cols>
    <col min="1" max="1" width="14.44140625" style="48" customWidth="1"/>
    <col min="2" max="3" width="8.5546875" style="48" customWidth="1"/>
    <col min="4" max="4" width="11.44140625" style="48" customWidth="1"/>
    <col min="5" max="5" width="12.5546875" style="48" customWidth="1"/>
    <col min="6" max="8" width="8.5546875" style="48" customWidth="1"/>
    <col min="9" max="9" width="12.5546875" style="48" customWidth="1"/>
    <col min="10" max="10" width="13.5546875" style="191" customWidth="1"/>
    <col min="11" max="11" width="13.5546875" style="48" customWidth="1"/>
    <col min="12" max="12" width="8.5546875" style="48" customWidth="1"/>
    <col min="13" max="13" width="9.44140625" style="48" customWidth="1"/>
    <col min="14" max="14" width="8.5546875" style="48" customWidth="1"/>
    <col min="15" max="15" width="12.44140625" style="48" customWidth="1"/>
    <col min="16" max="16" width="12.5546875" style="48" customWidth="1"/>
    <col min="17" max="17" width="10.5546875" style="48" customWidth="1"/>
    <col min="18" max="18" width="9.88671875" style="48" customWidth="1"/>
    <col min="19" max="19" width="9.5546875" style="48" customWidth="1"/>
    <col min="20" max="20" width="9.88671875" style="48" customWidth="1"/>
    <col min="21" max="21" width="9.5546875" style="48" customWidth="1"/>
    <col min="22" max="22" width="11" style="48" customWidth="1"/>
    <col min="23" max="23" width="10.109375" style="48" bestFit="1" customWidth="1"/>
    <col min="24" max="24" width="13.5546875" style="48" customWidth="1"/>
    <col min="25" max="25" width="9.44140625" style="48" bestFit="1" customWidth="1"/>
    <col min="26" max="26" width="9.109375" style="48" customWidth="1"/>
    <col min="27" max="27" width="8.109375" style="48" bestFit="1" customWidth="1"/>
    <col min="28" max="28" width="9.5546875" style="48" customWidth="1"/>
    <col min="29" max="16384" width="9.44140625" style="48"/>
  </cols>
  <sheetData>
    <row r="1" spans="1:28" ht="15.6">
      <c r="A1" s="1436" t="s">
        <v>929</v>
      </c>
      <c r="B1" s="1436"/>
      <c r="C1" s="1436"/>
      <c r="D1" s="1436"/>
      <c r="E1" s="1436"/>
      <c r="F1" s="1436"/>
      <c r="G1" s="1436"/>
      <c r="H1" s="1436"/>
      <c r="I1" s="1436"/>
      <c r="J1" s="1436"/>
      <c r="K1" s="1436"/>
      <c r="L1" s="1436"/>
      <c r="M1" s="1436"/>
      <c r="N1" s="1436"/>
      <c r="O1" s="1436"/>
      <c r="P1" s="1436"/>
      <c r="Q1" s="1436"/>
      <c r="R1" s="1436"/>
      <c r="S1" s="1436"/>
      <c r="T1" s="1436"/>
      <c r="U1" s="1436"/>
      <c r="V1" s="1436"/>
      <c r="W1" s="1436"/>
      <c r="X1" s="1436"/>
      <c r="Y1" s="1436"/>
    </row>
    <row r="2" spans="1:28" ht="15.6">
      <c r="A2" s="1436" t="str" cm="1">
        <f t="array" ref="A2">'ESA Summary'!A2:A2</f>
        <v>Southern California Edison</v>
      </c>
      <c r="B2" s="1436"/>
      <c r="C2" s="1436"/>
      <c r="D2" s="1436"/>
      <c r="E2" s="1436"/>
      <c r="F2" s="1436"/>
      <c r="G2" s="1436"/>
      <c r="H2" s="1436"/>
      <c r="I2" s="1436"/>
      <c r="J2" s="1436"/>
      <c r="K2" s="1436"/>
      <c r="L2" s="1436"/>
      <c r="M2" s="1436"/>
      <c r="N2" s="1436"/>
      <c r="O2" s="1436"/>
      <c r="P2" s="1436"/>
      <c r="Q2" s="1436"/>
      <c r="R2" s="1436"/>
      <c r="S2" s="1436"/>
      <c r="T2" s="1436"/>
      <c r="U2" s="1436"/>
      <c r="V2" s="1436"/>
      <c r="W2" s="1436"/>
      <c r="X2" s="1436"/>
      <c r="Y2" s="1436"/>
    </row>
    <row r="3" spans="1:28" ht="15.6">
      <c r="A3" s="1436" t="str" cm="1">
        <f t="array" ref="A3">'ESA Summary'!A3:A3</f>
        <v>Through January 2026</v>
      </c>
      <c r="B3" s="1436"/>
      <c r="C3" s="1436"/>
      <c r="D3" s="1436"/>
      <c r="E3" s="1436"/>
      <c r="F3" s="1436"/>
      <c r="G3" s="1436"/>
      <c r="H3" s="1436"/>
      <c r="I3" s="1436"/>
      <c r="J3" s="1436"/>
      <c r="K3" s="1436"/>
      <c r="L3" s="1436"/>
      <c r="M3" s="1436"/>
      <c r="N3" s="1436"/>
      <c r="O3" s="1436"/>
      <c r="P3" s="1436"/>
      <c r="Q3" s="1436"/>
      <c r="R3" s="1436"/>
      <c r="S3" s="1436"/>
      <c r="T3" s="1436"/>
      <c r="U3" s="1436"/>
      <c r="V3" s="1436"/>
      <c r="W3" s="1436"/>
      <c r="X3" s="1436"/>
      <c r="Y3" s="1436"/>
      <c r="Z3" s="468"/>
    </row>
    <row r="4" spans="1:28" ht="16.2" thickBot="1">
      <c r="A4" s="192"/>
      <c r="B4" s="431"/>
      <c r="C4" s="431"/>
      <c r="D4" s="431"/>
      <c r="E4" s="431"/>
      <c r="F4" s="431"/>
      <c r="G4" s="431"/>
      <c r="H4" s="431"/>
      <c r="I4" s="431"/>
      <c r="J4" s="431"/>
      <c r="K4" s="431"/>
      <c r="L4" s="431"/>
      <c r="M4" s="431"/>
      <c r="N4" s="431"/>
      <c r="O4" s="431"/>
      <c r="P4" s="192"/>
      <c r="Q4" s="192"/>
      <c r="R4" s="192"/>
      <c r="S4" s="192"/>
      <c r="T4" s="192"/>
      <c r="U4" s="192"/>
      <c r="V4" s="192"/>
      <c r="W4" s="192"/>
      <c r="X4" s="192"/>
      <c r="Y4" s="192"/>
      <c r="Z4" s="468"/>
    </row>
    <row r="5" spans="1:28" ht="15.75" customHeight="1" thickBot="1">
      <c r="A5" s="1616"/>
      <c r="B5" s="1619" t="s">
        <v>930</v>
      </c>
      <c r="C5" s="1620"/>
      <c r="D5" s="1620"/>
      <c r="E5" s="1620"/>
      <c r="F5" s="1620"/>
      <c r="G5" s="1620"/>
      <c r="H5" s="1620"/>
      <c r="I5" s="1620"/>
      <c r="J5" s="1620"/>
      <c r="K5" s="1621"/>
      <c r="L5" s="1622" t="s">
        <v>931</v>
      </c>
      <c r="M5" s="1623"/>
      <c r="N5" s="1623"/>
      <c r="O5" s="1624"/>
      <c r="P5" s="1625" t="s">
        <v>932</v>
      </c>
      <c r="Q5" s="1612"/>
      <c r="R5" s="1612"/>
      <c r="S5" s="1612"/>
      <c r="T5" s="1612"/>
      <c r="U5" s="1626" t="s">
        <v>933</v>
      </c>
      <c r="V5" s="1627"/>
      <c r="W5" s="1628" t="s">
        <v>934</v>
      </c>
      <c r="X5" s="1631" t="s">
        <v>935</v>
      </c>
      <c r="Y5" s="1628" t="s">
        <v>936</v>
      </c>
      <c r="Z5" s="1597" t="s">
        <v>937</v>
      </c>
      <c r="AA5" s="1597" t="s">
        <v>609</v>
      </c>
      <c r="AB5" s="1597" t="s">
        <v>610</v>
      </c>
    </row>
    <row r="6" spans="1:28" ht="15" customHeight="1">
      <c r="A6" s="1617"/>
      <c r="B6" s="1614" t="s">
        <v>938</v>
      </c>
      <c r="C6" s="1604"/>
      <c r="D6" s="1604"/>
      <c r="E6" s="1606"/>
      <c r="F6" s="1625" t="s">
        <v>939</v>
      </c>
      <c r="G6" s="1612"/>
      <c r="H6" s="1612"/>
      <c r="I6" s="1612"/>
      <c r="J6" s="1634"/>
      <c r="K6" s="1612" t="s">
        <v>940</v>
      </c>
      <c r="L6" s="1614" t="s">
        <v>941</v>
      </c>
      <c r="M6" s="1608" t="s">
        <v>942</v>
      </c>
      <c r="N6" s="1604" t="s">
        <v>943</v>
      </c>
      <c r="O6" s="1606" t="s">
        <v>944</v>
      </c>
      <c r="P6" s="1614" t="s">
        <v>945</v>
      </c>
      <c r="Q6" s="1604" t="s">
        <v>946</v>
      </c>
      <c r="R6" s="1604" t="s">
        <v>947</v>
      </c>
      <c r="S6" s="1635" t="s">
        <v>948</v>
      </c>
      <c r="T6" s="1606" t="s">
        <v>949</v>
      </c>
      <c r="U6" s="1610" t="s">
        <v>950</v>
      </c>
      <c r="V6" s="1602" t="s">
        <v>951</v>
      </c>
      <c r="W6" s="1629"/>
      <c r="X6" s="1598"/>
      <c r="Y6" s="1632"/>
      <c r="Z6" s="1598"/>
      <c r="AA6" s="1598"/>
      <c r="AB6" s="1598"/>
    </row>
    <row r="7" spans="1:28" ht="47.25" customHeight="1" thickBot="1">
      <c r="A7" s="1618"/>
      <c r="B7" s="1061" t="s">
        <v>952</v>
      </c>
      <c r="C7" s="1062" t="s">
        <v>953</v>
      </c>
      <c r="D7" s="1062" t="s">
        <v>954</v>
      </c>
      <c r="E7" s="1063" t="s">
        <v>955</v>
      </c>
      <c r="F7" s="1061" t="s">
        <v>956</v>
      </c>
      <c r="G7" s="1062" t="s">
        <v>957</v>
      </c>
      <c r="H7" s="1062" t="s">
        <v>958</v>
      </c>
      <c r="I7" s="1418" t="s">
        <v>959</v>
      </c>
      <c r="J7" s="1063" t="s">
        <v>960</v>
      </c>
      <c r="K7" s="1613"/>
      <c r="L7" s="1611"/>
      <c r="M7" s="1609"/>
      <c r="N7" s="1605"/>
      <c r="O7" s="1607"/>
      <c r="P7" s="1611"/>
      <c r="Q7" s="1605"/>
      <c r="R7" s="1605"/>
      <c r="S7" s="1636"/>
      <c r="T7" s="1607"/>
      <c r="U7" s="1611"/>
      <c r="V7" s="1603"/>
      <c r="W7" s="1630"/>
      <c r="X7" s="1599"/>
      <c r="Y7" s="1633"/>
      <c r="Z7" s="1599"/>
      <c r="AA7" s="1599"/>
      <c r="AB7" s="1599"/>
    </row>
    <row r="8" spans="1:28" outlineLevel="1">
      <c r="A8" s="432" t="s">
        <v>615</v>
      </c>
      <c r="B8" s="433">
        <v>0</v>
      </c>
      <c r="C8" s="434">
        <v>276</v>
      </c>
      <c r="D8" s="434">
        <v>2</v>
      </c>
      <c r="E8" s="435">
        <f t="shared" ref="E8" si="0">SUM(B8:D8)</f>
        <v>278</v>
      </c>
      <c r="F8" s="433">
        <v>12088</v>
      </c>
      <c r="G8" s="434">
        <v>2117</v>
      </c>
      <c r="H8" s="434">
        <v>6573</v>
      </c>
      <c r="I8" s="436">
        <v>21</v>
      </c>
      <c r="J8" s="215">
        <f t="shared" ref="J8" si="1">SUM(F8:I8)</f>
        <v>20799</v>
      </c>
      <c r="K8" s="437">
        <f>E8+J8</f>
        <v>21077</v>
      </c>
      <c r="L8" s="433">
        <v>3092</v>
      </c>
      <c r="M8" s="434">
        <v>183</v>
      </c>
      <c r="N8" s="438">
        <v>2022</v>
      </c>
      <c r="O8" s="439">
        <f t="shared" ref="O8" si="2">SUM(L8:N8)</f>
        <v>5297</v>
      </c>
      <c r="P8" s="440">
        <v>5841</v>
      </c>
      <c r="Q8" s="438">
        <v>3</v>
      </c>
      <c r="R8" s="438">
        <v>14</v>
      </c>
      <c r="S8" s="438">
        <f>(K8-SUM(P8:R8))-(W8-1364107)</f>
        <v>9015</v>
      </c>
      <c r="T8" s="441">
        <f>SUM(P8:S8)</f>
        <v>14873</v>
      </c>
      <c r="U8" s="442">
        <f>K8+O8</f>
        <v>26374</v>
      </c>
      <c r="V8" s="443">
        <f>K8-T8</f>
        <v>6204</v>
      </c>
      <c r="W8" s="444">
        <v>1370311</v>
      </c>
      <c r="X8" s="434">
        <v>1284448</v>
      </c>
      <c r="Y8" s="445">
        <f>IFERROR(W8/X8,0)</f>
        <v>1.066848171354543</v>
      </c>
      <c r="Z8" s="749">
        <v>4671569</v>
      </c>
      <c r="AA8" s="471"/>
      <c r="AB8" s="861">
        <f t="shared" ref="AB8" si="3">Z8</f>
        <v>4671569</v>
      </c>
    </row>
    <row r="9" spans="1:28" outlineLevel="1">
      <c r="A9" s="855" t="s">
        <v>616</v>
      </c>
      <c r="B9" s="446"/>
      <c r="C9" s="214"/>
      <c r="D9" s="214"/>
      <c r="E9" s="435"/>
      <c r="F9" s="446"/>
      <c r="G9" s="214"/>
      <c r="H9" s="214"/>
      <c r="I9" s="447"/>
      <c r="J9" s="215"/>
      <c r="K9" s="437"/>
      <c r="L9" s="446"/>
      <c r="M9" s="214"/>
      <c r="N9" s="448"/>
      <c r="O9" s="439"/>
      <c r="P9" s="442"/>
      <c r="Q9" s="449"/>
      <c r="R9" s="448"/>
      <c r="S9" s="439"/>
      <c r="T9" s="441"/>
      <c r="U9" s="442"/>
      <c r="V9" s="443"/>
      <c r="W9" s="856"/>
      <c r="X9" s="434"/>
      <c r="Y9" s="445"/>
      <c r="Z9" s="749"/>
      <c r="AA9" s="471"/>
      <c r="AB9" s="861"/>
    </row>
    <row r="10" spans="1:28" outlineLevel="1">
      <c r="A10" s="855" t="s">
        <v>617</v>
      </c>
      <c r="B10" s="446"/>
      <c r="C10" s="214"/>
      <c r="D10" s="214"/>
      <c r="E10" s="435"/>
      <c r="F10" s="446"/>
      <c r="G10" s="214"/>
      <c r="H10" s="214"/>
      <c r="I10" s="447"/>
      <c r="J10" s="215"/>
      <c r="K10" s="437"/>
      <c r="L10" s="446"/>
      <c r="M10" s="214"/>
      <c r="N10" s="448"/>
      <c r="O10" s="439"/>
      <c r="P10" s="442"/>
      <c r="Q10" s="448"/>
      <c r="R10" s="448"/>
      <c r="S10" s="439"/>
      <c r="T10" s="441"/>
      <c r="U10" s="442"/>
      <c r="V10" s="443"/>
      <c r="W10" s="856"/>
      <c r="X10" s="434"/>
      <c r="Y10" s="445"/>
      <c r="Z10" s="952"/>
      <c r="AA10" s="471"/>
      <c r="AB10" s="953"/>
    </row>
    <row r="11" spans="1:28" outlineLevel="1">
      <c r="A11" s="855" t="s">
        <v>618</v>
      </c>
      <c r="B11" s="446"/>
      <c r="C11" s="214"/>
      <c r="D11" s="214"/>
      <c r="E11" s="435"/>
      <c r="F11" s="446"/>
      <c r="G11" s="214"/>
      <c r="H11" s="214"/>
      <c r="I11" s="447"/>
      <c r="J11" s="215"/>
      <c r="K11" s="437"/>
      <c r="L11" s="446"/>
      <c r="M11" s="214"/>
      <c r="N11" s="448"/>
      <c r="O11" s="439"/>
      <c r="P11" s="442"/>
      <c r="Q11" s="448"/>
      <c r="R11" s="448"/>
      <c r="S11" s="439"/>
      <c r="T11" s="441"/>
      <c r="U11" s="442"/>
      <c r="V11" s="443"/>
      <c r="W11" s="450"/>
      <c r="X11" s="434"/>
      <c r="Y11" s="445"/>
      <c r="Z11" s="952"/>
      <c r="AA11" s="471"/>
      <c r="AB11" s="953"/>
    </row>
    <row r="12" spans="1:28" outlineLevel="1">
      <c r="A12" s="855" t="s">
        <v>619</v>
      </c>
      <c r="B12" s="446"/>
      <c r="C12" s="214"/>
      <c r="D12" s="214"/>
      <c r="E12" s="435"/>
      <c r="F12" s="446"/>
      <c r="G12" s="214"/>
      <c r="H12" s="214"/>
      <c r="I12" s="447"/>
      <c r="J12" s="215"/>
      <c r="K12" s="437"/>
      <c r="L12" s="446"/>
      <c r="M12" s="214"/>
      <c r="N12" s="448"/>
      <c r="O12" s="439"/>
      <c r="P12" s="442"/>
      <c r="Q12" s="448"/>
      <c r="R12" s="448"/>
      <c r="S12" s="439"/>
      <c r="T12" s="441"/>
      <c r="U12" s="442"/>
      <c r="V12" s="443"/>
      <c r="W12" s="450"/>
      <c r="X12" s="434"/>
      <c r="Y12" s="445"/>
      <c r="Z12" s="952"/>
      <c r="AA12" s="471"/>
      <c r="AB12" s="953"/>
    </row>
    <row r="13" spans="1:28" outlineLevel="1">
      <c r="A13" s="855" t="s">
        <v>620</v>
      </c>
      <c r="B13" s="446"/>
      <c r="C13" s="214"/>
      <c r="D13" s="214"/>
      <c r="E13" s="435"/>
      <c r="F13" s="446"/>
      <c r="G13" s="214"/>
      <c r="H13" s="214"/>
      <c r="I13" s="447"/>
      <c r="J13" s="215"/>
      <c r="K13" s="437"/>
      <c r="L13" s="446"/>
      <c r="M13" s="214"/>
      <c r="N13" s="448"/>
      <c r="O13" s="439"/>
      <c r="P13" s="442"/>
      <c r="Q13" s="448"/>
      <c r="R13" s="448"/>
      <c r="S13" s="439"/>
      <c r="T13" s="441"/>
      <c r="U13" s="442"/>
      <c r="V13" s="443"/>
      <c r="W13" s="450"/>
      <c r="X13" s="434"/>
      <c r="Y13" s="445"/>
      <c r="Z13" s="952"/>
      <c r="AA13" s="471"/>
      <c r="AB13" s="953"/>
    </row>
    <row r="14" spans="1:28" outlineLevel="1">
      <c r="A14" s="855" t="s">
        <v>621</v>
      </c>
      <c r="B14" s="446"/>
      <c r="C14" s="214"/>
      <c r="D14" s="214"/>
      <c r="E14" s="435"/>
      <c r="F14" s="446"/>
      <c r="G14" s="214"/>
      <c r="H14" s="214"/>
      <c r="I14" s="447"/>
      <c r="J14" s="215"/>
      <c r="K14" s="437"/>
      <c r="L14" s="446"/>
      <c r="M14" s="214"/>
      <c r="N14" s="448"/>
      <c r="O14" s="439"/>
      <c r="P14" s="442"/>
      <c r="Q14" s="448"/>
      <c r="R14" s="448"/>
      <c r="S14" s="439"/>
      <c r="T14" s="441"/>
      <c r="U14" s="442"/>
      <c r="V14" s="443"/>
      <c r="W14" s="450"/>
      <c r="X14" s="434"/>
      <c r="Y14" s="445"/>
      <c r="Z14" s="952"/>
      <c r="AA14" s="471"/>
      <c r="AB14" s="953"/>
    </row>
    <row r="15" spans="1:28" outlineLevel="1">
      <c r="A15" s="855" t="s">
        <v>622</v>
      </c>
      <c r="B15" s="446"/>
      <c r="C15" s="214"/>
      <c r="D15" s="214"/>
      <c r="E15" s="435"/>
      <c r="F15" s="446"/>
      <c r="G15" s="214"/>
      <c r="H15" s="214"/>
      <c r="I15" s="447"/>
      <c r="J15" s="215"/>
      <c r="K15" s="437"/>
      <c r="L15" s="446"/>
      <c r="M15" s="214"/>
      <c r="N15" s="448"/>
      <c r="O15" s="439"/>
      <c r="P15" s="442"/>
      <c r="Q15" s="448"/>
      <c r="R15" s="448"/>
      <c r="S15" s="439"/>
      <c r="T15" s="441"/>
      <c r="U15" s="442"/>
      <c r="V15" s="443"/>
      <c r="W15" s="450"/>
      <c r="X15" s="434"/>
      <c r="Y15" s="445"/>
      <c r="Z15" s="952"/>
      <c r="AA15" s="471"/>
      <c r="AB15" s="953"/>
    </row>
    <row r="16" spans="1:28" outlineLevel="1">
      <c r="A16" s="855" t="s">
        <v>623</v>
      </c>
      <c r="B16" s="446"/>
      <c r="C16" s="214"/>
      <c r="D16" s="214"/>
      <c r="E16" s="435"/>
      <c r="F16" s="446"/>
      <c r="G16" s="214"/>
      <c r="H16" s="214"/>
      <c r="I16" s="447"/>
      <c r="J16" s="215"/>
      <c r="K16" s="437"/>
      <c r="L16" s="446"/>
      <c r="M16" s="214"/>
      <c r="N16" s="448"/>
      <c r="O16" s="439"/>
      <c r="P16" s="442"/>
      <c r="Q16" s="448"/>
      <c r="R16" s="448"/>
      <c r="S16" s="439"/>
      <c r="T16" s="441"/>
      <c r="U16" s="442"/>
      <c r="V16" s="443"/>
      <c r="W16" s="450"/>
      <c r="X16" s="434"/>
      <c r="Y16" s="445"/>
      <c r="Z16" s="952"/>
      <c r="AA16" s="471"/>
      <c r="AB16" s="953"/>
    </row>
    <row r="17" spans="1:28" outlineLevel="1">
      <c r="A17" s="855" t="s">
        <v>624</v>
      </c>
      <c r="B17" s="446"/>
      <c r="C17" s="214"/>
      <c r="D17" s="214"/>
      <c r="E17" s="435"/>
      <c r="F17" s="446"/>
      <c r="G17" s="214"/>
      <c r="H17" s="214"/>
      <c r="I17" s="447"/>
      <c r="J17" s="215"/>
      <c r="K17" s="437"/>
      <c r="L17" s="446"/>
      <c r="M17" s="214"/>
      <c r="N17" s="448"/>
      <c r="O17" s="439"/>
      <c r="P17" s="442"/>
      <c r="Q17" s="448"/>
      <c r="R17" s="448"/>
      <c r="S17" s="439"/>
      <c r="T17" s="441"/>
      <c r="U17" s="442"/>
      <c r="V17" s="443"/>
      <c r="W17" s="450"/>
      <c r="X17" s="434"/>
      <c r="Y17" s="445"/>
      <c r="Z17" s="952"/>
      <c r="AA17" s="471"/>
      <c r="AB17" s="953"/>
    </row>
    <row r="18" spans="1:28" outlineLevel="1">
      <c r="A18" s="855" t="s">
        <v>625</v>
      </c>
      <c r="B18" s="446"/>
      <c r="C18" s="214"/>
      <c r="D18" s="214"/>
      <c r="E18" s="435"/>
      <c r="F18" s="446"/>
      <c r="G18" s="214"/>
      <c r="H18" s="214"/>
      <c r="I18" s="447"/>
      <c r="J18" s="215"/>
      <c r="K18" s="437"/>
      <c r="L18" s="446"/>
      <c r="M18" s="214"/>
      <c r="N18" s="448"/>
      <c r="O18" s="439"/>
      <c r="P18" s="442"/>
      <c r="Q18" s="448"/>
      <c r="R18" s="448"/>
      <c r="S18" s="439"/>
      <c r="T18" s="441"/>
      <c r="U18" s="442"/>
      <c r="V18" s="443"/>
      <c r="W18" s="857"/>
      <c r="X18" s="434"/>
      <c r="Y18" s="445"/>
      <c r="Z18" s="952"/>
      <c r="AA18" s="471"/>
      <c r="AB18" s="953"/>
    </row>
    <row r="19" spans="1:28" ht="13.8" outlineLevel="1" thickBot="1">
      <c r="A19" s="451" t="s">
        <v>626</v>
      </c>
      <c r="B19" s="452"/>
      <c r="C19" s="453"/>
      <c r="D19" s="453"/>
      <c r="E19" s="435"/>
      <c r="F19" s="452"/>
      <c r="G19" s="453"/>
      <c r="H19" s="453"/>
      <c r="I19" s="454"/>
      <c r="J19" s="215"/>
      <c r="K19" s="437"/>
      <c r="L19" s="455"/>
      <c r="M19" s="364"/>
      <c r="N19" s="449"/>
      <c r="O19" s="439"/>
      <c r="P19" s="456"/>
      <c r="Q19" s="457"/>
      <c r="R19" s="457"/>
      <c r="S19" s="439"/>
      <c r="T19" s="441"/>
      <c r="U19" s="442"/>
      <c r="V19" s="443"/>
      <c r="W19" s="458"/>
      <c r="X19" s="434"/>
      <c r="Y19" s="445"/>
      <c r="Z19" s="952"/>
      <c r="AA19" s="471"/>
      <c r="AB19" s="953"/>
    </row>
    <row r="20" spans="1:28" ht="13.8" thickBot="1">
      <c r="A20" s="459" t="s">
        <v>961</v>
      </c>
      <c r="B20" s="460">
        <f>SUM(B8:B19)</f>
        <v>0</v>
      </c>
      <c r="C20" s="366">
        <f t="shared" ref="C20:V20" si="4">SUM(C8:C19)</f>
        <v>276</v>
      </c>
      <c r="D20" s="366">
        <f t="shared" si="4"/>
        <v>2</v>
      </c>
      <c r="E20" s="461">
        <f t="shared" si="4"/>
        <v>278</v>
      </c>
      <c r="F20" s="460">
        <f t="shared" si="4"/>
        <v>12088</v>
      </c>
      <c r="G20" s="366">
        <f t="shared" si="4"/>
        <v>2117</v>
      </c>
      <c r="H20" s="366">
        <f t="shared" si="4"/>
        <v>6573</v>
      </c>
      <c r="I20" s="366">
        <f t="shared" si="4"/>
        <v>21</v>
      </c>
      <c r="J20" s="461">
        <f t="shared" si="4"/>
        <v>20799</v>
      </c>
      <c r="K20" s="460">
        <f>SUM(K8:K19)</f>
        <v>21077</v>
      </c>
      <c r="L20" s="460">
        <f t="shared" si="4"/>
        <v>3092</v>
      </c>
      <c r="M20" s="366">
        <f t="shared" si="4"/>
        <v>183</v>
      </c>
      <c r="N20" s="366">
        <f t="shared" si="4"/>
        <v>2022</v>
      </c>
      <c r="O20" s="461">
        <f t="shared" si="4"/>
        <v>5297</v>
      </c>
      <c r="P20" s="460">
        <f t="shared" si="4"/>
        <v>5841</v>
      </c>
      <c r="Q20" s="366">
        <f t="shared" si="4"/>
        <v>3</v>
      </c>
      <c r="R20" s="366">
        <f t="shared" si="4"/>
        <v>14</v>
      </c>
      <c r="S20" s="366">
        <f t="shared" si="4"/>
        <v>9015</v>
      </c>
      <c r="T20" s="461">
        <f t="shared" si="4"/>
        <v>14873</v>
      </c>
      <c r="U20" s="460">
        <f t="shared" si="4"/>
        <v>26374</v>
      </c>
      <c r="V20" s="462">
        <f t="shared" si="4"/>
        <v>6204</v>
      </c>
      <c r="W20" s="463">
        <f>_xlfn.IFS(W19&lt;&gt;0,W19,W18&lt;&gt;0,W18,W17&lt;&gt;0,W17,W16&lt;&gt;0,W16,W15&lt;&gt;0,W15,W14&lt;&gt;0,W14,W13&lt;&gt;0,W13,W12&lt;&gt;0,W12,W11&lt;&gt;0,W11,W10&lt;&gt;0,W10,W9&lt;&gt;0,W9,W8&lt;&gt;0,W8)</f>
        <v>1370311</v>
      </c>
      <c r="X20" s="464">
        <f>_xlfn.IFS(X19&lt;&gt;"",X19,X18&lt;&gt;"",X18,X17&lt;&gt;"",X17,X16&lt;&gt;"",X16,X15&lt;&gt;"",X15,X14&lt;&gt;"",X14,X13&lt;&gt;"",X13,X12&lt;&gt;"",X12,X11&lt;&gt;"",X11,X10&lt;&gt;"",X10,X9&lt;&gt;"",X9,X8&lt;&gt;"",X8)</f>
        <v>1284448</v>
      </c>
      <c r="Y20" s="465">
        <f>W20/X20</f>
        <v>1.066848171354543</v>
      </c>
      <c r="Z20" s="464">
        <f>_xlfn.IFS(Z19&lt;&gt;"",Z19,Z18&lt;&gt;"",Z18,Z17&lt;&gt;"",Z17,Z16&lt;&gt;"",Z16,Z15&lt;&gt;"",Z15,Z14&lt;&gt;"",Z14,Z13&lt;&gt;"",Z13,Z12&lt;&gt;"",Z12,Z11&lt;&gt;"",Z11,Z10&lt;&gt;"",Z10,Z9&lt;&gt;"",Z9,Z8&lt;&gt;"",Z8)</f>
        <v>4671569</v>
      </c>
      <c r="AA20" s="469"/>
      <c r="AB20" s="470">
        <f>_xlfn.IFS(AB19&lt;&gt;"",AB19,AB18&lt;&gt;"",AB18,AB17&lt;&gt;"",AB17,AB16&lt;&gt;"",AB16,AB15&lt;&gt;"",AB15,AB14&lt;&gt;"",AB14,AB13&lt;&gt;"",AB13,AB12&lt;&gt;"",AB12,AB11&lt;&gt;"",AB11,AB10&lt;&gt;"",AB10,AB9&lt;&gt;"",AB9,AB8&lt;&gt;"",AB8)</f>
        <v>4671569</v>
      </c>
    </row>
    <row r="21" spans="1:28">
      <c r="A21" s="466"/>
      <c r="B21" s="180"/>
      <c r="C21" s="180"/>
      <c r="D21" s="180"/>
      <c r="E21" s="180"/>
      <c r="F21" s="180"/>
      <c r="G21" s="180"/>
      <c r="H21" s="180"/>
      <c r="I21" s="180"/>
      <c r="J21" s="467"/>
      <c r="K21" s="180"/>
      <c r="L21" s="180"/>
      <c r="M21" s="180"/>
      <c r="N21" s="180"/>
      <c r="O21" s="180"/>
    </row>
    <row r="22" spans="1:28" ht="15.6">
      <c r="A22" s="1601" t="s">
        <v>962</v>
      </c>
      <c r="B22" s="1601"/>
      <c r="C22" s="1601"/>
      <c r="D22" s="1601"/>
      <c r="E22" s="1601"/>
      <c r="F22" s="1601"/>
      <c r="G22" s="1601"/>
      <c r="H22" s="1601"/>
      <c r="I22" s="1601"/>
      <c r="J22" s="1601"/>
      <c r="K22" s="1601"/>
      <c r="L22" s="1601"/>
      <c r="M22" s="1601"/>
      <c r="N22" s="1601"/>
      <c r="O22" s="1601"/>
      <c r="V22" s="75"/>
      <c r="W22" s="180"/>
    </row>
    <row r="23" spans="1:28" ht="15.6">
      <c r="A23" s="1601" t="s">
        <v>963</v>
      </c>
      <c r="B23" s="1601"/>
      <c r="C23" s="1601"/>
      <c r="D23" s="1601"/>
      <c r="E23" s="1601"/>
      <c r="F23" s="1601"/>
      <c r="G23" s="1601"/>
      <c r="H23" s="1601"/>
      <c r="I23" s="1601"/>
      <c r="J23" s="1601"/>
      <c r="K23" s="1601"/>
      <c r="L23" s="1601"/>
      <c r="M23" s="1601"/>
      <c r="N23" s="1601"/>
      <c r="O23" s="1601"/>
      <c r="W23" s="180"/>
    </row>
    <row r="24" spans="1:28" ht="15.6">
      <c r="A24" s="1600" t="s">
        <v>964</v>
      </c>
      <c r="B24" s="1601"/>
      <c r="C24" s="1601"/>
      <c r="D24" s="1601"/>
      <c r="E24" s="1601"/>
      <c r="F24" s="1601"/>
      <c r="G24" s="1601"/>
      <c r="H24" s="1601"/>
      <c r="I24" s="1601"/>
      <c r="J24" s="1601"/>
      <c r="K24" s="1601"/>
      <c r="L24" s="1601"/>
      <c r="M24" s="1601"/>
      <c r="N24" s="1601"/>
      <c r="O24" s="1601"/>
    </row>
    <row r="25" spans="1:28" ht="17.25" customHeight="1">
      <c r="A25" s="1601" t="s">
        <v>965</v>
      </c>
      <c r="B25" s="1601"/>
      <c r="C25" s="1601"/>
      <c r="D25" s="1601"/>
      <c r="E25" s="1601"/>
      <c r="F25" s="1601"/>
      <c r="G25" s="1601"/>
      <c r="H25" s="1601"/>
      <c r="I25" s="1601"/>
      <c r="J25" s="1601"/>
      <c r="K25" s="1601"/>
      <c r="L25" s="1601"/>
      <c r="M25" s="1601"/>
      <c r="N25" s="1601"/>
      <c r="O25" s="1601"/>
      <c r="W25" s="180"/>
    </row>
    <row r="26" spans="1:28" ht="17.25" customHeight="1">
      <c r="A26" s="1455" t="s">
        <v>966</v>
      </c>
      <c r="B26" s="1601"/>
      <c r="C26" s="1601"/>
      <c r="D26" s="1601"/>
      <c r="E26" s="1601"/>
      <c r="F26" s="1601"/>
      <c r="G26" s="1601"/>
      <c r="H26" s="1601"/>
      <c r="I26" s="1601"/>
      <c r="J26" s="1601"/>
      <c r="K26" s="1601"/>
      <c r="L26" s="1601"/>
      <c r="M26" s="1601"/>
      <c r="N26" s="1601"/>
      <c r="O26" s="1601"/>
      <c r="W26" s="180"/>
    </row>
    <row r="27" spans="1:28" ht="15.6">
      <c r="A27" s="1506" t="s">
        <v>967</v>
      </c>
      <c r="B27" s="1434"/>
      <c r="C27" s="1434"/>
      <c r="D27" s="1434"/>
      <c r="E27" s="1434"/>
      <c r="F27" s="1434"/>
      <c r="G27" s="1434"/>
      <c r="H27" s="1434"/>
      <c r="I27" s="1434"/>
      <c r="J27" s="1434"/>
      <c r="K27" s="1434"/>
      <c r="L27" s="1434"/>
      <c r="M27" s="1434"/>
      <c r="N27" s="1434"/>
      <c r="O27" s="354"/>
      <c r="W27" s="180"/>
    </row>
    <row r="28" spans="1:28" ht="15.6">
      <c r="A28" s="1615"/>
      <c r="B28" s="1434"/>
      <c r="C28" s="1434"/>
      <c r="D28" s="1434"/>
      <c r="E28" s="1434"/>
      <c r="F28" s="1434"/>
      <c r="G28" s="1434"/>
      <c r="H28" s="1434"/>
      <c r="I28" s="1434"/>
      <c r="J28" s="1434"/>
      <c r="K28" s="1434"/>
      <c r="L28" s="1434"/>
      <c r="M28" s="1434"/>
      <c r="N28" s="1434"/>
      <c r="P28" s="180"/>
      <c r="W28" s="180"/>
    </row>
    <row r="30" spans="1:28">
      <c r="A30" s="1455" t="s">
        <v>454</v>
      </c>
      <c r="B30" s="1455"/>
      <c r="C30" s="1455"/>
      <c r="D30" s="1455"/>
      <c r="E30" s="1455"/>
      <c r="F30" s="1455"/>
      <c r="G30" s="1455"/>
      <c r="H30" s="1455"/>
      <c r="I30" s="1455"/>
      <c r="J30" s="1455"/>
      <c r="K30" s="1455"/>
      <c r="L30" s="1455"/>
      <c r="M30" s="1455"/>
      <c r="N30" s="1455"/>
      <c r="O30" s="1455"/>
    </row>
    <row r="33" spans="7:14">
      <c r="J33" s="467"/>
    </row>
    <row r="35" spans="7:14">
      <c r="G35" s="180"/>
      <c r="M35" s="180"/>
      <c r="N35" s="180"/>
    </row>
  </sheetData>
  <mergeCells count="36">
    <mergeCell ref="A1:Y1"/>
    <mergeCell ref="A2:Y2"/>
    <mergeCell ref="A5:A7"/>
    <mergeCell ref="B5:K5"/>
    <mergeCell ref="L5:O5"/>
    <mergeCell ref="P5:T5"/>
    <mergeCell ref="U5:V5"/>
    <mergeCell ref="W5:W7"/>
    <mergeCell ref="X5:X7"/>
    <mergeCell ref="Y5:Y7"/>
    <mergeCell ref="B6:E6"/>
    <mergeCell ref="F6:J6"/>
    <mergeCell ref="A3:Y3"/>
    <mergeCell ref="P6:P7"/>
    <mergeCell ref="Q6:Q7"/>
    <mergeCell ref="S6:S7"/>
    <mergeCell ref="A26:O26"/>
    <mergeCell ref="A30:O30"/>
    <mergeCell ref="A27:N27"/>
    <mergeCell ref="A28:N28"/>
    <mergeCell ref="AA5:AA7"/>
    <mergeCell ref="AB5:AB7"/>
    <mergeCell ref="A24:O24"/>
    <mergeCell ref="A25:O25"/>
    <mergeCell ref="V6:V7"/>
    <mergeCell ref="R6:R7"/>
    <mergeCell ref="T6:T7"/>
    <mergeCell ref="M6:M7"/>
    <mergeCell ref="U6:U7"/>
    <mergeCell ref="A22:O22"/>
    <mergeCell ref="A23:O23"/>
    <mergeCell ref="N6:N7"/>
    <mergeCell ref="O6:O7"/>
    <mergeCell ref="K6:K7"/>
    <mergeCell ref="L6:L7"/>
    <mergeCell ref="Z5:Z7"/>
  </mergeCells>
  <hyperlinks>
    <hyperlink ref="A2" r:id="rId1" display="=@'ESA Summary'!A3:A3" xr:uid="{0AB3496C-C397-4E5B-AC15-1696BEE4F37C}"/>
    <hyperlink ref="A3" r:id="rId2" display="=@'ESA Summary'!A3:A3" xr:uid="{670D1B1A-69FD-4BFE-B884-8373D46AEE46}"/>
  </hyperlinks>
  <printOptions horizontalCentered="1"/>
  <pageMargins left="0.25" right="0" top="0.5" bottom="0.5" header="0.5" footer="0.5"/>
  <pageSetup paperSize="3" scale="74"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pageSetUpPr fitToPage="1"/>
  </sheetPr>
  <dimension ref="A1:P25"/>
  <sheetViews>
    <sheetView tabSelected="1" zoomScale="110" zoomScaleNormal="110" zoomScaleSheetLayoutView="100" workbookViewId="0">
      <selection activeCell="A31" sqref="A31"/>
    </sheetView>
  </sheetViews>
  <sheetFormatPr defaultColWidth="8.5546875" defaultRowHeight="13.2"/>
  <cols>
    <col min="1" max="1" width="39" style="48" bestFit="1" customWidth="1"/>
    <col min="2" max="2" width="13.5546875" style="48" bestFit="1" customWidth="1"/>
    <col min="3" max="3" width="7.44140625" style="48" customWidth="1"/>
    <col min="4" max="4" width="13.5546875" style="48" bestFit="1" customWidth="1"/>
    <col min="5" max="5" width="12" style="48" customWidth="1"/>
    <col min="6" max="6" width="9.44140625" style="48" customWidth="1"/>
    <col min="7" max="8" width="12.44140625" style="48" bestFit="1" customWidth="1"/>
    <col min="9" max="9" width="8.88671875" style="48" customWidth="1"/>
    <col min="10" max="10" width="12.5546875" style="48" bestFit="1" customWidth="1"/>
    <col min="11" max="13" width="8.5546875" style="48"/>
    <col min="14" max="14" width="12" style="48" bestFit="1" customWidth="1"/>
    <col min="15" max="15" width="10.33203125" style="48" bestFit="1" customWidth="1"/>
    <col min="16" max="16" width="9.5546875" style="48" bestFit="1" customWidth="1"/>
    <col min="17" max="16384" width="8.5546875" style="48"/>
  </cols>
  <sheetData>
    <row r="1" spans="1:16" ht="15.6">
      <c r="A1" s="1436" t="s">
        <v>0</v>
      </c>
      <c r="B1" s="1436"/>
      <c r="C1" s="1436"/>
      <c r="D1" s="1436"/>
      <c r="E1" s="1436"/>
      <c r="F1" s="1436"/>
      <c r="G1" s="1436"/>
      <c r="H1" s="1436"/>
      <c r="I1" s="1436"/>
      <c r="J1" s="1436"/>
      <c r="K1" s="1436"/>
      <c r="L1" s="1436"/>
      <c r="M1" s="1436"/>
    </row>
    <row r="2" spans="1:16" ht="15.6">
      <c r="A2" s="1436" t="s">
        <v>1</v>
      </c>
      <c r="B2" s="1437"/>
      <c r="C2" s="1437"/>
      <c r="D2" s="1437"/>
      <c r="E2" s="1437"/>
      <c r="F2" s="1437"/>
      <c r="G2" s="1437"/>
      <c r="H2" s="1437"/>
      <c r="I2" s="1437"/>
      <c r="J2" s="1437"/>
      <c r="K2" s="1437"/>
      <c r="L2" s="1437"/>
      <c r="M2" s="1437"/>
    </row>
    <row r="3" spans="1:16" ht="16.2" thickBot="1">
      <c r="A3" s="1438" t="s">
        <v>2</v>
      </c>
      <c r="B3" s="1439"/>
      <c r="C3" s="1439"/>
      <c r="D3" s="1439"/>
      <c r="E3" s="1439"/>
      <c r="F3" s="1439"/>
      <c r="G3" s="1439"/>
      <c r="H3" s="1439"/>
      <c r="I3" s="1439"/>
      <c r="J3" s="1439"/>
      <c r="K3" s="1439"/>
      <c r="L3" s="1439"/>
      <c r="M3" s="1439"/>
    </row>
    <row r="4" spans="1:16" ht="15.6">
      <c r="A4" s="839"/>
      <c r="B4" s="1440" t="s">
        <v>3</v>
      </c>
      <c r="C4" s="1441"/>
      <c r="D4" s="1442"/>
      <c r="E4" s="1440" t="s">
        <v>4</v>
      </c>
      <c r="F4" s="1441"/>
      <c r="G4" s="1442"/>
      <c r="H4" s="1440" t="s">
        <v>5</v>
      </c>
      <c r="I4" s="1441"/>
      <c r="J4" s="1442"/>
      <c r="K4" s="1443" t="s">
        <v>6</v>
      </c>
      <c r="L4" s="1441"/>
      <c r="M4" s="1442"/>
    </row>
    <row r="5" spans="1:16" ht="13.8" thickBot="1">
      <c r="A5" s="111" t="s">
        <v>7</v>
      </c>
      <c r="B5" s="1001" t="s">
        <v>8</v>
      </c>
      <c r="C5" s="1002" t="s">
        <v>9</v>
      </c>
      <c r="D5" s="1003" t="s">
        <v>10</v>
      </c>
      <c r="E5" s="1001" t="s">
        <v>8</v>
      </c>
      <c r="F5" s="1002" t="s">
        <v>9</v>
      </c>
      <c r="G5" s="1003" t="s">
        <v>10</v>
      </c>
      <c r="H5" s="1001" t="s">
        <v>8</v>
      </c>
      <c r="I5" s="1002" t="s">
        <v>9</v>
      </c>
      <c r="J5" s="1003" t="s">
        <v>10</v>
      </c>
      <c r="K5" s="1001" t="s">
        <v>8</v>
      </c>
      <c r="L5" s="1002" t="s">
        <v>9</v>
      </c>
      <c r="M5" s="1003" t="s">
        <v>10</v>
      </c>
    </row>
    <row r="6" spans="1:16">
      <c r="A6" s="111"/>
      <c r="B6" s="840"/>
      <c r="C6" s="841"/>
      <c r="D6" s="842"/>
      <c r="E6" s="843"/>
      <c r="F6" s="844"/>
      <c r="G6" s="845"/>
      <c r="H6" s="843"/>
      <c r="I6" s="844"/>
      <c r="J6" s="845"/>
      <c r="K6" s="843"/>
      <c r="L6" s="844"/>
      <c r="M6" s="845"/>
      <c r="N6" s="68"/>
    </row>
    <row r="7" spans="1:16">
      <c r="A7" s="112" t="s">
        <v>11</v>
      </c>
      <c r="B7" s="113">
        <f>'ESA Table 1'!B28</f>
        <v>50506371.377308287</v>
      </c>
      <c r="C7" s="114"/>
      <c r="D7" s="115">
        <f t="shared" ref="D7:D13" si="0">B7+C7</f>
        <v>50506371.377308287</v>
      </c>
      <c r="E7" s="136">
        <f>'ESA Table 1'!E28</f>
        <v>4372378.5699999891</v>
      </c>
      <c r="F7" s="114"/>
      <c r="G7" s="115">
        <f t="shared" ref="G7:G13" si="1">E7+F7</f>
        <v>4372378.5699999891</v>
      </c>
      <c r="H7" s="136">
        <f>'ESA Table 1'!H28</f>
        <v>4372378.5699999891</v>
      </c>
      <c r="I7" s="114"/>
      <c r="J7" s="115">
        <f t="shared" ref="J7:J13" si="2">H7+I7</f>
        <v>4372378.5699999891</v>
      </c>
      <c r="K7" s="116">
        <f t="shared" ref="K7:M13" si="3">+IFERROR(H7/B7,0)</f>
        <v>8.6570831575606508E-2</v>
      </c>
      <c r="L7" s="117">
        <f t="shared" si="3"/>
        <v>0</v>
      </c>
      <c r="M7" s="118">
        <f t="shared" si="3"/>
        <v>8.6570831575606508E-2</v>
      </c>
      <c r="N7" s="1381"/>
      <c r="O7" s="1384"/>
      <c r="P7" s="127"/>
    </row>
    <row r="8" spans="1:16" ht="15.6">
      <c r="A8" s="112" t="s">
        <v>12</v>
      </c>
      <c r="B8" s="113">
        <v>12334249</v>
      </c>
      <c r="C8" s="114"/>
      <c r="D8" s="115">
        <f t="shared" si="0"/>
        <v>12334249</v>
      </c>
      <c r="E8" s="136">
        <f>H8</f>
        <v>86639.35</v>
      </c>
      <c r="F8" s="114"/>
      <c r="G8" s="115">
        <f>E8+F8</f>
        <v>86639.35</v>
      </c>
      <c r="H8" s="136">
        <f>'ESA Table 2A MFWB'!M135-'ESA Summary'!H12</f>
        <v>86639.35</v>
      </c>
      <c r="I8" s="114"/>
      <c r="J8" s="115">
        <f t="shared" si="2"/>
        <v>86639.35</v>
      </c>
      <c r="K8" s="116">
        <f t="shared" si="3"/>
        <v>7.0242906560423748E-3</v>
      </c>
      <c r="L8" s="117">
        <f t="shared" si="3"/>
        <v>0</v>
      </c>
      <c r="M8" s="118">
        <f t="shared" si="3"/>
        <v>7.0242906560423748E-3</v>
      </c>
      <c r="N8" s="1381"/>
      <c r="O8" s="1384"/>
      <c r="P8" s="127"/>
    </row>
    <row r="9" spans="1:16">
      <c r="A9" s="112" t="s">
        <v>13</v>
      </c>
      <c r="B9" s="128">
        <v>3884864</v>
      </c>
      <c r="C9" s="129"/>
      <c r="D9" s="130">
        <f t="shared" si="0"/>
        <v>3884864</v>
      </c>
      <c r="E9" s="136">
        <f t="shared" ref="E9:E12" si="4">H9</f>
        <v>17343.249999999993</v>
      </c>
      <c r="F9" s="131"/>
      <c r="G9" s="132">
        <f t="shared" si="1"/>
        <v>17343.249999999993</v>
      </c>
      <c r="H9" s="1376">
        <f>'ESA Table 2B (PPPD)'!B174</f>
        <v>17343.249999999993</v>
      </c>
      <c r="I9" s="129"/>
      <c r="J9" s="130">
        <f t="shared" si="2"/>
        <v>17343.249999999993</v>
      </c>
      <c r="K9" s="133">
        <f t="shared" si="3"/>
        <v>4.4643132938501822E-3</v>
      </c>
      <c r="L9" s="134">
        <f t="shared" si="3"/>
        <v>0</v>
      </c>
      <c r="M9" s="135">
        <f t="shared" si="3"/>
        <v>4.4643132938501822E-3</v>
      </c>
      <c r="N9" s="1381"/>
      <c r="O9" s="1384"/>
      <c r="P9" s="127"/>
    </row>
    <row r="10" spans="1:16">
      <c r="A10" s="88" t="s">
        <v>14</v>
      </c>
      <c r="B10" s="120">
        <v>6350844</v>
      </c>
      <c r="C10" s="121"/>
      <c r="D10" s="122">
        <f t="shared" si="0"/>
        <v>6350844</v>
      </c>
      <c r="E10" s="136">
        <f t="shared" si="4"/>
        <v>1108569.6499999997</v>
      </c>
      <c r="F10" s="131"/>
      <c r="G10" s="132">
        <f t="shared" si="1"/>
        <v>1108569.6499999997</v>
      </c>
      <c r="H10" s="1376">
        <f>'ESA Table 2C'!B45</f>
        <v>1108569.6499999997</v>
      </c>
      <c r="I10" s="131"/>
      <c r="J10" s="132">
        <f t="shared" si="2"/>
        <v>1108569.6499999997</v>
      </c>
      <c r="K10" s="116">
        <f t="shared" si="3"/>
        <v>0.17455469698200737</v>
      </c>
      <c r="L10" s="117">
        <f t="shared" si="3"/>
        <v>0</v>
      </c>
      <c r="M10" s="118">
        <f t="shared" si="3"/>
        <v>0.17455469698200737</v>
      </c>
      <c r="N10" s="1381"/>
      <c r="O10" s="1384"/>
      <c r="P10" s="127"/>
    </row>
    <row r="11" spans="1:16" ht="15.6">
      <c r="A11" s="123" t="s">
        <v>15</v>
      </c>
      <c r="B11" s="120">
        <v>1723000</v>
      </c>
      <c r="C11" s="121"/>
      <c r="D11" s="122">
        <f t="shared" si="0"/>
        <v>1723000</v>
      </c>
      <c r="E11" s="136">
        <f t="shared" si="4"/>
        <v>7938.41</v>
      </c>
      <c r="F11" s="131"/>
      <c r="G11" s="132">
        <f t="shared" si="1"/>
        <v>7938.41</v>
      </c>
      <c r="H11" s="1376">
        <f>'ESA Table 2D'!B47</f>
        <v>7938.41</v>
      </c>
      <c r="I11" s="121"/>
      <c r="J11" s="122">
        <f t="shared" si="2"/>
        <v>7938.41</v>
      </c>
      <c r="K11" s="116">
        <f t="shared" si="3"/>
        <v>4.6073186302959951E-3</v>
      </c>
      <c r="L11" s="117">
        <f t="shared" si="3"/>
        <v>0</v>
      </c>
      <c r="M11" s="118">
        <f t="shared" si="3"/>
        <v>4.6073186302959951E-3</v>
      </c>
      <c r="N11" s="1381"/>
      <c r="O11" s="1384"/>
      <c r="P11" s="127"/>
    </row>
    <row r="12" spans="1:16">
      <c r="A12" s="112" t="s">
        <v>16</v>
      </c>
      <c r="B12" s="113">
        <v>171929</v>
      </c>
      <c r="C12" s="114"/>
      <c r="D12" s="115">
        <f t="shared" si="0"/>
        <v>171929</v>
      </c>
      <c r="E12" s="136">
        <f t="shared" si="4"/>
        <v>12293.289999999994</v>
      </c>
      <c r="F12" s="129"/>
      <c r="G12" s="130">
        <f t="shared" si="1"/>
        <v>12293.289999999994</v>
      </c>
      <c r="H12" s="136">
        <f>'ESA Table 2A MFWB'!M133</f>
        <v>12293.289999999994</v>
      </c>
      <c r="I12" s="114"/>
      <c r="J12" s="115">
        <f t="shared" si="2"/>
        <v>12293.289999999994</v>
      </c>
      <c r="K12" s="116">
        <f t="shared" si="3"/>
        <v>7.1502131693896867E-2</v>
      </c>
      <c r="L12" s="117">
        <f t="shared" si="3"/>
        <v>0</v>
      </c>
      <c r="M12" s="118">
        <f t="shared" si="3"/>
        <v>7.1502131693896867E-2</v>
      </c>
      <c r="N12" s="1381"/>
      <c r="O12" s="1384"/>
      <c r="P12" s="127"/>
    </row>
    <row r="13" spans="1:16">
      <c r="A13" s="973" t="s">
        <v>17</v>
      </c>
      <c r="B13" s="124">
        <f>SUM(B7:B11)</f>
        <v>74799328.377308279</v>
      </c>
      <c r="C13" s="125"/>
      <c r="D13" s="126">
        <f t="shared" si="0"/>
        <v>74799328.377308279</v>
      </c>
      <c r="E13" s="124">
        <f>SUM(E7:E12)</f>
        <v>5605162.5199999884</v>
      </c>
      <c r="F13" s="125"/>
      <c r="G13" s="126">
        <f t="shared" si="1"/>
        <v>5605162.5199999884</v>
      </c>
      <c r="H13" s="124">
        <f>SUM(H7:H12)</f>
        <v>5605162.5199999884</v>
      </c>
      <c r="I13" s="125"/>
      <c r="J13" s="126">
        <f t="shared" si="2"/>
        <v>5605162.5199999884</v>
      </c>
      <c r="K13" s="137">
        <f t="shared" si="3"/>
        <v>7.4936000651316212E-2</v>
      </c>
      <c r="L13" s="138">
        <f t="shared" si="3"/>
        <v>0</v>
      </c>
      <c r="M13" s="139">
        <f t="shared" si="3"/>
        <v>7.4936000651316212E-2</v>
      </c>
      <c r="N13" s="1381"/>
      <c r="O13" s="1374"/>
    </row>
    <row r="14" spans="1:16">
      <c r="H14" s="127"/>
      <c r="N14" s="127"/>
    </row>
    <row r="15" spans="1:16">
      <c r="A15" s="1434"/>
      <c r="B15" s="1434"/>
      <c r="C15" s="1434"/>
      <c r="D15" s="1434"/>
      <c r="E15" s="1434"/>
      <c r="F15" s="1434"/>
      <c r="G15" s="1434"/>
      <c r="H15" s="1434"/>
      <c r="I15" s="1434"/>
      <c r="J15" s="1434"/>
      <c r="K15" s="1434"/>
      <c r="L15" s="1434"/>
      <c r="M15" s="1434"/>
    </row>
    <row r="16" spans="1:16" customFormat="1">
      <c r="A16" s="1435" t="s">
        <v>18</v>
      </c>
      <c r="B16" s="1435"/>
      <c r="C16" s="48"/>
      <c r="D16" s="48"/>
      <c r="E16" s="48"/>
      <c r="F16" s="48"/>
      <c r="G16" s="48"/>
      <c r="H16" s="48"/>
      <c r="I16" s="68"/>
      <c r="J16" s="48"/>
      <c r="K16" s="48"/>
      <c r="L16" s="48"/>
      <c r="M16" s="48"/>
    </row>
    <row r="17" spans="1:13" customFormat="1" ht="15.6">
      <c r="A17" s="48" t="s">
        <v>19</v>
      </c>
      <c r="B17" s="48"/>
      <c r="C17" s="48"/>
      <c r="D17" s="48"/>
      <c r="E17" s="48"/>
      <c r="F17" s="48"/>
      <c r="G17" s="48"/>
      <c r="H17" s="48"/>
      <c r="I17" s="68"/>
      <c r="J17" s="48"/>
      <c r="K17" s="48"/>
      <c r="L17" s="48"/>
    </row>
    <row r="18" spans="1:13" customFormat="1" ht="15.6">
      <c r="A18" s="64" t="s">
        <v>20</v>
      </c>
      <c r="B18" s="48"/>
      <c r="C18" s="48"/>
      <c r="D18" s="48"/>
      <c r="E18" s="48"/>
      <c r="F18" s="48"/>
      <c r="G18" s="48"/>
      <c r="H18" s="48"/>
      <c r="I18" s="48"/>
      <c r="J18" s="48"/>
      <c r="K18" s="48"/>
      <c r="L18" s="48"/>
      <c r="M18" s="48"/>
    </row>
    <row r="21" spans="1:13">
      <c r="A21" s="1435" t="s">
        <v>21</v>
      </c>
      <c r="B21" s="1434"/>
      <c r="C21" s="1434"/>
      <c r="D21" s="1434"/>
      <c r="E21" s="1434"/>
      <c r="F21" s="1434"/>
      <c r="G21" s="1434"/>
      <c r="H21" s="1434"/>
      <c r="I21" s="1434"/>
      <c r="J21" s="1434"/>
      <c r="K21" s="1434"/>
      <c r="L21" s="1434"/>
      <c r="M21" s="1434"/>
    </row>
    <row r="25" spans="1:13">
      <c r="L25" s="48" t="s">
        <v>22</v>
      </c>
    </row>
  </sheetData>
  <mergeCells count="10">
    <mergeCell ref="A15:M15"/>
    <mergeCell ref="A21:M21"/>
    <mergeCell ref="A1:M1"/>
    <mergeCell ref="A2:M2"/>
    <mergeCell ref="A3:M3"/>
    <mergeCell ref="B4:D4"/>
    <mergeCell ref="E4:G4"/>
    <mergeCell ref="H4:J4"/>
    <mergeCell ref="K4:M4"/>
    <mergeCell ref="A16:B16"/>
  </mergeCells>
  <printOptions horizontalCentered="1"/>
  <pageMargins left="0.7" right="0.7" top="0.75" bottom="0.75" header="0.3" footer="0.3"/>
  <pageSetup scale="74" orientation="landscape" r:id="rId1"/>
  <colBreaks count="1" manualBreakCount="1">
    <brk id="13" max="2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pageSetUpPr fitToPage="1"/>
  </sheetPr>
  <dimension ref="A1:O47"/>
  <sheetViews>
    <sheetView zoomScale="110" zoomScaleNormal="110" workbookViewId="0">
      <selection activeCell="L28" sqref="L28"/>
    </sheetView>
  </sheetViews>
  <sheetFormatPr defaultColWidth="9.44140625" defaultRowHeight="13.2"/>
  <cols>
    <col min="1" max="1" width="12.44140625" bestFit="1" customWidth="1"/>
    <col min="2" max="2" width="11.5546875" customWidth="1"/>
    <col min="3" max="3" width="11.44140625" customWidth="1"/>
    <col min="4" max="4" width="12.5546875" customWidth="1"/>
    <col min="5" max="5" width="13.5546875" customWidth="1"/>
    <col min="6" max="6" width="13.109375" bestFit="1" customWidth="1"/>
    <col min="7" max="7" width="12.5546875" customWidth="1"/>
    <col min="8" max="8" width="14.5546875" customWidth="1"/>
    <col min="9" max="9" width="12.5546875" customWidth="1"/>
  </cols>
  <sheetData>
    <row r="1" spans="1:9" ht="15.6">
      <c r="A1" s="1436" t="s">
        <v>968</v>
      </c>
      <c r="B1" s="1436"/>
      <c r="C1" s="1436"/>
      <c r="D1" s="1436"/>
      <c r="E1" s="1436"/>
      <c r="F1" s="1436"/>
      <c r="G1" s="1436"/>
      <c r="H1" s="1436"/>
      <c r="I1" s="1436"/>
    </row>
    <row r="2" spans="1:9" ht="15.6">
      <c r="A2" s="1436" t="str" cm="1">
        <f t="array" ref="A2">'ESA Summary'!A2:A2</f>
        <v>Southern California Edison</v>
      </c>
      <c r="B2" s="1436"/>
      <c r="C2" s="1436"/>
      <c r="D2" s="1436"/>
      <c r="E2" s="1436"/>
      <c r="F2" s="1436"/>
      <c r="G2" s="1436"/>
      <c r="H2" s="1436"/>
      <c r="I2" s="1436"/>
    </row>
    <row r="3" spans="1:9" ht="16.5" customHeight="1" thickBot="1">
      <c r="A3" s="1436" t="str" cm="1">
        <f t="array" ref="A3">'ESA Summary'!A3:A3</f>
        <v>Through January 2026</v>
      </c>
      <c r="B3" s="1436"/>
      <c r="C3" s="1436"/>
      <c r="D3" s="1436"/>
      <c r="E3" s="1436"/>
      <c r="F3" s="1436"/>
      <c r="G3" s="1436"/>
      <c r="H3" s="1436"/>
      <c r="I3" s="1436"/>
    </row>
    <row r="4" spans="1:9" ht="64.5" customHeight="1" thickBot="1">
      <c r="A4" s="343" t="s">
        <v>607</v>
      </c>
      <c r="B4" s="472" t="s">
        <v>969</v>
      </c>
      <c r="C4" s="472" t="s">
        <v>970</v>
      </c>
      <c r="D4" s="344" t="s">
        <v>971</v>
      </c>
      <c r="E4" s="472" t="s">
        <v>972</v>
      </c>
      <c r="F4" s="472" t="s">
        <v>973</v>
      </c>
      <c r="G4" s="472" t="s">
        <v>974</v>
      </c>
      <c r="H4" s="344" t="s">
        <v>975</v>
      </c>
      <c r="I4" s="345" t="s">
        <v>976</v>
      </c>
    </row>
    <row r="5" spans="1:9">
      <c r="A5" s="473" t="s">
        <v>615</v>
      </c>
      <c r="B5" s="434">
        <f>'CARE Table 2'!W8</f>
        <v>1370311</v>
      </c>
      <c r="C5" s="474">
        <v>56</v>
      </c>
      <c r="D5" s="475">
        <f t="shared" ref="D5" si="0">IF(B5&gt;0,(C5/B5),0)</f>
        <v>4.0866635384230295E-5</v>
      </c>
      <c r="E5" s="476">
        <v>0</v>
      </c>
      <c r="F5" s="477">
        <v>1</v>
      </c>
      <c r="G5" s="434">
        <f t="shared" ref="G5" si="1">SUM(E5:F5)</f>
        <v>1</v>
      </c>
      <c r="H5" s="475">
        <f t="shared" ref="H5" si="2">IF(C5=0,0,G5/C5)</f>
        <v>1.7857142857142856E-2</v>
      </c>
      <c r="I5" s="478">
        <f t="shared" ref="I5" si="3">IF(B5&gt;0,G5/B5,0)</f>
        <v>7.2976134614696959E-7</v>
      </c>
    </row>
    <row r="6" spans="1:9">
      <c r="A6" s="479" t="s">
        <v>616</v>
      </c>
      <c r="B6" s="434"/>
      <c r="C6" s="474"/>
      <c r="D6" s="475"/>
      <c r="E6" s="480"/>
      <c r="F6" s="474"/>
      <c r="G6" s="434"/>
      <c r="H6" s="475"/>
      <c r="I6" s="478"/>
    </row>
    <row r="7" spans="1:9">
      <c r="A7" s="479" t="s">
        <v>617</v>
      </c>
      <c r="B7" s="434"/>
      <c r="C7" s="477"/>
      <c r="D7" s="475"/>
      <c r="E7" s="480"/>
      <c r="F7" s="477"/>
      <c r="G7" s="434"/>
      <c r="H7" s="475"/>
      <c r="I7" s="478"/>
    </row>
    <row r="8" spans="1:9">
      <c r="A8" s="479" t="s">
        <v>618</v>
      </c>
      <c r="B8" s="434"/>
      <c r="C8" s="474"/>
      <c r="D8" s="475"/>
      <c r="E8" s="480"/>
      <c r="F8" s="474"/>
      <c r="G8" s="434"/>
      <c r="H8" s="475"/>
      <c r="I8" s="478"/>
    </row>
    <row r="9" spans="1:9">
      <c r="A9" s="479" t="s">
        <v>619</v>
      </c>
      <c r="B9" s="434"/>
      <c r="C9" s="474"/>
      <c r="D9" s="475"/>
      <c r="E9" s="480"/>
      <c r="F9" s="474"/>
      <c r="G9" s="434"/>
      <c r="H9" s="475"/>
      <c r="I9" s="478"/>
    </row>
    <row r="10" spans="1:9">
      <c r="A10" s="479" t="s">
        <v>620</v>
      </c>
      <c r="B10" s="434"/>
      <c r="C10" s="474"/>
      <c r="D10" s="475"/>
      <c r="E10" s="480"/>
      <c r="F10" s="474"/>
      <c r="G10" s="434"/>
      <c r="H10" s="475"/>
      <c r="I10" s="478"/>
    </row>
    <row r="11" spans="1:9">
      <c r="A11" s="479" t="s">
        <v>621</v>
      </c>
      <c r="B11" s="434"/>
      <c r="C11" s="474"/>
      <c r="D11" s="475"/>
      <c r="E11" s="480"/>
      <c r="F11" s="474"/>
      <c r="G11" s="434"/>
      <c r="H11" s="475"/>
      <c r="I11" s="478"/>
    </row>
    <row r="12" spans="1:9">
      <c r="A12" s="479" t="s">
        <v>622</v>
      </c>
      <c r="B12" s="434"/>
      <c r="C12" s="474"/>
      <c r="D12" s="481"/>
      <c r="E12" s="480"/>
      <c r="F12" s="474"/>
      <c r="G12" s="434"/>
      <c r="H12" s="475"/>
      <c r="I12" s="478"/>
    </row>
    <row r="13" spans="1:9">
      <c r="A13" s="479" t="s">
        <v>623</v>
      </c>
      <c r="B13" s="434"/>
      <c r="C13" s="474"/>
      <c r="D13" s="481"/>
      <c r="E13" s="480"/>
      <c r="F13" s="474"/>
      <c r="G13" s="434"/>
      <c r="H13" s="475"/>
      <c r="I13" s="478"/>
    </row>
    <row r="14" spans="1:9">
      <c r="A14" s="479" t="s">
        <v>624</v>
      </c>
      <c r="B14" s="434"/>
      <c r="C14" s="474"/>
      <c r="D14" s="481"/>
      <c r="E14" s="480"/>
      <c r="F14" s="474"/>
      <c r="G14" s="434"/>
      <c r="H14" s="475"/>
      <c r="I14" s="478"/>
    </row>
    <row r="15" spans="1:9">
      <c r="A15" s="479" t="s">
        <v>625</v>
      </c>
      <c r="B15" s="434"/>
      <c r="C15" s="474"/>
      <c r="D15" s="481"/>
      <c r="E15" s="480"/>
      <c r="F15" s="474"/>
      <c r="G15" s="434"/>
      <c r="H15" s="475"/>
      <c r="I15" s="478"/>
    </row>
    <row r="16" spans="1:9" ht="13.8" thickBot="1">
      <c r="A16" s="482" t="s">
        <v>626</v>
      </c>
      <c r="B16" s="434"/>
      <c r="C16" s="474"/>
      <c r="D16" s="481"/>
      <c r="E16" s="480"/>
      <c r="F16" s="474"/>
      <c r="G16" s="434"/>
      <c r="H16" s="475"/>
      <c r="I16" s="478"/>
    </row>
    <row r="17" spans="1:14" ht="13.8" thickBot="1">
      <c r="A17" s="365" t="s">
        <v>961</v>
      </c>
      <c r="B17" s="366">
        <f>_xlfn.IFS(B16&lt;&gt;"",B16,B15&lt;&gt;"",B15,B14&lt;&gt;"",B14,B13&lt;&gt;"",B13,B12&lt;&gt;"",B12,B11&lt;&gt;"",B11,B10&lt;&gt;"",B10,B9&lt;&gt;"",B9,B8&lt;&gt;"",B8,B7&lt;&gt;"",B7,B6&lt;&gt;"",B6,B5&lt;&gt;"",B5)</f>
        <v>1370311</v>
      </c>
      <c r="C17" s="366">
        <f>SUM(C5:C16)</f>
        <v>56</v>
      </c>
      <c r="D17" s="367">
        <f>IF(B17&gt;0,(C17/B17),0)</f>
        <v>4.0866635384230295E-5</v>
      </c>
      <c r="E17" s="366">
        <f>SUM(E5:E16)</f>
        <v>0</v>
      </c>
      <c r="F17" s="366">
        <f>SUM(F5:F16)</f>
        <v>1</v>
      </c>
      <c r="G17" s="366">
        <f>SUM(G5:G16)</f>
        <v>1</v>
      </c>
      <c r="H17" s="367">
        <f>IF(C17=0,0,G17/C17)</f>
        <v>1.7857142857142856E-2</v>
      </c>
      <c r="I17" s="483">
        <f>IF(B17&gt;0,G17/B17,0)</f>
        <v>7.2976134614696959E-7</v>
      </c>
    </row>
    <row r="18" spans="1:14" ht="15" customHeight="1">
      <c r="A18" s="466"/>
      <c r="B18" s="484"/>
      <c r="C18" s="485"/>
      <c r="D18" s="485"/>
      <c r="E18" s="484"/>
      <c r="F18" s="484"/>
      <c r="G18" s="484"/>
      <c r="H18" s="485"/>
      <c r="I18" s="485"/>
    </row>
    <row r="19" spans="1:14" ht="12.75" customHeight="1">
      <c r="A19" s="1638" t="s">
        <v>977</v>
      </c>
      <c r="B19" s="1434"/>
      <c r="C19" s="1434"/>
      <c r="D19" s="1434"/>
      <c r="E19" s="1434"/>
      <c r="F19" s="1434"/>
      <c r="G19" s="1434"/>
      <c r="H19" s="1434"/>
      <c r="I19" s="1434"/>
      <c r="J19" s="14"/>
      <c r="K19" s="14"/>
      <c r="L19" s="14"/>
      <c r="M19" s="15"/>
      <c r="N19" s="15"/>
    </row>
    <row r="20" spans="1:14" ht="26.25" customHeight="1">
      <c r="A20" s="1638" t="s">
        <v>978</v>
      </c>
      <c r="B20" s="1434"/>
      <c r="C20" s="1434"/>
      <c r="D20" s="1434"/>
      <c r="E20" s="1434"/>
      <c r="F20" s="1434"/>
      <c r="G20" s="1434"/>
      <c r="H20" s="1434"/>
      <c r="I20" s="1434"/>
      <c r="J20" s="13"/>
      <c r="K20" s="13"/>
      <c r="L20" s="13"/>
    </row>
    <row r="21" spans="1:14" ht="69.900000000000006" customHeight="1">
      <c r="A21" s="1583" t="s">
        <v>979</v>
      </c>
      <c r="B21" s="1464"/>
      <c r="C21" s="1464"/>
      <c r="D21" s="1464"/>
      <c r="E21" s="1464"/>
      <c r="F21" s="1464"/>
      <c r="G21" s="1464"/>
      <c r="H21" s="1464"/>
      <c r="I21" s="1464"/>
      <c r="J21" s="13"/>
      <c r="K21" s="13"/>
      <c r="L21" s="13"/>
    </row>
    <row r="22" spans="1:14" ht="15.6">
      <c r="A22" s="1615"/>
      <c r="B22" s="1434"/>
      <c r="C22" s="1434"/>
      <c r="D22" s="1434"/>
      <c r="E22" s="1434"/>
      <c r="F22" s="1434"/>
      <c r="G22" s="1434"/>
      <c r="H22" s="1434"/>
      <c r="I22" s="1434"/>
      <c r="J22" s="1434"/>
      <c r="K22" s="1434"/>
      <c r="L22" s="1434"/>
      <c r="M22" s="1434"/>
      <c r="N22" s="1434"/>
    </row>
    <row r="23" spans="1:14" ht="15.75" customHeight="1">
      <c r="A23" s="1456" t="s">
        <v>56</v>
      </c>
      <c r="B23" s="1456"/>
      <c r="C23" s="1456"/>
      <c r="D23" s="1456"/>
      <c r="E23" s="1456"/>
      <c r="F23" s="1456"/>
      <c r="G23" s="1456"/>
      <c r="H23" s="1456"/>
      <c r="I23" s="1456"/>
      <c r="J23" s="13"/>
      <c r="K23" s="13"/>
      <c r="L23" s="13"/>
    </row>
    <row r="24" spans="1:14" ht="16.5" customHeight="1">
      <c r="A24" s="103"/>
      <c r="B24" s="180"/>
      <c r="C24" s="180"/>
      <c r="D24" s="48"/>
      <c r="E24" s="180"/>
      <c r="F24" s="180"/>
      <c r="G24" s="180"/>
      <c r="H24" s="48"/>
      <c r="I24" s="48"/>
    </row>
    <row r="25" spans="1:14" ht="16.5" customHeight="1">
      <c r="A25" s="1530" t="s">
        <v>980</v>
      </c>
      <c r="B25" s="1436"/>
      <c r="C25" s="1436"/>
      <c r="D25" s="1436"/>
      <c r="E25" s="1436"/>
      <c r="F25" s="1436"/>
      <c r="G25" s="1436"/>
      <c r="H25" s="1436"/>
      <c r="I25" s="1436"/>
    </row>
    <row r="26" spans="1:14" ht="15.6">
      <c r="A26" s="1436" t="str" cm="1">
        <f t="array" ref="A26">'ESA Summary'!A2:A2</f>
        <v>Southern California Edison</v>
      </c>
      <c r="B26" s="1436"/>
      <c r="C26" s="1436"/>
      <c r="D26" s="1436"/>
      <c r="E26" s="1436"/>
      <c r="F26" s="1436"/>
      <c r="G26" s="1436"/>
      <c r="H26" s="1436"/>
      <c r="I26" s="1436"/>
    </row>
    <row r="27" spans="1:14" ht="16.2" thickBot="1">
      <c r="A27" s="1507" t="str" cm="1">
        <f t="array" ref="A27">'ESA Summary'!A3:A3</f>
        <v>Through January 2026</v>
      </c>
      <c r="B27" s="1436"/>
      <c r="C27" s="1436"/>
      <c r="D27" s="1436"/>
      <c r="E27" s="1436"/>
      <c r="F27" s="1436"/>
      <c r="G27" s="1436"/>
      <c r="H27" s="1436"/>
      <c r="I27" s="1436"/>
    </row>
    <row r="28" spans="1:14" ht="69" thickBot="1">
      <c r="A28" s="343" t="s">
        <v>607</v>
      </c>
      <c r="B28" s="472" t="s">
        <v>969</v>
      </c>
      <c r="C28" s="472" t="s">
        <v>970</v>
      </c>
      <c r="D28" s="344" t="s">
        <v>971</v>
      </c>
      <c r="E28" s="472" t="s">
        <v>972</v>
      </c>
      <c r="F28" s="472" t="s">
        <v>973</v>
      </c>
      <c r="G28" s="472" t="s">
        <v>974</v>
      </c>
      <c r="H28" s="344" t="s">
        <v>975</v>
      </c>
      <c r="I28" s="345" t="s">
        <v>976</v>
      </c>
    </row>
    <row r="29" spans="1:14">
      <c r="A29" s="473" t="s">
        <v>615</v>
      </c>
      <c r="B29" s="434">
        <f>'CARE Table 2'!W8</f>
        <v>1370311</v>
      </c>
      <c r="C29" s="477">
        <v>968</v>
      </c>
      <c r="D29" s="475">
        <f>IF(B29&gt;0,(C29/B29),0)</f>
        <v>7.0640898307026653E-4</v>
      </c>
      <c r="E29" s="476">
        <v>0</v>
      </c>
      <c r="F29" s="477">
        <v>6</v>
      </c>
      <c r="G29" s="434">
        <f t="shared" ref="G29" si="4">SUM(E29:F29)</f>
        <v>6</v>
      </c>
      <c r="H29" s="475">
        <f>IF(C29=0,0,G29/C29)</f>
        <v>6.1983471074380167E-3</v>
      </c>
      <c r="I29" s="478">
        <f t="shared" ref="I29" si="5">IF(B29&gt;0,G29/B29,0)</f>
        <v>4.3785680768818178E-6</v>
      </c>
    </row>
    <row r="30" spans="1:14">
      <c r="A30" s="479" t="s">
        <v>616</v>
      </c>
      <c r="B30" s="434"/>
      <c r="C30" s="486"/>
      <c r="D30" s="475"/>
      <c r="E30" s="487"/>
      <c r="F30" s="486"/>
      <c r="G30" s="434"/>
      <c r="H30" s="475"/>
      <c r="I30" s="478"/>
    </row>
    <row r="31" spans="1:14">
      <c r="A31" s="479" t="s">
        <v>617</v>
      </c>
      <c r="B31" s="434"/>
      <c r="C31" s="486"/>
      <c r="D31" s="475"/>
      <c r="E31" s="487"/>
      <c r="F31" s="486"/>
      <c r="G31" s="434"/>
      <c r="H31" s="475"/>
      <c r="I31" s="478"/>
    </row>
    <row r="32" spans="1:14">
      <c r="A32" s="479" t="s">
        <v>618</v>
      </c>
      <c r="B32" s="434"/>
      <c r="C32" s="488"/>
      <c r="D32" s="475"/>
      <c r="E32" s="488"/>
      <c r="F32" s="488"/>
      <c r="G32" s="434"/>
      <c r="H32" s="475"/>
      <c r="I32" s="478"/>
    </row>
    <row r="33" spans="1:15">
      <c r="A33" s="479" t="s">
        <v>619</v>
      </c>
      <c r="B33" s="434"/>
      <c r="C33" s="488"/>
      <c r="D33" s="475"/>
      <c r="E33" s="488"/>
      <c r="F33" s="488"/>
      <c r="G33" s="434"/>
      <c r="H33" s="475"/>
      <c r="I33" s="478"/>
    </row>
    <row r="34" spans="1:15">
      <c r="A34" s="479" t="s">
        <v>620</v>
      </c>
      <c r="B34" s="434"/>
      <c r="C34" s="488"/>
      <c r="D34" s="475"/>
      <c r="E34" s="488"/>
      <c r="F34" s="488"/>
      <c r="G34" s="434"/>
      <c r="H34" s="475"/>
      <c r="I34" s="478"/>
      <c r="O34" s="1412"/>
    </row>
    <row r="35" spans="1:15">
      <c r="A35" s="479" t="s">
        <v>621</v>
      </c>
      <c r="B35" s="434"/>
      <c r="C35" s="214"/>
      <c r="D35" s="475"/>
      <c r="E35" s="214"/>
      <c r="F35" s="214"/>
      <c r="G35" s="434"/>
      <c r="H35" s="475"/>
      <c r="I35" s="478"/>
    </row>
    <row r="36" spans="1:15">
      <c r="A36" s="479" t="s">
        <v>622</v>
      </c>
      <c r="B36" s="434"/>
      <c r="C36" s="214"/>
      <c r="D36" s="475"/>
      <c r="E36" s="214"/>
      <c r="F36" s="214"/>
      <c r="G36" s="434"/>
      <c r="H36" s="475"/>
      <c r="I36" s="478"/>
    </row>
    <row r="37" spans="1:15">
      <c r="A37" s="479" t="s">
        <v>623</v>
      </c>
      <c r="B37" s="434"/>
      <c r="C37" s="214"/>
      <c r="D37" s="475"/>
      <c r="E37" s="214"/>
      <c r="F37" s="214"/>
      <c r="G37" s="434"/>
      <c r="H37" s="475"/>
      <c r="I37" s="478"/>
      <c r="J37" s="7"/>
    </row>
    <row r="38" spans="1:15">
      <c r="A38" s="479" t="s">
        <v>624</v>
      </c>
      <c r="B38" s="434"/>
      <c r="C38" s="214"/>
      <c r="D38" s="475"/>
      <c r="E38" s="214"/>
      <c r="F38" s="214"/>
      <c r="G38" s="434"/>
      <c r="H38" s="475"/>
      <c r="I38" s="478"/>
    </row>
    <row r="39" spans="1:15">
      <c r="A39" s="479" t="s">
        <v>625</v>
      </c>
      <c r="B39" s="434"/>
      <c r="C39" s="214"/>
      <c r="D39" s="475"/>
      <c r="E39" s="214"/>
      <c r="F39" s="214"/>
      <c r="G39" s="434"/>
      <c r="H39" s="475"/>
      <c r="I39" s="478"/>
    </row>
    <row r="40" spans="1:15" s="13" customFormat="1" ht="13.8" thickBot="1">
      <c r="A40" s="482" t="s">
        <v>626</v>
      </c>
      <c r="B40" s="434"/>
      <c r="C40" s="364"/>
      <c r="D40" s="475"/>
      <c r="E40" s="364"/>
      <c r="F40" s="364"/>
      <c r="G40" s="434"/>
      <c r="H40" s="475"/>
      <c r="I40" s="478"/>
      <c r="J40"/>
      <c r="K40"/>
      <c r="L40"/>
      <c r="M40"/>
      <c r="N40"/>
    </row>
    <row r="41" spans="1:15" s="16" customFormat="1" ht="12" customHeight="1" thickBot="1">
      <c r="A41" s="365" t="s">
        <v>961</v>
      </c>
      <c r="B41" s="366">
        <f>_xlfn.IFS(B40&lt;&gt;"",B40,B39&lt;&gt;"",B39,B38&lt;&gt;"",B38,B37&lt;&gt;"",B37,B36&lt;&gt;"",B36,B35&lt;&gt;"",B35,B34&lt;&gt;"",B34,B33&lt;&gt;"",B33,B32&lt;&gt;"",B32,B31&lt;&gt;"",B31,B30&lt;&gt;"",B30,B29&lt;&gt;"",B29)</f>
        <v>1370311</v>
      </c>
      <c r="C41" s="366">
        <f>SUM(C29:C40)</f>
        <v>968</v>
      </c>
      <c r="D41" s="367">
        <f t="shared" ref="D41" si="6">IF(B41&gt;0,(C41/B41),0)</f>
        <v>7.0640898307026653E-4</v>
      </c>
      <c r="E41" s="366">
        <f>SUM(E29:E40)</f>
        <v>0</v>
      </c>
      <c r="F41" s="366">
        <f>SUM(F29:F40)</f>
        <v>6</v>
      </c>
      <c r="G41" s="366">
        <f>SUM(G29:G40)</f>
        <v>6</v>
      </c>
      <c r="H41" s="367">
        <f>IF(C41=0,0,G41/C41)</f>
        <v>6.1983471074380167E-3</v>
      </c>
      <c r="I41" s="483">
        <f>IF(B41&gt;0,G41/B41,0)</f>
        <v>4.3785680768818178E-6</v>
      </c>
      <c r="J41"/>
      <c r="K41"/>
      <c r="L41" s="7"/>
      <c r="M41"/>
      <c r="N41"/>
    </row>
    <row r="42" spans="1:15" s="16" customFormat="1" ht="12.75" customHeight="1">
      <c r="A42" s="489"/>
      <c r="B42" s="489"/>
      <c r="C42" s="489"/>
      <c r="D42" s="489"/>
      <c r="E42" s="489"/>
      <c r="F42" s="489"/>
      <c r="G42" s="489"/>
      <c r="H42" s="489"/>
      <c r="I42" s="489"/>
      <c r="J42"/>
      <c r="K42"/>
      <c r="L42"/>
      <c r="M42" s="13"/>
      <c r="N42" s="13"/>
    </row>
    <row r="43" spans="1:15" s="13" customFormat="1">
      <c r="A43" s="1638" t="s">
        <v>981</v>
      </c>
      <c r="B43" s="1434"/>
      <c r="C43" s="1434"/>
      <c r="D43" s="1434"/>
      <c r="E43" s="1434"/>
      <c r="F43" s="1434"/>
      <c r="G43" s="1434"/>
      <c r="H43" s="1434"/>
      <c r="I43" s="1434"/>
      <c r="J43"/>
      <c r="K43"/>
      <c r="L43"/>
      <c r="M43"/>
      <c r="N43"/>
    </row>
    <row r="44" spans="1:15" ht="25.5" customHeight="1">
      <c r="A44" s="1638" t="s">
        <v>982</v>
      </c>
      <c r="B44" s="1434"/>
      <c r="C44" s="1434"/>
      <c r="D44" s="1434"/>
      <c r="E44" s="1434"/>
      <c r="F44" s="1434"/>
      <c r="G44" s="1434"/>
      <c r="H44" s="1434"/>
      <c r="I44" s="1434"/>
    </row>
    <row r="45" spans="1:15" ht="66.75" customHeight="1">
      <c r="A45" s="1583" t="s">
        <v>979</v>
      </c>
      <c r="B45" s="1464"/>
      <c r="C45" s="1464"/>
      <c r="D45" s="1464"/>
      <c r="E45" s="1464"/>
      <c r="F45" s="1464"/>
      <c r="G45" s="1464"/>
      <c r="H45" s="1464"/>
      <c r="I45" s="1464"/>
      <c r="J45" s="13"/>
      <c r="K45" s="13"/>
      <c r="L45" s="13"/>
    </row>
    <row r="46" spans="1:15" ht="12.9" customHeight="1">
      <c r="A46" s="1615"/>
      <c r="B46" s="1434"/>
      <c r="C46" s="1434"/>
      <c r="D46" s="1434"/>
      <c r="E46" s="1434"/>
      <c r="F46" s="1434"/>
      <c r="G46" s="1434"/>
      <c r="H46" s="1434"/>
      <c r="I46" s="1434"/>
      <c r="J46" s="1434"/>
      <c r="K46" s="1434"/>
      <c r="L46" s="1434"/>
      <c r="M46" s="1434"/>
      <c r="N46" s="1434"/>
    </row>
    <row r="47" spans="1:15" ht="27" customHeight="1">
      <c r="A47" s="1637" t="s">
        <v>983</v>
      </c>
      <c r="B47" s="1637"/>
      <c r="C47" s="1637"/>
      <c r="D47" s="1637"/>
      <c r="E47" s="1637"/>
      <c r="F47" s="1637"/>
      <c r="G47" s="1637"/>
      <c r="H47" s="1637"/>
      <c r="I47" s="1637"/>
      <c r="J47" s="13"/>
      <c r="K47" s="13"/>
      <c r="L47" s="13"/>
    </row>
  </sheetData>
  <mergeCells count="16">
    <mergeCell ref="A23:I23"/>
    <mergeCell ref="A25:I25"/>
    <mergeCell ref="A21:I21"/>
    <mergeCell ref="A1:I1"/>
    <mergeCell ref="A2:I2"/>
    <mergeCell ref="A3:I3"/>
    <mergeCell ref="A19:I19"/>
    <mergeCell ref="A20:I20"/>
    <mergeCell ref="A22:N22"/>
    <mergeCell ref="A46:N46"/>
    <mergeCell ref="A47:I47"/>
    <mergeCell ref="A26:I26"/>
    <mergeCell ref="A27:I27"/>
    <mergeCell ref="A43:I43"/>
    <mergeCell ref="A45:I45"/>
    <mergeCell ref="A44:I44"/>
  </mergeCells>
  <printOptions horizontalCentered="1"/>
  <pageMargins left="0.25" right="0.25" top="0.5" bottom="0.5" header="0.5" footer="0.5"/>
  <pageSetup scale="83"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pageSetUpPr fitToPage="1"/>
  </sheetPr>
  <dimension ref="A1:S29"/>
  <sheetViews>
    <sheetView zoomScaleNormal="100" zoomScaleSheetLayoutView="70" workbookViewId="0">
      <selection activeCell="L28" sqref="L28"/>
    </sheetView>
  </sheetViews>
  <sheetFormatPr defaultColWidth="8.5546875" defaultRowHeight="13.2"/>
  <cols>
    <col min="1" max="9" width="10.5546875" customWidth="1"/>
    <col min="10" max="10" width="9.88671875" customWidth="1"/>
    <col min="12" max="12" width="13.5546875" customWidth="1"/>
  </cols>
  <sheetData>
    <row r="1" spans="1:19" ht="15.6">
      <c r="A1" s="1436" t="s">
        <v>984</v>
      </c>
      <c r="B1" s="1436"/>
      <c r="C1" s="1436"/>
      <c r="D1" s="1436"/>
      <c r="E1" s="1436"/>
      <c r="F1" s="1436"/>
      <c r="G1" s="1436"/>
      <c r="H1" s="1436"/>
      <c r="I1" s="1436"/>
      <c r="J1" s="1436"/>
    </row>
    <row r="2" spans="1:19" ht="15.6">
      <c r="A2" s="1436" t="str">
        <f>'ESA Summary'!A2:A2</f>
        <v>Southern California Edison</v>
      </c>
      <c r="B2" s="1436"/>
      <c r="C2" s="1436"/>
      <c r="D2" s="1436"/>
      <c r="E2" s="1436"/>
      <c r="F2" s="1436"/>
      <c r="G2" s="1436"/>
      <c r="H2" s="1436"/>
      <c r="I2" s="1436"/>
      <c r="J2" s="1436"/>
    </row>
    <row r="3" spans="1:19" ht="15.6">
      <c r="A3" s="1436" t="str">
        <f>'ESA Summary'!A3:A3</f>
        <v>Through January 2026</v>
      </c>
      <c r="B3" s="1436"/>
      <c r="C3" s="1436"/>
      <c r="D3" s="1436"/>
      <c r="E3" s="1436"/>
      <c r="F3" s="1436"/>
      <c r="G3" s="1436"/>
      <c r="H3" s="1436"/>
      <c r="I3" s="1436"/>
      <c r="J3" s="1436"/>
    </row>
    <row r="4" spans="1:19" ht="16.2" thickBot="1">
      <c r="A4" s="342"/>
      <c r="B4" s="83"/>
      <c r="C4" s="83"/>
      <c r="D4" s="83"/>
      <c r="E4" s="83"/>
      <c r="F4" s="83"/>
      <c r="G4" s="83"/>
      <c r="H4" s="83"/>
      <c r="I4" s="83"/>
      <c r="J4" s="83"/>
    </row>
    <row r="5" spans="1:19" ht="13.8" thickBot="1">
      <c r="A5" s="1640" t="s">
        <v>573</v>
      </c>
      <c r="B5" s="1642" t="s">
        <v>985</v>
      </c>
      <c r="C5" s="1643"/>
      <c r="D5" s="1644"/>
      <c r="E5" s="1645" t="s">
        <v>986</v>
      </c>
      <c r="F5" s="1643"/>
      <c r="G5" s="1644"/>
      <c r="H5" s="1628" t="s">
        <v>987</v>
      </c>
      <c r="I5" s="1643"/>
      <c r="J5" s="1646"/>
    </row>
    <row r="6" spans="1:19" ht="13.8" thickBot="1">
      <c r="A6" s="1641"/>
      <c r="B6" s="343" t="s">
        <v>575</v>
      </c>
      <c r="C6" s="344" t="s">
        <v>988</v>
      </c>
      <c r="D6" s="345" t="s">
        <v>10</v>
      </c>
      <c r="E6" s="343" t="s">
        <v>575</v>
      </c>
      <c r="F6" s="346" t="s">
        <v>576</v>
      </c>
      <c r="G6" s="345" t="s">
        <v>10</v>
      </c>
      <c r="H6" s="343" t="s">
        <v>575</v>
      </c>
      <c r="I6" s="344" t="s">
        <v>576</v>
      </c>
      <c r="J6" s="347" t="s">
        <v>10</v>
      </c>
    </row>
    <row r="7" spans="1:19">
      <c r="A7" s="37" t="s">
        <v>577</v>
      </c>
      <c r="B7" s="348">
        <v>694</v>
      </c>
      <c r="C7" s="348">
        <v>0</v>
      </c>
      <c r="D7" s="348">
        <f t="shared" ref="D7:D22" si="0">SUM(B7:C7)</f>
        <v>694</v>
      </c>
      <c r="E7" s="348">
        <v>45</v>
      </c>
      <c r="F7" s="348">
        <v>0</v>
      </c>
      <c r="G7" s="348">
        <f t="shared" ref="G7:G22" si="1">SUM(E7:F7)</f>
        <v>45</v>
      </c>
      <c r="H7" s="349">
        <f t="shared" ref="H7:H22" si="2">IFERROR(E7/B7,0)</f>
        <v>6.4841498559077809E-2</v>
      </c>
      <c r="I7" s="349">
        <f t="shared" ref="I7:I22" si="3">IFERROR(F7/C7,0)</f>
        <v>0</v>
      </c>
      <c r="J7" s="350">
        <f t="shared" ref="J7:J22" si="4">IFERROR(G7/D7,0)</f>
        <v>6.4841498559077809E-2</v>
      </c>
    </row>
    <row r="8" spans="1:19">
      <c r="A8" s="37" t="s">
        <v>578</v>
      </c>
      <c r="B8" s="348">
        <v>1</v>
      </c>
      <c r="C8" s="348">
        <v>296</v>
      </c>
      <c r="D8" s="348">
        <f t="shared" si="0"/>
        <v>297</v>
      </c>
      <c r="E8" s="348">
        <v>0</v>
      </c>
      <c r="F8" s="348">
        <v>34</v>
      </c>
      <c r="G8" s="348">
        <f t="shared" si="1"/>
        <v>34</v>
      </c>
      <c r="H8" s="349">
        <f t="shared" si="2"/>
        <v>0</v>
      </c>
      <c r="I8" s="44">
        <f t="shared" si="3"/>
        <v>0.11486486486486487</v>
      </c>
      <c r="J8" s="351">
        <f t="shared" si="4"/>
        <v>0.11447811447811448</v>
      </c>
    </row>
    <row r="9" spans="1:19">
      <c r="A9" s="37" t="s">
        <v>579</v>
      </c>
      <c r="B9" s="348">
        <v>10</v>
      </c>
      <c r="C9" s="348">
        <v>1619</v>
      </c>
      <c r="D9" s="348">
        <f t="shared" si="0"/>
        <v>1629</v>
      </c>
      <c r="E9" s="348">
        <v>27</v>
      </c>
      <c r="F9" s="348">
        <v>960</v>
      </c>
      <c r="G9" s="348">
        <f t="shared" si="1"/>
        <v>987</v>
      </c>
      <c r="H9" s="349">
        <f t="shared" si="2"/>
        <v>2.7</v>
      </c>
      <c r="I9" s="44">
        <f t="shared" si="3"/>
        <v>0.592958616429895</v>
      </c>
      <c r="J9" s="351">
        <f t="shared" si="4"/>
        <v>0.60589318600368325</v>
      </c>
    </row>
    <row r="10" spans="1:19" s="16" customFormat="1" ht="12.75" customHeight="1">
      <c r="A10" s="37" t="s">
        <v>580</v>
      </c>
      <c r="B10" s="348">
        <v>13285</v>
      </c>
      <c r="C10" s="348">
        <v>17079</v>
      </c>
      <c r="D10" s="348">
        <f t="shared" si="0"/>
        <v>30364</v>
      </c>
      <c r="E10" s="348">
        <v>10606</v>
      </c>
      <c r="F10" s="348">
        <v>15118</v>
      </c>
      <c r="G10" s="348">
        <f t="shared" si="1"/>
        <v>25724</v>
      </c>
      <c r="H10" s="349">
        <f t="shared" si="2"/>
        <v>0.79834399698908542</v>
      </c>
      <c r="I10" s="44">
        <f t="shared" si="3"/>
        <v>0.88518063118449553</v>
      </c>
      <c r="J10" s="351">
        <f t="shared" si="4"/>
        <v>0.84718745883282831</v>
      </c>
      <c r="K10"/>
      <c r="L10"/>
      <c r="M10"/>
      <c r="N10"/>
      <c r="O10"/>
      <c r="P10"/>
      <c r="Q10"/>
      <c r="R10"/>
      <c r="S10"/>
    </row>
    <row r="11" spans="1:19">
      <c r="A11" s="37" t="s">
        <v>581</v>
      </c>
      <c r="B11" s="348">
        <v>0</v>
      </c>
      <c r="C11" s="348">
        <v>9195</v>
      </c>
      <c r="D11" s="348">
        <f t="shared" si="0"/>
        <v>9195</v>
      </c>
      <c r="E11" s="348">
        <v>97</v>
      </c>
      <c r="F11" s="348">
        <v>10160</v>
      </c>
      <c r="G11" s="348">
        <f t="shared" si="1"/>
        <v>10257</v>
      </c>
      <c r="H11" s="349">
        <f t="shared" si="2"/>
        <v>0</v>
      </c>
      <c r="I11" s="44">
        <f t="shared" si="3"/>
        <v>1.1049483414899401</v>
      </c>
      <c r="J11" s="351">
        <f t="shared" si="4"/>
        <v>1.1154975530179445</v>
      </c>
    </row>
    <row r="12" spans="1:19">
      <c r="A12" s="37" t="s">
        <v>582</v>
      </c>
      <c r="B12" s="348">
        <v>506838</v>
      </c>
      <c r="C12" s="348">
        <v>3237</v>
      </c>
      <c r="D12" s="348">
        <f t="shared" si="0"/>
        <v>510075</v>
      </c>
      <c r="E12" s="348">
        <v>561976</v>
      </c>
      <c r="F12" s="348">
        <v>2738</v>
      </c>
      <c r="G12" s="348">
        <f t="shared" si="1"/>
        <v>564714</v>
      </c>
      <c r="H12" s="349">
        <f t="shared" si="2"/>
        <v>1.1087882124071202</v>
      </c>
      <c r="I12" s="44">
        <f t="shared" si="3"/>
        <v>0.84584491813407481</v>
      </c>
      <c r="J12" s="351">
        <f t="shared" si="4"/>
        <v>1.1071195412439347</v>
      </c>
    </row>
    <row r="13" spans="1:19">
      <c r="A13" s="37" t="s">
        <v>583</v>
      </c>
      <c r="B13" s="348">
        <v>2</v>
      </c>
      <c r="C13" s="348">
        <v>0</v>
      </c>
      <c r="D13" s="348">
        <f t="shared" si="0"/>
        <v>2</v>
      </c>
      <c r="E13" s="348">
        <v>0</v>
      </c>
      <c r="F13" s="348">
        <v>0</v>
      </c>
      <c r="G13" s="348">
        <f t="shared" si="1"/>
        <v>0</v>
      </c>
      <c r="H13" s="349">
        <f t="shared" si="2"/>
        <v>0</v>
      </c>
      <c r="I13" s="44">
        <f t="shared" si="3"/>
        <v>0</v>
      </c>
      <c r="J13" s="351">
        <f t="shared" si="4"/>
        <v>0</v>
      </c>
    </row>
    <row r="14" spans="1:19">
      <c r="A14" s="37" t="s">
        <v>584</v>
      </c>
      <c r="B14" s="348">
        <v>0</v>
      </c>
      <c r="C14" s="348">
        <v>1</v>
      </c>
      <c r="D14" s="348">
        <f t="shared" si="0"/>
        <v>1</v>
      </c>
      <c r="E14" s="348">
        <v>0</v>
      </c>
      <c r="F14" s="348">
        <v>0</v>
      </c>
      <c r="G14" s="348">
        <f t="shared" si="1"/>
        <v>0</v>
      </c>
      <c r="H14" s="349">
        <f t="shared" si="2"/>
        <v>0</v>
      </c>
      <c r="I14" s="44">
        <f t="shared" si="3"/>
        <v>0</v>
      </c>
      <c r="J14" s="351">
        <f t="shared" si="4"/>
        <v>0</v>
      </c>
    </row>
    <row r="15" spans="1:19">
      <c r="A15" s="37" t="s">
        <v>585</v>
      </c>
      <c r="B15" s="348">
        <v>0</v>
      </c>
      <c r="C15" s="348">
        <v>2642</v>
      </c>
      <c r="D15" s="348">
        <f t="shared" si="0"/>
        <v>2642</v>
      </c>
      <c r="E15" s="348">
        <v>12</v>
      </c>
      <c r="F15" s="348">
        <v>891</v>
      </c>
      <c r="G15" s="348">
        <f t="shared" si="1"/>
        <v>903</v>
      </c>
      <c r="H15" s="349">
        <f t="shared" si="2"/>
        <v>0</v>
      </c>
      <c r="I15" s="44">
        <f t="shared" si="3"/>
        <v>0.3372445117335352</v>
      </c>
      <c r="J15" s="351">
        <f t="shared" si="4"/>
        <v>0.3417865253595761</v>
      </c>
    </row>
    <row r="16" spans="1:19">
      <c r="A16" s="37" t="s">
        <v>586</v>
      </c>
      <c r="B16" s="348">
        <v>192585</v>
      </c>
      <c r="C16" s="348">
        <v>1</v>
      </c>
      <c r="D16" s="348">
        <f t="shared" si="0"/>
        <v>192586</v>
      </c>
      <c r="E16" s="348">
        <v>177641</v>
      </c>
      <c r="F16" s="348">
        <v>0</v>
      </c>
      <c r="G16" s="348">
        <f t="shared" si="1"/>
        <v>177641</v>
      </c>
      <c r="H16" s="349">
        <f t="shared" si="2"/>
        <v>0.92240309473738868</v>
      </c>
      <c r="I16" s="44">
        <f t="shared" si="3"/>
        <v>0</v>
      </c>
      <c r="J16" s="351">
        <f t="shared" si="4"/>
        <v>0.92239830517275401</v>
      </c>
    </row>
    <row r="17" spans="1:10">
      <c r="A17" s="37" t="s">
        <v>587</v>
      </c>
      <c r="B17" s="348">
        <v>91190</v>
      </c>
      <c r="C17" s="348">
        <v>91433</v>
      </c>
      <c r="D17" s="348">
        <f t="shared" si="0"/>
        <v>182623</v>
      </c>
      <c r="E17" s="348">
        <v>97172</v>
      </c>
      <c r="F17" s="348">
        <v>107840</v>
      </c>
      <c r="G17" s="348">
        <f t="shared" si="1"/>
        <v>205012</v>
      </c>
      <c r="H17" s="349">
        <f t="shared" si="2"/>
        <v>1.0655992981686588</v>
      </c>
      <c r="I17" s="44">
        <f t="shared" si="3"/>
        <v>1.1794428707359488</v>
      </c>
      <c r="J17" s="351">
        <f t="shared" si="4"/>
        <v>1.1225968251534582</v>
      </c>
    </row>
    <row r="18" spans="1:10">
      <c r="A18" s="37" t="s">
        <v>588</v>
      </c>
      <c r="B18" s="348">
        <v>180922</v>
      </c>
      <c r="C18" s="348">
        <v>39934</v>
      </c>
      <c r="D18" s="348">
        <f t="shared" si="0"/>
        <v>220856</v>
      </c>
      <c r="E18" s="348">
        <v>210016</v>
      </c>
      <c r="F18" s="348">
        <v>42605</v>
      </c>
      <c r="G18" s="348">
        <f t="shared" si="1"/>
        <v>252621</v>
      </c>
      <c r="H18" s="349">
        <f t="shared" si="2"/>
        <v>1.1608096306695703</v>
      </c>
      <c r="I18" s="44">
        <f t="shared" si="3"/>
        <v>1.066885360845395</v>
      </c>
      <c r="J18" s="351">
        <f t="shared" si="4"/>
        <v>1.1438267468395698</v>
      </c>
    </row>
    <row r="19" spans="1:10">
      <c r="A19" s="37" t="s">
        <v>589</v>
      </c>
      <c r="B19" s="348">
        <v>0</v>
      </c>
      <c r="C19" s="348">
        <v>1</v>
      </c>
      <c r="D19" s="348">
        <f t="shared" si="0"/>
        <v>1</v>
      </c>
      <c r="E19" s="348">
        <v>0</v>
      </c>
      <c r="F19" s="348">
        <v>1</v>
      </c>
      <c r="G19" s="348">
        <f t="shared" si="1"/>
        <v>1</v>
      </c>
      <c r="H19" s="349">
        <f t="shared" si="2"/>
        <v>0</v>
      </c>
      <c r="I19" s="44">
        <f t="shared" si="3"/>
        <v>1</v>
      </c>
      <c r="J19" s="351">
        <f t="shared" si="4"/>
        <v>1</v>
      </c>
    </row>
    <row r="20" spans="1:10">
      <c r="A20" s="37" t="s">
        <v>590</v>
      </c>
      <c r="B20" s="348">
        <v>17383</v>
      </c>
      <c r="C20" s="348">
        <v>0</v>
      </c>
      <c r="D20" s="348">
        <f t="shared" si="0"/>
        <v>17383</v>
      </c>
      <c r="E20" s="348">
        <v>9315</v>
      </c>
      <c r="F20" s="348">
        <v>0</v>
      </c>
      <c r="G20" s="348">
        <f t="shared" si="1"/>
        <v>9315</v>
      </c>
      <c r="H20" s="349">
        <f t="shared" si="2"/>
        <v>0.53586837715008917</v>
      </c>
      <c r="I20" s="44">
        <f t="shared" si="3"/>
        <v>0</v>
      </c>
      <c r="J20" s="351">
        <f t="shared" si="4"/>
        <v>0.53586837715008917</v>
      </c>
    </row>
    <row r="21" spans="1:10">
      <c r="A21" s="37" t="s">
        <v>591</v>
      </c>
      <c r="B21" s="348">
        <v>12887</v>
      </c>
      <c r="C21" s="348">
        <v>40654</v>
      </c>
      <c r="D21" s="348">
        <f t="shared" si="0"/>
        <v>53541</v>
      </c>
      <c r="E21" s="348">
        <v>14601</v>
      </c>
      <c r="F21" s="348">
        <v>48620</v>
      </c>
      <c r="G21" s="348">
        <f t="shared" si="1"/>
        <v>63221</v>
      </c>
      <c r="H21" s="349">
        <f t="shared" si="2"/>
        <v>1.1330022503297896</v>
      </c>
      <c r="I21" s="44">
        <f t="shared" si="3"/>
        <v>1.195946278348994</v>
      </c>
      <c r="J21" s="351">
        <f t="shared" si="4"/>
        <v>1.1807960254758036</v>
      </c>
    </row>
    <row r="22" spans="1:10">
      <c r="A22" s="37" t="s">
        <v>592</v>
      </c>
      <c r="B22" s="348">
        <v>60008</v>
      </c>
      <c r="C22" s="348">
        <v>2551</v>
      </c>
      <c r="D22" s="348">
        <f t="shared" si="0"/>
        <v>62559</v>
      </c>
      <c r="E22" s="348">
        <v>57744</v>
      </c>
      <c r="F22" s="348">
        <v>2092</v>
      </c>
      <c r="G22" s="348">
        <f t="shared" si="1"/>
        <v>59836</v>
      </c>
      <c r="H22" s="349">
        <f t="shared" si="2"/>
        <v>0.9622716971070524</v>
      </c>
      <c r="I22" s="44">
        <f t="shared" si="3"/>
        <v>0.82007056056448446</v>
      </c>
      <c r="J22" s="351">
        <f t="shared" si="4"/>
        <v>0.95647308940360298</v>
      </c>
    </row>
    <row r="23" spans="1:10" ht="13.8" thickBot="1">
      <c r="A23" s="982" t="s">
        <v>10</v>
      </c>
      <c r="B23" s="983">
        <f t="shared" ref="B23:G23" si="5">SUM(B7:B22)</f>
        <v>1075805</v>
      </c>
      <c r="C23" s="983">
        <f t="shared" si="5"/>
        <v>208643</v>
      </c>
      <c r="D23" s="983">
        <f t="shared" si="5"/>
        <v>1284448</v>
      </c>
      <c r="E23" s="983">
        <f t="shared" si="5"/>
        <v>1139252</v>
      </c>
      <c r="F23" s="983">
        <f t="shared" si="5"/>
        <v>231059</v>
      </c>
      <c r="G23" s="352">
        <f t="shared" si="5"/>
        <v>1370311</v>
      </c>
      <c r="H23" s="984">
        <f>E23/B23</f>
        <v>1.0589763014672733</v>
      </c>
      <c r="I23" s="984">
        <f>F23/C23</f>
        <v>1.1074371054864049</v>
      </c>
      <c r="J23" s="985">
        <f>G23/D23</f>
        <v>1.066848171354543</v>
      </c>
    </row>
    <row r="24" spans="1:10">
      <c r="A24" s="48"/>
      <c r="B24" s="48"/>
      <c r="C24" s="48"/>
      <c r="D24" s="48"/>
      <c r="E24" s="48"/>
      <c r="F24" s="48"/>
      <c r="G24" s="48"/>
      <c r="H24" s="48"/>
      <c r="I24" s="48"/>
      <c r="J24" s="48"/>
    </row>
    <row r="25" spans="1:10" ht="15.6">
      <c r="A25" s="353" t="s">
        <v>989</v>
      </c>
      <c r="B25" s="353"/>
      <c r="C25" s="353"/>
      <c r="D25" s="353"/>
      <c r="E25" s="353"/>
      <c r="F25" s="353"/>
      <c r="G25" s="353"/>
      <c r="H25" s="353"/>
      <c r="I25" s="353"/>
      <c r="J25" s="353"/>
    </row>
    <row r="26" spans="1:10" ht="15.6">
      <c r="A26" s="354" t="s">
        <v>990</v>
      </c>
      <c r="B26" s="354"/>
      <c r="C26" s="354"/>
      <c r="D26" s="354"/>
      <c r="E26" s="354"/>
      <c r="F26" s="354"/>
      <c r="G26" s="354"/>
      <c r="H26" s="354"/>
      <c r="I26" s="354"/>
      <c r="J26" s="354"/>
    </row>
    <row r="27" spans="1:10">
      <c r="A27" s="48"/>
      <c r="B27" s="48"/>
      <c r="C27" s="48"/>
      <c r="D27" s="48"/>
      <c r="E27" s="48"/>
      <c r="F27" s="48"/>
      <c r="G27" s="48"/>
      <c r="H27" s="48"/>
      <c r="I27" s="48"/>
      <c r="J27" s="48"/>
    </row>
    <row r="28" spans="1:10">
      <c r="A28" s="48"/>
      <c r="B28" s="48"/>
      <c r="C28" s="48"/>
      <c r="D28" s="48"/>
      <c r="E28" s="48"/>
      <c r="F28" s="48"/>
      <c r="G28" s="48"/>
      <c r="H28" s="48"/>
      <c r="I28" s="48"/>
      <c r="J28" s="48"/>
    </row>
    <row r="29" spans="1:10" ht="22.5" customHeight="1">
      <c r="A29" s="1639" t="s">
        <v>454</v>
      </c>
      <c r="B29" s="1639"/>
      <c r="C29" s="1639"/>
      <c r="D29" s="1639"/>
      <c r="E29" s="1639"/>
      <c r="F29" s="1639"/>
      <c r="G29" s="1639"/>
      <c r="H29" s="1639"/>
      <c r="I29" s="1639"/>
      <c r="J29" s="1639"/>
    </row>
  </sheetData>
  <mergeCells count="8">
    <mergeCell ref="A29:J29"/>
    <mergeCell ref="A1:J1"/>
    <mergeCell ref="A2:J2"/>
    <mergeCell ref="A3:J3"/>
    <mergeCell ref="A5:A6"/>
    <mergeCell ref="B5:D5"/>
    <mergeCell ref="E5:G5"/>
    <mergeCell ref="H5:J5"/>
  </mergeCells>
  <hyperlinks>
    <hyperlink ref="A2" r:id="rId1" display="=@'ESA Summary'!A2:A2" xr:uid="{8B1610CB-6E0E-4949-964D-09785F66BD52}"/>
    <hyperlink ref="A3" r:id="rId2" display="=@'ESA Summary'!A2:A2" xr:uid="{DD6C108B-396B-4B91-B606-548C2AC6515B}"/>
  </hyperlinks>
  <printOptions horizontalCentered="1"/>
  <pageMargins left="2.2000000000000002" right="0.7" top="0.75" bottom="0.75" header="0.3" footer="0.3"/>
  <pageSetup scale="92" orientation="landscape"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pageSetUpPr fitToPage="1"/>
  </sheetPr>
  <dimension ref="A1:K25"/>
  <sheetViews>
    <sheetView zoomScaleNormal="100" zoomScaleSheetLayoutView="80" workbookViewId="0">
      <selection activeCell="L28" sqref="L28"/>
    </sheetView>
  </sheetViews>
  <sheetFormatPr defaultColWidth="8.5546875" defaultRowHeight="13.2"/>
  <cols>
    <col min="1" max="1" width="10.5546875" style="48" customWidth="1"/>
    <col min="2" max="5" width="12.5546875" style="48" customWidth="1"/>
    <col min="6" max="6" width="13.5546875" style="48" customWidth="1"/>
    <col min="7" max="7" width="14.5546875" style="368" customWidth="1"/>
    <col min="8" max="8" width="12.5546875" style="48" customWidth="1"/>
    <col min="9" max="9" width="6.44140625" style="191" customWidth="1"/>
    <col min="10" max="11" width="8.5546875" style="191"/>
    <col min="12" max="16384" width="8.5546875" style="48"/>
  </cols>
  <sheetData>
    <row r="1" spans="1:11" ht="15.6">
      <c r="A1" s="1436" t="s">
        <v>991</v>
      </c>
      <c r="B1" s="1436"/>
      <c r="C1" s="1436"/>
      <c r="D1" s="1436"/>
      <c r="E1" s="1436"/>
      <c r="F1" s="1436"/>
      <c r="G1" s="1436"/>
      <c r="H1" s="1436"/>
    </row>
    <row r="2" spans="1:11" ht="15.6">
      <c r="A2" s="1436" t="str">
        <f>'ESA Summary'!A2:A2</f>
        <v>Southern California Edison</v>
      </c>
      <c r="B2" s="1436"/>
      <c r="C2" s="1436"/>
      <c r="D2" s="1436"/>
      <c r="E2" s="1436"/>
      <c r="F2" s="1436"/>
      <c r="G2" s="1436"/>
      <c r="H2" s="1436"/>
    </row>
    <row r="3" spans="1:11" ht="16.2" thickBot="1">
      <c r="A3" s="1436" t="str">
        <f>'ESA Summary'!A3:A3</f>
        <v>Through January 2026</v>
      </c>
      <c r="B3" s="1436"/>
      <c r="C3" s="1436"/>
      <c r="D3" s="1436"/>
      <c r="E3" s="1436"/>
      <c r="F3" s="1436"/>
      <c r="G3" s="1436"/>
      <c r="H3" s="1436"/>
    </row>
    <row r="4" spans="1:11" ht="55.2">
      <c r="A4" s="490" t="s">
        <v>607</v>
      </c>
      <c r="B4" s="357" t="s">
        <v>992</v>
      </c>
      <c r="C4" s="357" t="s">
        <v>993</v>
      </c>
      <c r="D4" s="357" t="s">
        <v>994</v>
      </c>
      <c r="E4" s="357" t="s">
        <v>995</v>
      </c>
      <c r="F4" s="357" t="s">
        <v>996</v>
      </c>
      <c r="G4" s="357" t="s">
        <v>997</v>
      </c>
      <c r="H4" s="358" t="s">
        <v>998</v>
      </c>
      <c r="I4" s="491"/>
      <c r="J4" s="491"/>
    </row>
    <row r="5" spans="1:11" s="191" customFormat="1">
      <c r="A5" s="359" t="s">
        <v>615</v>
      </c>
      <c r="B5" s="214">
        <f>'CARE Table 2'!W8</f>
        <v>1370311</v>
      </c>
      <c r="C5" s="214">
        <v>9339</v>
      </c>
      <c r="D5" s="360">
        <f t="shared" ref="D5" si="0">IFERROR(C5/B5,0)</f>
        <v>6.8152412116665485E-3</v>
      </c>
      <c r="E5" s="214">
        <v>314</v>
      </c>
      <c r="F5" s="214">
        <v>21</v>
      </c>
      <c r="G5" s="360">
        <f t="shared" ref="G5" si="1">IFERROR(E5/C5,)</f>
        <v>3.3622443516436451E-2</v>
      </c>
      <c r="H5" s="362">
        <f t="shared" ref="H5" si="2">IFERROR(F5/B5,0)</f>
        <v>1.5324988269086362E-5</v>
      </c>
      <c r="I5" s="492"/>
      <c r="J5" s="467"/>
    </row>
    <row r="6" spans="1:11">
      <c r="A6" s="359" t="s">
        <v>616</v>
      </c>
      <c r="B6" s="214"/>
      <c r="C6" s="214"/>
      <c r="D6" s="360"/>
      <c r="E6" s="214"/>
      <c r="F6" s="214"/>
      <c r="G6" s="360"/>
      <c r="H6" s="362"/>
      <c r="I6" s="492"/>
      <c r="J6" s="467"/>
    </row>
    <row r="7" spans="1:11">
      <c r="A7" s="359" t="s">
        <v>617</v>
      </c>
      <c r="B7" s="214"/>
      <c r="C7" s="214"/>
      <c r="D7" s="360"/>
      <c r="E7" s="214"/>
      <c r="F7" s="214"/>
      <c r="G7" s="360"/>
      <c r="H7" s="362"/>
      <c r="I7" s="493"/>
      <c r="J7" s="467"/>
    </row>
    <row r="8" spans="1:11">
      <c r="A8" s="359" t="s">
        <v>618</v>
      </c>
      <c r="B8" s="214"/>
      <c r="C8" s="214"/>
      <c r="D8" s="360"/>
      <c r="E8" s="214"/>
      <c r="F8" s="214"/>
      <c r="G8" s="360"/>
      <c r="H8" s="362"/>
      <c r="I8" s="493"/>
      <c r="J8" s="467"/>
    </row>
    <row r="9" spans="1:11">
      <c r="A9" s="359" t="s">
        <v>619</v>
      </c>
      <c r="B9" s="214"/>
      <c r="C9" s="214"/>
      <c r="D9" s="360"/>
      <c r="E9" s="214"/>
      <c r="F9" s="214"/>
      <c r="G9" s="360"/>
      <c r="H9" s="362"/>
      <c r="I9" s="493"/>
    </row>
    <row r="10" spans="1:11">
      <c r="A10" s="359" t="s">
        <v>620</v>
      </c>
      <c r="B10" s="214"/>
      <c r="C10" s="214"/>
      <c r="D10" s="360"/>
      <c r="E10" s="214"/>
      <c r="F10" s="214"/>
      <c r="G10" s="360"/>
      <c r="H10" s="362"/>
      <c r="I10" s="493"/>
    </row>
    <row r="11" spans="1:11">
      <c r="A11" s="359" t="s">
        <v>621</v>
      </c>
      <c r="B11" s="214"/>
      <c r="C11" s="214"/>
      <c r="D11" s="360"/>
      <c r="E11" s="214"/>
      <c r="F11" s="214"/>
      <c r="G11" s="360"/>
      <c r="H11" s="362"/>
      <c r="I11" s="493"/>
    </row>
    <row r="12" spans="1:11">
      <c r="A12" s="359" t="s">
        <v>622</v>
      </c>
      <c r="B12" s="214"/>
      <c r="C12" s="214"/>
      <c r="D12" s="360"/>
      <c r="E12" s="214"/>
      <c r="F12" s="214"/>
      <c r="G12" s="360"/>
      <c r="H12" s="362"/>
      <c r="I12" s="493"/>
      <c r="J12" s="494"/>
    </row>
    <row r="13" spans="1:11">
      <c r="A13" s="359" t="s">
        <v>623</v>
      </c>
      <c r="B13" s="214"/>
      <c r="C13" s="214"/>
      <c r="D13" s="360"/>
      <c r="E13" s="214"/>
      <c r="F13" s="214"/>
      <c r="G13" s="360"/>
      <c r="H13" s="362"/>
      <c r="I13" s="495"/>
      <c r="J13" s="494"/>
      <c r="K13" s="494"/>
    </row>
    <row r="14" spans="1:11">
      <c r="A14" s="359" t="s">
        <v>624</v>
      </c>
      <c r="B14" s="214"/>
      <c r="C14" s="214"/>
      <c r="D14" s="360"/>
      <c r="E14" s="214"/>
      <c r="F14" s="214"/>
      <c r="G14" s="360"/>
      <c r="H14" s="362"/>
      <c r="I14" s="496"/>
    </row>
    <row r="15" spans="1:11">
      <c r="A15" s="359" t="s">
        <v>625</v>
      </c>
      <c r="B15" s="214"/>
      <c r="C15" s="214"/>
      <c r="D15" s="360"/>
      <c r="E15" s="214"/>
      <c r="F15" s="214"/>
      <c r="G15" s="360"/>
      <c r="H15" s="362"/>
      <c r="I15" s="496"/>
    </row>
    <row r="16" spans="1:11" ht="13.8" thickBot="1">
      <c r="A16" s="363" t="s">
        <v>626</v>
      </c>
      <c r="B16" s="214"/>
      <c r="C16" s="214"/>
      <c r="D16" s="360"/>
      <c r="E16" s="364"/>
      <c r="F16" s="364"/>
      <c r="G16" s="360"/>
      <c r="H16" s="362"/>
      <c r="I16" s="496"/>
    </row>
    <row r="17" spans="1:9" ht="13.8" thickBot="1">
      <c r="A17" s="365" t="s">
        <v>627</v>
      </c>
      <c r="B17" s="366">
        <f>_xlfn.IFS(B16&lt;&gt;0,B16,B15&lt;&gt;0,B15,B14&lt;&gt;0,B14,B13&lt;&gt;0,B13,B12&lt;&gt;0,B12,B11&lt;&gt;0,B11,B10&lt;&gt;0,B10,B9&lt;&gt;0,B9,B8&lt;&gt;0,B8,B7&lt;&gt;0,B7,B6&lt;&gt;0,B6,B5&lt;&gt;0,B5)</f>
        <v>1370311</v>
      </c>
      <c r="C17" s="366">
        <f>SUM(C5:C16)</f>
        <v>9339</v>
      </c>
      <c r="D17" s="367">
        <f>C17/B17</f>
        <v>6.8152412116665485E-3</v>
      </c>
      <c r="E17" s="366">
        <f>SUM(E5:E16)</f>
        <v>314</v>
      </c>
      <c r="F17" s="366">
        <f>SUM(F5:F16)</f>
        <v>21</v>
      </c>
      <c r="G17" s="367">
        <f>IF(C17=0,0,E17/C17)</f>
        <v>3.3622443516436451E-2</v>
      </c>
      <c r="H17" s="1088">
        <f>IF(B17=0,0,F17/B17)</f>
        <v>1.5324988269086362E-5</v>
      </c>
      <c r="I17" s="493"/>
    </row>
    <row r="19" spans="1:9">
      <c r="A19" s="1577" t="s">
        <v>999</v>
      </c>
      <c r="B19" s="1577"/>
      <c r="C19" s="1577"/>
      <c r="D19" s="1577"/>
      <c r="E19" s="1577"/>
      <c r="F19" s="1649"/>
      <c r="G19" s="1649"/>
      <c r="H19" s="1649"/>
    </row>
    <row r="20" spans="1:9" ht="29.25" customHeight="1">
      <c r="A20" s="1577" t="s">
        <v>1000</v>
      </c>
      <c r="B20" s="1577"/>
      <c r="C20" s="1577"/>
      <c r="D20" s="1577"/>
      <c r="E20" s="1577"/>
      <c r="F20" s="1649"/>
      <c r="G20" s="1649"/>
      <c r="H20" s="1649"/>
      <c r="I20" s="48"/>
    </row>
    <row r="21" spans="1:9" ht="32.4" customHeight="1">
      <c r="A21" s="1577" t="s">
        <v>1001</v>
      </c>
      <c r="B21" s="1577"/>
      <c r="C21" s="1577"/>
      <c r="D21" s="1577"/>
      <c r="E21" s="1577"/>
      <c r="F21" s="1649"/>
      <c r="G21" s="1649"/>
      <c r="H21" s="1649"/>
      <c r="I21" s="178"/>
    </row>
    <row r="22" spans="1:9" ht="23.1" customHeight="1">
      <c r="A22" s="1647" t="s">
        <v>1002</v>
      </c>
      <c r="B22" s="1647"/>
      <c r="C22" s="1647"/>
      <c r="D22" s="1647"/>
      <c r="E22" s="1647"/>
      <c r="F22" s="1648"/>
      <c r="G22" s="1648"/>
      <c r="H22" s="1648"/>
    </row>
    <row r="23" spans="1:9" ht="40.5" customHeight="1">
      <c r="A23" s="1638" t="s">
        <v>1003</v>
      </c>
      <c r="B23" s="1638"/>
      <c r="C23" s="1638"/>
      <c r="D23" s="1638"/>
      <c r="E23" s="1638"/>
      <c r="F23" s="1638"/>
      <c r="G23" s="1638"/>
      <c r="H23" s="1638"/>
    </row>
    <row r="24" spans="1:9">
      <c r="A24" s="1576"/>
      <c r="B24" s="1576"/>
      <c r="C24" s="1576"/>
      <c r="D24" s="1576"/>
      <c r="E24" s="1576"/>
      <c r="F24" s="1576"/>
      <c r="G24" s="1576"/>
      <c r="H24" s="1576"/>
    </row>
    <row r="25" spans="1:9" ht="29.25" customHeight="1">
      <c r="A25" s="1576" t="s">
        <v>1004</v>
      </c>
      <c r="B25" s="1576"/>
      <c r="C25" s="1576"/>
      <c r="D25" s="1576"/>
      <c r="E25" s="1576"/>
      <c r="F25" s="1576"/>
      <c r="G25" s="1576"/>
      <c r="H25" s="1576"/>
    </row>
  </sheetData>
  <mergeCells count="10">
    <mergeCell ref="A22:H22"/>
    <mergeCell ref="A23:H23"/>
    <mergeCell ref="A25:H25"/>
    <mergeCell ref="A1:H1"/>
    <mergeCell ref="A2:H2"/>
    <mergeCell ref="A3:H3"/>
    <mergeCell ref="A19:H19"/>
    <mergeCell ref="A20:H20"/>
    <mergeCell ref="A21:H21"/>
    <mergeCell ref="A24:H24"/>
  </mergeCells>
  <hyperlinks>
    <hyperlink ref="A2" r:id="rId1" display="=@'ESA Summary'!A2:A2" xr:uid="{CC66E6D0-0EC8-4D45-B91E-692E81BB7C40}"/>
    <hyperlink ref="A3" r:id="rId2" display="=@'ESA Summary'!A2:A2" xr:uid="{23F3AE3E-6B76-4B81-AA33-647D5A531710}"/>
  </hyperlinks>
  <printOptions horizontalCentered="1" verticalCentered="1"/>
  <pageMargins left="0.25" right="0.25" top="0.5" bottom="0.5" header="0.5" footer="0.5"/>
  <pageSetup orientation="landscape" r:id="rId3"/>
  <headerFooter>
    <oddFooter>&amp;C&amp;1#&amp;"Calibri"&amp;10&amp;K000000Internal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dimension ref="A1:K80"/>
  <sheetViews>
    <sheetView topLeftCell="A37" zoomScaleNormal="100" workbookViewId="0">
      <selection activeCell="L28" sqref="L28"/>
    </sheetView>
  </sheetViews>
  <sheetFormatPr defaultColWidth="9.44140625" defaultRowHeight="13.2"/>
  <cols>
    <col min="1" max="1" width="48.5546875" customWidth="1"/>
    <col min="2" max="6" width="9.5546875" customWidth="1"/>
    <col min="7" max="7" width="9.44140625" customWidth="1"/>
  </cols>
  <sheetData>
    <row r="1" spans="1:7" ht="16.2">
      <c r="A1" s="1436" t="s">
        <v>1005</v>
      </c>
      <c r="B1" s="1436"/>
      <c r="C1" s="1436"/>
      <c r="D1" s="1436"/>
      <c r="E1" s="1436"/>
      <c r="F1" s="1436"/>
      <c r="G1" s="1455"/>
    </row>
    <row r="2" spans="1:7" ht="15.6">
      <c r="A2" s="1436" t="str">
        <f>'ESA Summary'!A2:A2</f>
        <v>Southern California Edison</v>
      </c>
      <c r="B2" s="1436"/>
      <c r="C2" s="1436"/>
      <c r="D2" s="1436"/>
      <c r="E2" s="1436"/>
      <c r="F2" s="1436"/>
      <c r="G2" s="1455"/>
    </row>
    <row r="3" spans="1:7" ht="15.6">
      <c r="A3" s="1436" t="str">
        <f>'ESA Summary'!A3:A3</f>
        <v>Through January 2026</v>
      </c>
      <c r="B3" s="1436"/>
      <c r="C3" s="1436"/>
      <c r="D3" s="1436"/>
      <c r="E3" s="1436"/>
      <c r="F3" s="1436"/>
      <c r="G3" s="1455"/>
    </row>
    <row r="4" spans="1:7" ht="13.5" customHeight="1" thickBot="1">
      <c r="A4" s="342"/>
      <c r="B4" s="83"/>
      <c r="C4" s="83"/>
      <c r="D4" s="83"/>
      <c r="E4" s="83"/>
      <c r="F4" s="83"/>
      <c r="G4" s="48"/>
    </row>
    <row r="5" spans="1:7" ht="13.5" customHeight="1">
      <c r="A5" s="1614" t="s">
        <v>1006</v>
      </c>
      <c r="B5" s="1651" t="s">
        <v>1007</v>
      </c>
      <c r="C5" s="1612"/>
      <c r="D5" s="1612"/>
      <c r="E5" s="1652"/>
      <c r="F5" s="1651" t="s">
        <v>1008</v>
      </c>
      <c r="G5" s="1654"/>
    </row>
    <row r="6" spans="1:7">
      <c r="A6" s="1653"/>
      <c r="B6" s="1657" t="s">
        <v>1009</v>
      </c>
      <c r="C6" s="1602"/>
      <c r="D6" s="1602"/>
      <c r="E6" s="1658"/>
      <c r="F6" s="1655"/>
      <c r="G6" s="1656"/>
    </row>
    <row r="7" spans="1:7" ht="26.4">
      <c r="A7" s="1653"/>
      <c r="B7" s="369" t="s">
        <v>1010</v>
      </c>
      <c r="C7" s="369" t="s">
        <v>1011</v>
      </c>
      <c r="D7" s="369" t="s">
        <v>1012</v>
      </c>
      <c r="E7" s="369" t="s">
        <v>1013</v>
      </c>
      <c r="F7" s="370" t="s">
        <v>1014</v>
      </c>
      <c r="G7" s="371" t="s">
        <v>1015</v>
      </c>
    </row>
    <row r="8" spans="1:7">
      <c r="A8" s="378" t="s">
        <v>1016</v>
      </c>
      <c r="B8" s="497"/>
      <c r="C8" s="497" t="s">
        <v>74</v>
      </c>
      <c r="D8" s="498"/>
      <c r="E8" s="499"/>
      <c r="F8" s="382">
        <v>1</v>
      </c>
      <c r="G8" s="500">
        <v>1</v>
      </c>
    </row>
    <row r="9" spans="1:7">
      <c r="A9" s="372" t="s">
        <v>1017</v>
      </c>
      <c r="B9" s="501"/>
      <c r="C9" s="501" t="s">
        <v>74</v>
      </c>
      <c r="D9" s="501"/>
      <c r="E9" s="37"/>
      <c r="F9" s="376">
        <v>0</v>
      </c>
      <c r="G9" s="502">
        <v>0</v>
      </c>
    </row>
    <row r="10" spans="1:7">
      <c r="A10" s="372" t="s">
        <v>1018</v>
      </c>
      <c r="B10" s="501" t="s">
        <v>74</v>
      </c>
      <c r="C10" s="501"/>
      <c r="D10" s="501"/>
      <c r="E10" s="37"/>
      <c r="F10" s="376">
        <v>0</v>
      </c>
      <c r="G10" s="502">
        <v>0</v>
      </c>
    </row>
    <row r="11" spans="1:7">
      <c r="A11" s="372" t="s">
        <v>1019</v>
      </c>
      <c r="B11" s="501" t="s">
        <v>74</v>
      </c>
      <c r="C11" s="501"/>
      <c r="D11" s="501"/>
      <c r="E11" s="37"/>
      <c r="F11" s="376">
        <v>0</v>
      </c>
      <c r="G11" s="502">
        <v>0</v>
      </c>
    </row>
    <row r="12" spans="1:7">
      <c r="A12" s="372" t="s">
        <v>1020</v>
      </c>
      <c r="B12" s="501" t="s">
        <v>74</v>
      </c>
      <c r="C12" s="501"/>
      <c r="D12" s="501"/>
      <c r="E12" s="37"/>
      <c r="F12" s="376">
        <v>0</v>
      </c>
      <c r="G12" s="502">
        <v>0</v>
      </c>
    </row>
    <row r="13" spans="1:7">
      <c r="A13" s="372" t="s">
        <v>1021</v>
      </c>
      <c r="B13" s="501" t="s">
        <v>74</v>
      </c>
      <c r="C13" s="501"/>
      <c r="D13" s="501" t="s">
        <v>74</v>
      </c>
      <c r="E13" s="37"/>
      <c r="F13" s="376">
        <v>1</v>
      </c>
      <c r="G13" s="502">
        <v>1</v>
      </c>
    </row>
    <row r="14" spans="1:7">
      <c r="A14" s="372" t="s">
        <v>1022</v>
      </c>
      <c r="B14" s="501" t="s">
        <v>74</v>
      </c>
      <c r="C14" s="501"/>
      <c r="D14" s="501"/>
      <c r="E14" s="37"/>
      <c r="F14" s="376">
        <v>0</v>
      </c>
      <c r="G14" s="502">
        <v>0</v>
      </c>
    </row>
    <row r="15" spans="1:7">
      <c r="A15" s="372" t="s">
        <v>1023</v>
      </c>
      <c r="B15" s="501" t="s">
        <v>74</v>
      </c>
      <c r="C15" s="501"/>
      <c r="D15" s="501"/>
      <c r="E15" s="37"/>
      <c r="F15" s="376">
        <v>1</v>
      </c>
      <c r="G15" s="502">
        <v>1</v>
      </c>
    </row>
    <row r="16" spans="1:7">
      <c r="A16" s="372" t="s">
        <v>1024</v>
      </c>
      <c r="B16" s="501" t="s">
        <v>74</v>
      </c>
      <c r="C16" s="501"/>
      <c r="D16" s="501"/>
      <c r="E16" s="37"/>
      <c r="F16" s="376">
        <v>0</v>
      </c>
      <c r="G16" s="502">
        <v>0</v>
      </c>
    </row>
    <row r="17" spans="1:11">
      <c r="A17" s="372" t="s">
        <v>1025</v>
      </c>
      <c r="B17" s="501" t="s">
        <v>74</v>
      </c>
      <c r="C17" s="501"/>
      <c r="D17" s="501"/>
      <c r="E17" s="37"/>
      <c r="F17" s="376">
        <v>0</v>
      </c>
      <c r="G17" s="502">
        <v>0</v>
      </c>
    </row>
    <row r="18" spans="1:11">
      <c r="A18" s="372" t="s">
        <v>1026</v>
      </c>
      <c r="B18" s="501" t="s">
        <v>74</v>
      </c>
      <c r="C18" s="501"/>
      <c r="D18" s="501"/>
      <c r="E18" s="37"/>
      <c r="F18" s="376">
        <v>0</v>
      </c>
      <c r="G18" s="502">
        <v>0</v>
      </c>
    </row>
    <row r="19" spans="1:11">
      <c r="A19" s="372" t="s">
        <v>1027</v>
      </c>
      <c r="B19" s="501"/>
      <c r="C19" s="501" t="s">
        <v>74</v>
      </c>
      <c r="D19" s="501"/>
      <c r="E19" s="37"/>
      <c r="F19" s="376">
        <v>0</v>
      </c>
      <c r="G19" s="502">
        <v>0</v>
      </c>
    </row>
    <row r="20" spans="1:11">
      <c r="A20" s="372" t="s">
        <v>1028</v>
      </c>
      <c r="B20" s="501" t="s">
        <v>74</v>
      </c>
      <c r="C20" s="501"/>
      <c r="D20" s="501"/>
      <c r="E20" s="37"/>
      <c r="F20" s="376">
        <v>0</v>
      </c>
      <c r="G20" s="502">
        <v>0</v>
      </c>
    </row>
    <row r="21" spans="1:11">
      <c r="A21" s="372" t="s">
        <v>1029</v>
      </c>
      <c r="B21" s="501"/>
      <c r="C21" s="501" t="s">
        <v>74</v>
      </c>
      <c r="D21" s="501"/>
      <c r="E21" s="37"/>
      <c r="F21" s="376">
        <v>0</v>
      </c>
      <c r="G21" s="502">
        <v>0</v>
      </c>
    </row>
    <row r="22" spans="1:11">
      <c r="A22" s="372" t="s">
        <v>1030</v>
      </c>
      <c r="B22" s="501"/>
      <c r="C22" s="501" t="s">
        <v>74</v>
      </c>
      <c r="D22" s="501"/>
      <c r="E22" s="37"/>
      <c r="F22" s="376">
        <v>0</v>
      </c>
      <c r="G22" s="502">
        <v>0</v>
      </c>
    </row>
    <row r="23" spans="1:11">
      <c r="A23" s="372" t="s">
        <v>1031</v>
      </c>
      <c r="B23" s="501" t="s">
        <v>74</v>
      </c>
      <c r="C23" s="501"/>
      <c r="D23" s="501"/>
      <c r="E23" s="37"/>
      <c r="F23" s="376">
        <v>0</v>
      </c>
      <c r="G23" s="502">
        <v>0</v>
      </c>
    </row>
    <row r="24" spans="1:11">
      <c r="A24" s="372" t="s">
        <v>1032</v>
      </c>
      <c r="B24" s="501"/>
      <c r="C24" s="501" t="s">
        <v>74</v>
      </c>
      <c r="D24" s="501" t="s">
        <v>74</v>
      </c>
      <c r="E24" s="37"/>
      <c r="F24" s="376">
        <v>0</v>
      </c>
      <c r="G24" s="502">
        <v>0</v>
      </c>
    </row>
    <row r="25" spans="1:11">
      <c r="A25" s="372" t="s">
        <v>1033</v>
      </c>
      <c r="B25" s="501"/>
      <c r="C25" s="501" t="s">
        <v>74</v>
      </c>
      <c r="D25" s="501"/>
      <c r="E25" s="37"/>
      <c r="F25" s="376">
        <v>0</v>
      </c>
      <c r="G25" s="502">
        <v>0</v>
      </c>
    </row>
    <row r="26" spans="1:11">
      <c r="A26" s="372" t="s">
        <v>1034</v>
      </c>
      <c r="B26" s="501" t="s">
        <v>74</v>
      </c>
      <c r="C26" s="501"/>
      <c r="D26" s="501"/>
      <c r="E26" s="37"/>
      <c r="F26" s="376">
        <v>0</v>
      </c>
      <c r="G26" s="502">
        <v>0</v>
      </c>
    </row>
    <row r="27" spans="1:11">
      <c r="A27" s="372" t="s">
        <v>1035</v>
      </c>
      <c r="B27" s="501"/>
      <c r="C27" s="501" t="s">
        <v>74</v>
      </c>
      <c r="D27" s="501"/>
      <c r="E27" s="37"/>
      <c r="F27" s="376">
        <v>0</v>
      </c>
      <c r="G27" s="502">
        <v>0</v>
      </c>
    </row>
    <row r="28" spans="1:11" ht="12.75" customHeight="1">
      <c r="A28" s="372" t="s">
        <v>1036</v>
      </c>
      <c r="B28" s="501" t="s">
        <v>74</v>
      </c>
      <c r="C28" s="501"/>
      <c r="D28" s="501"/>
      <c r="E28" s="37"/>
      <c r="F28" s="376">
        <v>0</v>
      </c>
      <c r="G28" s="502">
        <v>0</v>
      </c>
      <c r="H28" s="14"/>
      <c r="I28" s="14"/>
      <c r="J28" s="14"/>
      <c r="K28" s="14"/>
    </row>
    <row r="29" spans="1:11" ht="12.75" customHeight="1">
      <c r="A29" s="372" t="s">
        <v>1037</v>
      </c>
      <c r="B29" s="501"/>
      <c r="C29" s="501" t="s">
        <v>74</v>
      </c>
      <c r="D29" s="501"/>
      <c r="E29" s="37"/>
      <c r="F29" s="376">
        <v>0</v>
      </c>
      <c r="G29" s="502">
        <v>0</v>
      </c>
      <c r="H29" s="14"/>
      <c r="I29" s="14"/>
      <c r="J29" s="14"/>
      <c r="K29" s="14"/>
    </row>
    <row r="30" spans="1:11">
      <c r="A30" s="372" t="s">
        <v>1038</v>
      </c>
      <c r="B30" s="501"/>
      <c r="C30" s="501" t="s">
        <v>74</v>
      </c>
      <c r="D30" s="501" t="s">
        <v>74</v>
      </c>
      <c r="E30" s="37"/>
      <c r="F30" s="376">
        <v>11</v>
      </c>
      <c r="G30" s="502">
        <v>11</v>
      </c>
    </row>
    <row r="31" spans="1:11">
      <c r="A31" s="372" t="s">
        <v>1039</v>
      </c>
      <c r="B31" s="501" t="s">
        <v>74</v>
      </c>
      <c r="C31" s="501"/>
      <c r="D31" s="501" t="s">
        <v>74</v>
      </c>
      <c r="E31" s="37"/>
      <c r="F31" s="376">
        <v>0</v>
      </c>
      <c r="G31" s="502">
        <v>0</v>
      </c>
    </row>
    <row r="32" spans="1:11">
      <c r="A32" s="372" t="s">
        <v>1040</v>
      </c>
      <c r="B32" s="501" t="s">
        <v>74</v>
      </c>
      <c r="C32" s="501"/>
      <c r="D32" s="501"/>
      <c r="E32" s="37"/>
      <c r="F32" s="376">
        <v>0</v>
      </c>
      <c r="G32" s="502">
        <v>0</v>
      </c>
    </row>
    <row r="33" spans="1:7">
      <c r="A33" s="372" t="s">
        <v>1041</v>
      </c>
      <c r="B33" s="501" t="s">
        <v>74</v>
      </c>
      <c r="C33" s="501"/>
      <c r="D33" s="501"/>
      <c r="E33" s="37"/>
      <c r="F33" s="503">
        <v>0</v>
      </c>
      <c r="G33" s="502">
        <v>0</v>
      </c>
    </row>
    <row r="34" spans="1:7">
      <c r="A34" s="372" t="s">
        <v>1042</v>
      </c>
      <c r="B34" s="501"/>
      <c r="C34" s="501" t="s">
        <v>74</v>
      </c>
      <c r="D34" s="501"/>
      <c r="E34" s="37"/>
      <c r="F34" s="503">
        <v>0</v>
      </c>
      <c r="G34" s="502">
        <v>0</v>
      </c>
    </row>
    <row r="35" spans="1:7">
      <c r="A35" s="372" t="s">
        <v>1043</v>
      </c>
      <c r="B35" s="501"/>
      <c r="C35" s="501"/>
      <c r="D35" s="501" t="s">
        <v>74</v>
      </c>
      <c r="E35" s="37"/>
      <c r="F35" s="503">
        <v>0</v>
      </c>
      <c r="G35" s="502">
        <v>0</v>
      </c>
    </row>
    <row r="36" spans="1:7">
      <c r="A36" s="372" t="s">
        <v>1044</v>
      </c>
      <c r="B36" s="501" t="s">
        <v>74</v>
      </c>
      <c r="C36" s="501"/>
      <c r="D36" s="501"/>
      <c r="E36" s="37"/>
      <c r="F36" s="503">
        <v>0</v>
      </c>
      <c r="G36" s="502">
        <v>0</v>
      </c>
    </row>
    <row r="37" spans="1:7">
      <c r="A37" s="372" t="s">
        <v>1045</v>
      </c>
      <c r="B37" s="501" t="s">
        <v>74</v>
      </c>
      <c r="C37" s="501"/>
      <c r="D37" s="501" t="s">
        <v>74</v>
      </c>
      <c r="E37" s="37"/>
      <c r="F37" s="503">
        <v>0</v>
      </c>
      <c r="G37" s="502">
        <v>0</v>
      </c>
    </row>
    <row r="38" spans="1:7">
      <c r="A38" s="372" t="s">
        <v>1046</v>
      </c>
      <c r="B38" s="501" t="s">
        <v>74</v>
      </c>
      <c r="C38" s="501" t="s">
        <v>74</v>
      </c>
      <c r="D38" s="501"/>
      <c r="E38" s="37"/>
      <c r="F38" s="503">
        <v>4</v>
      </c>
      <c r="G38" s="502">
        <v>4</v>
      </c>
    </row>
    <row r="39" spans="1:7">
      <c r="A39" s="372" t="s">
        <v>1047</v>
      </c>
      <c r="B39" s="501" t="s">
        <v>74</v>
      </c>
      <c r="C39" s="501"/>
      <c r="D39" s="501"/>
      <c r="E39" s="37"/>
      <c r="F39" s="503">
        <v>0</v>
      </c>
      <c r="G39" s="502">
        <v>0</v>
      </c>
    </row>
    <row r="40" spans="1:7">
      <c r="A40" s="372" t="s">
        <v>1048</v>
      </c>
      <c r="B40" s="501" t="s">
        <v>74</v>
      </c>
      <c r="C40" s="501"/>
      <c r="D40" s="501"/>
      <c r="E40" s="37"/>
      <c r="F40" s="503">
        <v>0</v>
      </c>
      <c r="G40" s="502">
        <v>0</v>
      </c>
    </row>
    <row r="41" spans="1:7">
      <c r="A41" s="372" t="s">
        <v>1049</v>
      </c>
      <c r="B41" s="501" t="s">
        <v>74</v>
      </c>
      <c r="C41" s="501"/>
      <c r="D41" s="501"/>
      <c r="E41" s="37"/>
      <c r="F41" s="503">
        <v>0</v>
      </c>
      <c r="G41" s="502">
        <v>0</v>
      </c>
    </row>
    <row r="42" spans="1:7">
      <c r="A42" s="372" t="s">
        <v>1050</v>
      </c>
      <c r="B42" s="501"/>
      <c r="C42" s="501" t="s">
        <v>74</v>
      </c>
      <c r="D42" s="501"/>
      <c r="E42" s="37"/>
      <c r="F42" s="503">
        <v>0</v>
      </c>
      <c r="G42" s="502">
        <v>0</v>
      </c>
    </row>
    <row r="43" spans="1:7">
      <c r="A43" s="372" t="s">
        <v>1051</v>
      </c>
      <c r="B43" s="501" t="s">
        <v>74</v>
      </c>
      <c r="C43" s="501"/>
      <c r="D43" s="501"/>
      <c r="E43" s="37"/>
      <c r="F43" s="503">
        <v>0</v>
      </c>
      <c r="G43" s="502">
        <v>0</v>
      </c>
    </row>
    <row r="44" spans="1:7">
      <c r="A44" s="372" t="s">
        <v>1052</v>
      </c>
      <c r="B44" s="501" t="s">
        <v>74</v>
      </c>
      <c r="C44" s="501"/>
      <c r="D44" s="504"/>
      <c r="E44" s="409"/>
      <c r="F44" s="376">
        <v>0</v>
      </c>
      <c r="G44" s="502">
        <v>0</v>
      </c>
    </row>
    <row r="45" spans="1:7">
      <c r="A45" s="372" t="s">
        <v>1053</v>
      </c>
      <c r="B45" s="501" t="s">
        <v>74</v>
      </c>
      <c r="C45" s="501"/>
      <c r="D45" s="504"/>
      <c r="E45" s="409"/>
      <c r="F45" s="376">
        <v>0</v>
      </c>
      <c r="G45" s="502">
        <v>0</v>
      </c>
    </row>
    <row r="46" spans="1:7">
      <c r="A46" s="372" t="s">
        <v>1054</v>
      </c>
      <c r="B46" s="501"/>
      <c r="C46" s="501" t="s">
        <v>74</v>
      </c>
      <c r="D46" s="504"/>
      <c r="E46" s="409"/>
      <c r="F46" s="376">
        <v>0</v>
      </c>
      <c r="G46" s="502">
        <v>0</v>
      </c>
    </row>
    <row r="47" spans="1:7">
      <c r="A47" s="372" t="s">
        <v>1055</v>
      </c>
      <c r="B47" s="501"/>
      <c r="C47" s="501" t="s">
        <v>74</v>
      </c>
      <c r="D47" s="504" t="s">
        <v>74</v>
      </c>
      <c r="E47" s="409"/>
      <c r="F47" s="376">
        <v>0</v>
      </c>
      <c r="G47" s="502">
        <v>0</v>
      </c>
    </row>
    <row r="48" spans="1:7">
      <c r="A48" s="372" t="s">
        <v>1056</v>
      </c>
      <c r="B48" s="501" t="s">
        <v>74</v>
      </c>
      <c r="C48" s="501"/>
      <c r="D48" s="504"/>
      <c r="E48" s="409"/>
      <c r="F48" s="376">
        <v>0</v>
      </c>
      <c r="G48" s="502">
        <v>0</v>
      </c>
    </row>
    <row r="49" spans="1:7">
      <c r="A49" s="372" t="s">
        <v>1057</v>
      </c>
      <c r="B49" s="501" t="s">
        <v>74</v>
      </c>
      <c r="C49" s="501"/>
      <c r="D49" s="504"/>
      <c r="E49" s="409"/>
      <c r="F49" s="376">
        <v>0</v>
      </c>
      <c r="G49" s="502">
        <v>0</v>
      </c>
    </row>
    <row r="50" spans="1:7">
      <c r="A50" s="372" t="s">
        <v>1058</v>
      </c>
      <c r="B50" s="501" t="s">
        <v>74</v>
      </c>
      <c r="C50" s="501"/>
      <c r="D50" s="504"/>
      <c r="E50" s="409"/>
      <c r="F50" s="376">
        <v>0</v>
      </c>
      <c r="G50" s="502">
        <v>0</v>
      </c>
    </row>
    <row r="51" spans="1:7">
      <c r="A51" s="372" t="s">
        <v>1059</v>
      </c>
      <c r="B51" s="501"/>
      <c r="C51" s="501" t="s">
        <v>74</v>
      </c>
      <c r="D51" s="504"/>
      <c r="E51" s="409"/>
      <c r="F51" s="376">
        <v>0</v>
      </c>
      <c r="G51" s="502">
        <v>0</v>
      </c>
    </row>
    <row r="52" spans="1:7">
      <c r="A52" s="372" t="s">
        <v>1060</v>
      </c>
      <c r="B52" s="501" t="s">
        <v>74</v>
      </c>
      <c r="C52" s="501"/>
      <c r="D52" s="504"/>
      <c r="E52" s="409"/>
      <c r="F52" s="376">
        <v>0</v>
      </c>
      <c r="G52" s="502">
        <v>0</v>
      </c>
    </row>
    <row r="53" spans="1:7">
      <c r="A53" s="372" t="s">
        <v>1061</v>
      </c>
      <c r="B53" s="501" t="s">
        <v>74</v>
      </c>
      <c r="C53" s="501"/>
      <c r="D53" s="504"/>
      <c r="E53" s="409"/>
      <c r="F53" s="376">
        <v>0</v>
      </c>
      <c r="G53" s="502">
        <v>0</v>
      </c>
    </row>
    <row r="54" spans="1:7">
      <c r="A54" s="372" t="s">
        <v>1062</v>
      </c>
      <c r="B54" s="501" t="s">
        <v>74</v>
      </c>
      <c r="C54" s="501"/>
      <c r="D54" s="504"/>
      <c r="E54" s="409"/>
      <c r="F54" s="376">
        <v>3</v>
      </c>
      <c r="G54" s="502">
        <v>3</v>
      </c>
    </row>
    <row r="55" spans="1:7">
      <c r="A55" s="372" t="s">
        <v>1063</v>
      </c>
      <c r="B55" s="501" t="s">
        <v>74</v>
      </c>
      <c r="C55" s="501"/>
      <c r="D55" s="504"/>
      <c r="E55" s="409"/>
      <c r="F55" s="376">
        <v>0</v>
      </c>
      <c r="G55" s="502">
        <v>0</v>
      </c>
    </row>
    <row r="56" spans="1:7">
      <c r="A56" s="372" t="s">
        <v>1064</v>
      </c>
      <c r="B56" s="501" t="s">
        <v>74</v>
      </c>
      <c r="C56" s="501"/>
      <c r="D56" s="504"/>
      <c r="E56" s="409"/>
      <c r="F56" s="376">
        <v>0</v>
      </c>
      <c r="G56" s="502">
        <v>0</v>
      </c>
    </row>
    <row r="57" spans="1:7">
      <c r="A57" s="372" t="s">
        <v>1065</v>
      </c>
      <c r="B57" s="501" t="s">
        <v>74</v>
      </c>
      <c r="C57" s="501" t="s">
        <v>74</v>
      </c>
      <c r="D57" s="504" t="s">
        <v>74</v>
      </c>
      <c r="E57" s="504"/>
      <c r="F57" s="376">
        <v>0</v>
      </c>
      <c r="G57" s="502">
        <v>0</v>
      </c>
    </row>
    <row r="58" spans="1:7">
      <c r="A58" s="372" t="s">
        <v>1066</v>
      </c>
      <c r="B58" s="501"/>
      <c r="C58" s="501" t="s">
        <v>74</v>
      </c>
      <c r="D58" s="504" t="s">
        <v>74</v>
      </c>
      <c r="E58" s="504" t="s">
        <v>74</v>
      </c>
      <c r="F58" s="376">
        <v>0</v>
      </c>
      <c r="G58" s="502">
        <v>0</v>
      </c>
    </row>
    <row r="59" spans="1:7">
      <c r="A59" s="372" t="s">
        <v>1067</v>
      </c>
      <c r="B59" s="501" t="s">
        <v>74</v>
      </c>
      <c r="C59" s="501"/>
      <c r="D59" s="504"/>
      <c r="E59" s="409"/>
      <c r="F59" s="376">
        <v>0</v>
      </c>
      <c r="G59" s="502">
        <v>0</v>
      </c>
    </row>
    <row r="60" spans="1:7">
      <c r="A60" s="372" t="s">
        <v>1068</v>
      </c>
      <c r="B60" s="501" t="s">
        <v>74</v>
      </c>
      <c r="C60" s="501"/>
      <c r="D60" s="504"/>
      <c r="E60" s="409"/>
      <c r="F60" s="376">
        <v>0</v>
      </c>
      <c r="G60" s="502">
        <v>0</v>
      </c>
    </row>
    <row r="61" spans="1:7">
      <c r="A61" s="372" t="s">
        <v>1069</v>
      </c>
      <c r="B61" s="501" t="s">
        <v>74</v>
      </c>
      <c r="C61" s="501"/>
      <c r="D61" s="504"/>
      <c r="E61" s="409"/>
      <c r="F61" s="376">
        <v>0</v>
      </c>
      <c r="G61" s="502">
        <v>0</v>
      </c>
    </row>
    <row r="62" spans="1:7">
      <c r="A62" s="372" t="s">
        <v>1070</v>
      </c>
      <c r="B62" s="501" t="s">
        <v>74</v>
      </c>
      <c r="C62" s="501"/>
      <c r="D62" s="504"/>
      <c r="E62" s="409"/>
      <c r="F62" s="376">
        <v>0</v>
      </c>
      <c r="G62" s="502">
        <v>0</v>
      </c>
    </row>
    <row r="63" spans="1:7">
      <c r="A63" s="372" t="s">
        <v>1071</v>
      </c>
      <c r="B63" s="501" t="s">
        <v>74</v>
      </c>
      <c r="C63" s="501"/>
      <c r="D63" s="504"/>
      <c r="E63" s="409"/>
      <c r="F63" s="376">
        <v>0</v>
      </c>
      <c r="G63" s="502">
        <v>0</v>
      </c>
    </row>
    <row r="64" spans="1:7">
      <c r="A64" s="372" t="s">
        <v>1072</v>
      </c>
      <c r="B64" s="501" t="s">
        <v>74</v>
      </c>
      <c r="C64" s="501" t="s">
        <v>74</v>
      </c>
      <c r="D64" s="504"/>
      <c r="E64" s="409"/>
      <c r="F64" s="376">
        <v>0</v>
      </c>
      <c r="G64" s="502">
        <v>0</v>
      </c>
    </row>
    <row r="65" spans="1:7">
      <c r="A65" s="372" t="s">
        <v>1073</v>
      </c>
      <c r="B65" s="501" t="s">
        <v>74</v>
      </c>
      <c r="C65" s="501"/>
      <c r="D65" s="504"/>
      <c r="E65" s="409"/>
      <c r="F65" s="376">
        <v>0</v>
      </c>
      <c r="G65" s="502">
        <v>0</v>
      </c>
    </row>
    <row r="66" spans="1:7">
      <c r="A66" s="372" t="s">
        <v>1074</v>
      </c>
      <c r="B66" s="501"/>
      <c r="C66" s="501" t="s">
        <v>74</v>
      </c>
      <c r="D66" s="504"/>
      <c r="E66" s="409"/>
      <c r="F66" s="376">
        <v>0</v>
      </c>
      <c r="G66" s="502">
        <v>0</v>
      </c>
    </row>
    <row r="67" spans="1:7">
      <c r="A67" s="372" t="s">
        <v>1075</v>
      </c>
      <c r="B67" s="501" t="s">
        <v>74</v>
      </c>
      <c r="C67" s="501"/>
      <c r="D67" s="504"/>
      <c r="E67" s="409"/>
      <c r="F67" s="376">
        <v>0</v>
      </c>
      <c r="G67" s="502">
        <v>0</v>
      </c>
    </row>
    <row r="68" spans="1:7">
      <c r="A68" s="372" t="s">
        <v>1076</v>
      </c>
      <c r="B68" s="501"/>
      <c r="C68" s="501" t="s">
        <v>74</v>
      </c>
      <c r="D68" s="504"/>
      <c r="E68" s="409"/>
      <c r="F68" s="376">
        <v>0</v>
      </c>
      <c r="G68" s="502">
        <v>0</v>
      </c>
    </row>
    <row r="69" spans="1:7">
      <c r="A69" s="372" t="s">
        <v>1077</v>
      </c>
      <c r="B69" s="501" t="s">
        <v>74</v>
      </c>
      <c r="C69" s="501"/>
      <c r="D69" s="504"/>
      <c r="E69" s="409"/>
      <c r="F69" s="376">
        <v>0</v>
      </c>
      <c r="G69" s="502">
        <v>0</v>
      </c>
    </row>
    <row r="70" spans="1:7">
      <c r="A70" s="372" t="s">
        <v>1078</v>
      </c>
      <c r="B70" s="501"/>
      <c r="C70" s="501" t="s">
        <v>74</v>
      </c>
      <c r="D70" s="504"/>
      <c r="E70" s="409"/>
      <c r="F70" s="376">
        <v>0</v>
      </c>
      <c r="G70" s="502">
        <v>0</v>
      </c>
    </row>
    <row r="71" spans="1:7">
      <c r="A71" s="372" t="s">
        <v>1079</v>
      </c>
      <c r="B71" s="501" t="s">
        <v>74</v>
      </c>
      <c r="C71" s="501"/>
      <c r="D71" s="504"/>
      <c r="E71" s="409"/>
      <c r="F71" s="376">
        <v>0</v>
      </c>
      <c r="G71" s="502">
        <v>0</v>
      </c>
    </row>
    <row r="72" spans="1:7">
      <c r="A72" s="372" t="s">
        <v>1080</v>
      </c>
      <c r="B72" s="501" t="s">
        <v>74</v>
      </c>
      <c r="C72" s="501"/>
      <c r="D72" s="504"/>
      <c r="E72" s="409"/>
      <c r="F72" s="376">
        <v>0</v>
      </c>
      <c r="G72" s="502">
        <v>0</v>
      </c>
    </row>
    <row r="73" spans="1:7">
      <c r="A73" s="372" t="s">
        <v>1081</v>
      </c>
      <c r="B73" s="501" t="s">
        <v>74</v>
      </c>
      <c r="C73" s="501"/>
      <c r="D73" s="504" t="s">
        <v>74</v>
      </c>
      <c r="E73" s="409"/>
      <c r="F73" s="376">
        <v>0</v>
      </c>
      <c r="G73" s="502">
        <v>0</v>
      </c>
    </row>
    <row r="74" spans="1:7" ht="13.8" thickBot="1">
      <c r="A74" s="378" t="s">
        <v>1082</v>
      </c>
      <c r="B74" s="497"/>
      <c r="C74" s="497" t="s">
        <v>74</v>
      </c>
      <c r="D74" s="498"/>
      <c r="E74" s="499"/>
      <c r="F74" s="382">
        <v>0</v>
      </c>
      <c r="G74" s="500">
        <v>0</v>
      </c>
    </row>
    <row r="75" spans="1:7" ht="13.8" thickBot="1">
      <c r="A75" s="505" t="s">
        <v>1083</v>
      </c>
      <c r="B75" s="384"/>
      <c r="C75" s="385"/>
      <c r="D75" s="385"/>
      <c r="E75" s="385"/>
      <c r="F75" s="506">
        <f>SUM(F8:F74)</f>
        <v>21</v>
      </c>
      <c r="G75" s="506">
        <f>SUM(G8:G74)</f>
        <v>21</v>
      </c>
    </row>
    <row r="76" spans="1:7">
      <c r="A76" s="507"/>
      <c r="B76" s="508"/>
      <c r="C76" s="508"/>
      <c r="D76" s="508"/>
      <c r="E76" s="508"/>
      <c r="F76" s="509"/>
      <c r="G76" s="509"/>
    </row>
    <row r="77" spans="1:7" ht="25.5" customHeight="1">
      <c r="A77" s="1650" t="s">
        <v>1084</v>
      </c>
      <c r="B77" s="1650"/>
      <c r="C77" s="1650"/>
      <c r="D77" s="1650"/>
      <c r="E77" s="1650"/>
      <c r="F77" s="1650"/>
      <c r="G77" s="1650"/>
    </row>
    <row r="78" spans="1:7">
      <c r="A78" s="510"/>
      <c r="B78" s="510"/>
      <c r="C78" s="510"/>
      <c r="D78" s="510"/>
      <c r="E78" s="510"/>
      <c r="F78" s="510"/>
      <c r="G78" s="510"/>
    </row>
    <row r="79" spans="1:7" ht="30" customHeight="1">
      <c r="A79" s="1464" t="s">
        <v>638</v>
      </c>
      <c r="B79" s="1464"/>
      <c r="C79" s="1464"/>
      <c r="D79" s="1464"/>
      <c r="E79" s="1464"/>
      <c r="F79" s="1464"/>
      <c r="G79" s="1464"/>
    </row>
    <row r="80" spans="1:7">
      <c r="A80" s="48"/>
      <c r="B80" s="48"/>
      <c r="C80" s="48"/>
      <c r="D80" s="48"/>
      <c r="E80" s="48"/>
      <c r="F80" s="48"/>
      <c r="G80" s="48"/>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pageSetUpPr fitToPage="1"/>
  </sheetPr>
  <dimension ref="A1:V25"/>
  <sheetViews>
    <sheetView zoomScaleNormal="100" workbookViewId="0">
      <selection activeCell="L28" sqref="L28"/>
    </sheetView>
  </sheetViews>
  <sheetFormatPr defaultColWidth="8.5546875" defaultRowHeight="13.2"/>
  <cols>
    <col min="1" max="1" width="51.109375" style="48" customWidth="1"/>
    <col min="2" max="2" width="11.109375" style="48" customWidth="1"/>
    <col min="3" max="3" width="8.109375" style="48" customWidth="1"/>
    <col min="4" max="4" width="11.5546875" style="48" customWidth="1"/>
    <col min="5" max="5" width="11.88671875" style="48" customWidth="1"/>
    <col min="6" max="6" width="8.5546875" style="48" customWidth="1"/>
    <col min="7" max="7" width="12.44140625" style="48" customWidth="1"/>
    <col min="8" max="8" width="11" style="48" customWidth="1"/>
    <col min="9" max="9" width="10.109375" style="48" customWidth="1"/>
    <col min="10" max="10" width="13.109375" style="48" customWidth="1"/>
    <col min="11" max="11" width="11.5546875" style="48" customWidth="1"/>
    <col min="12" max="12" width="7.5546875" style="48" customWidth="1"/>
    <col min="13" max="13" width="12.44140625" style="48" customWidth="1"/>
    <col min="14" max="20" width="9.5546875" style="48" customWidth="1"/>
    <col min="21" max="21" width="13.5546875" style="48" customWidth="1"/>
    <col min="22" max="16384" width="8.5546875" style="48"/>
  </cols>
  <sheetData>
    <row r="1" spans="1:17" ht="15.6">
      <c r="A1" s="1663" t="s">
        <v>1085</v>
      </c>
      <c r="B1" s="1663"/>
      <c r="C1" s="1663"/>
      <c r="D1" s="1663"/>
      <c r="E1" s="1663"/>
      <c r="F1" s="1663"/>
      <c r="G1" s="1663"/>
      <c r="H1" s="1663"/>
      <c r="I1" s="1663"/>
      <c r="J1" s="1663"/>
      <c r="K1" s="1663"/>
      <c r="L1" s="1663"/>
      <c r="M1" s="1663"/>
    </row>
    <row r="2" spans="1:17" ht="15.6">
      <c r="A2" s="1436" t="str">
        <f>'ESA Summary'!A2:A2</f>
        <v>Southern California Edison</v>
      </c>
      <c r="B2" s="1436"/>
      <c r="C2" s="1436"/>
      <c r="D2" s="1436"/>
      <c r="E2" s="1436"/>
      <c r="F2" s="1436"/>
      <c r="G2" s="1436"/>
      <c r="H2" s="1436"/>
      <c r="I2" s="1436"/>
      <c r="J2" s="1436"/>
      <c r="K2" s="1436"/>
      <c r="L2" s="1436"/>
      <c r="M2" s="1436"/>
    </row>
    <row r="3" spans="1:17" ht="15.6">
      <c r="A3" s="1436" t="str">
        <f>'ESA Summary'!A3:A3</f>
        <v>Through January 2026</v>
      </c>
      <c r="B3" s="1436"/>
      <c r="C3" s="1436"/>
      <c r="D3" s="1436"/>
      <c r="E3" s="1436"/>
      <c r="F3" s="1436"/>
      <c r="G3" s="1436"/>
      <c r="H3" s="1436"/>
      <c r="I3" s="1436"/>
      <c r="J3" s="1436"/>
      <c r="K3" s="1436"/>
      <c r="L3" s="1436"/>
      <c r="M3" s="1436"/>
    </row>
    <row r="4" spans="1:17" ht="20.25" customHeight="1" thickBot="1">
      <c r="A4" s="83"/>
      <c r="B4" s="83"/>
      <c r="C4" s="83"/>
      <c r="D4" s="83"/>
      <c r="E4" s="83"/>
      <c r="F4" s="83"/>
      <c r="G4" s="83"/>
      <c r="H4" s="83"/>
      <c r="I4" s="83"/>
      <c r="J4" s="83"/>
      <c r="K4" s="83"/>
      <c r="L4" s="83"/>
      <c r="M4" s="83"/>
    </row>
    <row r="5" spans="1:17" ht="13.8" thickBot="1">
      <c r="A5" s="229"/>
      <c r="B5" s="1664" t="s">
        <v>1086</v>
      </c>
      <c r="C5" s="1664"/>
      <c r="D5" s="1664"/>
      <c r="E5" s="1664" t="s">
        <v>4</v>
      </c>
      <c r="F5" s="1664"/>
      <c r="G5" s="1664"/>
      <c r="H5" s="1665" t="s">
        <v>5</v>
      </c>
      <c r="I5" s="1665"/>
      <c r="J5" s="1665"/>
      <c r="K5" s="1665" t="s">
        <v>641</v>
      </c>
      <c r="L5" s="1665"/>
      <c r="M5" s="1666"/>
      <c r="N5" s="1462" t="s">
        <v>642</v>
      </c>
      <c r="O5" s="1661"/>
      <c r="P5" s="1662"/>
    </row>
    <row r="6" spans="1:17" ht="13.8" thickBot="1">
      <c r="A6" s="230"/>
      <c r="B6" s="511" t="s">
        <v>8</v>
      </c>
      <c r="C6" s="512" t="s">
        <v>9</v>
      </c>
      <c r="D6" s="513" t="s">
        <v>10</v>
      </c>
      <c r="E6" s="511" t="s">
        <v>8</v>
      </c>
      <c r="F6" s="512" t="s">
        <v>9</v>
      </c>
      <c r="G6" s="513" t="s">
        <v>10</v>
      </c>
      <c r="H6" s="511" t="s">
        <v>8</v>
      </c>
      <c r="I6" s="512" t="s">
        <v>9</v>
      </c>
      <c r="J6" s="512" t="s">
        <v>10</v>
      </c>
      <c r="K6" s="511" t="s">
        <v>8</v>
      </c>
      <c r="L6" s="512" t="s">
        <v>9</v>
      </c>
      <c r="M6" s="514" t="s">
        <v>157</v>
      </c>
      <c r="N6" s="868" t="s">
        <v>8</v>
      </c>
      <c r="O6" s="869" t="s">
        <v>9</v>
      </c>
      <c r="P6" s="868" t="s">
        <v>10</v>
      </c>
    </row>
    <row r="7" spans="1:17">
      <c r="A7" s="515" t="s">
        <v>151</v>
      </c>
      <c r="B7" s="516"/>
      <c r="C7" s="517"/>
      <c r="D7" s="517"/>
      <c r="E7" s="517"/>
      <c r="F7" s="517"/>
      <c r="G7" s="518"/>
      <c r="H7" s="518"/>
      <c r="I7" s="518"/>
      <c r="J7" s="518"/>
      <c r="K7" s="518"/>
      <c r="L7" s="518"/>
      <c r="M7" s="519"/>
      <c r="N7" s="530"/>
      <c r="O7" s="530"/>
      <c r="P7" s="531"/>
    </row>
    <row r="8" spans="1:17">
      <c r="A8" s="359"/>
      <c r="B8" s="312"/>
      <c r="C8" s="312"/>
      <c r="D8" s="312"/>
      <c r="E8" s="312"/>
      <c r="F8" s="312"/>
      <c r="G8" s="312"/>
      <c r="H8" s="520"/>
      <c r="I8" s="312"/>
      <c r="J8" s="312"/>
      <c r="K8" s="520"/>
      <c r="L8" s="520"/>
      <c r="M8" s="521"/>
      <c r="N8" s="241"/>
      <c r="O8" s="44"/>
      <c r="P8" s="242"/>
    </row>
    <row r="9" spans="1:17">
      <c r="A9" s="522" t="s">
        <v>645</v>
      </c>
      <c r="B9" s="316">
        <f t="shared" ref="B9:K9" si="0">SUM(B8)</f>
        <v>0</v>
      </c>
      <c r="C9" s="316">
        <f t="shared" si="0"/>
        <v>0</v>
      </c>
      <c r="D9" s="316">
        <f t="shared" si="0"/>
        <v>0</v>
      </c>
      <c r="E9" s="316">
        <f t="shared" si="0"/>
        <v>0</v>
      </c>
      <c r="F9" s="316">
        <f t="shared" si="0"/>
        <v>0</v>
      </c>
      <c r="G9" s="316">
        <f t="shared" si="0"/>
        <v>0</v>
      </c>
      <c r="H9" s="316">
        <f t="shared" si="0"/>
        <v>0</v>
      </c>
      <c r="I9" s="316">
        <f t="shared" si="0"/>
        <v>0</v>
      </c>
      <c r="J9" s="316">
        <f t="shared" si="0"/>
        <v>0</v>
      </c>
      <c r="K9" s="316">
        <f t="shared" si="0"/>
        <v>0</v>
      </c>
      <c r="L9" s="316"/>
      <c r="M9" s="523">
        <f>SUM(M8)</f>
        <v>0</v>
      </c>
      <c r="N9" s="241">
        <f>IFERROR(K9/B9,0)</f>
        <v>0</v>
      </c>
      <c r="O9" s="44"/>
      <c r="P9" s="242">
        <f>IFERROR(M9/D9,0)</f>
        <v>0</v>
      </c>
    </row>
    <row r="10" spans="1:17">
      <c r="A10" s="359"/>
      <c r="B10" s="312"/>
      <c r="C10" s="312"/>
      <c r="D10" s="312"/>
      <c r="E10" s="312"/>
      <c r="F10" s="312"/>
      <c r="G10" s="520"/>
      <c r="H10" s="520"/>
      <c r="I10" s="520"/>
      <c r="J10" s="520"/>
      <c r="K10" s="520"/>
      <c r="L10" s="520"/>
      <c r="M10" s="524"/>
      <c r="N10" s="528"/>
      <c r="O10" s="528"/>
      <c r="P10" s="529"/>
    </row>
    <row r="11" spans="1:17" ht="15.6">
      <c r="A11" s="515" t="s">
        <v>651</v>
      </c>
      <c r="B11" s="516"/>
      <c r="C11" s="517"/>
      <c r="D11" s="517"/>
      <c r="E11" s="517"/>
      <c r="F11" s="517"/>
      <c r="G11" s="518"/>
      <c r="H11" s="518"/>
      <c r="I11" s="518"/>
      <c r="J11" s="518"/>
      <c r="K11" s="518"/>
      <c r="L11" s="518"/>
      <c r="M11" s="519"/>
      <c r="N11" s="518"/>
      <c r="O11" s="518"/>
      <c r="P11" s="519"/>
    </row>
    <row r="12" spans="1:17" ht="15.6">
      <c r="A12" s="525" t="s">
        <v>1087</v>
      </c>
      <c r="B12" s="312">
        <v>75000</v>
      </c>
      <c r="C12" s="312"/>
      <c r="D12" s="312">
        <f>SUM(B12:C12)</f>
        <v>75000</v>
      </c>
      <c r="E12" s="40">
        <v>778.5</v>
      </c>
      <c r="F12" s="238">
        <v>0</v>
      </c>
      <c r="G12" s="972">
        <f t="shared" ref="G12" si="1">E12+F12</f>
        <v>778.5</v>
      </c>
      <c r="H12" s="237">
        <f>68143.47+778.5</f>
        <v>68921.97</v>
      </c>
      <c r="I12" s="238">
        <v>0</v>
      </c>
      <c r="J12" s="240">
        <f>H12+I12</f>
        <v>68921.97</v>
      </c>
      <c r="K12" s="1425">
        <f>74168.97+778.5</f>
        <v>74947.47</v>
      </c>
      <c r="L12" s="238">
        <v>0</v>
      </c>
      <c r="M12" s="240">
        <f t="shared" ref="M12" si="2">K12+L12</f>
        <v>74947.47</v>
      </c>
      <c r="N12" s="241">
        <f>IFERROR(K12/B12,0)</f>
        <v>0.99929960000000007</v>
      </c>
      <c r="O12" s="44"/>
      <c r="P12" s="242">
        <f t="shared" ref="P12:P16" si="3">IFERROR(M12/D12,0)</f>
        <v>0.99929960000000007</v>
      </c>
      <c r="Q12" s="35" t="s">
        <v>22</v>
      </c>
    </row>
    <row r="13" spans="1:17" ht="15.75" customHeight="1">
      <c r="A13" s="525" t="s">
        <v>1088</v>
      </c>
      <c r="B13" s="312">
        <v>75000</v>
      </c>
      <c r="C13" s="312"/>
      <c r="D13" s="312">
        <f>SUM(B13:C13)</f>
        <v>75000</v>
      </c>
      <c r="E13" s="312">
        <v>0</v>
      </c>
      <c r="F13" s="520"/>
      <c r="G13" s="312">
        <f>SUM(E13:F13)</f>
        <v>0</v>
      </c>
      <c r="H13" s="312">
        <v>0</v>
      </c>
      <c r="I13" s="520"/>
      <c r="J13" s="312">
        <f>SUM(H13:I13)</f>
        <v>0</v>
      </c>
      <c r="K13" s="520">
        <v>0</v>
      </c>
      <c r="L13" s="520"/>
      <c r="M13" s="521">
        <f>SUM(K13:L13)</f>
        <v>0</v>
      </c>
      <c r="N13" s="241">
        <f t="shared" ref="N13:N16" si="4">IFERROR(K13/B13,0)</f>
        <v>0</v>
      </c>
      <c r="O13" s="44"/>
      <c r="P13" s="242">
        <f t="shared" si="3"/>
        <v>0</v>
      </c>
      <c r="Q13" s="35" t="s">
        <v>22</v>
      </c>
    </row>
    <row r="14" spans="1:17" ht="15.6">
      <c r="A14" s="525" t="s">
        <v>1089</v>
      </c>
      <c r="B14" s="312">
        <v>22494.5</v>
      </c>
      <c r="C14" s="312"/>
      <c r="D14" s="312">
        <f>SUM(B14:C14)</f>
        <v>22494.5</v>
      </c>
      <c r="E14" s="312">
        <v>0</v>
      </c>
      <c r="F14" s="520"/>
      <c r="G14" s="312">
        <f>SUM(E14:F14)</f>
        <v>0</v>
      </c>
      <c r="H14" s="312">
        <v>0</v>
      </c>
      <c r="I14" s="520"/>
      <c r="J14" s="312">
        <f>SUM(H14:I14)</f>
        <v>0</v>
      </c>
      <c r="K14" s="520">
        <f>22494+H14</f>
        <v>22494</v>
      </c>
      <c r="L14" s="520"/>
      <c r="M14" s="521">
        <f>SUM(K14:L14)</f>
        <v>22494</v>
      </c>
      <c r="N14" s="241">
        <f t="shared" si="4"/>
        <v>0.99997777234435081</v>
      </c>
      <c r="O14" s="44"/>
      <c r="P14" s="242">
        <f t="shared" si="3"/>
        <v>0.99997777234435081</v>
      </c>
      <c r="Q14" s="35" t="s">
        <v>1090</v>
      </c>
    </row>
    <row r="15" spans="1:17" ht="15.6">
      <c r="A15" s="525" t="s">
        <v>1091</v>
      </c>
      <c r="B15" s="312">
        <v>73503</v>
      </c>
      <c r="C15" s="312"/>
      <c r="D15" s="312">
        <f>SUM(B15:C15)</f>
        <v>73503</v>
      </c>
      <c r="E15" s="312">
        <v>0</v>
      </c>
      <c r="F15" s="520"/>
      <c r="G15" s="312">
        <f>SUM(E15:F15)</f>
        <v>0</v>
      </c>
      <c r="H15" s="312">
        <v>0</v>
      </c>
      <c r="I15" s="520"/>
      <c r="J15" s="312">
        <f>SUM(H15:I15)</f>
        <v>0</v>
      </c>
      <c r="K15" s="520">
        <f>73503+H15</f>
        <v>73503</v>
      </c>
      <c r="L15" s="520"/>
      <c r="M15" s="521">
        <f>SUM(K15:L15)</f>
        <v>73503</v>
      </c>
      <c r="N15" s="241">
        <f t="shared" si="4"/>
        <v>1</v>
      </c>
      <c r="O15" s="44"/>
      <c r="P15" s="242">
        <f t="shared" si="3"/>
        <v>1</v>
      </c>
      <c r="Q15" s="35" t="s">
        <v>22</v>
      </c>
    </row>
    <row r="16" spans="1:17" ht="15.6">
      <c r="A16" s="525" t="s">
        <v>1092</v>
      </c>
      <c r="B16" s="312">
        <v>52676</v>
      </c>
      <c r="C16" s="312"/>
      <c r="D16" s="312">
        <f t="shared" ref="D16" si="5">SUM(B16:C16)</f>
        <v>52676</v>
      </c>
      <c r="E16" s="312">
        <v>51857.34</v>
      </c>
      <c r="F16" s="520"/>
      <c r="G16" s="312">
        <f t="shared" ref="G16" si="6">SUM(E16:F16)</f>
        <v>51857.34</v>
      </c>
      <c r="H16" s="312">
        <f>E16</f>
        <v>51857.34</v>
      </c>
      <c r="I16" s="520"/>
      <c r="J16" s="312">
        <f t="shared" ref="J16" si="7">SUM(H16:I16)</f>
        <v>51857.34</v>
      </c>
      <c r="K16" s="520">
        <f>H16</f>
        <v>51857.34</v>
      </c>
      <c r="L16" s="520"/>
      <c r="M16" s="521">
        <f t="shared" ref="M16" si="8">SUM(K16:L16)</f>
        <v>51857.34</v>
      </c>
      <c r="N16" s="936">
        <f t="shared" si="4"/>
        <v>0.98445857696104477</v>
      </c>
      <c r="O16" s="44"/>
      <c r="P16" s="242">
        <f t="shared" si="3"/>
        <v>0.98445857696104477</v>
      </c>
      <c r="Q16" s="35" t="s">
        <v>22</v>
      </c>
    </row>
    <row r="17" spans="1:22" ht="13.8" thickBot="1">
      <c r="A17" s="1064" t="s">
        <v>659</v>
      </c>
      <c r="B17" s="1065">
        <f>SUM(B12:B16)</f>
        <v>298673.5</v>
      </c>
      <c r="C17" s="1065"/>
      <c r="D17" s="1065">
        <f t="shared" ref="D17:K17" si="9">SUM(D12:D16)</f>
        <v>298673.5</v>
      </c>
      <c r="E17" s="1065">
        <f t="shared" si="9"/>
        <v>52635.839999999997</v>
      </c>
      <c r="F17" s="1065">
        <f t="shared" si="9"/>
        <v>0</v>
      </c>
      <c r="G17" s="1065">
        <f t="shared" si="9"/>
        <v>52635.839999999997</v>
      </c>
      <c r="H17" s="1065">
        <f t="shared" si="9"/>
        <v>120779.31</v>
      </c>
      <c r="I17" s="1065">
        <f t="shared" si="9"/>
        <v>0</v>
      </c>
      <c r="J17" s="1065">
        <f t="shared" si="9"/>
        <v>120779.31</v>
      </c>
      <c r="K17" s="1065">
        <f t="shared" si="9"/>
        <v>222801.81</v>
      </c>
      <c r="L17" s="1065"/>
      <c r="M17" s="1066">
        <f>SUM(M12:M16)</f>
        <v>222801.81</v>
      </c>
      <c r="N17" s="933">
        <f t="shared" ref="N17" si="10">IFERROR(K17/B17,0)</f>
        <v>0.74597113570504248</v>
      </c>
      <c r="O17" s="934"/>
      <c r="P17" s="935">
        <f t="shared" ref="P17" si="11">IFERROR(M17/D17,0)</f>
        <v>0.74597113570504248</v>
      </c>
    </row>
    <row r="18" spans="1:22">
      <c r="N18" s="140"/>
      <c r="O18" s="140"/>
    </row>
    <row r="19" spans="1:22" ht="38.25" customHeight="1">
      <c r="A19" s="1576" t="s">
        <v>660</v>
      </c>
      <c r="B19" s="1591"/>
      <c r="C19" s="1591"/>
      <c r="D19" s="1591"/>
      <c r="E19" s="1591"/>
      <c r="F19" s="1591"/>
      <c r="G19" s="1591"/>
      <c r="H19" s="1591"/>
      <c r="I19" s="1591"/>
      <c r="J19" s="1591"/>
      <c r="K19" s="1591"/>
      <c r="L19" s="1591"/>
      <c r="M19" s="1591"/>
    </row>
    <row r="20" spans="1:22" ht="12.9" customHeight="1">
      <c r="A20" s="1576" t="s">
        <v>661</v>
      </c>
      <c r="B20" s="1591"/>
      <c r="C20" s="1591"/>
      <c r="D20" s="1591"/>
      <c r="E20" s="1591"/>
      <c r="F20" s="1591"/>
      <c r="G20" s="1591"/>
      <c r="H20" s="1591"/>
      <c r="I20" s="1591"/>
      <c r="J20" s="1591"/>
      <c r="K20" s="1591"/>
      <c r="L20" s="1591"/>
      <c r="M20" s="1591"/>
    </row>
    <row r="21" spans="1:22" ht="42.9" customHeight="1">
      <c r="A21" s="1659" t="s">
        <v>1093</v>
      </c>
      <c r="B21" s="1660"/>
      <c r="C21" s="1660"/>
      <c r="D21" s="1660"/>
      <c r="E21" s="1660"/>
      <c r="F21" s="1660"/>
      <c r="G21" s="1660"/>
      <c r="H21" s="1660"/>
      <c r="I21" s="1660"/>
      <c r="J21" s="1660"/>
      <c r="K21" s="1660"/>
      <c r="L21" s="1660"/>
      <c r="M21" s="1660"/>
      <c r="N21" s="301"/>
      <c r="O21" s="301"/>
      <c r="P21" s="301"/>
      <c r="Q21" s="301"/>
      <c r="R21" s="301"/>
      <c r="S21" s="301"/>
      <c r="T21" s="301"/>
      <c r="U21" s="301"/>
      <c r="V21" s="301"/>
    </row>
    <row r="22" spans="1:22" ht="16.5" customHeight="1">
      <c r="A22" s="1576" t="s">
        <v>663</v>
      </c>
      <c r="B22" s="1591"/>
      <c r="C22" s="1591"/>
      <c r="D22" s="1591"/>
      <c r="E22" s="1591"/>
      <c r="F22" s="1591"/>
      <c r="G22" s="1591"/>
      <c r="H22" s="1591"/>
      <c r="I22" s="1591"/>
      <c r="J22" s="1591"/>
      <c r="K22" s="1591"/>
      <c r="L22" s="1591"/>
      <c r="M22" s="1591"/>
    </row>
    <row r="23" spans="1:22" ht="36.75" customHeight="1">
      <c r="A23" s="1576" t="s">
        <v>1094</v>
      </c>
      <c r="B23" s="1591"/>
      <c r="C23" s="1591"/>
      <c r="D23" s="1591"/>
      <c r="E23" s="1591"/>
      <c r="F23" s="1591"/>
      <c r="G23" s="1591"/>
      <c r="H23" s="1591"/>
      <c r="I23" s="1591"/>
      <c r="J23" s="1591"/>
      <c r="K23" s="1591"/>
      <c r="L23" s="1591"/>
      <c r="M23" s="1591"/>
    </row>
    <row r="24" spans="1:22">
      <c r="A24" s="75"/>
      <c r="B24" s="75"/>
    </row>
    <row r="25" spans="1:22">
      <c r="A25" s="526" t="s">
        <v>1095</v>
      </c>
      <c r="B25" s="526"/>
      <c r="C25" s="527"/>
      <c r="D25" s="527"/>
      <c r="E25" s="527"/>
      <c r="F25" s="527"/>
      <c r="G25" s="527"/>
      <c r="H25" s="527"/>
      <c r="I25" s="527"/>
      <c r="J25" s="527"/>
      <c r="K25" s="527"/>
      <c r="L25" s="527"/>
      <c r="M25" s="527"/>
    </row>
  </sheetData>
  <mergeCells count="13">
    <mergeCell ref="N5:P5"/>
    <mergeCell ref="A1:M1"/>
    <mergeCell ref="A2:M2"/>
    <mergeCell ref="A3:M3"/>
    <mergeCell ref="B5:D5"/>
    <mergeCell ref="E5:G5"/>
    <mergeCell ref="H5:J5"/>
    <mergeCell ref="K5:M5"/>
    <mergeCell ref="A19:M19"/>
    <mergeCell ref="A20:M20"/>
    <mergeCell ref="A21:M21"/>
    <mergeCell ref="A22:M22"/>
    <mergeCell ref="A23:M23"/>
  </mergeCells>
  <printOptions horizontalCentered="1"/>
  <pageMargins left="0.25" right="0.25" top="0.5" bottom="0.5" header="0.5" footer="0.5"/>
  <pageSetup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dimension ref="A1:H25"/>
  <sheetViews>
    <sheetView zoomScale="115" zoomScaleNormal="115" zoomScaleSheetLayoutView="100" workbookViewId="0">
      <selection activeCell="L28" sqref="L28"/>
    </sheetView>
  </sheetViews>
  <sheetFormatPr defaultRowHeight="13.2"/>
  <cols>
    <col min="1" max="1" width="11.109375" customWidth="1"/>
    <col min="2" max="2" width="19" customWidth="1"/>
    <col min="3" max="3" width="16.5546875" customWidth="1"/>
    <col min="4" max="4" width="19.44140625" customWidth="1"/>
    <col min="5" max="5" width="23.5546875" customWidth="1"/>
  </cols>
  <sheetData>
    <row r="1" spans="1:8" ht="15.6">
      <c r="A1" s="1530" t="s">
        <v>1096</v>
      </c>
      <c r="B1" s="1530"/>
      <c r="C1" s="1530"/>
      <c r="D1" s="1530"/>
      <c r="E1" s="1530"/>
      <c r="F1" s="27"/>
      <c r="G1" s="27"/>
      <c r="H1" s="27"/>
    </row>
    <row r="2" spans="1:8" ht="15.6">
      <c r="A2" s="1436" t="str" cm="1">
        <f t="array" ref="A2">'ESA Summary'!A2:A2</f>
        <v>Southern California Edison</v>
      </c>
      <c r="B2" s="1436"/>
      <c r="C2" s="1436"/>
      <c r="D2" s="1436"/>
      <c r="E2" s="1436"/>
      <c r="F2" s="28"/>
      <c r="G2" s="28"/>
      <c r="H2" s="28"/>
    </row>
    <row r="3" spans="1:8" ht="15.6">
      <c r="A3" s="1507" t="str" cm="1">
        <f t="array" ref="A3">'ESA Summary'!A3:A3</f>
        <v>Through January 2026</v>
      </c>
      <c r="B3" s="1436"/>
      <c r="C3" s="1436"/>
      <c r="D3" s="1436"/>
      <c r="E3" s="1436"/>
      <c r="F3" s="28"/>
      <c r="G3" s="28"/>
      <c r="H3" s="28"/>
    </row>
    <row r="4" spans="1:8">
      <c r="A4" s="48"/>
      <c r="B4" s="48"/>
      <c r="C4" s="48"/>
      <c r="D4" s="48"/>
      <c r="E4" s="48"/>
    </row>
    <row r="5" spans="1:8" ht="13.8" thickBot="1">
      <c r="A5" s="1447" t="s">
        <v>969</v>
      </c>
      <c r="B5" s="1447"/>
      <c r="C5" s="1447"/>
      <c r="D5" s="1447"/>
      <c r="E5" s="1447"/>
    </row>
    <row r="6" spans="1:8" ht="69" thickBot="1">
      <c r="A6" s="193" t="s">
        <v>607</v>
      </c>
      <c r="B6" s="193" t="s">
        <v>1097</v>
      </c>
      <c r="C6" s="193" t="s">
        <v>1098</v>
      </c>
      <c r="D6" s="193" t="s">
        <v>1099</v>
      </c>
      <c r="E6" s="193" t="s">
        <v>1100</v>
      </c>
      <c r="F6" s="15"/>
      <c r="G6" s="15"/>
    </row>
    <row r="7" spans="1:8">
      <c r="A7" s="532" t="s">
        <v>615</v>
      </c>
      <c r="B7" s="533">
        <v>0.38041997499305541</v>
      </c>
      <c r="C7" s="533">
        <v>0.95535039527797028</v>
      </c>
      <c r="D7" s="533">
        <v>0.45136167836166186</v>
      </c>
      <c r="E7" s="534">
        <v>0.57805786674689807</v>
      </c>
    </row>
    <row r="8" spans="1:8">
      <c r="A8" s="359" t="s">
        <v>616</v>
      </c>
      <c r="B8" s="533"/>
      <c r="C8" s="533"/>
      <c r="D8" s="533"/>
      <c r="E8" s="534"/>
    </row>
    <row r="9" spans="1:8">
      <c r="A9" s="359" t="s">
        <v>617</v>
      </c>
      <c r="B9" s="533"/>
      <c r="C9" s="533"/>
      <c r="D9" s="533"/>
      <c r="E9" s="534"/>
    </row>
    <row r="10" spans="1:8">
      <c r="A10" s="359" t="s">
        <v>618</v>
      </c>
      <c r="B10" s="533"/>
      <c r="C10" s="533"/>
      <c r="D10" s="533"/>
      <c r="E10" s="534"/>
    </row>
    <row r="11" spans="1:8">
      <c r="A11" s="359" t="s">
        <v>619</v>
      </c>
      <c r="B11" s="533"/>
      <c r="C11" s="533"/>
      <c r="D11" s="533"/>
      <c r="E11" s="534"/>
    </row>
    <row r="12" spans="1:8">
      <c r="A12" s="359" t="s">
        <v>620</v>
      </c>
      <c r="B12" s="533"/>
      <c r="C12" s="533"/>
      <c r="D12" s="533"/>
      <c r="E12" s="534"/>
    </row>
    <row r="13" spans="1:8">
      <c r="A13" s="359" t="s">
        <v>621</v>
      </c>
      <c r="B13" s="533"/>
      <c r="C13" s="533"/>
      <c r="D13" s="533"/>
      <c r="E13" s="534"/>
    </row>
    <row r="14" spans="1:8">
      <c r="A14" s="359" t="s">
        <v>622</v>
      </c>
      <c r="B14" s="533"/>
      <c r="C14" s="533"/>
      <c r="D14" s="533"/>
      <c r="E14" s="534"/>
    </row>
    <row r="15" spans="1:8">
      <c r="A15" s="359" t="s">
        <v>623</v>
      </c>
      <c r="B15" s="533"/>
      <c r="C15" s="533"/>
      <c r="D15" s="533"/>
      <c r="E15" s="534"/>
    </row>
    <row r="16" spans="1:8">
      <c r="A16" s="359" t="s">
        <v>624</v>
      </c>
      <c r="B16" s="533"/>
      <c r="C16" s="533"/>
      <c r="D16" s="533"/>
      <c r="E16" s="534"/>
    </row>
    <row r="17" spans="1:5">
      <c r="A17" s="359" t="s">
        <v>625</v>
      </c>
      <c r="B17" s="533"/>
      <c r="C17" s="533"/>
      <c r="D17" s="533"/>
      <c r="E17" s="534"/>
    </row>
    <row r="18" spans="1:5" ht="13.8" thickBot="1">
      <c r="A18" s="1067" t="s">
        <v>626</v>
      </c>
      <c r="B18" s="1068"/>
      <c r="C18" s="1068"/>
      <c r="D18" s="1068"/>
      <c r="E18" s="1069"/>
    </row>
    <row r="19" spans="1:5">
      <c r="A19" s="48"/>
      <c r="B19" s="48"/>
      <c r="C19" s="48"/>
      <c r="D19" s="48"/>
      <c r="E19" s="48"/>
    </row>
    <row r="20" spans="1:5">
      <c r="A20" s="48"/>
      <c r="B20" s="48"/>
      <c r="C20" s="48"/>
      <c r="D20" s="48"/>
      <c r="E20" s="48"/>
    </row>
    <row r="21" spans="1:5">
      <c r="A21" s="1434" t="s">
        <v>1101</v>
      </c>
      <c r="B21" s="1434"/>
      <c r="C21" s="1434"/>
      <c r="D21" s="1434"/>
      <c r="E21" s="1434"/>
    </row>
    <row r="22" spans="1:5" s="3" customFormat="1" ht="15.6">
      <c r="A22" s="48" t="s">
        <v>1102</v>
      </c>
      <c r="B22" s="48"/>
      <c r="C22" s="48"/>
      <c r="D22" s="48"/>
      <c r="E22" s="48"/>
    </row>
    <row r="23" spans="1:5" s="3" customFormat="1" ht="31.5" customHeight="1">
      <c r="A23" s="1434" t="s">
        <v>1103</v>
      </c>
      <c r="B23" s="1434"/>
      <c r="C23" s="1434"/>
      <c r="D23" s="1434"/>
      <c r="E23" s="1434"/>
    </row>
    <row r="24" spans="1:5" s="3" customFormat="1" ht="26.25" customHeight="1">
      <c r="A24" s="1435" t="s">
        <v>1104</v>
      </c>
      <c r="B24" s="1435"/>
      <c r="C24" s="1435"/>
      <c r="D24" s="1435"/>
      <c r="E24" s="1435"/>
    </row>
    <row r="25" spans="1:5" s="3" customFormat="1">
      <c r="A25" s="30"/>
      <c r="B25" s="30"/>
      <c r="C25" s="30"/>
      <c r="D25" s="30"/>
      <c r="E25" s="30"/>
    </row>
  </sheetData>
  <mergeCells count="7">
    <mergeCell ref="A23:E23"/>
    <mergeCell ref="A24:E24"/>
    <mergeCell ref="A1:E1"/>
    <mergeCell ref="A2:E2"/>
    <mergeCell ref="A3:E3"/>
    <mergeCell ref="A5:E5"/>
    <mergeCell ref="A21:E21"/>
  </mergeCells>
  <hyperlinks>
    <hyperlink ref="A2" r:id="rId1" display="=@'ESA Summary'!A2:A2" xr:uid="{CE9A081E-0431-43E3-B0B2-5CAE677F6D81}"/>
    <hyperlink ref="A3" r:id="rId2" display="=@'ESA Summary'!A2:A2" xr:uid="{47CB2248-59E5-4EE7-80C4-CFDAB49EF9D0}"/>
  </hyperlinks>
  <printOptions horizontalCentered="1"/>
  <pageMargins left="0.7" right="0.7" top="0.75" bottom="0.75" header="0.3" footer="0.3"/>
  <pageSetup orientation="portrait"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pageSetUpPr fitToPage="1"/>
  </sheetPr>
  <dimension ref="A1:J24"/>
  <sheetViews>
    <sheetView zoomScaleNormal="100" zoomScaleSheetLayoutView="80" workbookViewId="0">
      <selection activeCell="L28" sqref="L28"/>
    </sheetView>
  </sheetViews>
  <sheetFormatPr defaultRowHeight="13.2"/>
  <cols>
    <col min="1" max="1" width="9.6640625" customWidth="1"/>
    <col min="2" max="2" width="22.44140625" customWidth="1"/>
    <col min="5" max="5" width="28" customWidth="1"/>
    <col min="8" max="8" width="23.44140625" customWidth="1"/>
  </cols>
  <sheetData>
    <row r="1" spans="1:10" ht="15.6">
      <c r="A1" s="1530" t="s">
        <v>1105</v>
      </c>
      <c r="B1" s="1530"/>
      <c r="C1" s="1530"/>
      <c r="D1" s="1530"/>
      <c r="E1" s="1530"/>
      <c r="F1" s="1530"/>
      <c r="G1" s="1530"/>
      <c r="H1" s="1530"/>
      <c r="I1" s="25"/>
      <c r="J1" s="25"/>
    </row>
    <row r="2" spans="1:10" ht="15.6">
      <c r="A2" s="1530" t="str" cm="1">
        <f t="array" ref="A2">'ESA Summary'!A2:A2</f>
        <v>Southern California Edison</v>
      </c>
      <c r="B2" s="1530"/>
      <c r="C2" s="1530"/>
      <c r="D2" s="1530"/>
      <c r="E2" s="1530"/>
      <c r="F2" s="1530"/>
      <c r="G2" s="1530"/>
      <c r="H2" s="1530"/>
      <c r="I2" s="26"/>
      <c r="J2" s="26"/>
    </row>
    <row r="3" spans="1:10" ht="15.6">
      <c r="A3" s="1667" t="str" cm="1">
        <f t="array" ref="A3">'ESA Summary'!A3:A3</f>
        <v>Through January 2026</v>
      </c>
      <c r="B3" s="1530"/>
      <c r="C3" s="1530"/>
      <c r="D3" s="1530"/>
      <c r="E3" s="1530"/>
      <c r="F3" s="1530"/>
      <c r="G3" s="1530"/>
      <c r="H3" s="1530"/>
      <c r="I3" s="26"/>
      <c r="J3" s="26"/>
    </row>
    <row r="4" spans="1:10" ht="13.8" thickBot="1">
      <c r="A4" s="48"/>
      <c r="B4" s="48"/>
      <c r="C4" s="48"/>
      <c r="D4" s="48"/>
      <c r="E4" s="48"/>
      <c r="F4" s="48"/>
      <c r="G4" s="48"/>
      <c r="H4" s="48"/>
    </row>
    <row r="5" spans="1:10" ht="55.8" thickBot="1">
      <c r="A5" s="1382" t="s">
        <v>1106</v>
      </c>
      <c r="B5" s="193" t="s">
        <v>1107</v>
      </c>
      <c r="C5" s="48"/>
      <c r="D5" s="1382" t="s">
        <v>1106</v>
      </c>
      <c r="E5" s="193" t="s">
        <v>1108</v>
      </c>
      <c r="F5" s="48"/>
      <c r="G5" s="1382" t="s">
        <v>1106</v>
      </c>
      <c r="H5" s="954" t="s">
        <v>1109</v>
      </c>
    </row>
    <row r="6" spans="1:10">
      <c r="A6" s="867">
        <v>92552</v>
      </c>
      <c r="B6" s="535">
        <v>2.4918034616931071E-2</v>
      </c>
      <c r="C6" s="191"/>
      <c r="D6" s="867">
        <v>92266</v>
      </c>
      <c r="E6" s="535">
        <v>0.12396957551428885</v>
      </c>
      <c r="F6" s="191"/>
      <c r="G6" s="867">
        <v>93554</v>
      </c>
      <c r="H6" s="535">
        <v>0.19140452795738752</v>
      </c>
    </row>
    <row r="7" spans="1:10">
      <c r="A7" s="656">
        <v>92661</v>
      </c>
      <c r="B7" s="858">
        <v>0.11352222547500439</v>
      </c>
      <c r="C7" s="191"/>
      <c r="D7" s="656">
        <v>92341</v>
      </c>
      <c r="E7" s="858">
        <v>0.13389530608450639</v>
      </c>
      <c r="F7" s="191"/>
      <c r="G7" s="656">
        <v>93260</v>
      </c>
      <c r="H7" s="858">
        <v>0.26207331747881885</v>
      </c>
    </row>
    <row r="8" spans="1:10">
      <c r="A8" s="656">
        <v>92317</v>
      </c>
      <c r="B8" s="858">
        <v>0.23830570837295251</v>
      </c>
      <c r="C8" s="191"/>
      <c r="D8" s="656">
        <v>92617</v>
      </c>
      <c r="E8" s="858">
        <v>0.16250460908149689</v>
      </c>
      <c r="F8" s="191"/>
      <c r="G8" s="656">
        <v>93207</v>
      </c>
      <c r="H8" s="858">
        <v>0.31973635307692527</v>
      </c>
    </row>
    <row r="9" spans="1:10">
      <c r="A9" s="656">
        <v>92581</v>
      </c>
      <c r="B9" s="858">
        <v>0.24148258328601482</v>
      </c>
      <c r="C9" s="191"/>
      <c r="D9" s="656">
        <v>93208</v>
      </c>
      <c r="E9" s="858">
        <v>0.17143990136987933</v>
      </c>
      <c r="F9" s="191"/>
      <c r="G9" s="656">
        <v>93519</v>
      </c>
      <c r="H9" s="858">
        <v>0.33495792392542817</v>
      </c>
    </row>
    <row r="10" spans="1:10">
      <c r="A10" s="656">
        <v>92660</v>
      </c>
      <c r="B10" s="858">
        <v>0.29767944400730689</v>
      </c>
      <c r="C10" s="191"/>
      <c r="D10" s="656">
        <v>93554</v>
      </c>
      <c r="E10" s="858">
        <v>0.19140452795738752</v>
      </c>
      <c r="F10" s="191"/>
      <c r="G10" s="656">
        <v>93528</v>
      </c>
      <c r="H10" s="858">
        <v>0.42956436045398416</v>
      </c>
    </row>
    <row r="11" spans="1:10">
      <c r="A11" s="656">
        <v>90291</v>
      </c>
      <c r="B11" s="858">
        <v>0.30653877868819795</v>
      </c>
      <c r="C11" s="191"/>
      <c r="D11" s="656">
        <v>93260</v>
      </c>
      <c r="E11" s="858">
        <v>0.26207331747881885</v>
      </c>
      <c r="F11" s="191"/>
      <c r="G11" s="656">
        <v>93285</v>
      </c>
      <c r="H11" s="858">
        <v>0.51027048096345162</v>
      </c>
    </row>
    <row r="12" spans="1:10">
      <c r="A12" s="656">
        <v>92657</v>
      </c>
      <c r="B12" s="858">
        <v>0.32458659891495301</v>
      </c>
      <c r="C12" s="191"/>
      <c r="D12" s="656">
        <v>93207</v>
      </c>
      <c r="E12" s="858">
        <v>0.31973635307692527</v>
      </c>
      <c r="F12" s="191"/>
      <c r="G12" s="656">
        <v>93265</v>
      </c>
      <c r="H12" s="858">
        <v>0.54650902861103634</v>
      </c>
    </row>
    <row r="13" spans="1:10">
      <c r="A13" s="656">
        <v>92220</v>
      </c>
      <c r="B13" s="858">
        <v>0.36196402488445323</v>
      </c>
      <c r="C13" s="191"/>
      <c r="D13" s="656">
        <v>93519</v>
      </c>
      <c r="E13" s="858">
        <v>0.33495792392542817</v>
      </c>
      <c r="F13" s="191"/>
      <c r="G13" s="656">
        <v>92347</v>
      </c>
      <c r="H13" s="858">
        <v>0.55987439268897687</v>
      </c>
    </row>
    <row r="14" spans="1:10">
      <c r="A14" s="656">
        <v>93518</v>
      </c>
      <c r="B14" s="858">
        <v>0.40404941943335121</v>
      </c>
      <c r="C14" s="191"/>
      <c r="D14" s="656">
        <v>93528</v>
      </c>
      <c r="E14" s="858">
        <v>0.42956436045398416</v>
      </c>
      <c r="F14" s="191"/>
      <c r="G14" s="656">
        <v>92225</v>
      </c>
      <c r="H14" s="858">
        <v>0.62878329359157581</v>
      </c>
    </row>
    <row r="15" spans="1:10" ht="13.8" thickBot="1">
      <c r="A15" s="974">
        <v>90292</v>
      </c>
      <c r="B15" s="986">
        <v>0.44486963700310334</v>
      </c>
      <c r="C15" s="191"/>
      <c r="D15" s="974">
        <v>93285</v>
      </c>
      <c r="E15" s="986">
        <v>0.51027048096345162</v>
      </c>
      <c r="F15" s="191"/>
      <c r="G15" s="974">
        <v>93283</v>
      </c>
      <c r="H15" s="986">
        <v>0.65799819840093277</v>
      </c>
    </row>
    <row r="16" spans="1:10">
      <c r="A16" s="48"/>
      <c r="B16" s="48"/>
      <c r="C16" s="48"/>
      <c r="D16" s="48"/>
      <c r="E16" s="48"/>
      <c r="F16" s="48"/>
      <c r="G16" s="48"/>
      <c r="H16" s="48"/>
    </row>
    <row r="17" spans="1:8" ht="17.25" customHeight="1">
      <c r="A17" s="1464" t="s">
        <v>1110</v>
      </c>
      <c r="B17" s="1464"/>
      <c r="C17" s="1464"/>
      <c r="D17" s="1464"/>
      <c r="E17" s="1464"/>
      <c r="F17" s="1464"/>
      <c r="G17" s="1464"/>
      <c r="H17" s="1464"/>
    </row>
    <row r="18" spans="1:8" ht="15.6">
      <c r="A18" s="355" t="s">
        <v>1102</v>
      </c>
      <c r="B18" s="355"/>
      <c r="C18" s="355"/>
      <c r="D18" s="355"/>
      <c r="E18" s="355"/>
      <c r="F18" s="355"/>
      <c r="G18" s="355"/>
      <c r="H18" s="355"/>
    </row>
    <row r="19" spans="1:8" ht="26.25" customHeight="1">
      <c r="A19" s="1464" t="s">
        <v>1103</v>
      </c>
      <c r="B19" s="1464"/>
      <c r="C19" s="1464"/>
      <c r="D19" s="1464"/>
      <c r="E19" s="1464"/>
      <c r="F19" s="1464"/>
      <c r="G19" s="1464"/>
      <c r="H19" s="1464"/>
    </row>
    <row r="20" spans="1:8">
      <c r="A20" s="1464"/>
      <c r="B20" s="1464"/>
      <c r="C20" s="1464"/>
      <c r="D20" s="1464"/>
      <c r="E20" s="1464"/>
      <c r="F20" s="1464"/>
      <c r="G20" s="1464"/>
      <c r="H20" s="1464"/>
    </row>
    <row r="21" spans="1:8">
      <c r="A21" s="48"/>
      <c r="B21" s="48"/>
      <c r="C21" s="48"/>
      <c r="D21" s="48"/>
      <c r="E21" s="48"/>
      <c r="F21" s="48"/>
      <c r="G21" s="48"/>
      <c r="H21" s="48"/>
    </row>
    <row r="22" spans="1:8">
      <c r="A22" s="526" t="s">
        <v>1111</v>
      </c>
      <c r="B22" s="48"/>
      <c r="C22" s="48"/>
      <c r="D22" s="48"/>
      <c r="E22" s="48"/>
      <c r="F22" s="48"/>
      <c r="G22" s="48"/>
      <c r="H22" s="48"/>
    </row>
    <row r="23" spans="1:8">
      <c r="A23" s="48" t="s">
        <v>1112</v>
      </c>
      <c r="B23" s="48"/>
      <c r="C23" s="48"/>
      <c r="D23" s="48"/>
      <c r="E23" s="48"/>
      <c r="F23" s="48"/>
      <c r="G23" s="48"/>
      <c r="H23" s="48"/>
    </row>
    <row r="24" spans="1:8">
      <c r="A24" s="48" t="s">
        <v>1113</v>
      </c>
      <c r="B24" s="178"/>
      <c r="C24" s="178"/>
      <c r="D24" s="178"/>
      <c r="E24" s="178"/>
      <c r="F24" s="178"/>
      <c r="G24" s="178"/>
      <c r="H24" s="48"/>
    </row>
  </sheetData>
  <mergeCells count="6">
    <mergeCell ref="A20:H20"/>
    <mergeCell ref="A3:H3"/>
    <mergeCell ref="A1:H1"/>
    <mergeCell ref="A2:H2"/>
    <mergeCell ref="A19:H19"/>
    <mergeCell ref="A17:H17"/>
  </mergeCells>
  <phoneticPr fontId="43" type="noConversion"/>
  <hyperlinks>
    <hyperlink ref="A2" r:id="rId1" display="=@'ESA Summary'!A2:a2" xr:uid="{421F609B-7C7E-499F-A375-AF3544AA4012}"/>
    <hyperlink ref="A3" r:id="rId2" display="=@'ESA Summary'!A2:a2" xr:uid="{83F8E1D8-85E9-486E-8213-A8C18865DB8F}"/>
  </hyperlinks>
  <printOptions horizontalCentered="1"/>
  <pageMargins left="0.7" right="0.7" top="0.75" bottom="0.75" header="0.3" footer="0.3"/>
  <pageSetup fitToHeight="0" orientation="landscape" r:id="rId3"/>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pageSetUpPr fitToPage="1"/>
  </sheetPr>
  <dimension ref="A1:G28"/>
  <sheetViews>
    <sheetView zoomScale="115" zoomScaleNormal="115" workbookViewId="0">
      <selection activeCell="L28" sqref="L28"/>
    </sheetView>
  </sheetViews>
  <sheetFormatPr defaultColWidth="8.5546875" defaultRowHeight="15.6"/>
  <cols>
    <col min="1" max="1" width="57.109375" style="819" bestFit="1" customWidth="1"/>
    <col min="2" max="2" width="14.5546875" style="819" customWidth="1"/>
    <col min="3" max="3" width="13" style="819" customWidth="1"/>
    <col min="4" max="4" width="13.44140625" style="819" bestFit="1" customWidth="1"/>
    <col min="5" max="5" width="13" style="819" customWidth="1"/>
    <col min="6" max="6" width="15.109375" style="819" bestFit="1" customWidth="1"/>
    <col min="7" max="7" width="12.33203125" style="819" bestFit="1" customWidth="1"/>
    <col min="8" max="8" width="9.88671875" style="819" bestFit="1" customWidth="1"/>
    <col min="9" max="16384" width="8.5546875" style="819"/>
  </cols>
  <sheetData>
    <row r="1" spans="1:7">
      <c r="A1" s="1436" t="s">
        <v>1114</v>
      </c>
      <c r="B1" s="1436"/>
      <c r="C1" s="1436"/>
      <c r="D1" s="1436"/>
      <c r="E1" s="1436"/>
    </row>
    <row r="2" spans="1:7">
      <c r="A2" s="1436" t="str" cm="1">
        <f t="array" ref="A2">'ESA Summary'!A2:A2</f>
        <v>Southern California Edison</v>
      </c>
      <c r="B2" s="1436"/>
      <c r="C2" s="1436"/>
      <c r="D2" s="1436"/>
      <c r="E2" s="1436"/>
    </row>
    <row r="3" spans="1:7">
      <c r="A3" s="1507" t="str" cm="1">
        <f t="array" ref="A3">'ESA Summary'!A3:A3</f>
        <v>Through January 2026</v>
      </c>
      <c r="B3" s="1436"/>
      <c r="C3" s="1436"/>
      <c r="D3" s="1436"/>
      <c r="E3" s="1436"/>
    </row>
    <row r="4" spans="1:7" ht="46.8">
      <c r="A4" s="800"/>
      <c r="B4" s="801" t="s">
        <v>1115</v>
      </c>
      <c r="C4" s="802" t="s">
        <v>4</v>
      </c>
      <c r="D4" s="802" t="s">
        <v>5</v>
      </c>
      <c r="E4" s="802" t="s">
        <v>6</v>
      </c>
      <c r="F4" s="820"/>
    </row>
    <row r="5" spans="1:7">
      <c r="A5" s="803" t="s">
        <v>1116</v>
      </c>
      <c r="B5" s="804" t="s">
        <v>8</v>
      </c>
      <c r="C5" s="804" t="s">
        <v>8</v>
      </c>
      <c r="D5" s="804" t="s">
        <v>8</v>
      </c>
      <c r="E5" s="804" t="s">
        <v>8</v>
      </c>
    </row>
    <row r="6" spans="1:7">
      <c r="A6" s="805" t="s">
        <v>912</v>
      </c>
      <c r="B6" s="806">
        <v>963040</v>
      </c>
      <c r="C6" s="806">
        <v>1122.4699999999993</v>
      </c>
      <c r="D6" s="806">
        <v>1122.4699999999993</v>
      </c>
      <c r="E6" s="807">
        <f>IFERROR(D6/B6,0)</f>
        <v>1.1655486791825877E-3</v>
      </c>
      <c r="F6" s="1378"/>
    </row>
    <row r="7" spans="1:7">
      <c r="A7" s="805" t="s">
        <v>913</v>
      </c>
      <c r="B7" s="806">
        <v>426572</v>
      </c>
      <c r="C7" s="806">
        <v>8396.5000000000091</v>
      </c>
      <c r="D7" s="806">
        <v>8396.5000000000091</v>
      </c>
      <c r="E7" s="807">
        <f t="shared" ref="E7:E18" si="0">IFERROR(D7/B7,0)</f>
        <v>1.9683664187991733E-2</v>
      </c>
      <c r="F7" s="1378"/>
    </row>
    <row r="8" spans="1:7">
      <c r="A8" s="805" t="s">
        <v>914</v>
      </c>
      <c r="B8" s="806">
        <v>134707</v>
      </c>
      <c r="C8" s="806">
        <v>720.58999999999901</v>
      </c>
      <c r="D8" s="806">
        <v>720.58999999999901</v>
      </c>
      <c r="E8" s="807">
        <f t="shared" si="0"/>
        <v>5.3493136956505524E-3</v>
      </c>
      <c r="F8" s="1378"/>
    </row>
    <row r="9" spans="1:7">
      <c r="A9" s="808" t="s">
        <v>915</v>
      </c>
      <c r="B9" s="806">
        <v>30000</v>
      </c>
      <c r="C9" s="806">
        <v>0</v>
      </c>
      <c r="D9" s="806">
        <v>0</v>
      </c>
      <c r="E9" s="807">
        <f t="shared" si="0"/>
        <v>0</v>
      </c>
      <c r="F9" s="1378"/>
    </row>
    <row r="10" spans="1:7">
      <c r="A10" s="805" t="s">
        <v>1117</v>
      </c>
      <c r="B10" s="806">
        <v>0</v>
      </c>
      <c r="C10" s="806">
        <v>0</v>
      </c>
      <c r="D10" s="806">
        <v>0</v>
      </c>
      <c r="E10" s="807">
        <f t="shared" si="0"/>
        <v>0</v>
      </c>
      <c r="F10" s="1378"/>
    </row>
    <row r="11" spans="1:7">
      <c r="A11" s="805" t="s">
        <v>41</v>
      </c>
      <c r="B11" s="806">
        <v>54000</v>
      </c>
      <c r="C11" s="806">
        <v>0</v>
      </c>
      <c r="D11" s="806">
        <v>0</v>
      </c>
      <c r="E11" s="807">
        <f t="shared" si="0"/>
        <v>0</v>
      </c>
      <c r="F11" s="1378"/>
    </row>
    <row r="12" spans="1:7">
      <c r="A12" s="805" t="s">
        <v>42</v>
      </c>
      <c r="B12" s="806">
        <v>16392</v>
      </c>
      <c r="C12" s="806">
        <v>0</v>
      </c>
      <c r="D12" s="806">
        <v>0</v>
      </c>
      <c r="E12" s="807">
        <f t="shared" si="0"/>
        <v>0</v>
      </c>
      <c r="F12" s="1378"/>
    </row>
    <row r="13" spans="1:7">
      <c r="A13" s="805" t="s">
        <v>43</v>
      </c>
      <c r="B13" s="806">
        <v>48452</v>
      </c>
      <c r="C13" s="806">
        <v>7700.94</v>
      </c>
      <c r="D13" s="806">
        <v>7700.94</v>
      </c>
      <c r="E13" s="807">
        <f t="shared" si="0"/>
        <v>0.1589395690580368</v>
      </c>
      <c r="F13" s="1378"/>
    </row>
    <row r="14" spans="1:7">
      <c r="A14" s="805" t="s">
        <v>44</v>
      </c>
      <c r="B14" s="806">
        <v>4375</v>
      </c>
      <c r="C14" s="806">
        <v>0</v>
      </c>
      <c r="D14" s="806">
        <v>0</v>
      </c>
      <c r="E14" s="807">
        <f t="shared" si="0"/>
        <v>0</v>
      </c>
      <c r="F14" s="1378"/>
    </row>
    <row r="15" spans="1:7">
      <c r="A15" s="809" t="s">
        <v>918</v>
      </c>
      <c r="B15" s="810">
        <f>SUM(B6:B9,B10:B14)</f>
        <v>1677538</v>
      </c>
      <c r="C15" s="810">
        <f>SUM(C6:C9,C10:C14)</f>
        <v>17940.500000000007</v>
      </c>
      <c r="D15" s="810">
        <f>SUM(D6:D9,D10:D14)</f>
        <v>17940.500000000007</v>
      </c>
      <c r="E15" s="811">
        <f t="shared" si="0"/>
        <v>1.0694541643766048E-2</v>
      </c>
      <c r="F15" s="1378"/>
      <c r="G15" s="1379"/>
    </row>
    <row r="16" spans="1:7">
      <c r="A16" s="808"/>
      <c r="B16" s="812"/>
      <c r="C16" s="812"/>
      <c r="D16" s="812"/>
      <c r="E16" s="812"/>
      <c r="F16" s="1378"/>
    </row>
    <row r="17" spans="1:7">
      <c r="A17" s="805" t="s">
        <v>1118</v>
      </c>
      <c r="B17" s="806">
        <v>57127419</v>
      </c>
      <c r="C17" s="806">
        <v>1399794.99</v>
      </c>
      <c r="D17" s="806">
        <v>1399794.99</v>
      </c>
      <c r="E17" s="807">
        <f t="shared" si="0"/>
        <v>2.4503032247964851E-2</v>
      </c>
      <c r="F17" s="1378"/>
    </row>
    <row r="18" spans="1:7">
      <c r="A18" s="813" t="s">
        <v>920</v>
      </c>
      <c r="B18" s="810">
        <f t="shared" ref="B18:D18" si="1">SUM(B15,B17)</f>
        <v>58804957</v>
      </c>
      <c r="C18" s="810">
        <f t="shared" si="1"/>
        <v>1417735.49</v>
      </c>
      <c r="D18" s="810">
        <f t="shared" si="1"/>
        <v>1417735.49</v>
      </c>
      <c r="E18" s="811">
        <f t="shared" si="0"/>
        <v>2.4109115325090705E-2</v>
      </c>
      <c r="F18" s="1378"/>
      <c r="G18" s="1379"/>
    </row>
    <row r="19" spans="1:7">
      <c r="A19" s="814"/>
      <c r="B19" s="814"/>
      <c r="C19" s="815"/>
      <c r="D19" s="815"/>
      <c r="E19" s="814"/>
      <c r="F19" s="1378"/>
      <c r="G19" s="1379"/>
    </row>
    <row r="20" spans="1:7" s="646" customFormat="1">
      <c r="A20" s="816" t="s">
        <v>48</v>
      </c>
      <c r="B20" s="817"/>
      <c r="C20" s="806">
        <v>6718.2226079999991</v>
      </c>
      <c r="D20" s="806">
        <v>6718.2226079999991</v>
      </c>
      <c r="E20" s="818"/>
      <c r="F20" s="1378"/>
      <c r="G20" s="1379"/>
    </row>
    <row r="22" spans="1:7">
      <c r="A22" s="1669" t="s">
        <v>928</v>
      </c>
      <c r="B22" s="1669"/>
      <c r="C22" s="1669"/>
      <c r="D22" s="1669"/>
      <c r="E22" s="1669"/>
    </row>
    <row r="23" spans="1:7" s="821" customFormat="1" ht="17.100000000000001" customHeight="1">
      <c r="A23" s="1669"/>
      <c r="B23" s="1669"/>
      <c r="C23" s="1669"/>
      <c r="D23" s="1669"/>
    </row>
    <row r="24" spans="1:7" s="822" customFormat="1" ht="17.100000000000001" customHeight="1">
      <c r="A24" s="1668" t="s">
        <v>1119</v>
      </c>
      <c r="B24" s="1668"/>
      <c r="C24" s="1668"/>
      <c r="D24" s="1668"/>
      <c r="E24" s="1668"/>
    </row>
    <row r="25" spans="1:7" ht="12.75" customHeight="1">
      <c r="A25" s="1668"/>
      <c r="B25" s="1668"/>
      <c r="C25" s="1668"/>
      <c r="D25" s="1668"/>
      <c r="E25" s="1668"/>
    </row>
    <row r="26" spans="1:7">
      <c r="A26" s="823"/>
      <c r="C26" s="824"/>
      <c r="D26" s="824"/>
    </row>
    <row r="27" spans="1:7" hidden="1"/>
    <row r="28" spans="1:7">
      <c r="B28" s="825"/>
    </row>
  </sheetData>
  <mergeCells count="6">
    <mergeCell ref="A24:E25"/>
    <mergeCell ref="A23:D23"/>
    <mergeCell ref="A1:E1"/>
    <mergeCell ref="A2:E2"/>
    <mergeCell ref="A3:E3"/>
    <mergeCell ref="A22:E22"/>
  </mergeCells>
  <printOptions horizontalCentered="1"/>
  <pageMargins left="0.25" right="0.25" top="0.5" bottom="0.5" header="0.5" footer="0.5"/>
  <pageSetup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pageSetUpPr fitToPage="1"/>
  </sheetPr>
  <dimension ref="A1:Y31"/>
  <sheetViews>
    <sheetView zoomScale="80" zoomScaleNormal="80" workbookViewId="0">
      <selection activeCell="L28" sqref="L28"/>
    </sheetView>
  </sheetViews>
  <sheetFormatPr defaultColWidth="9.44140625" defaultRowHeight="13.2" outlineLevelRow="1"/>
  <cols>
    <col min="1" max="1" width="12.88671875" customWidth="1"/>
    <col min="2" max="3" width="10.44140625" customWidth="1"/>
    <col min="4" max="4" width="13.88671875" bestFit="1" customWidth="1"/>
    <col min="5" max="5" width="12.5546875" customWidth="1"/>
    <col min="6" max="8" width="8.5546875" customWidth="1"/>
    <col min="9" max="9" width="12.88671875" customWidth="1"/>
    <col min="10" max="10" width="13.5546875" style="5" customWidth="1"/>
    <col min="11" max="11" width="14.5546875" customWidth="1"/>
    <col min="12" max="12" width="11.109375" customWidth="1"/>
    <col min="13" max="13" width="15" bestFit="1" customWidth="1"/>
    <col min="14" max="14" width="10.5546875" bestFit="1" customWidth="1"/>
    <col min="15" max="15" width="14.88671875" bestFit="1" customWidth="1"/>
    <col min="16" max="16" width="10.5546875" customWidth="1"/>
    <col min="17" max="17" width="13" customWidth="1"/>
    <col min="18" max="18" width="14.5546875" customWidth="1"/>
    <col min="19" max="19" width="9.88671875" bestFit="1" customWidth="1"/>
    <col min="20" max="20" width="9.5546875" customWidth="1"/>
    <col min="21" max="21" width="11" bestFit="1" customWidth="1"/>
    <col min="22" max="22" width="15.5546875" customWidth="1"/>
    <col min="23" max="23" width="13.109375" customWidth="1"/>
    <col min="24" max="24" width="16.44140625" customWidth="1"/>
    <col min="25" max="25" width="12" customWidth="1"/>
  </cols>
  <sheetData>
    <row r="1" spans="1:25" ht="15.6">
      <c r="A1" s="1436" t="s">
        <v>1120</v>
      </c>
      <c r="B1" s="1436"/>
      <c r="C1" s="1436"/>
      <c r="D1" s="1436"/>
      <c r="E1" s="1436"/>
      <c r="F1" s="1436"/>
      <c r="G1" s="1436"/>
      <c r="H1" s="1436"/>
      <c r="I1" s="1436"/>
      <c r="J1" s="1436"/>
      <c r="K1" s="1436"/>
      <c r="L1" s="1436"/>
      <c r="M1" s="1436"/>
      <c r="N1" s="1436"/>
      <c r="O1" s="1436"/>
      <c r="P1" s="1436"/>
      <c r="Q1" s="1436"/>
      <c r="R1" s="1436"/>
      <c r="S1" s="1436"/>
      <c r="T1" s="1436"/>
      <c r="U1" s="1436"/>
      <c r="V1" s="1436"/>
      <c r="W1" s="1436"/>
      <c r="X1" s="1436"/>
      <c r="Y1" s="1436"/>
    </row>
    <row r="2" spans="1:25" ht="15.6">
      <c r="A2" s="1436" t="str" cm="1">
        <f t="array" ref="A2">'ESA Summary'!A2:A2</f>
        <v>Southern California Edison</v>
      </c>
      <c r="B2" s="1436"/>
      <c r="C2" s="1436"/>
      <c r="D2" s="1436"/>
      <c r="E2" s="1436"/>
      <c r="F2" s="1436"/>
      <c r="G2" s="1436"/>
      <c r="H2" s="1436"/>
      <c r="I2" s="1436"/>
      <c r="J2" s="1436"/>
      <c r="K2" s="1436"/>
      <c r="L2" s="1436"/>
      <c r="M2" s="1436"/>
      <c r="N2" s="1436"/>
      <c r="O2" s="1436"/>
      <c r="P2" s="1436"/>
      <c r="Q2" s="1436"/>
      <c r="R2" s="1436"/>
      <c r="S2" s="1436"/>
      <c r="T2" s="1436"/>
      <c r="U2" s="1436"/>
      <c r="V2" s="1436"/>
      <c r="W2" s="1436"/>
      <c r="X2" s="1436"/>
      <c r="Y2" s="1436"/>
    </row>
    <row r="3" spans="1:25" ht="16.2" thickBot="1">
      <c r="A3" s="1507" t="str" cm="1">
        <f t="array" ref="A3">'ESA Summary'!A3:A3</f>
        <v>Through January 2026</v>
      </c>
      <c r="B3" s="1436"/>
      <c r="C3" s="1436"/>
      <c r="D3" s="1436"/>
      <c r="E3" s="1436"/>
      <c r="F3" s="1436"/>
      <c r="G3" s="1436"/>
      <c r="H3" s="1436"/>
      <c r="I3" s="1436"/>
      <c r="J3" s="1436"/>
      <c r="K3" s="1436"/>
      <c r="L3" s="1436"/>
      <c r="M3" s="1436"/>
      <c r="N3" s="1436"/>
      <c r="O3" s="1436"/>
      <c r="P3" s="1436"/>
      <c r="Q3" s="1436"/>
      <c r="R3" s="1436"/>
      <c r="S3" s="1436"/>
      <c r="T3" s="1436"/>
      <c r="U3" s="1436"/>
      <c r="V3" s="1436"/>
      <c r="W3" s="1436"/>
      <c r="X3" s="1436"/>
      <c r="Y3" s="1436"/>
    </row>
    <row r="4" spans="1:25" ht="15.75" customHeight="1" thickBot="1">
      <c r="A4" s="1684"/>
      <c r="B4" s="1687" t="s">
        <v>930</v>
      </c>
      <c r="C4" s="1688"/>
      <c r="D4" s="1688"/>
      <c r="E4" s="1688"/>
      <c r="F4" s="1688"/>
      <c r="G4" s="1688"/>
      <c r="H4" s="1688"/>
      <c r="I4" s="1688"/>
      <c r="J4" s="1688"/>
      <c r="K4" s="1689"/>
      <c r="L4" s="1690" t="s">
        <v>931</v>
      </c>
      <c r="M4" s="1691"/>
      <c r="N4" s="1691"/>
      <c r="O4" s="1692"/>
      <c r="P4" s="536"/>
      <c r="Q4" s="1670"/>
      <c r="R4" s="1670"/>
      <c r="S4" s="1670"/>
      <c r="T4" s="1670"/>
      <c r="U4" s="1671" t="s">
        <v>933</v>
      </c>
      <c r="V4" s="1672"/>
      <c r="W4" s="1693" t="s">
        <v>1121</v>
      </c>
      <c r="X4" s="1680" t="s">
        <v>1122</v>
      </c>
      <c r="Y4" s="1673" t="s">
        <v>1123</v>
      </c>
    </row>
    <row r="5" spans="1:25" ht="15" customHeight="1">
      <c r="A5" s="1685"/>
      <c r="B5" s="1698" t="s">
        <v>938</v>
      </c>
      <c r="C5" s="1678"/>
      <c r="D5" s="1678"/>
      <c r="E5" s="1682"/>
      <c r="F5" s="1699" t="s">
        <v>939</v>
      </c>
      <c r="G5" s="1670"/>
      <c r="H5" s="1670"/>
      <c r="I5" s="1670"/>
      <c r="J5" s="1700"/>
      <c r="K5" s="1701" t="s">
        <v>1124</v>
      </c>
      <c r="L5" s="1698" t="s">
        <v>941</v>
      </c>
      <c r="M5" s="1678" t="s">
        <v>1125</v>
      </c>
      <c r="N5" s="1678" t="s">
        <v>943</v>
      </c>
      <c r="O5" s="1673" t="s">
        <v>1126</v>
      </c>
      <c r="P5" s="537"/>
      <c r="Q5" s="1678" t="s">
        <v>946</v>
      </c>
      <c r="R5" s="1678" t="s">
        <v>947</v>
      </c>
      <c r="S5" s="1680" t="s">
        <v>1127</v>
      </c>
      <c r="T5" s="1682" t="s">
        <v>949</v>
      </c>
      <c r="U5" s="1698" t="s">
        <v>950</v>
      </c>
      <c r="V5" s="1676" t="s">
        <v>951</v>
      </c>
      <c r="W5" s="1694"/>
      <c r="X5" s="1696"/>
      <c r="Y5" s="1674"/>
    </row>
    <row r="6" spans="1:25" ht="47.25" customHeight="1" thickBot="1">
      <c r="A6" s="1686"/>
      <c r="B6" s="987" t="s">
        <v>1128</v>
      </c>
      <c r="C6" s="988" t="s">
        <v>1129</v>
      </c>
      <c r="D6" s="988" t="s">
        <v>1130</v>
      </c>
      <c r="E6" s="989" t="s">
        <v>955</v>
      </c>
      <c r="F6" s="987" t="s">
        <v>956</v>
      </c>
      <c r="G6" s="988" t="s">
        <v>957</v>
      </c>
      <c r="H6" s="988" t="s">
        <v>958</v>
      </c>
      <c r="I6" s="1419" t="s">
        <v>959</v>
      </c>
      <c r="J6" s="989" t="s">
        <v>960</v>
      </c>
      <c r="K6" s="1702"/>
      <c r="L6" s="1703"/>
      <c r="M6" s="1679"/>
      <c r="N6" s="1679"/>
      <c r="O6" s="1675"/>
      <c r="P6" s="538" t="s">
        <v>1131</v>
      </c>
      <c r="Q6" s="1679"/>
      <c r="R6" s="1679"/>
      <c r="S6" s="1681"/>
      <c r="T6" s="1683"/>
      <c r="U6" s="1703"/>
      <c r="V6" s="1677"/>
      <c r="W6" s="1695"/>
      <c r="X6" s="1697"/>
      <c r="Y6" s="1675"/>
    </row>
    <row r="7" spans="1:25" ht="15.6" outlineLevel="1">
      <c r="A7" s="539" t="s">
        <v>615</v>
      </c>
      <c r="B7" s="540">
        <v>0</v>
      </c>
      <c r="C7" s="541">
        <v>52</v>
      </c>
      <c r="D7" s="541">
        <v>0</v>
      </c>
      <c r="E7" s="542">
        <f t="shared" ref="E7" si="0">SUM(B7:D7)</f>
        <v>52</v>
      </c>
      <c r="F7" s="540">
        <v>1014</v>
      </c>
      <c r="G7" s="541">
        <v>106</v>
      </c>
      <c r="H7" s="541">
        <v>297</v>
      </c>
      <c r="I7" s="543">
        <v>0</v>
      </c>
      <c r="J7" s="544">
        <f t="shared" ref="J7" si="1">SUM(F7:I7)</f>
        <v>1417</v>
      </c>
      <c r="K7" s="545">
        <f t="shared" ref="K7" si="2">E7+J7</f>
        <v>1469</v>
      </c>
      <c r="L7" s="540">
        <v>57</v>
      </c>
      <c r="M7" s="541">
        <v>20</v>
      </c>
      <c r="N7" s="546">
        <v>63</v>
      </c>
      <c r="O7" s="547">
        <f t="shared" ref="O7" si="3">SUM(L7:N7)</f>
        <v>140</v>
      </c>
      <c r="P7" s="547">
        <v>204</v>
      </c>
      <c r="Q7" s="546">
        <v>0</v>
      </c>
      <c r="R7" s="546">
        <v>2</v>
      </c>
      <c r="S7" s="547">
        <f>(K7-SUM(P7:R7))-(W7-45641)</f>
        <v>110</v>
      </c>
      <c r="T7" s="548">
        <f t="shared" ref="T7" si="4">SUM(P7:S7)</f>
        <v>316</v>
      </c>
      <c r="U7" s="549">
        <f>K7+O7</f>
        <v>1609</v>
      </c>
      <c r="V7" s="548">
        <f t="shared" ref="V7" si="5">K7-T7</f>
        <v>1153</v>
      </c>
      <c r="W7" s="550">
        <v>46794</v>
      </c>
      <c r="X7" s="541">
        <v>357233</v>
      </c>
      <c r="Y7" s="551">
        <f>IFERROR(W7/X7,0)</f>
        <v>0.13099013808914631</v>
      </c>
    </row>
    <row r="8" spans="1:25" ht="15.6" outlineLevel="1">
      <c r="A8" s="859" t="s">
        <v>616</v>
      </c>
      <c r="B8" s="552"/>
      <c r="C8" s="553"/>
      <c r="D8" s="553"/>
      <c r="E8" s="542"/>
      <c r="F8" s="552"/>
      <c r="G8" s="553"/>
      <c r="H8" s="553"/>
      <c r="I8" s="554"/>
      <c r="J8" s="544"/>
      <c r="K8" s="545"/>
      <c r="L8" s="552"/>
      <c r="M8" s="553"/>
      <c r="N8" s="555"/>
      <c r="O8" s="547"/>
      <c r="P8" s="547"/>
      <c r="Q8" s="555"/>
      <c r="R8" s="555"/>
      <c r="S8" s="547"/>
      <c r="T8" s="548"/>
      <c r="U8" s="549"/>
      <c r="V8" s="548"/>
      <c r="W8" s="552"/>
      <c r="X8" s="541"/>
      <c r="Y8" s="551"/>
    </row>
    <row r="9" spans="1:25" ht="15.6" outlineLevel="1">
      <c r="A9" s="859" t="s">
        <v>617</v>
      </c>
      <c r="B9" s="552"/>
      <c r="C9" s="553"/>
      <c r="D9" s="553"/>
      <c r="E9" s="542"/>
      <c r="F9" s="552"/>
      <c r="G9" s="553"/>
      <c r="H9" s="553"/>
      <c r="I9" s="554"/>
      <c r="J9" s="544"/>
      <c r="K9" s="545"/>
      <c r="L9" s="552"/>
      <c r="M9" s="553"/>
      <c r="N9" s="555"/>
      <c r="O9" s="547"/>
      <c r="P9" s="547"/>
      <c r="Q9" s="555"/>
      <c r="R9" s="555"/>
      <c r="S9" s="547"/>
      <c r="T9" s="548"/>
      <c r="U9" s="549"/>
      <c r="V9" s="548"/>
      <c r="W9" s="552"/>
      <c r="X9" s="541"/>
      <c r="Y9" s="551"/>
    </row>
    <row r="10" spans="1:25" ht="15.6" outlineLevel="1">
      <c r="A10" s="859" t="s">
        <v>618</v>
      </c>
      <c r="B10" s="552"/>
      <c r="C10" s="553"/>
      <c r="D10" s="553"/>
      <c r="E10" s="542"/>
      <c r="F10" s="552"/>
      <c r="G10" s="553"/>
      <c r="H10" s="553"/>
      <c r="I10" s="554"/>
      <c r="J10" s="544"/>
      <c r="K10" s="545"/>
      <c r="L10" s="552"/>
      <c r="M10" s="553"/>
      <c r="N10" s="555"/>
      <c r="O10" s="547"/>
      <c r="P10" s="547"/>
      <c r="Q10" s="555"/>
      <c r="R10" s="555"/>
      <c r="S10" s="547"/>
      <c r="T10" s="548"/>
      <c r="U10" s="549"/>
      <c r="V10" s="548"/>
      <c r="W10" s="541"/>
      <c r="X10" s="541"/>
      <c r="Y10" s="551"/>
    </row>
    <row r="11" spans="1:25" ht="15.6" outlineLevel="1">
      <c r="A11" s="859" t="s">
        <v>619</v>
      </c>
      <c r="B11" s="552"/>
      <c r="C11" s="553"/>
      <c r="D11" s="553"/>
      <c r="E11" s="542"/>
      <c r="F11" s="552"/>
      <c r="G11" s="553"/>
      <c r="H11" s="553"/>
      <c r="I11" s="554"/>
      <c r="J11" s="544"/>
      <c r="K11" s="545"/>
      <c r="L11" s="552"/>
      <c r="M11" s="553"/>
      <c r="N11" s="555"/>
      <c r="O11" s="547"/>
      <c r="P11" s="547"/>
      <c r="Q11" s="555"/>
      <c r="R11" s="555"/>
      <c r="S11" s="547"/>
      <c r="T11" s="548"/>
      <c r="U11" s="549"/>
      <c r="V11" s="548"/>
      <c r="W11" s="541"/>
      <c r="X11" s="541"/>
      <c r="Y11" s="551"/>
    </row>
    <row r="12" spans="1:25" ht="15.6" outlineLevel="1">
      <c r="A12" s="859" t="s">
        <v>620</v>
      </c>
      <c r="B12" s="552"/>
      <c r="C12" s="553"/>
      <c r="D12" s="553"/>
      <c r="E12" s="542"/>
      <c r="F12" s="552"/>
      <c r="G12" s="553"/>
      <c r="H12" s="553"/>
      <c r="I12" s="554"/>
      <c r="J12" s="544"/>
      <c r="K12" s="545"/>
      <c r="L12" s="552"/>
      <c r="M12" s="553"/>
      <c r="N12" s="555"/>
      <c r="O12" s="547"/>
      <c r="P12" s="547"/>
      <c r="Q12" s="555"/>
      <c r="R12" s="555"/>
      <c r="S12" s="547"/>
      <c r="T12" s="548"/>
      <c r="U12" s="549"/>
      <c r="V12" s="548"/>
      <c r="W12" s="541"/>
      <c r="X12" s="541"/>
      <c r="Y12" s="551"/>
    </row>
    <row r="13" spans="1:25" ht="15.6" outlineLevel="1">
      <c r="A13" s="859" t="s">
        <v>621</v>
      </c>
      <c r="B13" s="552"/>
      <c r="C13" s="553"/>
      <c r="D13" s="553"/>
      <c r="E13" s="542"/>
      <c r="F13" s="552"/>
      <c r="G13" s="553"/>
      <c r="H13" s="553"/>
      <c r="I13" s="554"/>
      <c r="J13" s="544"/>
      <c r="K13" s="545"/>
      <c r="L13" s="552"/>
      <c r="M13" s="553"/>
      <c r="N13" s="555"/>
      <c r="O13" s="547"/>
      <c r="P13" s="547"/>
      <c r="Q13" s="555"/>
      <c r="R13" s="555"/>
      <c r="S13" s="547"/>
      <c r="T13" s="548"/>
      <c r="U13" s="549"/>
      <c r="V13" s="548"/>
      <c r="W13" s="541"/>
      <c r="X13" s="541"/>
      <c r="Y13" s="551"/>
    </row>
    <row r="14" spans="1:25" ht="15.6" outlineLevel="1">
      <c r="A14" s="859" t="s">
        <v>622</v>
      </c>
      <c r="B14" s="552"/>
      <c r="C14" s="553"/>
      <c r="D14" s="553"/>
      <c r="E14" s="542"/>
      <c r="F14" s="552"/>
      <c r="G14" s="553"/>
      <c r="H14" s="553"/>
      <c r="I14" s="554"/>
      <c r="J14" s="544"/>
      <c r="K14" s="545"/>
      <c r="L14" s="552"/>
      <c r="M14" s="553"/>
      <c r="N14" s="555"/>
      <c r="O14" s="547"/>
      <c r="P14" s="547"/>
      <c r="Q14" s="555"/>
      <c r="R14" s="555"/>
      <c r="S14" s="547"/>
      <c r="T14" s="548"/>
      <c r="U14" s="549"/>
      <c r="V14" s="548"/>
      <c r="W14" s="556"/>
      <c r="X14" s="541"/>
      <c r="Y14" s="551"/>
    </row>
    <row r="15" spans="1:25" ht="15.6" outlineLevel="1">
      <c r="A15" s="859" t="s">
        <v>623</v>
      </c>
      <c r="B15" s="552"/>
      <c r="C15" s="553"/>
      <c r="D15" s="553"/>
      <c r="E15" s="542"/>
      <c r="F15" s="552"/>
      <c r="G15" s="553"/>
      <c r="H15" s="553"/>
      <c r="I15" s="554"/>
      <c r="J15" s="544"/>
      <c r="K15" s="545"/>
      <c r="L15" s="552"/>
      <c r="M15" s="553"/>
      <c r="N15" s="555"/>
      <c r="O15" s="547"/>
      <c r="P15" s="547"/>
      <c r="Q15" s="555"/>
      <c r="R15" s="555"/>
      <c r="S15" s="547"/>
      <c r="T15" s="548"/>
      <c r="U15" s="549"/>
      <c r="V15" s="548"/>
      <c r="W15" s="556"/>
      <c r="X15" s="541"/>
      <c r="Y15" s="551"/>
    </row>
    <row r="16" spans="1:25" ht="15.6" outlineLevel="1">
      <c r="A16" s="859" t="s">
        <v>624</v>
      </c>
      <c r="B16" s="552"/>
      <c r="C16" s="553"/>
      <c r="D16" s="553"/>
      <c r="E16" s="542"/>
      <c r="F16" s="552"/>
      <c r="G16" s="553"/>
      <c r="H16" s="553"/>
      <c r="I16" s="554"/>
      <c r="J16" s="544"/>
      <c r="K16" s="545"/>
      <c r="L16" s="552"/>
      <c r="M16" s="553"/>
      <c r="N16" s="555"/>
      <c r="O16" s="547"/>
      <c r="P16" s="547"/>
      <c r="Q16" s="555"/>
      <c r="R16" s="555"/>
      <c r="S16" s="547"/>
      <c r="T16" s="548"/>
      <c r="U16" s="549"/>
      <c r="V16" s="548"/>
      <c r="W16" s="556"/>
      <c r="X16" s="541"/>
      <c r="Y16" s="551"/>
    </row>
    <row r="17" spans="1:25" ht="15.6" outlineLevel="1">
      <c r="A17" s="859" t="s">
        <v>625</v>
      </c>
      <c r="B17" s="862"/>
      <c r="C17" s="863"/>
      <c r="D17" s="863"/>
      <c r="E17" s="542"/>
      <c r="F17" s="862"/>
      <c r="G17" s="863"/>
      <c r="H17" s="863"/>
      <c r="I17" s="864"/>
      <c r="J17" s="544"/>
      <c r="K17" s="545"/>
      <c r="L17" s="862"/>
      <c r="M17" s="863"/>
      <c r="N17" s="865"/>
      <c r="O17" s="547"/>
      <c r="P17" s="866"/>
      <c r="Q17" s="865"/>
      <c r="R17" s="865"/>
      <c r="S17" s="547"/>
      <c r="T17" s="548"/>
      <c r="U17" s="549"/>
      <c r="V17" s="548"/>
      <c r="W17" s="556"/>
      <c r="X17" s="541"/>
      <c r="Y17" s="551"/>
    </row>
    <row r="18" spans="1:25" ht="16.2" outlineLevel="1" thickBot="1">
      <c r="A18" s="990" t="s">
        <v>626</v>
      </c>
      <c r="B18" s="991"/>
      <c r="C18" s="992"/>
      <c r="D18" s="992"/>
      <c r="E18" s="993"/>
      <c r="F18" s="991"/>
      <c r="G18" s="992"/>
      <c r="H18" s="992"/>
      <c r="I18" s="1420"/>
      <c r="J18" s="993"/>
      <c r="K18" s="1400"/>
      <c r="L18" s="991"/>
      <c r="M18" s="992"/>
      <c r="N18" s="994"/>
      <c r="O18" s="995"/>
      <c r="P18" s="1403"/>
      <c r="Q18" s="995"/>
      <c r="R18" s="995"/>
      <c r="S18" s="1403"/>
      <c r="T18" s="996"/>
      <c r="U18" s="549"/>
      <c r="V18" s="996"/>
      <c r="W18" s="991"/>
      <c r="X18" s="992"/>
      <c r="Y18" s="1404"/>
    </row>
    <row r="19" spans="1:25" ht="16.2" thickBot="1">
      <c r="A19" s="557" t="s">
        <v>961</v>
      </c>
      <c r="B19" s="558">
        <f>SUM(B7:B18)</f>
        <v>0</v>
      </c>
      <c r="C19" s="559">
        <f t="shared" ref="C19:V19" si="6">SUM(C7:C18)</f>
        <v>52</v>
      </c>
      <c r="D19" s="559">
        <f t="shared" si="6"/>
        <v>0</v>
      </c>
      <c r="E19" s="560">
        <f>SUM(E7:E18)</f>
        <v>52</v>
      </c>
      <c r="F19" s="558">
        <f t="shared" si="6"/>
        <v>1014</v>
      </c>
      <c r="G19" s="559">
        <f t="shared" si="6"/>
        <v>106</v>
      </c>
      <c r="H19" s="559">
        <f t="shared" si="6"/>
        <v>297</v>
      </c>
      <c r="I19" s="559">
        <f t="shared" si="6"/>
        <v>0</v>
      </c>
      <c r="J19" s="560">
        <f t="shared" si="6"/>
        <v>1417</v>
      </c>
      <c r="K19" s="558">
        <f t="shared" si="6"/>
        <v>1469</v>
      </c>
      <c r="L19" s="558">
        <f t="shared" si="6"/>
        <v>57</v>
      </c>
      <c r="M19" s="559">
        <f t="shared" si="6"/>
        <v>20</v>
      </c>
      <c r="N19" s="559">
        <f t="shared" si="6"/>
        <v>63</v>
      </c>
      <c r="O19" s="559">
        <f t="shared" si="6"/>
        <v>140</v>
      </c>
      <c r="P19" s="560">
        <f t="shared" si="6"/>
        <v>204</v>
      </c>
      <c r="Q19" s="559">
        <f t="shared" si="6"/>
        <v>0</v>
      </c>
      <c r="R19" s="559">
        <f t="shared" si="6"/>
        <v>2</v>
      </c>
      <c r="S19" s="559">
        <f t="shared" si="6"/>
        <v>110</v>
      </c>
      <c r="T19" s="1401">
        <f>SUM(T7:T18)</f>
        <v>316</v>
      </c>
      <c r="U19" s="1402">
        <f t="shared" si="6"/>
        <v>1609</v>
      </c>
      <c r="V19" s="561">
        <f t="shared" si="6"/>
        <v>1153</v>
      </c>
      <c r="W19" s="562">
        <f>_xlfn.IFS(W18&lt;&gt;0,W18,W17&lt;&gt;0,W17,W16&lt;&gt;0,W16,W15&lt;&gt;0,W15,W14&lt;&gt;0,W14,W13&lt;&gt;0,W13,W12&lt;&gt;0,W12,W11&lt;&gt;0,W11,W10&lt;&gt;0,W10,W9&lt;&gt;0,W9,W8&lt;&gt;0,W8,W7&lt;&gt;0,W7)</f>
        <v>46794</v>
      </c>
      <c r="X19" s="563">
        <f>_xlfn.IFS(X18&lt;&gt;"",X18,X17&lt;&gt;"",X17,X16&lt;&gt;"",X16,X15&lt;&gt;"",X15,X14&lt;&gt;"",X14,X13&lt;&gt;"",X13,X12&lt;&gt;"",X12,X11&lt;&gt;"",X11,X10&lt;&gt;"",X10,X9&lt;&gt;"",X9,X8&lt;&gt;"",X8,X7&lt;&gt;"",X7)</f>
        <v>357233</v>
      </c>
      <c r="Y19" s="564">
        <f>W19/X19</f>
        <v>0.13099013808914631</v>
      </c>
    </row>
    <row r="20" spans="1:25" ht="13.8">
      <c r="A20" s="565"/>
      <c r="B20" s="566"/>
      <c r="C20" s="566"/>
      <c r="D20" s="566"/>
      <c r="E20" s="566"/>
      <c r="F20" s="566"/>
      <c r="G20" s="566"/>
      <c r="H20" s="566"/>
      <c r="I20" s="566"/>
      <c r="J20" s="567"/>
      <c r="K20" s="566"/>
      <c r="L20" s="566"/>
      <c r="M20" s="566"/>
      <c r="N20" s="566"/>
      <c r="O20" s="566"/>
      <c r="P20" s="566"/>
      <c r="Q20" s="206"/>
      <c r="R20" s="206"/>
      <c r="S20" s="206"/>
      <c r="T20" s="206"/>
      <c r="U20" s="206"/>
      <c r="V20" s="48"/>
      <c r="W20" s="206"/>
      <c r="X20" s="48"/>
      <c r="Y20" s="48"/>
    </row>
    <row r="21" spans="1:25" ht="15.6">
      <c r="A21" s="1601" t="s">
        <v>962</v>
      </c>
      <c r="B21" s="1601"/>
      <c r="C21" s="1601"/>
      <c r="D21" s="1601"/>
      <c r="E21" s="1601"/>
      <c r="F21" s="1601"/>
      <c r="G21" s="1601"/>
      <c r="H21" s="1601"/>
      <c r="I21" s="1601"/>
      <c r="J21" s="1601"/>
      <c r="K21" s="1601"/>
      <c r="L21" s="1601"/>
      <c r="M21" s="1601"/>
      <c r="N21" s="1601"/>
      <c r="O21" s="1601"/>
      <c r="P21" s="354"/>
      <c r="Q21" s="48"/>
      <c r="R21" s="48"/>
      <c r="S21" s="48"/>
      <c r="T21" s="48"/>
      <c r="U21" s="48"/>
      <c r="V21" s="48"/>
      <c r="W21" s="180"/>
      <c r="X21" s="48"/>
      <c r="Y21" s="48"/>
    </row>
    <row r="22" spans="1:25" ht="15.6">
      <c r="A22" s="1601" t="s">
        <v>963</v>
      </c>
      <c r="B22" s="1601"/>
      <c r="C22" s="1601"/>
      <c r="D22" s="1601"/>
      <c r="E22" s="1601"/>
      <c r="F22" s="1601"/>
      <c r="G22" s="1601"/>
      <c r="H22" s="1601"/>
      <c r="I22" s="1601"/>
      <c r="J22" s="1601"/>
      <c r="K22" s="1601"/>
      <c r="L22" s="1601"/>
      <c r="M22" s="1601"/>
      <c r="N22" s="1601"/>
      <c r="O22" s="1601"/>
      <c r="P22" s="354"/>
      <c r="Q22" s="48"/>
      <c r="R22" s="48"/>
      <c r="S22" s="48"/>
      <c r="T22" s="48"/>
      <c r="U22" s="48"/>
      <c r="V22" s="48"/>
      <c r="W22" s="180"/>
      <c r="X22" s="48"/>
      <c r="Y22" s="48"/>
    </row>
    <row r="23" spans="1:25" ht="15.6">
      <c r="A23" s="1601" t="s">
        <v>1132</v>
      </c>
      <c r="B23" s="1601"/>
      <c r="C23" s="1601"/>
      <c r="D23" s="1601"/>
      <c r="E23" s="1601"/>
      <c r="F23" s="1601"/>
      <c r="G23" s="1601"/>
      <c r="H23" s="1601"/>
      <c r="I23" s="1601"/>
      <c r="J23" s="1601"/>
      <c r="K23" s="1601"/>
      <c r="L23" s="1601"/>
      <c r="M23" s="1601"/>
      <c r="N23" s="1601"/>
      <c r="O23" s="1601"/>
      <c r="P23" s="354"/>
      <c r="Q23" s="48"/>
      <c r="R23" s="48"/>
      <c r="S23" s="48"/>
      <c r="T23" s="48"/>
      <c r="U23" s="48"/>
      <c r="V23" s="48"/>
      <c r="W23" s="48"/>
      <c r="X23" s="48"/>
      <c r="Y23" s="48"/>
    </row>
    <row r="24" spans="1:25" ht="17.25" customHeight="1">
      <c r="A24" s="1601" t="s">
        <v>965</v>
      </c>
      <c r="B24" s="1601"/>
      <c r="C24" s="1601"/>
      <c r="D24" s="1601"/>
      <c r="E24" s="1601"/>
      <c r="F24" s="1601"/>
      <c r="G24" s="1601"/>
      <c r="H24" s="1601"/>
      <c r="I24" s="1601"/>
      <c r="J24" s="1601"/>
      <c r="K24" s="1601"/>
      <c r="L24" s="1601"/>
      <c r="M24" s="1601"/>
      <c r="N24" s="1601"/>
      <c r="O24" s="1601"/>
      <c r="P24" s="48"/>
      <c r="Q24" s="48"/>
      <c r="R24" s="48"/>
      <c r="S24" s="48"/>
      <c r="T24" s="48"/>
      <c r="U24" s="48"/>
      <c r="V24" s="48"/>
      <c r="W24" s="180"/>
      <c r="X24" s="48"/>
      <c r="Y24" s="48"/>
    </row>
    <row r="25" spans="1:25" ht="15.6">
      <c r="A25" s="1455" t="s">
        <v>966</v>
      </c>
      <c r="B25" s="1601"/>
      <c r="C25" s="1601"/>
      <c r="D25" s="1601"/>
      <c r="E25" s="1601"/>
      <c r="F25" s="1601"/>
      <c r="G25" s="1601"/>
      <c r="H25" s="1601"/>
      <c r="I25" s="1601"/>
      <c r="J25" s="1601"/>
      <c r="K25" s="1601"/>
      <c r="L25" s="1601"/>
      <c r="M25" s="1601"/>
      <c r="N25" s="1601"/>
      <c r="O25" s="1601"/>
      <c r="P25" s="354"/>
      <c r="Q25" s="48"/>
      <c r="R25" s="48"/>
      <c r="S25" s="48"/>
      <c r="T25" s="48"/>
      <c r="U25" s="48"/>
      <c r="V25" s="48"/>
      <c r="W25" s="180"/>
      <c r="X25" s="48"/>
      <c r="Y25" s="48"/>
    </row>
    <row r="26" spans="1:25" ht="15.6">
      <c r="A26" s="1506" t="s">
        <v>967</v>
      </c>
      <c r="B26" s="1434"/>
      <c r="C26" s="1434"/>
      <c r="D26" s="1434"/>
      <c r="E26" s="1434"/>
      <c r="F26" s="1434"/>
      <c r="G26" s="1434"/>
      <c r="H26" s="1434"/>
      <c r="I26" s="1434"/>
      <c r="J26" s="1434"/>
      <c r="K26" s="1434"/>
      <c r="L26" s="1434"/>
      <c r="M26" s="1434"/>
      <c r="N26" s="1434"/>
      <c r="O26" s="354"/>
      <c r="P26" s="48"/>
      <c r="Q26" s="48"/>
      <c r="R26" s="48"/>
      <c r="S26" s="48"/>
      <c r="T26" s="48"/>
      <c r="U26" s="48"/>
      <c r="V26" s="48"/>
      <c r="W26" s="48"/>
      <c r="X26" s="48"/>
      <c r="Y26" s="48"/>
    </row>
    <row r="27" spans="1:25" ht="15.6">
      <c r="A27" s="1615"/>
      <c r="B27" s="1434"/>
      <c r="C27" s="1434"/>
      <c r="D27" s="1434"/>
      <c r="E27" s="1434"/>
      <c r="F27" s="1434"/>
      <c r="G27" s="1434"/>
      <c r="H27" s="1434"/>
      <c r="I27" s="1434"/>
      <c r="J27" s="1434"/>
      <c r="K27" s="1434"/>
      <c r="L27" s="1434"/>
      <c r="M27" s="1434"/>
      <c r="N27" s="1434"/>
      <c r="O27" s="48"/>
      <c r="P27" s="48"/>
      <c r="Q27" s="48"/>
      <c r="R27" s="48"/>
      <c r="S27" s="48"/>
      <c r="T27" s="48"/>
      <c r="U27" s="48"/>
      <c r="V27" s="48"/>
      <c r="W27" s="180"/>
      <c r="X27" s="48"/>
      <c r="Y27" s="48"/>
    </row>
    <row r="29" spans="1:25">
      <c r="A29" s="1455" t="s">
        <v>454</v>
      </c>
      <c r="B29" s="1455"/>
      <c r="C29" s="1455"/>
      <c r="D29" s="1455"/>
      <c r="E29" s="1455"/>
      <c r="F29" s="1455"/>
      <c r="G29" s="1455"/>
      <c r="H29" s="1455"/>
      <c r="I29" s="1455"/>
      <c r="J29" s="1455"/>
      <c r="K29" s="1455"/>
      <c r="L29" s="1455"/>
      <c r="M29" s="1455"/>
      <c r="N29" s="1455"/>
      <c r="O29" s="1455"/>
    </row>
    <row r="31" spans="1:25">
      <c r="S31" s="8"/>
    </row>
  </sheetData>
  <mergeCells count="32">
    <mergeCell ref="W4:W6"/>
    <mergeCell ref="X4:X6"/>
    <mergeCell ref="B5:E5"/>
    <mergeCell ref="F5:J5"/>
    <mergeCell ref="K5:K6"/>
    <mergeCell ref="L5:L6"/>
    <mergeCell ref="M5:M6"/>
    <mergeCell ref="U5:U6"/>
    <mergeCell ref="A21:O21"/>
    <mergeCell ref="A22:O22"/>
    <mergeCell ref="N5:N6"/>
    <mergeCell ref="O5:O6"/>
    <mergeCell ref="R5:R6"/>
    <mergeCell ref="A4:A6"/>
    <mergeCell ref="B4:K4"/>
    <mergeCell ref="L4:O4"/>
    <mergeCell ref="A29:O29"/>
    <mergeCell ref="A1:Y1"/>
    <mergeCell ref="A2:Y2"/>
    <mergeCell ref="A3:Y3"/>
    <mergeCell ref="Q4:T4"/>
    <mergeCell ref="U4:V4"/>
    <mergeCell ref="Y4:Y6"/>
    <mergeCell ref="V5:V6"/>
    <mergeCell ref="A23:O23"/>
    <mergeCell ref="A24:O24"/>
    <mergeCell ref="Q5:Q6"/>
    <mergeCell ref="S5:S6"/>
    <mergeCell ref="A25:O25"/>
    <mergeCell ref="A26:N26"/>
    <mergeCell ref="A27:N27"/>
    <mergeCell ref="T5:T6"/>
  </mergeCells>
  <printOptions horizontalCentered="1"/>
  <pageMargins left="0.25" right="0.25" top="0.5" bottom="0.5" header="0.5" footer="0.5"/>
  <pageSetup paperSize="3" scale="7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pageSetUpPr fitToPage="1"/>
  </sheetPr>
  <dimension ref="A1:P47"/>
  <sheetViews>
    <sheetView topLeftCell="A10" zoomScale="115" zoomScaleNormal="115" workbookViewId="0">
      <selection activeCell="L28" sqref="L28"/>
    </sheetView>
  </sheetViews>
  <sheetFormatPr defaultColWidth="9.44140625" defaultRowHeight="13.2"/>
  <cols>
    <col min="1" max="1" width="12.44140625" style="48" bestFit="1" customWidth="1"/>
    <col min="2" max="2" width="11.5546875" style="48" customWidth="1"/>
    <col min="3" max="4" width="12.5546875" style="48" customWidth="1"/>
    <col min="5" max="6" width="13.5546875" style="48" customWidth="1"/>
    <col min="7" max="7" width="12.5546875" style="48" customWidth="1"/>
    <col min="8" max="8" width="14.5546875" style="48" customWidth="1"/>
    <col min="9" max="9" width="12.5546875" style="48" customWidth="1"/>
    <col min="10" max="16384" width="9.44140625" style="48"/>
  </cols>
  <sheetData>
    <row r="1" spans="1:11" ht="15.6">
      <c r="A1" s="1530" t="s">
        <v>1133</v>
      </c>
      <c r="B1" s="1436"/>
      <c r="C1" s="1436"/>
      <c r="D1" s="1436"/>
      <c r="E1" s="1436"/>
      <c r="F1" s="1436"/>
      <c r="G1" s="1436"/>
      <c r="H1" s="1436"/>
      <c r="I1" s="1436"/>
    </row>
    <row r="2" spans="1:11" ht="15.6">
      <c r="A2" s="1436" t="str">
        <f>'ESA Summary'!A2:A2</f>
        <v>Southern California Edison</v>
      </c>
      <c r="B2" s="1437"/>
      <c r="C2" s="1437"/>
      <c r="D2" s="1437"/>
      <c r="E2" s="1437"/>
      <c r="F2" s="1437"/>
      <c r="G2" s="1437"/>
      <c r="H2" s="1437"/>
      <c r="I2" s="1437"/>
    </row>
    <row r="3" spans="1:11" ht="16.5" customHeight="1" thickBot="1">
      <c r="A3" s="1436" t="str">
        <f>'ESA Summary'!A3:A3</f>
        <v>Through January 2026</v>
      </c>
      <c r="B3" s="1437"/>
      <c r="C3" s="1437"/>
      <c r="D3" s="1437"/>
      <c r="E3" s="1437"/>
      <c r="F3" s="1437"/>
      <c r="G3" s="1437"/>
      <c r="H3" s="1437"/>
      <c r="I3" s="1437"/>
    </row>
    <row r="4" spans="1:11" ht="75" customHeight="1" thickBot="1">
      <c r="A4" s="343" t="s">
        <v>607</v>
      </c>
      <c r="B4" s="472" t="s">
        <v>1134</v>
      </c>
      <c r="C4" s="472" t="s">
        <v>970</v>
      </c>
      <c r="D4" s="344" t="s">
        <v>1135</v>
      </c>
      <c r="E4" s="472" t="s">
        <v>1136</v>
      </c>
      <c r="F4" s="472" t="s">
        <v>1137</v>
      </c>
      <c r="G4" s="472" t="s">
        <v>974</v>
      </c>
      <c r="H4" s="344" t="s">
        <v>975</v>
      </c>
      <c r="I4" s="345" t="s">
        <v>1138</v>
      </c>
    </row>
    <row r="5" spans="1:11">
      <c r="A5" s="473" t="s">
        <v>615</v>
      </c>
      <c r="B5" s="434">
        <f>'FERA Table 2'!W7</f>
        <v>46794</v>
      </c>
      <c r="C5" s="826">
        <v>72</v>
      </c>
      <c r="D5" s="475">
        <f t="shared" ref="D5:D17" si="0">IF(B5&gt;0,(C5/B5),0)</f>
        <v>1.5386588024105655E-3</v>
      </c>
      <c r="E5" s="827">
        <v>0</v>
      </c>
      <c r="F5" s="826">
        <v>0</v>
      </c>
      <c r="G5" s="434">
        <f>SUM(E5:F5)</f>
        <v>0</v>
      </c>
      <c r="H5" s="475">
        <f t="shared" ref="H5" si="1">IF(C5=0,0,G5/C5)</f>
        <v>0</v>
      </c>
      <c r="I5" s="478">
        <f t="shared" ref="I5" si="2">IF(B5&gt;0,G5/B5,0)</f>
        <v>0</v>
      </c>
    </row>
    <row r="6" spans="1:11">
      <c r="A6" s="479" t="s">
        <v>616</v>
      </c>
      <c r="B6" s="434"/>
      <c r="C6" s="826"/>
      <c r="D6" s="475"/>
      <c r="E6" s="827"/>
      <c r="F6" s="826"/>
      <c r="G6" s="434"/>
      <c r="H6" s="475"/>
      <c r="I6" s="478"/>
    </row>
    <row r="7" spans="1:11">
      <c r="A7" s="479" t="s">
        <v>617</v>
      </c>
      <c r="B7" s="434"/>
      <c r="C7" s="826"/>
      <c r="D7" s="475"/>
      <c r="E7" s="827"/>
      <c r="F7" s="826"/>
      <c r="G7" s="434"/>
      <c r="H7" s="475"/>
      <c r="I7" s="478"/>
    </row>
    <row r="8" spans="1:11">
      <c r="A8" s="479" t="s">
        <v>618</v>
      </c>
      <c r="B8" s="434"/>
      <c r="C8" s="826"/>
      <c r="D8" s="475"/>
      <c r="E8" s="827"/>
      <c r="F8" s="826"/>
      <c r="G8" s="434"/>
      <c r="H8" s="475"/>
      <c r="I8" s="478"/>
    </row>
    <row r="9" spans="1:11">
      <c r="A9" s="479" t="s">
        <v>619</v>
      </c>
      <c r="B9" s="434"/>
      <c r="C9" s="826"/>
      <c r="D9" s="475"/>
      <c r="E9" s="827"/>
      <c r="F9" s="826"/>
      <c r="G9" s="434"/>
      <c r="H9" s="475"/>
      <c r="I9" s="478"/>
    </row>
    <row r="10" spans="1:11">
      <c r="A10" s="479" t="s">
        <v>620</v>
      </c>
      <c r="B10" s="434"/>
      <c r="C10" s="826"/>
      <c r="D10" s="475"/>
      <c r="E10" s="827"/>
      <c r="F10" s="826"/>
      <c r="G10" s="434"/>
      <c r="H10" s="475"/>
      <c r="I10" s="478"/>
    </row>
    <row r="11" spans="1:11">
      <c r="A11" s="479" t="s">
        <v>621</v>
      </c>
      <c r="B11" s="434"/>
      <c r="C11" s="826"/>
      <c r="D11" s="475"/>
      <c r="E11" s="827"/>
      <c r="F11" s="826"/>
      <c r="G11" s="434"/>
      <c r="H11" s="475"/>
      <c r="I11" s="478"/>
      <c r="K11" s="180"/>
    </row>
    <row r="12" spans="1:11">
      <c r="A12" s="479" t="s">
        <v>622</v>
      </c>
      <c r="B12" s="434"/>
      <c r="C12" s="826"/>
      <c r="D12" s="475"/>
      <c r="E12" s="827"/>
      <c r="F12" s="826"/>
      <c r="G12" s="434"/>
      <c r="H12" s="475"/>
      <c r="I12" s="478"/>
      <c r="K12" s="180"/>
    </row>
    <row r="13" spans="1:11">
      <c r="A13" s="479" t="s">
        <v>623</v>
      </c>
      <c r="B13" s="434"/>
      <c r="C13" s="826"/>
      <c r="D13" s="475"/>
      <c r="E13" s="827"/>
      <c r="F13" s="826"/>
      <c r="G13" s="434"/>
      <c r="H13" s="475"/>
      <c r="I13" s="478"/>
      <c r="K13" s="180"/>
    </row>
    <row r="14" spans="1:11">
      <c r="A14" s="479" t="s">
        <v>624</v>
      </c>
      <c r="B14" s="434"/>
      <c r="C14" s="826"/>
      <c r="D14" s="475"/>
      <c r="E14" s="827"/>
      <c r="F14" s="826"/>
      <c r="G14" s="434"/>
      <c r="H14" s="475"/>
      <c r="I14" s="478"/>
    </row>
    <row r="15" spans="1:11">
      <c r="A15" s="479" t="s">
        <v>625</v>
      </c>
      <c r="B15" s="434"/>
      <c r="C15" s="826"/>
      <c r="D15" s="475"/>
      <c r="E15" s="827"/>
      <c r="F15" s="826"/>
      <c r="G15" s="434"/>
      <c r="H15" s="475"/>
      <c r="I15" s="478"/>
    </row>
    <row r="16" spans="1:11" ht="13.8" thickBot="1">
      <c r="A16" s="482" t="s">
        <v>626</v>
      </c>
      <c r="B16" s="434"/>
      <c r="C16" s="826"/>
      <c r="D16" s="475"/>
      <c r="E16" s="827"/>
      <c r="F16" s="826"/>
      <c r="G16" s="434"/>
      <c r="H16" s="475"/>
      <c r="I16" s="478"/>
    </row>
    <row r="17" spans="1:16" ht="13.8" thickBot="1">
      <c r="A17" s="365" t="s">
        <v>961</v>
      </c>
      <c r="B17" s="366">
        <f>_xlfn.IFS(B16&lt;&gt;0,B16,B15&lt;&gt;0,B15,B14&lt;&gt;0,B14,B13&lt;&gt;0,B13,B12&lt;&gt;0,B12,B11&lt;&gt;0,B11,B10&lt;&gt;0,B10,B9&lt;&gt;0,B9,B8&lt;&gt;0,B8,B7&lt;&gt;0,B7,B6&lt;&gt;0,B6,B5&lt;&gt;0,B5)</f>
        <v>46794</v>
      </c>
      <c r="C17" s="366">
        <f>SUM(C5:C16)</f>
        <v>72</v>
      </c>
      <c r="D17" s="367">
        <f t="shared" si="0"/>
        <v>1.5386588024105655E-3</v>
      </c>
      <c r="E17" s="366">
        <f>SUM(E5:E16)</f>
        <v>0</v>
      </c>
      <c r="F17" s="366">
        <f>SUM(F5:F16)</f>
        <v>0</v>
      </c>
      <c r="G17" s="366">
        <f>SUM(G5:G16)</f>
        <v>0</v>
      </c>
      <c r="H17" s="367">
        <f>IF(C17=0,0,G17/C17)</f>
        <v>0</v>
      </c>
      <c r="I17" s="483">
        <f>IF(B17&gt;0,G17/B17,0)</f>
        <v>0</v>
      </c>
    </row>
    <row r="18" spans="1:16" ht="15" customHeight="1">
      <c r="A18" s="466"/>
      <c r="B18" s="484"/>
      <c r="C18" s="484"/>
      <c r="D18" s="485"/>
      <c r="E18" s="484"/>
      <c r="F18" s="484"/>
      <c r="G18" s="484"/>
      <c r="H18" s="485"/>
      <c r="I18" s="485"/>
    </row>
    <row r="19" spans="1:16" ht="21.75" customHeight="1">
      <c r="A19" s="1583" t="s">
        <v>977</v>
      </c>
      <c r="B19" s="1464"/>
      <c r="C19" s="1464"/>
      <c r="D19" s="1464"/>
      <c r="E19" s="1464"/>
      <c r="F19" s="1464"/>
      <c r="G19" s="1464"/>
      <c r="H19" s="1464"/>
      <c r="I19" s="1464"/>
      <c r="J19" s="219"/>
      <c r="K19" s="219"/>
      <c r="L19" s="832"/>
    </row>
    <row r="20" spans="1:16" ht="36" customHeight="1">
      <c r="A20" s="1583" t="s">
        <v>978</v>
      </c>
      <c r="B20" s="1464"/>
      <c r="C20" s="1464"/>
      <c r="D20" s="1464"/>
      <c r="E20" s="1464"/>
      <c r="F20" s="1464"/>
      <c r="G20" s="1464"/>
      <c r="H20" s="1464"/>
      <c r="I20" s="1464"/>
      <c r="J20" s="219"/>
      <c r="K20" s="219"/>
      <c r="L20" s="832"/>
    </row>
    <row r="21" spans="1:16" ht="57" customHeight="1">
      <c r="A21" s="1583" t="s">
        <v>979</v>
      </c>
      <c r="B21" s="1464"/>
      <c r="C21" s="1464"/>
      <c r="D21" s="1464"/>
      <c r="E21" s="1464"/>
      <c r="F21" s="1464"/>
      <c r="G21" s="1464"/>
      <c r="H21" s="1464"/>
      <c r="I21" s="1464"/>
      <c r="J21" s="219"/>
      <c r="K21" s="219"/>
      <c r="L21" s="219"/>
    </row>
    <row r="22" spans="1:16" ht="15.9" customHeight="1">
      <c r="A22" s="1434"/>
      <c r="B22" s="1434"/>
      <c r="C22" s="1434"/>
      <c r="D22" s="1434"/>
      <c r="E22" s="1434"/>
      <c r="F22" s="1434"/>
      <c r="G22" s="1434"/>
      <c r="H22" s="1434"/>
      <c r="I22" s="1434"/>
      <c r="J22" s="833"/>
      <c r="K22" s="833"/>
      <c r="L22" s="833"/>
      <c r="M22" s="178"/>
      <c r="N22" s="178"/>
      <c r="O22" s="178"/>
      <c r="P22" s="178"/>
    </row>
    <row r="23" spans="1:16">
      <c r="A23" s="1704" t="s">
        <v>1139</v>
      </c>
      <c r="B23" s="1464"/>
      <c r="C23" s="1464"/>
      <c r="D23" s="1464"/>
      <c r="E23" s="1464"/>
      <c r="F23" s="1464"/>
      <c r="G23" s="1464"/>
      <c r="H23" s="1464"/>
      <c r="I23" s="1464"/>
    </row>
    <row r="24" spans="1:16" ht="15.75" customHeight="1">
      <c r="A24" s="103"/>
      <c r="B24" s="180"/>
      <c r="C24" s="180"/>
      <c r="E24" s="180"/>
      <c r="F24" s="180"/>
      <c r="G24" s="180"/>
    </row>
    <row r="25" spans="1:16" ht="15.6">
      <c r="A25" s="1530" t="s">
        <v>1140</v>
      </c>
      <c r="B25" s="1436"/>
      <c r="C25" s="1436"/>
      <c r="D25" s="1436"/>
      <c r="E25" s="1436"/>
      <c r="F25" s="1436"/>
      <c r="G25" s="1436"/>
      <c r="H25" s="1436"/>
      <c r="I25" s="1436"/>
    </row>
    <row r="26" spans="1:16" ht="15.6">
      <c r="A26" s="1436" t="str">
        <f>'ESA Summary'!A2:A2</f>
        <v>Southern California Edison</v>
      </c>
      <c r="B26" s="1437"/>
      <c r="C26" s="1437"/>
      <c r="D26" s="1437"/>
      <c r="E26" s="1437"/>
      <c r="F26" s="1437"/>
      <c r="G26" s="1437"/>
      <c r="H26" s="1437"/>
      <c r="I26" s="1437"/>
    </row>
    <row r="27" spans="1:16" ht="16.2" thickBot="1">
      <c r="A27" s="1436" t="str">
        <f>'ESA Summary'!A3:A3</f>
        <v>Through January 2026</v>
      </c>
      <c r="B27" s="1437"/>
      <c r="C27" s="1437"/>
      <c r="D27" s="1437"/>
      <c r="E27" s="1437"/>
      <c r="F27" s="1437"/>
      <c r="G27" s="1437"/>
      <c r="H27" s="1437"/>
      <c r="I27" s="1437"/>
    </row>
    <row r="28" spans="1:16" ht="69" thickBot="1">
      <c r="A28" s="343" t="s">
        <v>607</v>
      </c>
      <c r="B28" s="472" t="s">
        <v>1134</v>
      </c>
      <c r="C28" s="472" t="s">
        <v>970</v>
      </c>
      <c r="D28" s="344" t="s">
        <v>1135</v>
      </c>
      <c r="E28" s="472" t="s">
        <v>1136</v>
      </c>
      <c r="F28" s="472" t="s">
        <v>1137</v>
      </c>
      <c r="G28" s="472" t="s">
        <v>974</v>
      </c>
      <c r="H28" s="344" t="s">
        <v>975</v>
      </c>
      <c r="I28" s="345" t="s">
        <v>1138</v>
      </c>
    </row>
    <row r="29" spans="1:16">
      <c r="A29" s="473" t="s">
        <v>615</v>
      </c>
      <c r="B29" s="434">
        <f>'FERA Table 2'!W7</f>
        <v>46794</v>
      </c>
      <c r="C29" s="434">
        <v>19</v>
      </c>
      <c r="D29" s="475">
        <f t="shared" ref="D29:D41" si="3">IF(B29&gt;0,(C29/B29),0)</f>
        <v>4.0603496174723258E-4</v>
      </c>
      <c r="E29" s="828">
        <v>0</v>
      </c>
      <c r="F29" s="829">
        <v>0</v>
      </c>
      <c r="G29" s="434">
        <f>SUM(E29:F29)</f>
        <v>0</v>
      </c>
      <c r="H29" s="475">
        <f t="shared" ref="H29" si="4">IF(C29=0,0,G29/C29)</f>
        <v>0</v>
      </c>
      <c r="I29" s="478">
        <f t="shared" ref="I29" si="5">IF(B29&gt;0,G29/B29,0)</f>
        <v>0</v>
      </c>
    </row>
    <row r="30" spans="1:16">
      <c r="A30" s="479" t="s">
        <v>616</v>
      </c>
      <c r="B30" s="434"/>
      <c r="C30" s="434"/>
      <c r="D30" s="475"/>
      <c r="E30" s="828"/>
      <c r="F30" s="829"/>
      <c r="G30" s="434"/>
      <c r="H30" s="475"/>
      <c r="I30" s="478"/>
    </row>
    <row r="31" spans="1:16">
      <c r="A31" s="479" t="s">
        <v>617</v>
      </c>
      <c r="B31" s="434"/>
      <c r="C31" s="434"/>
      <c r="D31" s="475"/>
      <c r="E31" s="828"/>
      <c r="F31" s="829"/>
      <c r="G31" s="434"/>
      <c r="H31" s="475"/>
      <c r="I31" s="478"/>
    </row>
    <row r="32" spans="1:16">
      <c r="A32" s="479" t="s">
        <v>618</v>
      </c>
      <c r="B32" s="434"/>
      <c r="C32" s="488"/>
      <c r="D32" s="475"/>
      <c r="E32" s="828"/>
      <c r="F32" s="829"/>
      <c r="G32" s="434"/>
      <c r="H32" s="475"/>
      <c r="I32" s="478"/>
    </row>
    <row r="33" spans="1:12">
      <c r="A33" s="479" t="s">
        <v>619</v>
      </c>
      <c r="B33" s="434"/>
      <c r="C33" s="488"/>
      <c r="D33" s="475"/>
      <c r="E33" s="488"/>
      <c r="F33" s="488"/>
      <c r="G33" s="434"/>
      <c r="H33" s="475"/>
      <c r="I33" s="478"/>
    </row>
    <row r="34" spans="1:12">
      <c r="A34" s="479" t="s">
        <v>620</v>
      </c>
      <c r="B34" s="434"/>
      <c r="C34" s="488"/>
      <c r="D34" s="475"/>
      <c r="E34" s="488"/>
      <c r="F34" s="488"/>
      <c r="G34" s="434"/>
      <c r="H34" s="475"/>
      <c r="I34" s="478"/>
    </row>
    <row r="35" spans="1:12">
      <c r="A35" s="479" t="s">
        <v>621</v>
      </c>
      <c r="B35" s="434"/>
      <c r="C35" s="214"/>
      <c r="D35" s="475"/>
      <c r="E35" s="488"/>
      <c r="F35" s="214"/>
      <c r="G35" s="434"/>
      <c r="H35" s="475"/>
      <c r="I35" s="478"/>
    </row>
    <row r="36" spans="1:12">
      <c r="A36" s="479" t="s">
        <v>622</v>
      </c>
      <c r="B36" s="434"/>
      <c r="C36" s="214"/>
      <c r="D36" s="475"/>
      <c r="E36" s="214"/>
      <c r="F36" s="214"/>
      <c r="G36" s="434"/>
      <c r="H36" s="475"/>
      <c r="I36" s="478"/>
      <c r="J36" s="575"/>
    </row>
    <row r="37" spans="1:12">
      <c r="A37" s="479" t="s">
        <v>623</v>
      </c>
      <c r="B37" s="434"/>
      <c r="C37" s="214"/>
      <c r="D37" s="475"/>
      <c r="E37" s="214"/>
      <c r="F37" s="214"/>
      <c r="G37" s="434"/>
      <c r="H37" s="475"/>
      <c r="I37" s="478"/>
    </row>
    <row r="38" spans="1:12">
      <c r="A38" s="479" t="s">
        <v>624</v>
      </c>
      <c r="B38" s="434"/>
      <c r="C38" s="214"/>
      <c r="D38" s="475"/>
      <c r="E38" s="214"/>
      <c r="F38" s="214"/>
      <c r="G38" s="434"/>
      <c r="H38" s="475"/>
      <c r="I38" s="478"/>
    </row>
    <row r="39" spans="1:12">
      <c r="A39" s="479" t="s">
        <v>625</v>
      </c>
      <c r="B39" s="434"/>
      <c r="C39" s="214"/>
      <c r="D39" s="475"/>
      <c r="E39" s="214"/>
      <c r="F39" s="214"/>
      <c r="G39" s="434"/>
      <c r="H39" s="475"/>
      <c r="I39" s="478"/>
    </row>
    <row r="40" spans="1:12" ht="13.8" thickBot="1">
      <c r="A40" s="482" t="s">
        <v>626</v>
      </c>
      <c r="B40" s="434"/>
      <c r="C40" s="364"/>
      <c r="D40" s="475"/>
      <c r="E40" s="364"/>
      <c r="F40" s="364"/>
      <c r="G40" s="434"/>
      <c r="H40" s="475"/>
      <c r="I40" s="478"/>
      <c r="L40" s="575"/>
    </row>
    <row r="41" spans="1:12" s="219" customFormat="1" ht="13.8" thickBot="1">
      <c r="A41" s="365" t="s">
        <v>961</v>
      </c>
      <c r="B41" s="366">
        <f>_xlfn.IFS(B40&lt;&gt;"",B40,B39&lt;&gt;"",B39,B38&lt;&gt;"",B38,B37&lt;&gt;"",B37,B36&lt;&gt;"",B36,B35&lt;&gt;"",B35,B34&lt;&gt;"",B34,B33&lt;&gt;"",B33,B32&lt;&gt;"",B32,B31&lt;&gt;"",B31,B30&lt;&gt;"",B30,B29&lt;&gt;"",B29)</f>
        <v>46794</v>
      </c>
      <c r="C41" s="366">
        <f>SUM(C29:C40)</f>
        <v>19</v>
      </c>
      <c r="D41" s="367">
        <f t="shared" si="3"/>
        <v>4.0603496174723258E-4</v>
      </c>
      <c r="E41" s="366">
        <f>SUM(E29:E40)</f>
        <v>0</v>
      </c>
      <c r="F41" s="366">
        <f>SUM(F29:F40)</f>
        <v>0</v>
      </c>
      <c r="G41" s="366">
        <f>SUM(G29:G40)</f>
        <v>0</v>
      </c>
      <c r="H41" s="367">
        <f>IF(C41=0,0,G41/C41)</f>
        <v>0</v>
      </c>
      <c r="I41" s="483">
        <f>IF(B41&gt;0,G41/B41,0)</f>
        <v>0</v>
      </c>
      <c r="J41" s="48"/>
      <c r="K41" s="48"/>
      <c r="L41" s="48"/>
    </row>
    <row r="42" spans="1:12" s="219" customFormat="1" ht="12.75" customHeight="1">
      <c r="A42" s="489"/>
      <c r="B42" s="489"/>
      <c r="C42" s="489"/>
      <c r="D42" s="489"/>
      <c r="E42" s="489"/>
      <c r="F42" s="489"/>
      <c r="G42" s="489"/>
      <c r="H42" s="489"/>
      <c r="I42" s="489"/>
      <c r="J42" s="48"/>
      <c r="K42" s="48"/>
      <c r="L42" s="48"/>
    </row>
    <row r="43" spans="1:12" s="219" customFormat="1" ht="19.5" customHeight="1">
      <c r="A43" s="1638" t="s">
        <v>981</v>
      </c>
      <c r="B43" s="1434"/>
      <c r="C43" s="1434"/>
      <c r="D43" s="1434"/>
      <c r="E43" s="1434"/>
      <c r="F43" s="1434"/>
      <c r="G43" s="1434"/>
      <c r="H43" s="1434"/>
      <c r="I43" s="1434"/>
      <c r="J43" s="48"/>
      <c r="K43" s="48"/>
      <c r="L43" s="48"/>
    </row>
    <row r="44" spans="1:12" s="219" customFormat="1" ht="31.5" customHeight="1">
      <c r="A44" s="1638" t="s">
        <v>982</v>
      </c>
      <c r="B44" s="1434"/>
      <c r="C44" s="1434"/>
      <c r="D44" s="1434"/>
      <c r="E44" s="1434"/>
      <c r="F44" s="1434"/>
      <c r="G44" s="1434"/>
      <c r="H44" s="1434"/>
      <c r="I44" s="1434"/>
    </row>
    <row r="45" spans="1:12" s="219" customFormat="1" ht="71.25" customHeight="1">
      <c r="A45" s="1583" t="s">
        <v>979</v>
      </c>
      <c r="B45" s="1464"/>
      <c r="C45" s="1464"/>
      <c r="D45" s="1464"/>
      <c r="E45" s="1464"/>
      <c r="F45" s="1464"/>
      <c r="G45" s="1464"/>
      <c r="H45" s="1464"/>
      <c r="I45" s="1464"/>
    </row>
    <row r="46" spans="1:12">
      <c r="A46" s="830"/>
      <c r="B46" s="831"/>
      <c r="C46" s="831"/>
      <c r="D46" s="831"/>
      <c r="E46" s="831"/>
      <c r="F46" s="831"/>
      <c r="G46" s="831"/>
      <c r="H46" s="831"/>
      <c r="I46" s="831"/>
    </row>
    <row r="47" spans="1:12" ht="27.75" customHeight="1">
      <c r="A47" s="1637" t="s">
        <v>1141</v>
      </c>
      <c r="B47" s="1637"/>
      <c r="C47" s="1637"/>
      <c r="D47" s="1637"/>
      <c r="E47" s="1637"/>
      <c r="F47" s="1637"/>
      <c r="G47" s="1637"/>
      <c r="H47" s="1637"/>
      <c r="I47" s="1637"/>
    </row>
  </sheetData>
  <mergeCells count="15">
    <mergeCell ref="A23:I23"/>
    <mergeCell ref="A27:I27"/>
    <mergeCell ref="A1:I1"/>
    <mergeCell ref="A2:I2"/>
    <mergeCell ref="A3:I3"/>
    <mergeCell ref="A21:I21"/>
    <mergeCell ref="A22:I22"/>
    <mergeCell ref="A19:I19"/>
    <mergeCell ref="A20:I20"/>
    <mergeCell ref="A47:I47"/>
    <mergeCell ref="A44:I44"/>
    <mergeCell ref="A43:I43"/>
    <mergeCell ref="A45:I45"/>
    <mergeCell ref="A25:I25"/>
    <mergeCell ref="A26:I26"/>
  </mergeCells>
  <hyperlinks>
    <hyperlink ref="A26" r:id="rId1" display="=@'ESA Summary'!A2:A2" xr:uid="{8ED0117B-5BCD-4FD3-8222-FA3A2FF2036A}"/>
    <hyperlink ref="A27" r:id="rId2" display="=@'ESA Summary'!A2:A2" xr:uid="{07E0E905-BFF0-4C1F-964E-44FBD2587A76}"/>
  </hyperlinks>
  <printOptions horizontalCentered="1"/>
  <pageMargins left="0.25" right="0.25" top="0.5" bottom="0.5" header="0.5" footer="0.5"/>
  <pageSetup scale="80"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914B8-42E1-4D6A-A151-D23D439237A9}">
  <sheetPr>
    <pageSetUpPr fitToPage="1"/>
  </sheetPr>
  <dimension ref="A1:P59"/>
  <sheetViews>
    <sheetView topLeftCell="A18" zoomScaleNormal="100" zoomScaleSheetLayoutView="100" workbookViewId="0">
      <selection activeCell="L28" sqref="L28"/>
    </sheetView>
  </sheetViews>
  <sheetFormatPr defaultColWidth="8.5546875" defaultRowHeight="13.2"/>
  <cols>
    <col min="1" max="1" width="31.88671875" style="48" customWidth="1"/>
    <col min="2" max="2" width="14" style="48" bestFit="1" customWidth="1"/>
    <col min="3" max="3" width="8.5546875" style="48" customWidth="1"/>
    <col min="4" max="4" width="15.5546875" style="48" bestFit="1" customWidth="1"/>
    <col min="5" max="5" width="11.44140625" style="48" customWidth="1"/>
    <col min="6" max="6" width="7.88671875" style="48" customWidth="1"/>
    <col min="7" max="7" width="12.44140625" style="48" bestFit="1" customWidth="1"/>
    <col min="8" max="8" width="13.44140625" style="48" customWidth="1"/>
    <col min="9" max="9" width="8.44140625" style="48" customWidth="1"/>
    <col min="10" max="10" width="13.109375" style="48" customWidth="1"/>
    <col min="11" max="13" width="9.5546875" style="48" customWidth="1"/>
    <col min="14" max="14" width="1.44140625" bestFit="1" customWidth="1"/>
    <col min="15" max="15" width="10.44140625" customWidth="1"/>
    <col min="16" max="16" width="13.88671875" bestFit="1" customWidth="1"/>
    <col min="20" max="20" width="35.5546875" customWidth="1"/>
  </cols>
  <sheetData>
    <row r="1" spans="1:16" ht="15.6">
      <c r="A1" s="1436" t="s">
        <v>23</v>
      </c>
      <c r="B1" s="1436"/>
      <c r="C1" s="1436"/>
      <c r="D1" s="1436"/>
      <c r="E1" s="1436"/>
      <c r="F1" s="1436"/>
      <c r="G1" s="1436"/>
      <c r="H1" s="1436"/>
      <c r="I1" s="1436"/>
      <c r="J1" s="1436"/>
      <c r="K1" s="1436"/>
      <c r="L1" s="1436"/>
      <c r="M1" s="1436"/>
    </row>
    <row r="2" spans="1:16" ht="15.6">
      <c r="A2" s="1436" t="str" cm="1">
        <f t="array" ref="A2">'ESA Summary'!A2:A2</f>
        <v>Southern California Edison</v>
      </c>
      <c r="B2" s="1437"/>
      <c r="C2" s="1437"/>
      <c r="D2" s="1437"/>
      <c r="E2" s="1437"/>
      <c r="F2" s="1437"/>
      <c r="G2" s="1437"/>
      <c r="H2" s="1437"/>
      <c r="I2" s="1437"/>
      <c r="J2" s="1437"/>
      <c r="K2" s="1437"/>
      <c r="L2" s="1437"/>
      <c r="M2" s="1437"/>
    </row>
    <row r="3" spans="1:16" ht="16.2" thickBot="1">
      <c r="A3" s="1436" t="str" cm="1">
        <f t="array" ref="A3">'ESA Summary'!A3:A3</f>
        <v>Through January 2026</v>
      </c>
      <c r="B3" s="1437"/>
      <c r="C3" s="1437"/>
      <c r="D3" s="1437"/>
      <c r="E3" s="1437"/>
      <c r="F3" s="1437"/>
      <c r="G3" s="1437"/>
      <c r="H3" s="1437"/>
      <c r="I3" s="1437"/>
      <c r="J3" s="1437"/>
      <c r="K3" s="1437"/>
      <c r="L3" s="1437"/>
      <c r="M3" s="1437"/>
    </row>
    <row r="4" spans="1:16" ht="15.6">
      <c r="A4" s="141" t="s">
        <v>24</v>
      </c>
      <c r="B4" s="1445" t="s">
        <v>25</v>
      </c>
      <c r="C4" s="1441"/>
      <c r="D4" s="1441"/>
      <c r="E4" s="1445" t="s">
        <v>4</v>
      </c>
      <c r="F4" s="1441"/>
      <c r="G4" s="1441"/>
      <c r="H4" s="1445" t="s">
        <v>5</v>
      </c>
      <c r="I4" s="1441"/>
      <c r="J4" s="1441"/>
      <c r="K4" s="1441" t="s">
        <v>6</v>
      </c>
      <c r="L4" s="1441"/>
      <c r="M4" s="1442"/>
    </row>
    <row r="5" spans="1:16">
      <c r="A5" s="142" t="s">
        <v>7</v>
      </c>
      <c r="B5" s="143" t="s">
        <v>8</v>
      </c>
      <c r="C5" s="143" t="s">
        <v>9</v>
      </c>
      <c r="D5" s="143" t="s">
        <v>10</v>
      </c>
      <c r="E5" s="143" t="s">
        <v>8</v>
      </c>
      <c r="F5" s="143" t="s">
        <v>9</v>
      </c>
      <c r="G5" s="143" t="s">
        <v>10</v>
      </c>
      <c r="H5" s="143" t="s">
        <v>8</v>
      </c>
      <c r="I5" s="143" t="s">
        <v>9</v>
      </c>
      <c r="J5" s="143" t="s">
        <v>10</v>
      </c>
      <c r="K5" s="143" t="s">
        <v>8</v>
      </c>
      <c r="L5" s="143" t="s">
        <v>9</v>
      </c>
      <c r="M5" s="144" t="s">
        <v>10</v>
      </c>
      <c r="O5" s="903"/>
    </row>
    <row r="6" spans="1:16" s="3" customFormat="1">
      <c r="A6" s="145" t="s">
        <v>26</v>
      </c>
      <c r="B6" s="146">
        <v>41595690.377308287</v>
      </c>
      <c r="C6" s="146"/>
      <c r="D6" s="146">
        <f>SUM(B6:C6)</f>
        <v>41595690.377308287</v>
      </c>
      <c r="E6" s="146"/>
      <c r="F6" s="146"/>
      <c r="G6" s="146"/>
      <c r="H6" s="146"/>
      <c r="I6" s="146"/>
      <c r="J6" s="146">
        <f>SUM(H6:I6)</f>
        <v>0</v>
      </c>
      <c r="K6" s="147"/>
      <c r="L6" s="147"/>
      <c r="M6" s="148"/>
      <c r="N6" s="35"/>
      <c r="O6" s="903"/>
    </row>
    <row r="7" spans="1:16" s="3" customFormat="1" ht="13.8">
      <c r="A7" s="145" t="s">
        <v>24</v>
      </c>
      <c r="B7" s="146"/>
      <c r="C7" s="146"/>
      <c r="D7" s="146">
        <f t="shared" ref="D7:D16" si="0">SUM(B7:C7)</f>
        <v>0</v>
      </c>
      <c r="E7" s="1090">
        <v>1577597.5099999998</v>
      </c>
      <c r="F7" s="146"/>
      <c r="G7" s="146">
        <f t="shared" ref="G7:G16" si="1">SUM(E7:F7)</f>
        <v>1577597.5099999998</v>
      </c>
      <c r="H7" s="1090">
        <v>1577597.5099999998</v>
      </c>
      <c r="I7" s="146"/>
      <c r="J7" s="146">
        <f t="shared" ref="J7:J16" si="2">SUM(H7:I7)</f>
        <v>1577597.5099999998</v>
      </c>
      <c r="K7" s="147"/>
      <c r="L7" s="147"/>
      <c r="M7" s="148"/>
      <c r="N7" s="3" t="s">
        <v>22</v>
      </c>
      <c r="O7" s="2"/>
      <c r="P7" s="1385"/>
    </row>
    <row r="8" spans="1:16" s="3" customFormat="1" ht="13.8">
      <c r="A8" s="145" t="s">
        <v>27</v>
      </c>
      <c r="B8" s="146"/>
      <c r="C8" s="146"/>
      <c r="D8" s="146">
        <f t="shared" si="0"/>
        <v>0</v>
      </c>
      <c r="E8" s="1090">
        <v>530146.29</v>
      </c>
      <c r="F8" s="146"/>
      <c r="G8" s="146">
        <f t="shared" si="1"/>
        <v>530146.29</v>
      </c>
      <c r="H8" s="1090">
        <v>530146.29</v>
      </c>
      <c r="I8" s="146"/>
      <c r="J8" s="146">
        <f t="shared" si="2"/>
        <v>530146.29</v>
      </c>
      <c r="K8" s="147"/>
      <c r="L8" s="147"/>
      <c r="M8" s="148"/>
      <c r="O8" s="2"/>
      <c r="P8" s="1385"/>
    </row>
    <row r="9" spans="1:16" s="3" customFormat="1" ht="13.8">
      <c r="A9" s="145" t="s">
        <v>28</v>
      </c>
      <c r="B9" s="146"/>
      <c r="C9" s="146"/>
      <c r="D9" s="146">
        <f t="shared" si="0"/>
        <v>0</v>
      </c>
      <c r="E9" s="1090">
        <v>3192.55</v>
      </c>
      <c r="F9" s="146"/>
      <c r="G9" s="146">
        <f t="shared" si="1"/>
        <v>3192.55</v>
      </c>
      <c r="H9" s="1090">
        <v>3192.55</v>
      </c>
      <c r="I9" s="146"/>
      <c r="J9" s="146">
        <f t="shared" si="2"/>
        <v>3192.55</v>
      </c>
      <c r="K9" s="147"/>
      <c r="L9" s="147"/>
      <c r="M9" s="148"/>
      <c r="O9" s="2"/>
      <c r="P9" s="1385"/>
    </row>
    <row r="10" spans="1:16" s="3" customFormat="1" ht="13.8">
      <c r="A10" s="145" t="s">
        <v>29</v>
      </c>
      <c r="B10" s="146"/>
      <c r="C10" s="146"/>
      <c r="D10" s="146">
        <f t="shared" si="0"/>
        <v>0</v>
      </c>
      <c r="E10" s="1090">
        <v>510325.4399999989</v>
      </c>
      <c r="F10" s="146"/>
      <c r="G10" s="146">
        <f t="shared" si="1"/>
        <v>510325.4399999989</v>
      </c>
      <c r="H10" s="1090">
        <v>510325.4399999989</v>
      </c>
      <c r="I10" s="146"/>
      <c r="J10" s="146">
        <f t="shared" si="2"/>
        <v>510325.4399999989</v>
      </c>
      <c r="K10" s="147"/>
      <c r="L10" s="147"/>
      <c r="M10" s="148"/>
      <c r="O10" s="2"/>
      <c r="P10" s="1385"/>
    </row>
    <row r="11" spans="1:16" s="3" customFormat="1" ht="13.8">
      <c r="A11" s="145" t="s">
        <v>30</v>
      </c>
      <c r="B11" s="146"/>
      <c r="C11" s="146"/>
      <c r="D11" s="146">
        <f t="shared" si="0"/>
        <v>0</v>
      </c>
      <c r="E11" s="1090">
        <v>12546.49</v>
      </c>
      <c r="F11" s="146"/>
      <c r="G11" s="146">
        <f t="shared" si="1"/>
        <v>12546.49</v>
      </c>
      <c r="H11" s="1090">
        <v>12546.49</v>
      </c>
      <c r="I11" s="146"/>
      <c r="J11" s="146">
        <f t="shared" si="2"/>
        <v>12546.49</v>
      </c>
      <c r="K11" s="147"/>
      <c r="L11" s="147"/>
      <c r="M11" s="148"/>
      <c r="O11" s="2"/>
      <c r="P11" s="1385"/>
    </row>
    <row r="12" spans="1:16" s="3" customFormat="1" ht="13.8">
      <c r="A12" s="145" t="s">
        <v>31</v>
      </c>
      <c r="B12" s="146"/>
      <c r="C12" s="146"/>
      <c r="D12" s="146">
        <f t="shared" si="0"/>
        <v>0</v>
      </c>
      <c r="E12" s="1090">
        <v>170420.29999999906</v>
      </c>
      <c r="F12" s="146"/>
      <c r="G12" s="146">
        <f t="shared" si="1"/>
        <v>170420.29999999906</v>
      </c>
      <c r="H12" s="1090">
        <v>170420.29999999906</v>
      </c>
      <c r="I12" s="146"/>
      <c r="J12" s="146">
        <f t="shared" si="2"/>
        <v>170420.29999999906</v>
      </c>
      <c r="K12" s="147"/>
      <c r="L12" s="147"/>
      <c r="M12" s="148"/>
      <c r="O12" s="2"/>
      <c r="P12" s="1385"/>
    </row>
    <row r="13" spans="1:16" s="3" customFormat="1" ht="13.8">
      <c r="A13" s="145" t="s">
        <v>32</v>
      </c>
      <c r="B13" s="146"/>
      <c r="C13" s="146"/>
      <c r="D13" s="146">
        <f t="shared" si="0"/>
        <v>0</v>
      </c>
      <c r="E13" s="1090">
        <v>278548.08999999554</v>
      </c>
      <c r="F13" s="146"/>
      <c r="G13" s="146">
        <f t="shared" si="1"/>
        <v>278548.08999999554</v>
      </c>
      <c r="H13" s="1090">
        <v>278548.08999999554</v>
      </c>
      <c r="I13" s="146"/>
      <c r="J13" s="146">
        <f t="shared" si="2"/>
        <v>278548.08999999554</v>
      </c>
      <c r="K13" s="147"/>
      <c r="L13" s="147"/>
      <c r="M13" s="148"/>
      <c r="O13" s="2"/>
      <c r="P13" s="1385"/>
    </row>
    <row r="14" spans="1:16" s="3" customFormat="1" ht="13.8">
      <c r="A14" s="145" t="s">
        <v>33</v>
      </c>
      <c r="B14" s="146"/>
      <c r="C14" s="146"/>
      <c r="D14" s="146">
        <f>SUM(B14:C14)</f>
        <v>0</v>
      </c>
      <c r="E14" s="1090">
        <v>628298.35999999533</v>
      </c>
      <c r="F14" s="146"/>
      <c r="G14" s="146">
        <f>SUM(E14:F14)</f>
        <v>628298.35999999533</v>
      </c>
      <c r="H14" s="1090">
        <v>628298.35999999533</v>
      </c>
      <c r="I14" s="146"/>
      <c r="J14" s="146">
        <f>SUM(H14:I14)</f>
        <v>628298.35999999533</v>
      </c>
      <c r="K14" s="147"/>
      <c r="L14" s="147"/>
      <c r="M14" s="148"/>
      <c r="O14" s="2"/>
      <c r="P14" s="1385"/>
    </row>
    <row r="15" spans="1:16" s="3" customFormat="1" ht="13.8">
      <c r="A15" s="145" t="s">
        <v>34</v>
      </c>
      <c r="B15" s="146"/>
      <c r="C15" s="146"/>
      <c r="D15" s="146">
        <f t="shared" si="0"/>
        <v>0</v>
      </c>
      <c r="E15" s="1090">
        <v>122939.38000000003</v>
      </c>
      <c r="F15" s="146"/>
      <c r="G15" s="146">
        <f t="shared" si="1"/>
        <v>122939.38000000003</v>
      </c>
      <c r="H15" s="1090">
        <v>122939.38000000003</v>
      </c>
      <c r="I15" s="146"/>
      <c r="J15" s="146">
        <f t="shared" si="2"/>
        <v>122939.38000000003</v>
      </c>
      <c r="K15" s="147"/>
      <c r="L15" s="147"/>
      <c r="M15" s="148"/>
      <c r="O15" s="2"/>
      <c r="P15" s="1385"/>
    </row>
    <row r="16" spans="1:16" s="3" customFormat="1" ht="13.8">
      <c r="A16" s="145" t="s">
        <v>35</v>
      </c>
      <c r="B16" s="146"/>
      <c r="C16" s="146"/>
      <c r="D16" s="146">
        <f t="shared" si="0"/>
        <v>0</v>
      </c>
      <c r="E16" s="146">
        <v>0</v>
      </c>
      <c r="F16" s="146"/>
      <c r="G16" s="146">
        <f t="shared" si="1"/>
        <v>0</v>
      </c>
      <c r="H16" s="146">
        <v>0</v>
      </c>
      <c r="I16" s="146"/>
      <c r="J16" s="146">
        <f t="shared" si="2"/>
        <v>0</v>
      </c>
      <c r="K16" s="147"/>
      <c r="L16" s="147"/>
      <c r="M16" s="148"/>
      <c r="O16" s="2"/>
      <c r="P16" s="1385"/>
    </row>
    <row r="17" spans="1:16" ht="13.8">
      <c r="A17" s="149" t="s">
        <v>36</v>
      </c>
      <c r="B17" s="150">
        <f t="shared" ref="B17:J17" si="3">SUM(B6:B16)</f>
        <v>41595690.377308287</v>
      </c>
      <c r="C17" s="150">
        <f t="shared" si="3"/>
        <v>0</v>
      </c>
      <c r="D17" s="150">
        <f t="shared" si="3"/>
        <v>41595690.377308287</v>
      </c>
      <c r="E17" s="150">
        <f t="shared" si="3"/>
        <v>3834014.4099999885</v>
      </c>
      <c r="F17" s="150">
        <f t="shared" si="3"/>
        <v>0</v>
      </c>
      <c r="G17" s="150">
        <f t="shared" si="3"/>
        <v>3834014.4099999885</v>
      </c>
      <c r="H17" s="150">
        <f t="shared" si="3"/>
        <v>3834014.4099999885</v>
      </c>
      <c r="I17" s="150">
        <f t="shared" si="3"/>
        <v>0</v>
      </c>
      <c r="J17" s="150">
        <f t="shared" si="3"/>
        <v>3834014.4099999885</v>
      </c>
      <c r="K17" s="151">
        <f>+H17/B17</f>
        <v>9.2173356788220542E-2</v>
      </c>
      <c r="L17" s="151"/>
      <c r="M17" s="152">
        <f>J17/D17</f>
        <v>9.2173356788220542E-2</v>
      </c>
      <c r="N17" s="153"/>
      <c r="O17" s="2"/>
      <c r="P17" s="1385"/>
    </row>
    <row r="18" spans="1:16" ht="13.8">
      <c r="A18" s="154"/>
      <c r="B18" s="155"/>
      <c r="C18" s="155"/>
      <c r="D18" s="155"/>
      <c r="E18" s="155"/>
      <c r="F18" s="155"/>
      <c r="G18" s="155"/>
      <c r="H18" s="155"/>
      <c r="I18" s="155"/>
      <c r="J18" s="155"/>
      <c r="K18" s="156"/>
      <c r="L18" s="156"/>
      <c r="M18" s="157"/>
      <c r="O18" s="2"/>
      <c r="P18" s="1385"/>
    </row>
    <row r="19" spans="1:16" s="3" customFormat="1" ht="13.8">
      <c r="A19" s="145" t="s">
        <v>37</v>
      </c>
      <c r="B19" s="146">
        <v>450488</v>
      </c>
      <c r="C19" s="146"/>
      <c r="D19" s="146">
        <f t="shared" ref="D19:D26" si="4">SUM(B19:C19)</f>
        <v>450488</v>
      </c>
      <c r="E19" s="1090">
        <v>32829.43</v>
      </c>
      <c r="F19" s="146"/>
      <c r="G19" s="146">
        <f t="shared" ref="G19:G26" si="5">SUM(E19:F19)</f>
        <v>32829.43</v>
      </c>
      <c r="H19" s="1090">
        <v>32829.43</v>
      </c>
      <c r="I19" s="146"/>
      <c r="J19" s="146">
        <f t="shared" ref="J19:J26" si="6">SUM(H19:I19)</f>
        <v>32829.43</v>
      </c>
      <c r="K19" s="158">
        <f t="shared" ref="K19:K25" si="7">IFERROR(H19/B19,0)</f>
        <v>7.2875259718349877E-2</v>
      </c>
      <c r="L19" s="158"/>
      <c r="M19" s="159">
        <f t="shared" ref="M19:M25" si="8">IFERROR(J19/D19,0)</f>
        <v>7.2875259718349877E-2</v>
      </c>
      <c r="N19" s="35" t="s">
        <v>22</v>
      </c>
      <c r="O19" s="2"/>
      <c r="P19" s="1385"/>
    </row>
    <row r="20" spans="1:16" s="3" customFormat="1" ht="13.8">
      <c r="A20" s="145" t="s">
        <v>38</v>
      </c>
      <c r="B20" s="146">
        <v>0</v>
      </c>
      <c r="C20" s="146"/>
      <c r="D20" s="146">
        <f t="shared" si="4"/>
        <v>0</v>
      </c>
      <c r="E20" s="1090">
        <v>0</v>
      </c>
      <c r="F20" s="146"/>
      <c r="G20" s="146">
        <f t="shared" si="5"/>
        <v>0</v>
      </c>
      <c r="H20" s="1090">
        <v>0</v>
      </c>
      <c r="I20" s="146"/>
      <c r="J20" s="146">
        <f t="shared" si="6"/>
        <v>0</v>
      </c>
      <c r="K20" s="158">
        <f t="shared" si="7"/>
        <v>0</v>
      </c>
      <c r="L20" s="158"/>
      <c r="M20" s="159">
        <f t="shared" si="8"/>
        <v>0</v>
      </c>
      <c r="O20" s="2"/>
      <c r="P20" s="1385"/>
    </row>
    <row r="21" spans="1:16" s="3" customFormat="1" ht="13.8">
      <c r="A21" s="145" t="s">
        <v>39</v>
      </c>
      <c r="B21" s="146">
        <v>949618</v>
      </c>
      <c r="C21" s="146"/>
      <c r="D21" s="146">
        <f t="shared" si="4"/>
        <v>949618</v>
      </c>
      <c r="E21" s="1090">
        <v>179305.98</v>
      </c>
      <c r="F21" s="146"/>
      <c r="G21" s="146">
        <f t="shared" si="5"/>
        <v>179305.98</v>
      </c>
      <c r="H21" s="1090">
        <v>179305.98</v>
      </c>
      <c r="I21" s="146"/>
      <c r="J21" s="146">
        <f t="shared" si="6"/>
        <v>179305.98</v>
      </c>
      <c r="K21" s="158">
        <f t="shared" si="7"/>
        <v>0.18881906198071224</v>
      </c>
      <c r="L21" s="158"/>
      <c r="M21" s="159">
        <f t="shared" si="8"/>
        <v>0.18881906198071224</v>
      </c>
      <c r="O21" s="2"/>
      <c r="P21" s="1385"/>
    </row>
    <row r="22" spans="1:16" s="3" customFormat="1" ht="13.8">
      <c r="A22" s="145" t="s">
        <v>40</v>
      </c>
      <c r="B22" s="146">
        <v>2186503</v>
      </c>
      <c r="C22" s="146"/>
      <c r="D22" s="146">
        <f t="shared" si="4"/>
        <v>2186503</v>
      </c>
      <c r="E22" s="146">
        <v>-2392.5799999999899</v>
      </c>
      <c r="F22" s="146"/>
      <c r="G22" s="146">
        <f t="shared" si="5"/>
        <v>-2392.5799999999899</v>
      </c>
      <c r="H22" s="146">
        <v>-2392.5799999999899</v>
      </c>
      <c r="I22" s="146"/>
      <c r="J22" s="146">
        <f t="shared" si="6"/>
        <v>-2392.5799999999899</v>
      </c>
      <c r="K22" s="158">
        <f t="shared" si="7"/>
        <v>-1.0942495848393484E-3</v>
      </c>
      <c r="L22" s="158"/>
      <c r="M22" s="159">
        <f t="shared" si="8"/>
        <v>-1.0942495848393484E-3</v>
      </c>
      <c r="O22" s="2"/>
      <c r="P22" s="1385"/>
    </row>
    <row r="23" spans="1:16" s="3" customFormat="1" ht="13.8">
      <c r="A23" s="145" t="s">
        <v>41</v>
      </c>
      <c r="B23" s="146">
        <v>125000</v>
      </c>
      <c r="C23" s="146"/>
      <c r="D23" s="146">
        <f t="shared" si="4"/>
        <v>125000</v>
      </c>
      <c r="E23" s="1090">
        <v>778.5</v>
      </c>
      <c r="F23" s="146"/>
      <c r="G23" s="146">
        <f t="shared" si="5"/>
        <v>778.5</v>
      </c>
      <c r="H23" s="1090">
        <v>778.5</v>
      </c>
      <c r="I23" s="146"/>
      <c r="J23" s="146">
        <f t="shared" si="6"/>
        <v>778.5</v>
      </c>
      <c r="K23" s="158">
        <f t="shared" si="7"/>
        <v>6.228E-3</v>
      </c>
      <c r="L23" s="158"/>
      <c r="M23" s="159">
        <f t="shared" si="8"/>
        <v>6.228E-3</v>
      </c>
      <c r="O23" s="2"/>
      <c r="P23" s="1385"/>
    </row>
    <row r="24" spans="1:16" s="3" customFormat="1" ht="13.8">
      <c r="A24" s="145" t="s">
        <v>42</v>
      </c>
      <c r="B24" s="146">
        <v>751251</v>
      </c>
      <c r="C24" s="146"/>
      <c r="D24" s="146">
        <f t="shared" si="4"/>
        <v>751251</v>
      </c>
      <c r="E24" s="1090">
        <v>55025.540000000015</v>
      </c>
      <c r="F24" s="146"/>
      <c r="G24" s="146">
        <f t="shared" si="5"/>
        <v>55025.540000000015</v>
      </c>
      <c r="H24" s="1090">
        <v>55025.540000000015</v>
      </c>
      <c r="I24" s="146"/>
      <c r="J24" s="146">
        <f t="shared" si="6"/>
        <v>55025.540000000015</v>
      </c>
      <c r="K24" s="158">
        <f t="shared" si="7"/>
        <v>7.3245213650297986E-2</v>
      </c>
      <c r="L24" s="158"/>
      <c r="M24" s="159">
        <f t="shared" si="8"/>
        <v>7.3245213650297986E-2</v>
      </c>
      <c r="O24" s="2"/>
      <c r="P24" s="1385"/>
    </row>
    <row r="25" spans="1:16" s="3" customFormat="1" ht="13.8">
      <c r="A25" s="145" t="s">
        <v>43</v>
      </c>
      <c r="B25" s="146">
        <v>4396242</v>
      </c>
      <c r="C25" s="146"/>
      <c r="D25" s="146">
        <f t="shared" si="4"/>
        <v>4396242</v>
      </c>
      <c r="E25" s="1090">
        <v>272069.18000000052</v>
      </c>
      <c r="F25" s="146"/>
      <c r="G25" s="146">
        <f t="shared" si="5"/>
        <v>272069.18000000052</v>
      </c>
      <c r="H25" s="1090">
        <v>272069.18000000052</v>
      </c>
      <c r="I25" s="146"/>
      <c r="J25" s="146">
        <f t="shared" si="6"/>
        <v>272069.18000000052</v>
      </c>
      <c r="K25" s="158">
        <f t="shared" si="7"/>
        <v>6.1886761465815697E-2</v>
      </c>
      <c r="L25" s="158"/>
      <c r="M25" s="159">
        <f t="shared" si="8"/>
        <v>6.1886761465815697E-2</v>
      </c>
      <c r="O25" s="2"/>
      <c r="P25" s="1385"/>
    </row>
    <row r="26" spans="1:16" s="3" customFormat="1" ht="13.8">
      <c r="A26" s="145" t="s">
        <v>44</v>
      </c>
      <c r="B26" s="146">
        <v>51579</v>
      </c>
      <c r="C26" s="146"/>
      <c r="D26" s="146">
        <f t="shared" si="4"/>
        <v>51579</v>
      </c>
      <c r="E26" s="1090">
        <v>748.11000000000058</v>
      </c>
      <c r="F26" s="146"/>
      <c r="G26" s="146">
        <f t="shared" si="5"/>
        <v>748.11000000000058</v>
      </c>
      <c r="H26" s="1090">
        <v>748.11000000000058</v>
      </c>
      <c r="I26" s="146"/>
      <c r="J26" s="146">
        <f t="shared" si="6"/>
        <v>748.11000000000058</v>
      </c>
      <c r="K26" s="158">
        <f>IFERROR(H26/B26,0)</f>
        <v>1.4504158669225858E-2</v>
      </c>
      <c r="L26" s="158"/>
      <c r="M26" s="159">
        <f>IFERROR(J26/D26,0)</f>
        <v>1.4504158669225858E-2</v>
      </c>
      <c r="O26" s="2"/>
      <c r="P26" s="1385"/>
    </row>
    <row r="27" spans="1:16" ht="13.8">
      <c r="A27" s="149" t="s">
        <v>45</v>
      </c>
      <c r="B27" s="74">
        <f>SUM(B19:B26)</f>
        <v>8910681</v>
      </c>
      <c r="C27" s="74"/>
      <c r="D27" s="74">
        <f>SUM(D19:D26)</f>
        <v>8910681</v>
      </c>
      <c r="E27" s="74">
        <f>SUM(E19:E26)</f>
        <v>538364.1600000005</v>
      </c>
      <c r="F27" s="160"/>
      <c r="G27" s="146">
        <f>SUM(E27:F27)</f>
        <v>538364.1600000005</v>
      </c>
      <c r="H27" s="74">
        <f>SUM(H19:H26)</f>
        <v>538364.1600000005</v>
      </c>
      <c r="I27" s="160"/>
      <c r="J27" s="146">
        <f>SUM(H27:I27)</f>
        <v>538364.1600000005</v>
      </c>
      <c r="K27" s="158">
        <f t="shared" ref="K27" si="9">IFERROR(H27/B27,0)</f>
        <v>6.0417846851435988E-2</v>
      </c>
      <c r="L27" s="158"/>
      <c r="M27" s="159">
        <f t="shared" ref="M27:M28" si="10">IFERROR(J27/D27,0)</f>
        <v>6.0417846851435988E-2</v>
      </c>
      <c r="N27" s="153"/>
      <c r="O27" s="2"/>
      <c r="P27" s="1385"/>
    </row>
    <row r="28" spans="1:16" s="6" customFormat="1" ht="14.4" thickBot="1">
      <c r="A28" s="1004" t="s">
        <v>46</v>
      </c>
      <c r="B28" s="1005">
        <f>B17+B27</f>
        <v>50506371.377308287</v>
      </c>
      <c r="C28" s="1005"/>
      <c r="D28" s="1005">
        <f>D17+D27</f>
        <v>50506371.377308287</v>
      </c>
      <c r="E28" s="1005">
        <f>E17+E27</f>
        <v>4372378.5699999891</v>
      </c>
      <c r="F28" s="1005"/>
      <c r="G28" s="1005">
        <f>G17+G27</f>
        <v>4372378.5699999891</v>
      </c>
      <c r="H28" s="1005">
        <f>H17+H27</f>
        <v>4372378.5699999891</v>
      </c>
      <c r="I28" s="1005"/>
      <c r="J28" s="1005">
        <f>J17+J27</f>
        <v>4372378.5699999891</v>
      </c>
      <c r="K28" s="1006">
        <f>IFERROR(H28/B28,0)</f>
        <v>8.6570831575606508E-2</v>
      </c>
      <c r="L28" s="1006"/>
      <c r="M28" s="1007">
        <f t="shared" si="10"/>
        <v>8.6570831575606508E-2</v>
      </c>
      <c r="N28" s="161"/>
      <c r="O28" s="2"/>
      <c r="P28" s="1385"/>
    </row>
    <row r="29" spans="1:16" ht="14.4" thickBot="1">
      <c r="A29" s="1446" t="s">
        <v>47</v>
      </c>
      <c r="B29" s="1447"/>
      <c r="C29" s="1447"/>
      <c r="D29" s="1447"/>
      <c r="E29" s="1447"/>
      <c r="F29" s="1447"/>
      <c r="G29" s="1447"/>
      <c r="H29" s="1447"/>
      <c r="I29" s="1447"/>
      <c r="J29" s="1447"/>
      <c r="K29" s="1447"/>
      <c r="L29" s="1447"/>
      <c r="M29" s="1448"/>
      <c r="O29" s="2"/>
      <c r="P29" s="1385"/>
    </row>
    <row r="30" spans="1:16" ht="13.8">
      <c r="A30" s="162" t="s">
        <v>48</v>
      </c>
      <c r="B30" s="163"/>
      <c r="C30" s="163"/>
      <c r="D30" s="163"/>
      <c r="E30" s="1090">
        <v>138146.26678400001</v>
      </c>
      <c r="F30" s="164"/>
      <c r="G30" s="146">
        <f>SUM(E30:F30)</f>
        <v>138146.26678400001</v>
      </c>
      <c r="H30" s="164">
        <v>138146.26678400001</v>
      </c>
      <c r="I30" s="164"/>
      <c r="J30" s="165">
        <f>H30+I30</f>
        <v>138146.26678400001</v>
      </c>
      <c r="K30" s="163"/>
      <c r="L30" s="163"/>
      <c r="M30" s="166"/>
      <c r="O30" s="2"/>
      <c r="P30" s="1385"/>
    </row>
    <row r="31" spans="1:16" ht="14.4" thickBot="1">
      <c r="A31" s="1008" t="s">
        <v>49</v>
      </c>
      <c r="B31" s="1009"/>
      <c r="C31" s="1009"/>
      <c r="D31" s="1009"/>
      <c r="E31" s="1009"/>
      <c r="F31" s="1010"/>
      <c r="G31" s="930">
        <f>E31+F31</f>
        <v>0</v>
      </c>
      <c r="H31" s="1009"/>
      <c r="I31" s="1010"/>
      <c r="J31" s="930">
        <f>H31+I31</f>
        <v>0</v>
      </c>
      <c r="K31" s="1009"/>
      <c r="L31" s="1009"/>
      <c r="M31" s="1011"/>
      <c r="O31" s="2"/>
    </row>
    <row r="32" spans="1:16" ht="14.4" thickBot="1">
      <c r="A32" s="167"/>
      <c r="F32" s="168"/>
      <c r="G32" s="76"/>
      <c r="I32" s="168"/>
      <c r="J32" s="76"/>
      <c r="O32" s="2"/>
    </row>
    <row r="33" spans="1:15" ht="16.8" thickBot="1">
      <c r="A33" s="1449" t="s">
        <v>50</v>
      </c>
      <c r="B33" s="1450"/>
      <c r="C33" s="1450"/>
      <c r="D33" s="1450"/>
      <c r="E33" s="1450"/>
      <c r="F33" s="1450"/>
      <c r="G33" s="1450"/>
      <c r="H33" s="1450"/>
      <c r="I33" s="1450"/>
      <c r="J33" s="1450"/>
      <c r="K33" s="1450"/>
      <c r="L33" s="1450"/>
      <c r="M33" s="1451"/>
      <c r="O33" s="2"/>
    </row>
    <row r="34" spans="1:15" ht="16.2">
      <c r="A34" s="919" t="s">
        <v>51</v>
      </c>
      <c r="B34" s="920"/>
      <c r="C34" s="920"/>
      <c r="D34" s="920"/>
      <c r="E34" s="920"/>
      <c r="F34" s="920"/>
      <c r="G34" s="920"/>
      <c r="H34" s="164">
        <v>216464.23999999915</v>
      </c>
      <c r="I34" s="921"/>
      <c r="J34" s="922">
        <f>H34+I34</f>
        <v>216464.23999999915</v>
      </c>
      <c r="K34" s="920"/>
      <c r="L34" s="920"/>
      <c r="M34" s="923"/>
      <c r="N34" s="35" t="s">
        <v>22</v>
      </c>
      <c r="O34" s="2"/>
    </row>
    <row r="35" spans="1:15" ht="13.8">
      <c r="A35" s="173" t="s">
        <v>52</v>
      </c>
      <c r="B35" s="169"/>
      <c r="C35" s="169"/>
      <c r="D35" s="169"/>
      <c r="E35" s="169"/>
      <c r="F35" s="169"/>
      <c r="G35" s="169"/>
      <c r="H35" s="170">
        <f>H28</f>
        <v>4372378.5699999891</v>
      </c>
      <c r="I35" s="170"/>
      <c r="J35" s="171">
        <f>H35+I35</f>
        <v>4372378.5699999891</v>
      </c>
      <c r="K35" s="169"/>
      <c r="L35" s="169"/>
      <c r="M35" s="172"/>
      <c r="O35" s="2"/>
    </row>
    <row r="36" spans="1:15" ht="13.8" thickBot="1">
      <c r="A36" s="1008" t="s">
        <v>53</v>
      </c>
      <c r="B36" s="1009"/>
      <c r="C36" s="1009"/>
      <c r="D36" s="1009"/>
      <c r="E36" s="1009"/>
      <c r="F36" s="1009"/>
      <c r="G36" s="1009"/>
      <c r="H36" s="1009"/>
      <c r="I36" s="1010"/>
      <c r="J36" s="1068">
        <f>J34/J35</f>
        <v>4.9507204496247376E-2</v>
      </c>
      <c r="K36" s="1009"/>
      <c r="L36" s="1009"/>
      <c r="M36" s="1011"/>
    </row>
    <row r="37" spans="1:15">
      <c r="G37" s="127"/>
      <c r="J37" s="127"/>
    </row>
    <row r="38" spans="1:15">
      <c r="A38" s="1435" t="s">
        <v>18</v>
      </c>
      <c r="B38" s="1435"/>
      <c r="C38" s="174"/>
      <c r="D38" s="174"/>
      <c r="E38" s="174"/>
      <c r="F38" s="174"/>
      <c r="G38" s="174"/>
      <c r="H38" s="175"/>
      <c r="I38" s="174"/>
      <c r="J38" s="174"/>
      <c r="K38" s="176"/>
      <c r="L38" s="176"/>
      <c r="M38" s="177"/>
    </row>
    <row r="39" spans="1:15" ht="54.75" customHeight="1">
      <c r="A39" s="1435" t="s">
        <v>54</v>
      </c>
      <c r="B39" s="1435"/>
      <c r="C39" s="1435"/>
      <c r="D39" s="1435"/>
      <c r="E39" s="1435"/>
      <c r="F39" s="1435"/>
      <c r="G39" s="1435"/>
      <c r="H39" s="1435"/>
      <c r="I39" s="1435"/>
      <c r="J39" s="1435"/>
      <c r="K39" s="1435"/>
      <c r="L39" s="1435"/>
      <c r="M39" s="1435"/>
    </row>
    <row r="40" spans="1:15" ht="15.75" customHeight="1">
      <c r="A40" s="1435" t="s">
        <v>55</v>
      </c>
      <c r="B40" s="1435"/>
      <c r="C40" s="1435"/>
      <c r="D40" s="1435"/>
      <c r="E40" s="1435"/>
      <c r="F40" s="1435"/>
      <c r="G40" s="1435"/>
      <c r="H40" s="1435"/>
      <c r="I40" s="1435"/>
      <c r="J40" s="1435"/>
      <c r="K40" s="1435"/>
      <c r="L40" s="1435"/>
      <c r="M40" s="1435"/>
    </row>
    <row r="41" spans="1:15" ht="15.75" customHeight="1">
      <c r="A41" s="1435"/>
      <c r="B41" s="1435"/>
      <c r="C41" s="1435"/>
      <c r="D41" s="1435"/>
      <c r="E41" s="1435"/>
      <c r="F41" s="1435"/>
      <c r="G41" s="1435"/>
      <c r="H41" s="1435"/>
      <c r="I41" s="1435"/>
      <c r="J41" s="1435"/>
      <c r="K41" s="1435"/>
      <c r="L41" s="1435"/>
      <c r="M41" s="1435"/>
    </row>
    <row r="42" spans="1:15" ht="15.75" customHeight="1">
      <c r="A42" s="1435" t="s">
        <v>56</v>
      </c>
      <c r="B42" s="1435"/>
      <c r="C42" s="1435"/>
      <c r="D42" s="1435"/>
      <c r="E42" s="1435"/>
      <c r="F42" s="1435"/>
      <c r="G42" s="1435"/>
      <c r="H42" s="1435"/>
      <c r="I42" s="1435"/>
      <c r="J42" s="1435"/>
      <c r="K42" s="1435"/>
      <c r="L42" s="1435"/>
      <c r="M42" s="1435"/>
    </row>
    <row r="43" spans="1:15">
      <c r="A43" s="1434"/>
      <c r="B43" s="1434"/>
      <c r="C43" s="1434"/>
      <c r="D43" s="1434"/>
      <c r="E43" s="1434"/>
      <c r="F43" s="1434"/>
      <c r="G43" s="1434"/>
      <c r="H43" s="1434"/>
      <c r="I43" s="1434"/>
      <c r="J43" s="1434"/>
      <c r="K43" s="1434"/>
      <c r="L43" s="1434"/>
      <c r="M43" s="1434"/>
    </row>
    <row r="44" spans="1:15" ht="12.75" customHeight="1">
      <c r="A44" s="178"/>
      <c r="B44" s="179"/>
      <c r="C44" s="179"/>
      <c r="D44" s="179"/>
      <c r="E44" s="179"/>
      <c r="F44" s="179"/>
      <c r="G44" s="179"/>
      <c r="H44" s="179"/>
      <c r="I44" s="179"/>
      <c r="J44" s="179"/>
      <c r="K44" s="179"/>
      <c r="L44" s="179"/>
      <c r="M44" s="179"/>
    </row>
    <row r="45" spans="1:15">
      <c r="A45" s="1435"/>
      <c r="B45" s="1435"/>
      <c r="C45" s="1435"/>
      <c r="D45" s="1435"/>
      <c r="E45" s="1435"/>
      <c r="F45" s="1435"/>
      <c r="G45" s="1435"/>
      <c r="H45" s="1435"/>
      <c r="I45" s="1435"/>
      <c r="J45" s="1435"/>
      <c r="K45" s="1435"/>
      <c r="L45" s="1435"/>
      <c r="M45" s="1435"/>
    </row>
    <row r="46" spans="1:15" ht="12.75" customHeight="1">
      <c r="A46" s="1435"/>
      <c r="B46" s="1435"/>
      <c r="C46" s="1435"/>
      <c r="D46" s="1435"/>
      <c r="E46" s="1435"/>
      <c r="F46" s="1435"/>
      <c r="G46" s="1435"/>
      <c r="H46" s="1435"/>
      <c r="I46" s="1435"/>
      <c r="J46" s="1435"/>
      <c r="K46" s="1435"/>
      <c r="L46" s="1435"/>
      <c r="M46" s="1435"/>
    </row>
    <row r="47" spans="1:15">
      <c r="A47" s="140"/>
      <c r="B47" s="140"/>
      <c r="C47" s="140"/>
      <c r="D47" s="140"/>
      <c r="E47" s="140"/>
      <c r="F47" s="140"/>
      <c r="G47" s="140"/>
      <c r="J47" s="76"/>
    </row>
    <row r="48" spans="1:15" ht="13.5" customHeight="1">
      <c r="A48" s="1444"/>
      <c r="B48" s="1444"/>
      <c r="C48" s="1444"/>
      <c r="D48" s="1444"/>
      <c r="E48" s="1444"/>
      <c r="F48" s="1444"/>
      <c r="G48" s="1444"/>
      <c r="H48" s="1444"/>
      <c r="I48" s="1444"/>
      <c r="J48" s="1444"/>
      <c r="K48" s="1444"/>
    </row>
    <row r="50" spans="4:10">
      <c r="D50" s="180"/>
    </row>
    <row r="56" spans="4:10">
      <c r="D56" s="76"/>
    </row>
    <row r="57" spans="4:10">
      <c r="D57" s="76"/>
      <c r="J57" s="76"/>
    </row>
    <row r="59" spans="4:10">
      <c r="D59" s="180"/>
    </row>
  </sheetData>
  <mergeCells count="18">
    <mergeCell ref="A39:M39"/>
    <mergeCell ref="A1:M1"/>
    <mergeCell ref="A2:M2"/>
    <mergeCell ref="A3:M3"/>
    <mergeCell ref="B4:D4"/>
    <mergeCell ref="E4:G4"/>
    <mergeCell ref="H4:J4"/>
    <mergeCell ref="K4:M4"/>
    <mergeCell ref="A29:M29"/>
    <mergeCell ref="A33:M33"/>
    <mergeCell ref="A38:B38"/>
    <mergeCell ref="A48:K48"/>
    <mergeCell ref="A40:M40"/>
    <mergeCell ref="A41:M41"/>
    <mergeCell ref="A42:M42"/>
    <mergeCell ref="A43:M43"/>
    <mergeCell ref="A45:M45"/>
    <mergeCell ref="A46:M46"/>
  </mergeCells>
  <pageMargins left="0.7" right="0.7" top="0.75" bottom="0.75" header="0.3" footer="0.3"/>
  <pageSetup scale="75"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pageSetUpPr fitToPage="1"/>
  </sheetPr>
  <dimension ref="A1:R28"/>
  <sheetViews>
    <sheetView zoomScaleNormal="100" zoomScaleSheetLayoutView="80" workbookViewId="0">
      <selection activeCell="L28" sqref="L28"/>
    </sheetView>
  </sheetViews>
  <sheetFormatPr defaultColWidth="8.5546875" defaultRowHeight="13.2"/>
  <cols>
    <col min="1" max="1" width="15.88671875" customWidth="1"/>
    <col min="2" max="9" width="10.5546875" customWidth="1"/>
    <col min="10" max="10" width="9.44140625" bestFit="1" customWidth="1"/>
  </cols>
  <sheetData>
    <row r="1" spans="1:18" ht="15.6">
      <c r="A1" s="1436" t="s">
        <v>1142</v>
      </c>
      <c r="B1" s="1436"/>
      <c r="C1" s="1436"/>
      <c r="D1" s="1436"/>
      <c r="E1" s="1436"/>
      <c r="F1" s="1436"/>
      <c r="G1" s="1436"/>
      <c r="H1" s="1436"/>
      <c r="I1" s="1436"/>
      <c r="J1" s="1436"/>
    </row>
    <row r="2" spans="1:18" ht="15.6">
      <c r="A2" s="1436" t="str" cm="1">
        <f t="array" ref="A2">'ESA Summary'!A2:A2</f>
        <v>Southern California Edison</v>
      </c>
      <c r="B2" s="1436"/>
      <c r="C2" s="1436"/>
      <c r="D2" s="1436"/>
      <c r="E2" s="1436"/>
      <c r="F2" s="1436"/>
      <c r="G2" s="1436"/>
      <c r="H2" s="1436"/>
      <c r="I2" s="1436"/>
      <c r="J2" s="1436"/>
    </row>
    <row r="3" spans="1:18" ht="16.2" thickBot="1">
      <c r="A3" s="1707" t="str" cm="1">
        <f t="array" ref="A3">'ESA Summary'!A3:A3</f>
        <v>Through January 2026</v>
      </c>
      <c r="B3" s="1708"/>
      <c r="C3" s="1708"/>
      <c r="D3" s="1708"/>
      <c r="E3" s="1708"/>
      <c r="F3" s="1708"/>
      <c r="G3" s="1708"/>
      <c r="H3" s="1708"/>
      <c r="I3" s="1708"/>
      <c r="J3" s="1708"/>
    </row>
    <row r="4" spans="1:18" ht="13.8" thickBot="1">
      <c r="A4" s="1709" t="s">
        <v>573</v>
      </c>
      <c r="B4" s="1619" t="s">
        <v>1143</v>
      </c>
      <c r="C4" s="1620"/>
      <c r="D4" s="1621"/>
      <c r="E4" s="1619" t="s">
        <v>1144</v>
      </c>
      <c r="F4" s="1620"/>
      <c r="G4" s="1621"/>
      <c r="H4" s="1619" t="s">
        <v>987</v>
      </c>
      <c r="I4" s="1620"/>
      <c r="J4" s="1621"/>
    </row>
    <row r="5" spans="1:18" ht="13.8" thickBot="1">
      <c r="A5" s="1710"/>
      <c r="B5" s="343" t="s">
        <v>575</v>
      </c>
      <c r="C5" s="344" t="s">
        <v>988</v>
      </c>
      <c r="D5" s="345" t="s">
        <v>10</v>
      </c>
      <c r="E5" s="343" t="s">
        <v>575</v>
      </c>
      <c r="F5" s="346" t="s">
        <v>576</v>
      </c>
      <c r="G5" s="345" t="s">
        <v>10</v>
      </c>
      <c r="H5" s="343" t="s">
        <v>575</v>
      </c>
      <c r="I5" s="344" t="s">
        <v>576</v>
      </c>
      <c r="J5" s="345" t="s">
        <v>10</v>
      </c>
    </row>
    <row r="6" spans="1:18">
      <c r="A6" s="173" t="s">
        <v>577</v>
      </c>
      <c r="B6" s="348">
        <v>186</v>
      </c>
      <c r="C6" s="348">
        <v>0</v>
      </c>
      <c r="D6" s="348">
        <f t="shared" ref="D6:D21" si="0">SUM(B6:C6)</f>
        <v>186</v>
      </c>
      <c r="E6" s="348">
        <v>0</v>
      </c>
      <c r="F6" s="348">
        <v>0</v>
      </c>
      <c r="G6" s="348">
        <f t="shared" ref="G6:G21" si="1">SUM(E6:F6)</f>
        <v>0</v>
      </c>
      <c r="H6" s="349">
        <f t="shared" ref="H6:H22" si="2">IFERROR(E6/B6,0)</f>
        <v>0</v>
      </c>
      <c r="I6" s="44">
        <f t="shared" ref="I6:I22" si="3">IFERROR(F6/C6,0)</f>
        <v>0</v>
      </c>
      <c r="J6" s="242">
        <f t="shared" ref="J6:J22" si="4">IFERROR(G6/D6,0)</f>
        <v>0</v>
      </c>
      <c r="R6" t="s">
        <v>1145</v>
      </c>
    </row>
    <row r="7" spans="1:18">
      <c r="A7" s="173" t="s">
        <v>578</v>
      </c>
      <c r="B7" s="348">
        <v>0</v>
      </c>
      <c r="C7" s="348">
        <v>0</v>
      </c>
      <c r="D7" s="348">
        <f t="shared" si="0"/>
        <v>0</v>
      </c>
      <c r="E7" s="348">
        <v>0</v>
      </c>
      <c r="F7" s="348">
        <v>0</v>
      </c>
      <c r="G7" s="348">
        <f t="shared" si="1"/>
        <v>0</v>
      </c>
      <c r="H7" s="349">
        <f t="shared" si="2"/>
        <v>0</v>
      </c>
      <c r="I7" s="44">
        <f t="shared" si="3"/>
        <v>0</v>
      </c>
      <c r="J7" s="242">
        <f t="shared" si="4"/>
        <v>0</v>
      </c>
    </row>
    <row r="8" spans="1:18">
      <c r="A8" s="173" t="s">
        <v>579</v>
      </c>
      <c r="B8" s="348">
        <v>3</v>
      </c>
      <c r="C8" s="348">
        <v>491</v>
      </c>
      <c r="D8" s="348">
        <f t="shared" si="0"/>
        <v>494</v>
      </c>
      <c r="E8" s="348">
        <v>0</v>
      </c>
      <c r="F8" s="348">
        <v>34</v>
      </c>
      <c r="G8" s="348">
        <f t="shared" si="1"/>
        <v>34</v>
      </c>
      <c r="H8" s="349">
        <f t="shared" si="2"/>
        <v>0</v>
      </c>
      <c r="I8" s="44">
        <f t="shared" si="3"/>
        <v>6.9246435845213852E-2</v>
      </c>
      <c r="J8" s="242">
        <f t="shared" si="4"/>
        <v>6.8825910931174086E-2</v>
      </c>
    </row>
    <row r="9" spans="1:18" ht="12.75" customHeight="1">
      <c r="A9" s="173" t="s">
        <v>580</v>
      </c>
      <c r="B9" s="348">
        <v>3087</v>
      </c>
      <c r="C9" s="348">
        <v>3969</v>
      </c>
      <c r="D9" s="348">
        <f t="shared" si="0"/>
        <v>7056</v>
      </c>
      <c r="E9" s="348">
        <v>370</v>
      </c>
      <c r="F9" s="348">
        <v>345</v>
      </c>
      <c r="G9" s="348">
        <f t="shared" si="1"/>
        <v>715</v>
      </c>
      <c r="H9" s="349">
        <f t="shared" si="2"/>
        <v>0.1198574667962423</v>
      </c>
      <c r="I9" s="44">
        <f t="shared" si="3"/>
        <v>8.6923658352229774E-2</v>
      </c>
      <c r="J9" s="242">
        <f t="shared" si="4"/>
        <v>0.10133219954648526</v>
      </c>
    </row>
    <row r="10" spans="1:18">
      <c r="A10" s="173" t="s">
        <v>581</v>
      </c>
      <c r="B10" s="348">
        <v>0</v>
      </c>
      <c r="C10" s="348">
        <v>2549</v>
      </c>
      <c r="D10" s="348">
        <f t="shared" si="0"/>
        <v>2549</v>
      </c>
      <c r="E10" s="348">
        <v>0</v>
      </c>
      <c r="F10" s="348">
        <v>319</v>
      </c>
      <c r="G10" s="348">
        <f t="shared" si="1"/>
        <v>319</v>
      </c>
      <c r="H10" s="349">
        <f t="shared" si="2"/>
        <v>0</v>
      </c>
      <c r="I10" s="44">
        <f t="shared" si="3"/>
        <v>0.12514711651628088</v>
      </c>
      <c r="J10" s="242">
        <f t="shared" si="4"/>
        <v>0.12514711651628088</v>
      </c>
    </row>
    <row r="11" spans="1:18" ht="15.9" customHeight="1">
      <c r="A11" s="173" t="s">
        <v>582</v>
      </c>
      <c r="B11" s="348">
        <v>138791</v>
      </c>
      <c r="C11" s="348">
        <v>887</v>
      </c>
      <c r="D11" s="348">
        <f t="shared" si="0"/>
        <v>139678</v>
      </c>
      <c r="E11" s="348">
        <v>18808</v>
      </c>
      <c r="F11" s="348">
        <v>140</v>
      </c>
      <c r="G11" s="348">
        <f t="shared" si="1"/>
        <v>18948</v>
      </c>
      <c r="H11" s="349">
        <f t="shared" si="2"/>
        <v>0.13551310963967403</v>
      </c>
      <c r="I11" s="44">
        <f t="shared" si="3"/>
        <v>0.15783540022547915</v>
      </c>
      <c r="J11" s="242">
        <f t="shared" si="4"/>
        <v>0.13565486332851273</v>
      </c>
    </row>
    <row r="12" spans="1:18">
      <c r="A12" s="173" t="s">
        <v>583</v>
      </c>
      <c r="B12" s="348">
        <v>0</v>
      </c>
      <c r="C12" s="348">
        <v>0</v>
      </c>
      <c r="D12" s="348">
        <f t="shared" si="0"/>
        <v>0</v>
      </c>
      <c r="E12" s="348">
        <v>0</v>
      </c>
      <c r="F12" s="348">
        <v>0</v>
      </c>
      <c r="G12" s="348">
        <f t="shared" si="1"/>
        <v>0</v>
      </c>
      <c r="H12" s="349">
        <f t="shared" si="2"/>
        <v>0</v>
      </c>
      <c r="I12" s="44">
        <f t="shared" si="3"/>
        <v>0</v>
      </c>
      <c r="J12" s="242">
        <f t="shared" si="4"/>
        <v>0</v>
      </c>
    </row>
    <row r="13" spans="1:18">
      <c r="A13" s="173" t="s">
        <v>584</v>
      </c>
      <c r="B13" s="348">
        <v>0</v>
      </c>
      <c r="C13" s="348">
        <v>0</v>
      </c>
      <c r="D13" s="348">
        <f t="shared" si="0"/>
        <v>0</v>
      </c>
      <c r="E13" s="348">
        <v>0</v>
      </c>
      <c r="F13" s="348">
        <v>0</v>
      </c>
      <c r="G13" s="348">
        <f t="shared" si="1"/>
        <v>0</v>
      </c>
      <c r="H13" s="349">
        <f t="shared" si="2"/>
        <v>0</v>
      </c>
      <c r="I13" s="44">
        <f t="shared" si="3"/>
        <v>0</v>
      </c>
      <c r="J13" s="242">
        <f t="shared" si="4"/>
        <v>0</v>
      </c>
    </row>
    <row r="14" spans="1:18">
      <c r="A14" s="173" t="s">
        <v>585</v>
      </c>
      <c r="B14" s="348">
        <v>0</v>
      </c>
      <c r="C14" s="348">
        <v>841</v>
      </c>
      <c r="D14" s="348">
        <f t="shared" si="0"/>
        <v>841</v>
      </c>
      <c r="E14" s="348">
        <v>0</v>
      </c>
      <c r="F14" s="348">
        <v>49</v>
      </c>
      <c r="G14" s="348">
        <f t="shared" si="1"/>
        <v>49</v>
      </c>
      <c r="H14" s="349">
        <f t="shared" si="2"/>
        <v>0</v>
      </c>
      <c r="I14" s="44">
        <f t="shared" si="3"/>
        <v>5.8263971462544591E-2</v>
      </c>
      <c r="J14" s="242">
        <f t="shared" si="4"/>
        <v>5.8263971462544591E-2</v>
      </c>
    </row>
    <row r="15" spans="1:18">
      <c r="A15" s="173" t="s">
        <v>586</v>
      </c>
      <c r="B15" s="348">
        <v>53476</v>
      </c>
      <c r="C15" s="348">
        <v>0</v>
      </c>
      <c r="D15" s="348">
        <f t="shared" si="0"/>
        <v>53476</v>
      </c>
      <c r="E15" s="348">
        <v>7019</v>
      </c>
      <c r="F15" s="348">
        <v>0</v>
      </c>
      <c r="G15" s="348">
        <f t="shared" si="1"/>
        <v>7019</v>
      </c>
      <c r="H15" s="349">
        <f t="shared" si="2"/>
        <v>0.131255142493829</v>
      </c>
      <c r="I15" s="44">
        <f t="shared" si="3"/>
        <v>0</v>
      </c>
      <c r="J15" s="242">
        <f t="shared" si="4"/>
        <v>0.131255142493829</v>
      </c>
    </row>
    <row r="16" spans="1:18">
      <c r="A16" s="173" t="s">
        <v>587</v>
      </c>
      <c r="B16" s="348">
        <v>26197</v>
      </c>
      <c r="C16" s="348">
        <v>26267</v>
      </c>
      <c r="D16" s="348">
        <f t="shared" si="0"/>
        <v>52464</v>
      </c>
      <c r="E16" s="348">
        <v>3498</v>
      </c>
      <c r="F16" s="348">
        <v>4289</v>
      </c>
      <c r="G16" s="348">
        <f t="shared" si="1"/>
        <v>7787</v>
      </c>
      <c r="H16" s="349">
        <f t="shared" si="2"/>
        <v>0.13352673970301943</v>
      </c>
      <c r="I16" s="44">
        <f t="shared" si="3"/>
        <v>0.16328472988921461</v>
      </c>
      <c r="J16" s="242">
        <f t="shared" si="4"/>
        <v>0.14842558706922843</v>
      </c>
    </row>
    <row r="17" spans="1:10">
      <c r="A17" s="173" t="s">
        <v>588</v>
      </c>
      <c r="B17" s="348">
        <v>50948</v>
      </c>
      <c r="C17" s="348">
        <v>11245</v>
      </c>
      <c r="D17" s="348">
        <f t="shared" si="0"/>
        <v>62193</v>
      </c>
      <c r="E17" s="348">
        <v>6698</v>
      </c>
      <c r="F17" s="348">
        <v>1132</v>
      </c>
      <c r="G17" s="348">
        <f t="shared" si="1"/>
        <v>7830</v>
      </c>
      <c r="H17" s="349">
        <f t="shared" si="2"/>
        <v>0.13146737850357226</v>
      </c>
      <c r="I17" s="44">
        <f t="shared" si="3"/>
        <v>0.10066696309470875</v>
      </c>
      <c r="J17" s="242">
        <f t="shared" si="4"/>
        <v>0.12589841300467899</v>
      </c>
    </row>
    <row r="18" spans="1:10">
      <c r="A18" s="173" t="s">
        <v>589</v>
      </c>
      <c r="B18" s="348">
        <v>0</v>
      </c>
      <c r="C18" s="348">
        <v>0</v>
      </c>
      <c r="D18" s="348">
        <f t="shared" si="0"/>
        <v>0</v>
      </c>
      <c r="E18" s="348">
        <v>0</v>
      </c>
      <c r="F18" s="348">
        <v>0</v>
      </c>
      <c r="G18" s="348">
        <f t="shared" si="1"/>
        <v>0</v>
      </c>
      <c r="H18" s="349">
        <f t="shared" si="2"/>
        <v>0</v>
      </c>
      <c r="I18" s="44">
        <f t="shared" si="3"/>
        <v>0</v>
      </c>
      <c r="J18" s="242">
        <f t="shared" si="4"/>
        <v>0</v>
      </c>
    </row>
    <row r="19" spans="1:10">
      <c r="A19" s="173" t="s">
        <v>590</v>
      </c>
      <c r="B19" s="348">
        <v>4846</v>
      </c>
      <c r="C19" s="348">
        <v>0</v>
      </c>
      <c r="D19" s="348">
        <f t="shared" si="0"/>
        <v>4846</v>
      </c>
      <c r="E19" s="348">
        <v>316</v>
      </c>
      <c r="F19" s="348">
        <v>0</v>
      </c>
      <c r="G19" s="348">
        <f t="shared" si="1"/>
        <v>316</v>
      </c>
      <c r="H19" s="349">
        <f t="shared" si="2"/>
        <v>6.5208419314898888E-2</v>
      </c>
      <c r="I19" s="44">
        <f t="shared" si="3"/>
        <v>0</v>
      </c>
      <c r="J19" s="242">
        <f t="shared" si="4"/>
        <v>6.5208419314898888E-2</v>
      </c>
    </row>
    <row r="20" spans="1:10">
      <c r="A20" s="173" t="s">
        <v>591</v>
      </c>
      <c r="B20" s="348">
        <v>3286</v>
      </c>
      <c r="C20" s="348">
        <v>10365</v>
      </c>
      <c r="D20" s="348">
        <f t="shared" si="0"/>
        <v>13651</v>
      </c>
      <c r="E20" s="348">
        <v>392</v>
      </c>
      <c r="F20" s="348">
        <v>1158</v>
      </c>
      <c r="G20" s="348">
        <f t="shared" si="1"/>
        <v>1550</v>
      </c>
      <c r="H20" s="349">
        <f t="shared" si="2"/>
        <v>0.11929397443700548</v>
      </c>
      <c r="I20" s="44">
        <f t="shared" si="3"/>
        <v>0.11172214182344428</v>
      </c>
      <c r="J20" s="242">
        <f t="shared" si="4"/>
        <v>0.11354479525309501</v>
      </c>
    </row>
    <row r="21" spans="1:10">
      <c r="A21" s="173" t="s">
        <v>592</v>
      </c>
      <c r="B21" s="348">
        <v>18991</v>
      </c>
      <c r="C21" s="348">
        <v>807</v>
      </c>
      <c r="D21" s="348">
        <f t="shared" si="0"/>
        <v>19798</v>
      </c>
      <c r="E21" s="348">
        <v>2141</v>
      </c>
      <c r="F21" s="348">
        <v>86</v>
      </c>
      <c r="G21" s="348">
        <f t="shared" si="1"/>
        <v>2227</v>
      </c>
      <c r="H21" s="349">
        <f t="shared" si="2"/>
        <v>0.11273761255331473</v>
      </c>
      <c r="I21" s="44">
        <f t="shared" si="3"/>
        <v>0.10656753407682776</v>
      </c>
      <c r="J21" s="242">
        <f t="shared" si="4"/>
        <v>0.11248610970805131</v>
      </c>
    </row>
    <row r="22" spans="1:10" ht="13.8" thickBot="1">
      <c r="A22" s="997" t="s">
        <v>10</v>
      </c>
      <c r="B22" s="998">
        <f t="shared" ref="B22:G22" si="5">SUM(B6:B21)</f>
        <v>299811</v>
      </c>
      <c r="C22" s="998">
        <f t="shared" si="5"/>
        <v>57421</v>
      </c>
      <c r="D22" s="998">
        <f t="shared" si="5"/>
        <v>357232</v>
      </c>
      <c r="E22" s="998">
        <f t="shared" si="5"/>
        <v>39242</v>
      </c>
      <c r="F22" s="998">
        <f t="shared" si="5"/>
        <v>7552</v>
      </c>
      <c r="G22" s="998">
        <f t="shared" si="5"/>
        <v>46794</v>
      </c>
      <c r="H22" s="999">
        <f t="shared" si="2"/>
        <v>0.13088912681656109</v>
      </c>
      <c r="I22" s="999">
        <f t="shared" si="3"/>
        <v>0.13151982724090489</v>
      </c>
      <c r="J22" s="1000">
        <f t="shared" si="4"/>
        <v>0.1309905047700094</v>
      </c>
    </row>
    <row r="23" spans="1:10">
      <c r="A23" s="48"/>
      <c r="B23" s="48"/>
      <c r="C23" s="48"/>
      <c r="D23" s="48"/>
      <c r="E23" s="48"/>
      <c r="F23" s="48"/>
      <c r="G23" s="48"/>
      <c r="H23" s="48"/>
      <c r="I23" s="48"/>
      <c r="J23" s="48"/>
    </row>
    <row r="24" spans="1:10" ht="15.6">
      <c r="A24" s="1583" t="s">
        <v>1146</v>
      </c>
      <c r="B24" s="1583"/>
      <c r="C24" s="1583"/>
      <c r="D24" s="1583"/>
      <c r="E24" s="1583"/>
      <c r="F24" s="1583"/>
      <c r="G24" s="1583"/>
      <c r="H24" s="1583"/>
      <c r="I24" s="1583"/>
      <c r="J24" s="1583"/>
    </row>
    <row r="25" spans="1:10" ht="15.6">
      <c r="A25" s="1705" t="s">
        <v>990</v>
      </c>
      <c r="B25" s="1705"/>
      <c r="C25" s="1705"/>
      <c r="D25" s="1705"/>
      <c r="E25" s="1705"/>
      <c r="F25" s="1705"/>
      <c r="G25" s="1705"/>
      <c r="H25" s="1705"/>
      <c r="I25" s="1705"/>
      <c r="J25" s="1705"/>
    </row>
    <row r="26" spans="1:10">
      <c r="A26" s="355"/>
      <c r="B26" s="355"/>
      <c r="C26" s="355"/>
      <c r="D26" s="355"/>
      <c r="E26" s="355"/>
      <c r="F26" s="355"/>
      <c r="G26" s="355"/>
      <c r="H26" s="355"/>
      <c r="I26" s="355"/>
      <c r="J26" s="355"/>
    </row>
    <row r="27" spans="1:10">
      <c r="A27" s="1639"/>
      <c r="B27" s="1639"/>
      <c r="C27" s="1639"/>
      <c r="D27" s="1639"/>
      <c r="E27" s="1639"/>
      <c r="F27" s="1639"/>
      <c r="G27" s="1639"/>
      <c r="H27" s="1639"/>
      <c r="I27" s="1639"/>
      <c r="J27" s="1639"/>
    </row>
    <row r="28" spans="1:10">
      <c r="A28" s="1706" t="s">
        <v>454</v>
      </c>
      <c r="B28" s="1706"/>
      <c r="C28" s="1706"/>
      <c r="D28" s="1706"/>
      <c r="E28" s="1706"/>
      <c r="F28" s="1706"/>
      <c r="G28" s="1706"/>
      <c r="H28" s="1706"/>
      <c r="I28" s="1706"/>
      <c r="J28" s="1706"/>
    </row>
  </sheetData>
  <mergeCells count="11">
    <mergeCell ref="A24:J24"/>
    <mergeCell ref="A25:J25"/>
    <mergeCell ref="A27:J27"/>
    <mergeCell ref="A28:J28"/>
    <mergeCell ref="A1:J1"/>
    <mergeCell ref="A2:J2"/>
    <mergeCell ref="A3:J3"/>
    <mergeCell ref="A4:A5"/>
    <mergeCell ref="B4:D4"/>
    <mergeCell ref="E4:G4"/>
    <mergeCell ref="H4:J4"/>
  </mergeCells>
  <printOptions horizontalCentered="1"/>
  <pageMargins left="0.25" right="0.25" top="0.5" bottom="0.5" header="0.5" footer="0.5"/>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pageSetUpPr fitToPage="1"/>
  </sheetPr>
  <dimension ref="A1:K25"/>
  <sheetViews>
    <sheetView zoomScaleNormal="100" zoomScaleSheetLayoutView="80" workbookViewId="0">
      <selection activeCell="L28" sqref="L28"/>
    </sheetView>
  </sheetViews>
  <sheetFormatPr defaultColWidth="8.5546875" defaultRowHeight="13.2"/>
  <cols>
    <col min="1" max="1" width="15.88671875" customWidth="1"/>
    <col min="2" max="2" width="16.109375" customWidth="1"/>
    <col min="3" max="4" width="16.5546875" customWidth="1"/>
    <col min="5" max="5" width="14.88671875" customWidth="1"/>
    <col min="6" max="6" width="16.44140625" customWidth="1"/>
    <col min="7" max="7" width="14.5546875" style="24" customWidth="1"/>
    <col min="8" max="8" width="17.109375" customWidth="1"/>
    <col min="9" max="9" width="12.109375" style="5" bestFit="1" customWidth="1"/>
    <col min="10" max="11" width="8.5546875" style="5"/>
  </cols>
  <sheetData>
    <row r="1" spans="1:11" ht="15.6">
      <c r="A1" s="1436" t="s">
        <v>1147</v>
      </c>
      <c r="B1" s="1436"/>
      <c r="C1" s="1436"/>
      <c r="D1" s="1436"/>
      <c r="E1" s="1436"/>
      <c r="F1" s="1436"/>
      <c r="G1" s="1436"/>
      <c r="H1" s="1436"/>
    </row>
    <row r="2" spans="1:11" ht="15.6">
      <c r="A2" s="1436" t="str" cm="1">
        <f t="array" ref="A2">'ESA Summary'!A2:A2</f>
        <v>Southern California Edison</v>
      </c>
      <c r="B2" s="1436"/>
      <c r="C2" s="1436"/>
      <c r="D2" s="1436"/>
      <c r="E2" s="1436"/>
      <c r="F2" s="1436"/>
      <c r="G2" s="1436"/>
      <c r="H2" s="1436"/>
    </row>
    <row r="3" spans="1:11" ht="16.2" thickBot="1">
      <c r="A3" s="1507" t="str" cm="1">
        <f t="array" ref="A3">'ESA Summary'!A3:A3</f>
        <v>Through January 2026</v>
      </c>
      <c r="B3" s="1436"/>
      <c r="C3" s="1436"/>
      <c r="D3" s="1436"/>
      <c r="E3" s="1436"/>
      <c r="F3" s="1436"/>
      <c r="G3" s="1436"/>
      <c r="H3" s="1436"/>
    </row>
    <row r="4" spans="1:11" ht="42">
      <c r="A4" s="356" t="s">
        <v>607</v>
      </c>
      <c r="B4" s="357" t="s">
        <v>1148</v>
      </c>
      <c r="C4" s="357" t="s">
        <v>993</v>
      </c>
      <c r="D4" s="357" t="s">
        <v>994</v>
      </c>
      <c r="E4" s="357" t="s">
        <v>995</v>
      </c>
      <c r="F4" s="357" t="s">
        <v>996</v>
      </c>
      <c r="G4" s="357" t="s">
        <v>997</v>
      </c>
      <c r="H4" s="358" t="s">
        <v>998</v>
      </c>
      <c r="I4" s="17"/>
      <c r="J4" s="17"/>
    </row>
    <row r="5" spans="1:11" s="5" customFormat="1">
      <c r="A5" s="359" t="s">
        <v>615</v>
      </c>
      <c r="B5" s="214">
        <f>'FERA Table 2'!W7</f>
        <v>46794</v>
      </c>
      <c r="C5" s="214">
        <v>260</v>
      </c>
      <c r="D5" s="360">
        <f t="shared" ref="D5" si="0">C5/B5</f>
        <v>5.5562678975937087E-3</v>
      </c>
      <c r="E5" s="214">
        <v>3</v>
      </c>
      <c r="F5" s="214">
        <v>2</v>
      </c>
      <c r="G5" s="360">
        <f t="shared" ref="G5" si="1">IFERROR(E5/C5,0)</f>
        <v>1.1538461538461539E-2</v>
      </c>
      <c r="H5" s="361">
        <f t="shared" ref="H5" si="2">IFERROR(F5/B5,0)</f>
        <v>4.2740522289182376E-5</v>
      </c>
      <c r="I5" s="18"/>
      <c r="J5" s="19"/>
    </row>
    <row r="6" spans="1:11">
      <c r="A6" s="359" t="s">
        <v>616</v>
      </c>
      <c r="B6" s="214">
        <f>'FERA Table 2'!W8</f>
        <v>0</v>
      </c>
      <c r="C6" s="214"/>
      <c r="D6" s="360"/>
      <c r="E6" s="214"/>
      <c r="F6" s="214"/>
      <c r="G6" s="360"/>
      <c r="H6" s="361"/>
      <c r="I6" s="18"/>
      <c r="J6" s="19"/>
    </row>
    <row r="7" spans="1:11">
      <c r="A7" s="359" t="s">
        <v>617</v>
      </c>
      <c r="B7" s="214">
        <f>'FERA Table 2'!W9</f>
        <v>0</v>
      </c>
      <c r="C7" s="214"/>
      <c r="D7" s="360"/>
      <c r="E7" s="214"/>
      <c r="F7" s="214"/>
      <c r="G7" s="360"/>
      <c r="H7" s="361"/>
      <c r="I7" s="20"/>
      <c r="J7" s="19"/>
    </row>
    <row r="8" spans="1:11">
      <c r="A8" s="359" t="s">
        <v>618</v>
      </c>
      <c r="B8" s="214">
        <f>'FERA Table 2'!W10</f>
        <v>0</v>
      </c>
      <c r="C8" s="214"/>
      <c r="D8" s="360"/>
      <c r="E8" s="214"/>
      <c r="F8" s="214"/>
      <c r="G8" s="360"/>
      <c r="H8" s="361"/>
      <c r="I8" s="20"/>
      <c r="J8" s="19"/>
    </row>
    <row r="9" spans="1:11">
      <c r="A9" s="359" t="s">
        <v>619</v>
      </c>
      <c r="B9" s="214">
        <f>'FERA Table 2'!W11</f>
        <v>0</v>
      </c>
      <c r="C9" s="214"/>
      <c r="D9" s="360"/>
      <c r="E9" s="214"/>
      <c r="F9" s="214"/>
      <c r="G9" s="360"/>
      <c r="H9" s="361"/>
      <c r="I9" s="20"/>
    </row>
    <row r="10" spans="1:11">
      <c r="A10" s="359" t="s">
        <v>620</v>
      </c>
      <c r="B10" s="214">
        <f>'FERA Table 2'!W12</f>
        <v>0</v>
      </c>
      <c r="C10" s="214"/>
      <c r="D10" s="360"/>
      <c r="E10" s="214"/>
      <c r="F10" s="214"/>
      <c r="G10" s="360"/>
      <c r="H10" s="361"/>
      <c r="I10" s="20"/>
    </row>
    <row r="11" spans="1:11">
      <c r="A11" s="359" t="s">
        <v>621</v>
      </c>
      <c r="B11" s="214">
        <f>'FERA Table 2'!W13</f>
        <v>0</v>
      </c>
      <c r="C11" s="214"/>
      <c r="D11" s="360"/>
      <c r="E11" s="214"/>
      <c r="F11" s="214"/>
      <c r="G11" s="360"/>
      <c r="H11" s="361"/>
      <c r="I11" s="20"/>
    </row>
    <row r="12" spans="1:11">
      <c r="A12" s="359" t="s">
        <v>622</v>
      </c>
      <c r="B12" s="214">
        <f>'FERA Table 2'!W14</f>
        <v>0</v>
      </c>
      <c r="C12" s="214"/>
      <c r="D12" s="360"/>
      <c r="E12" s="214"/>
      <c r="F12" s="214"/>
      <c r="G12" s="360"/>
      <c r="H12" s="361"/>
      <c r="I12" s="20"/>
      <c r="J12" s="21"/>
    </row>
    <row r="13" spans="1:11">
      <c r="A13" s="359" t="s">
        <v>623</v>
      </c>
      <c r="B13" s="214">
        <f>'FERA Table 2'!W15</f>
        <v>0</v>
      </c>
      <c r="C13" s="214"/>
      <c r="D13" s="360"/>
      <c r="E13" s="214"/>
      <c r="F13" s="214"/>
      <c r="G13" s="360"/>
      <c r="H13" s="362"/>
      <c r="I13" s="22"/>
      <c r="J13" s="21"/>
      <c r="K13" s="21"/>
    </row>
    <row r="14" spans="1:11">
      <c r="A14" s="359" t="s">
        <v>624</v>
      </c>
      <c r="B14" s="214">
        <f>'FERA Table 2'!W16</f>
        <v>0</v>
      </c>
      <c r="C14" s="214"/>
      <c r="D14" s="360"/>
      <c r="E14" s="214"/>
      <c r="F14" s="214"/>
      <c r="G14" s="360"/>
      <c r="H14" s="362"/>
      <c r="I14" s="23"/>
    </row>
    <row r="15" spans="1:11">
      <c r="A15" s="359" t="s">
        <v>625</v>
      </c>
      <c r="B15" s="214">
        <f>'FERA Table 2'!W17</f>
        <v>0</v>
      </c>
      <c r="C15" s="214"/>
      <c r="D15" s="360"/>
      <c r="E15" s="214"/>
      <c r="F15" s="214"/>
      <c r="G15" s="360"/>
      <c r="H15" s="362"/>
      <c r="I15" s="23"/>
    </row>
    <row r="16" spans="1:11" ht="13.8" thickBot="1">
      <c r="A16" s="363" t="s">
        <v>626</v>
      </c>
      <c r="B16" s="214">
        <f>'FERA Table 2'!W18</f>
        <v>0</v>
      </c>
      <c r="C16" s="364"/>
      <c r="D16" s="360"/>
      <c r="E16" s="364"/>
      <c r="F16" s="364"/>
      <c r="G16" s="360"/>
      <c r="H16" s="362"/>
      <c r="I16" s="23"/>
    </row>
    <row r="17" spans="1:9" ht="13.8" thickBot="1">
      <c r="A17" s="365" t="s">
        <v>627</v>
      </c>
      <c r="B17" s="366">
        <f>_xlfn.IFS(B16&lt;&gt;0,B16,B15&lt;&gt;0,B15,B14&lt;&gt;0,B14,B13&lt;&gt;0,B13,B12&lt;&gt;0,B12,B11&lt;&gt;0,B11,B10&lt;&gt;0,B10,B9&lt;&gt;0,B9,B8&lt;&gt;0,B8,B7&lt;&gt;0,B7,B6&lt;&gt;0,B6,B5&lt;&gt;0,B5)</f>
        <v>46794</v>
      </c>
      <c r="C17" s="366">
        <f>SUM(C5:C16)</f>
        <v>260</v>
      </c>
      <c r="D17" s="367">
        <f>C17/B17</f>
        <v>5.5562678975937087E-3</v>
      </c>
      <c r="E17" s="366">
        <f>SUM(E5:E16)</f>
        <v>3</v>
      </c>
      <c r="F17" s="366">
        <f>SUM(F5:F16)</f>
        <v>2</v>
      </c>
      <c r="G17" s="1086">
        <f>IF(C17=0,0,E17/C17)</f>
        <v>1.1538461538461539E-2</v>
      </c>
      <c r="H17" s="1087">
        <f>IF(B17=0,0,F17/B17)</f>
        <v>4.2740522289182376E-5</v>
      </c>
      <c r="I17" s="20"/>
    </row>
    <row r="18" spans="1:9">
      <c r="A18" s="48"/>
      <c r="B18" s="48"/>
      <c r="C18" s="48"/>
      <c r="D18" s="48"/>
      <c r="E18" s="48"/>
      <c r="F18" s="48"/>
      <c r="G18" s="368"/>
      <c r="H18" s="48"/>
    </row>
    <row r="19" spans="1:9">
      <c r="A19" s="1577" t="s">
        <v>999</v>
      </c>
      <c r="B19" s="1577"/>
      <c r="C19" s="1577"/>
      <c r="D19" s="1577"/>
      <c r="E19" s="1577"/>
      <c r="F19" s="1649"/>
      <c r="G19" s="1649"/>
      <c r="H19" s="1649"/>
    </row>
    <row r="20" spans="1:9" ht="29.25" customHeight="1">
      <c r="A20" s="1577" t="s">
        <v>1000</v>
      </c>
      <c r="B20" s="1577"/>
      <c r="C20" s="1577"/>
      <c r="D20" s="1577"/>
      <c r="E20" s="1577"/>
      <c r="F20" s="1649"/>
      <c r="G20" s="1649"/>
      <c r="H20" s="1649"/>
    </row>
    <row r="21" spans="1:9" ht="20.25" customHeight="1">
      <c r="A21" s="1577" t="s">
        <v>1001</v>
      </c>
      <c r="B21" s="1577"/>
      <c r="C21" s="1577"/>
      <c r="D21" s="1577"/>
      <c r="E21" s="1577"/>
      <c r="F21" s="1649"/>
      <c r="G21" s="1649"/>
      <c r="H21" s="1649"/>
    </row>
    <row r="22" spans="1:9" ht="15.6">
      <c r="A22" s="1647" t="s">
        <v>1002</v>
      </c>
      <c r="B22" s="1647"/>
      <c r="C22" s="1647"/>
      <c r="D22" s="1647"/>
      <c r="E22" s="1647"/>
      <c r="F22" s="1648"/>
      <c r="G22" s="1648"/>
      <c r="H22" s="1648"/>
    </row>
    <row r="23" spans="1:9" ht="23.25" customHeight="1">
      <c r="A23" s="1638" t="s">
        <v>1003</v>
      </c>
      <c r="B23" s="1638"/>
      <c r="C23" s="1638"/>
      <c r="D23" s="1638"/>
      <c r="E23" s="1638"/>
      <c r="F23" s="1638"/>
      <c r="G23" s="1638"/>
      <c r="H23" s="1638"/>
    </row>
    <row r="24" spans="1:9">
      <c r="A24" s="1647"/>
      <c r="B24" s="1647"/>
      <c r="C24" s="1647"/>
      <c r="D24" s="1647"/>
      <c r="E24" s="1647"/>
      <c r="F24" s="1647"/>
      <c r="G24" s="1647"/>
      <c r="H24" s="1647"/>
    </row>
    <row r="25" spans="1:9">
      <c r="A25" s="1576" t="s">
        <v>1149</v>
      </c>
      <c r="B25" s="1576"/>
      <c r="C25" s="1576"/>
      <c r="D25" s="1576"/>
      <c r="E25" s="1576"/>
      <c r="F25" s="1576"/>
      <c r="G25" s="1576"/>
      <c r="H25" s="1576"/>
    </row>
  </sheetData>
  <mergeCells count="10">
    <mergeCell ref="A1:H1"/>
    <mergeCell ref="A2:H2"/>
    <mergeCell ref="A3:H3"/>
    <mergeCell ref="A19:H19"/>
    <mergeCell ref="A23:H23"/>
    <mergeCell ref="A24:H24"/>
    <mergeCell ref="A25:H25"/>
    <mergeCell ref="A20:H20"/>
    <mergeCell ref="A21:H21"/>
    <mergeCell ref="A22:H22"/>
  </mergeCells>
  <hyperlinks>
    <hyperlink ref="A2" r:id="rId1" display="=@'ESA Summary'!A2:A2" xr:uid="{635DB81B-DB73-4F25-9191-E5EA9FBCFF8F}"/>
    <hyperlink ref="A3" r:id="rId2" display="=@'ESA Summary'!A2:A2" xr:uid="{705F545E-3E26-42B6-8C25-E3CA5BC3CB71}"/>
  </hyperlinks>
  <printOptions horizontalCentered="1"/>
  <pageMargins left="0.25" right="0.25" top="0.5" bottom="0.5" header="0.5" footer="0.5"/>
  <pageSetup scale="97" orientation="landscape"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dimension ref="A1:K79"/>
  <sheetViews>
    <sheetView topLeftCell="A46" zoomScale="81" zoomScaleNormal="81" workbookViewId="0">
      <selection activeCell="L28" sqref="L28"/>
    </sheetView>
  </sheetViews>
  <sheetFormatPr defaultColWidth="9.44140625" defaultRowHeight="13.2"/>
  <cols>
    <col min="1" max="1" width="48.5546875" customWidth="1"/>
    <col min="2" max="6" width="9.5546875" customWidth="1"/>
    <col min="7" max="7" width="9.44140625" customWidth="1"/>
  </cols>
  <sheetData>
    <row r="1" spans="1:7" ht="18">
      <c r="A1" s="1436" t="s">
        <v>1150</v>
      </c>
      <c r="B1" s="1436"/>
      <c r="C1" s="1436"/>
      <c r="D1" s="1436"/>
      <c r="E1" s="1436"/>
      <c r="F1" s="1436"/>
      <c r="G1" s="1455"/>
    </row>
    <row r="2" spans="1:7" ht="15.6">
      <c r="A2" s="1436" t="str" cm="1">
        <f t="array" ref="A2">'ESA Summary'!A2:A2</f>
        <v>Southern California Edison</v>
      </c>
      <c r="B2" s="1436"/>
      <c r="C2" s="1436"/>
      <c r="D2" s="1436"/>
      <c r="E2" s="1436"/>
      <c r="F2" s="1436"/>
      <c r="G2" s="1455"/>
    </row>
    <row r="3" spans="1:7" ht="15.6">
      <c r="A3" s="1507" t="str" cm="1">
        <f t="array" ref="A3">'ESA Summary'!A3:A3</f>
        <v>Through January 2026</v>
      </c>
      <c r="B3" s="1436"/>
      <c r="C3" s="1436"/>
      <c r="D3" s="1436"/>
      <c r="E3" s="1436"/>
      <c r="F3" s="1436"/>
      <c r="G3" s="1455"/>
    </row>
    <row r="4" spans="1:7" ht="13.5" customHeight="1" thickBot="1">
      <c r="A4" s="342"/>
      <c r="B4" s="83"/>
      <c r="C4" s="83"/>
      <c r="D4" s="83"/>
      <c r="E4" s="83"/>
      <c r="F4" s="83"/>
      <c r="G4" s="48"/>
    </row>
    <row r="5" spans="1:7" ht="13.5" customHeight="1">
      <c r="A5" s="1614" t="s">
        <v>1006</v>
      </c>
      <c r="B5" s="1651" t="s">
        <v>1007</v>
      </c>
      <c r="C5" s="1612"/>
      <c r="D5" s="1612"/>
      <c r="E5" s="1652"/>
      <c r="F5" s="1651" t="s">
        <v>1008</v>
      </c>
      <c r="G5" s="1712"/>
    </row>
    <row r="6" spans="1:7">
      <c r="A6" s="1653"/>
      <c r="B6" s="1657" t="s">
        <v>1009</v>
      </c>
      <c r="C6" s="1602"/>
      <c r="D6" s="1602"/>
      <c r="E6" s="1658"/>
      <c r="F6" s="1713"/>
      <c r="G6" s="1714"/>
    </row>
    <row r="7" spans="1:7" ht="26.4">
      <c r="A7" s="1653"/>
      <c r="B7" s="369" t="s">
        <v>1010</v>
      </c>
      <c r="C7" s="369" t="s">
        <v>1011</v>
      </c>
      <c r="D7" s="369" t="s">
        <v>1012</v>
      </c>
      <c r="E7" s="369" t="s">
        <v>1013</v>
      </c>
      <c r="F7" s="370" t="s">
        <v>1014</v>
      </c>
      <c r="G7" s="371" t="s">
        <v>1015</v>
      </c>
    </row>
    <row r="8" spans="1:7">
      <c r="A8" s="372" t="s">
        <v>1016</v>
      </c>
      <c r="B8" s="373"/>
      <c r="C8" s="373" t="s">
        <v>74</v>
      </c>
      <c r="D8" s="374"/>
      <c r="E8" s="375"/>
      <c r="F8" s="376">
        <v>0</v>
      </c>
      <c r="G8" s="377">
        <v>0</v>
      </c>
    </row>
    <row r="9" spans="1:7">
      <c r="A9" s="372" t="s">
        <v>1017</v>
      </c>
      <c r="B9" s="373"/>
      <c r="C9" s="373" t="s">
        <v>74</v>
      </c>
      <c r="D9" s="374"/>
      <c r="E9" s="375"/>
      <c r="F9" s="376">
        <v>0</v>
      </c>
      <c r="G9" s="377">
        <v>0</v>
      </c>
    </row>
    <row r="10" spans="1:7">
      <c r="A10" s="372" t="s">
        <v>1018</v>
      </c>
      <c r="B10" s="373" t="s">
        <v>74</v>
      </c>
      <c r="C10" s="373"/>
      <c r="D10" s="374"/>
      <c r="E10" s="375"/>
      <c r="F10" s="376">
        <v>0</v>
      </c>
      <c r="G10" s="377">
        <v>0</v>
      </c>
    </row>
    <row r="11" spans="1:7">
      <c r="A11" s="372" t="s">
        <v>1019</v>
      </c>
      <c r="B11" s="373" t="s">
        <v>74</v>
      </c>
      <c r="C11" s="373"/>
      <c r="D11" s="374"/>
      <c r="E11" s="375"/>
      <c r="F11" s="376">
        <v>0</v>
      </c>
      <c r="G11" s="377">
        <v>0</v>
      </c>
    </row>
    <row r="12" spans="1:7">
      <c r="A12" s="372" t="s">
        <v>1020</v>
      </c>
      <c r="B12" s="373" t="s">
        <v>74</v>
      </c>
      <c r="C12" s="373"/>
      <c r="D12" s="374"/>
      <c r="E12" s="375"/>
      <c r="F12" s="376">
        <v>0</v>
      </c>
      <c r="G12" s="377">
        <v>0</v>
      </c>
    </row>
    <row r="13" spans="1:7">
      <c r="A13" s="372" t="s">
        <v>1021</v>
      </c>
      <c r="B13" s="373" t="s">
        <v>74</v>
      </c>
      <c r="C13" s="373"/>
      <c r="D13" s="374" t="s">
        <v>74</v>
      </c>
      <c r="E13" s="375"/>
      <c r="F13" s="376">
        <v>0</v>
      </c>
      <c r="G13" s="377">
        <v>0</v>
      </c>
    </row>
    <row r="14" spans="1:7">
      <c r="A14" s="372" t="s">
        <v>1022</v>
      </c>
      <c r="B14" s="373" t="s">
        <v>74</v>
      </c>
      <c r="C14" s="373"/>
      <c r="D14" s="374"/>
      <c r="E14" s="375"/>
      <c r="F14" s="376">
        <v>0</v>
      </c>
      <c r="G14" s="377">
        <v>0</v>
      </c>
    </row>
    <row r="15" spans="1:7">
      <c r="A15" s="372" t="s">
        <v>1023</v>
      </c>
      <c r="B15" s="373" t="s">
        <v>74</v>
      </c>
      <c r="C15" s="373"/>
      <c r="D15" s="374"/>
      <c r="E15" s="375"/>
      <c r="F15" s="376">
        <v>0</v>
      </c>
      <c r="G15" s="377">
        <v>0</v>
      </c>
    </row>
    <row r="16" spans="1:7">
      <c r="A16" s="372" t="s">
        <v>1024</v>
      </c>
      <c r="B16" s="373" t="s">
        <v>74</v>
      </c>
      <c r="C16" s="373"/>
      <c r="D16" s="374"/>
      <c r="E16" s="375"/>
      <c r="F16" s="376">
        <v>0</v>
      </c>
      <c r="G16" s="377">
        <v>0</v>
      </c>
    </row>
    <row r="17" spans="1:11">
      <c r="A17" s="372" t="s">
        <v>1025</v>
      </c>
      <c r="B17" s="373" t="s">
        <v>74</v>
      </c>
      <c r="C17" s="373"/>
      <c r="D17" s="374"/>
      <c r="E17" s="375"/>
      <c r="F17" s="376">
        <v>0</v>
      </c>
      <c r="G17" s="377">
        <v>0</v>
      </c>
    </row>
    <row r="18" spans="1:11">
      <c r="A18" s="372" t="s">
        <v>1026</v>
      </c>
      <c r="B18" s="373" t="s">
        <v>74</v>
      </c>
      <c r="C18" s="373"/>
      <c r="D18" s="374"/>
      <c r="E18" s="375"/>
      <c r="F18" s="376">
        <v>0</v>
      </c>
      <c r="G18" s="377">
        <v>0</v>
      </c>
    </row>
    <row r="19" spans="1:11">
      <c r="A19" s="372" t="s">
        <v>1027</v>
      </c>
      <c r="B19" s="373"/>
      <c r="C19" s="373" t="s">
        <v>74</v>
      </c>
      <c r="D19" s="374"/>
      <c r="E19" s="375"/>
      <c r="F19" s="376">
        <v>0</v>
      </c>
      <c r="G19" s="377">
        <v>0</v>
      </c>
    </row>
    <row r="20" spans="1:11">
      <c r="A20" s="372" t="s">
        <v>1028</v>
      </c>
      <c r="B20" s="373" t="s">
        <v>74</v>
      </c>
      <c r="C20" s="373"/>
      <c r="D20" s="374"/>
      <c r="E20" s="375"/>
      <c r="F20" s="376">
        <v>0</v>
      </c>
      <c r="G20" s="377">
        <v>0</v>
      </c>
    </row>
    <row r="21" spans="1:11">
      <c r="A21" s="372" t="s">
        <v>1029</v>
      </c>
      <c r="B21" s="373"/>
      <c r="C21" s="373" t="s">
        <v>74</v>
      </c>
      <c r="D21" s="374"/>
      <c r="E21" s="375"/>
      <c r="F21" s="376">
        <v>0</v>
      </c>
      <c r="G21" s="377">
        <v>0</v>
      </c>
    </row>
    <row r="22" spans="1:11">
      <c r="A22" s="372" t="s">
        <v>1030</v>
      </c>
      <c r="B22" s="373"/>
      <c r="C22" s="373" t="s">
        <v>74</v>
      </c>
      <c r="D22" s="374"/>
      <c r="E22" s="375"/>
      <c r="F22" s="376">
        <v>0</v>
      </c>
      <c r="G22" s="377">
        <v>0</v>
      </c>
    </row>
    <row r="23" spans="1:11">
      <c r="A23" s="372" t="s">
        <v>1031</v>
      </c>
      <c r="B23" s="373" t="s">
        <v>74</v>
      </c>
      <c r="C23" s="373"/>
      <c r="D23" s="374"/>
      <c r="E23" s="375"/>
      <c r="F23" s="376">
        <v>0</v>
      </c>
      <c r="G23" s="377">
        <v>0</v>
      </c>
    </row>
    <row r="24" spans="1:11">
      <c r="A24" s="372" t="s">
        <v>1032</v>
      </c>
      <c r="B24" s="373"/>
      <c r="C24" s="373" t="s">
        <v>74</v>
      </c>
      <c r="D24" s="374" t="s">
        <v>74</v>
      </c>
      <c r="E24" s="375"/>
      <c r="F24" s="376">
        <v>0</v>
      </c>
      <c r="G24" s="377">
        <v>0</v>
      </c>
    </row>
    <row r="25" spans="1:11">
      <c r="A25" s="372" t="s">
        <v>1033</v>
      </c>
      <c r="B25" s="373"/>
      <c r="C25" s="373" t="s">
        <v>74</v>
      </c>
      <c r="D25" s="374"/>
      <c r="E25" s="375"/>
      <c r="F25" s="376">
        <v>0</v>
      </c>
      <c r="G25" s="377">
        <v>0</v>
      </c>
    </row>
    <row r="26" spans="1:11">
      <c r="A26" s="372" t="s">
        <v>1034</v>
      </c>
      <c r="B26" s="373" t="s">
        <v>74</v>
      </c>
      <c r="C26" s="373"/>
      <c r="D26" s="374"/>
      <c r="E26" s="375"/>
      <c r="F26" s="376">
        <v>0</v>
      </c>
      <c r="G26" s="377">
        <v>0</v>
      </c>
    </row>
    <row r="27" spans="1:11">
      <c r="A27" s="372" t="s">
        <v>1035</v>
      </c>
      <c r="B27" s="373"/>
      <c r="C27" s="373" t="s">
        <v>74</v>
      </c>
      <c r="D27" s="374"/>
      <c r="E27" s="375"/>
      <c r="F27" s="376">
        <v>0</v>
      </c>
      <c r="G27" s="377">
        <v>0</v>
      </c>
    </row>
    <row r="28" spans="1:11">
      <c r="A28" s="372" t="s">
        <v>1036</v>
      </c>
      <c r="B28" s="373" t="s">
        <v>74</v>
      </c>
      <c r="C28" s="373"/>
      <c r="D28" s="374"/>
      <c r="E28" s="375"/>
      <c r="F28" s="376">
        <v>0</v>
      </c>
      <c r="G28" s="377">
        <v>0</v>
      </c>
    </row>
    <row r="29" spans="1:11">
      <c r="A29" s="372" t="s">
        <v>1037</v>
      </c>
      <c r="B29" s="373"/>
      <c r="C29" s="373" t="s">
        <v>74</v>
      </c>
      <c r="D29" s="374"/>
      <c r="E29" s="375"/>
      <c r="F29" s="376">
        <v>0</v>
      </c>
      <c r="G29" s="377">
        <v>0</v>
      </c>
    </row>
    <row r="30" spans="1:11">
      <c r="A30" s="372" t="s">
        <v>1038</v>
      </c>
      <c r="B30" s="373"/>
      <c r="C30" s="373" t="s">
        <v>74</v>
      </c>
      <c r="D30" s="374" t="s">
        <v>74</v>
      </c>
      <c r="E30" s="375"/>
      <c r="F30" s="376">
        <v>0</v>
      </c>
      <c r="G30" s="377">
        <v>0</v>
      </c>
      <c r="H30" s="14"/>
      <c r="I30" s="14"/>
      <c r="J30" s="14"/>
      <c r="K30" s="14"/>
    </row>
    <row r="31" spans="1:11">
      <c r="A31" s="372" t="s">
        <v>1039</v>
      </c>
      <c r="B31" s="373" t="s">
        <v>74</v>
      </c>
      <c r="C31" s="373"/>
      <c r="D31" s="374" t="s">
        <v>74</v>
      </c>
      <c r="E31" s="375"/>
      <c r="F31" s="376">
        <v>0</v>
      </c>
      <c r="G31" s="377">
        <v>0</v>
      </c>
    </row>
    <row r="32" spans="1:11">
      <c r="A32" s="372" t="s">
        <v>1040</v>
      </c>
      <c r="B32" s="373" t="s">
        <v>74</v>
      </c>
      <c r="C32" s="373"/>
      <c r="D32" s="374"/>
      <c r="E32" s="375"/>
      <c r="F32" s="376">
        <v>0</v>
      </c>
      <c r="G32" s="377">
        <v>0</v>
      </c>
    </row>
    <row r="33" spans="1:7">
      <c r="A33" s="372" t="s">
        <v>1041</v>
      </c>
      <c r="B33" s="373" t="s">
        <v>74</v>
      </c>
      <c r="C33" s="373"/>
      <c r="D33" s="374"/>
      <c r="E33" s="375"/>
      <c r="F33" s="376">
        <v>0</v>
      </c>
      <c r="G33" s="377">
        <v>0</v>
      </c>
    </row>
    <row r="34" spans="1:7">
      <c r="A34" s="372" t="s">
        <v>1042</v>
      </c>
      <c r="B34" s="373"/>
      <c r="C34" s="373" t="s">
        <v>74</v>
      </c>
      <c r="D34" s="374"/>
      <c r="E34" s="375"/>
      <c r="F34" s="376">
        <v>0</v>
      </c>
      <c r="G34" s="377">
        <v>0</v>
      </c>
    </row>
    <row r="35" spans="1:7">
      <c r="A35" s="372" t="s">
        <v>1043</v>
      </c>
      <c r="B35" s="373"/>
      <c r="C35" s="373"/>
      <c r="D35" s="374" t="s">
        <v>74</v>
      </c>
      <c r="E35" s="375"/>
      <c r="F35" s="376">
        <v>0</v>
      </c>
      <c r="G35" s="377">
        <v>0</v>
      </c>
    </row>
    <row r="36" spans="1:7">
      <c r="A36" s="372" t="s">
        <v>1044</v>
      </c>
      <c r="B36" s="373" t="s">
        <v>74</v>
      </c>
      <c r="C36" s="373"/>
      <c r="D36" s="374"/>
      <c r="E36" s="375"/>
      <c r="F36" s="376">
        <v>0</v>
      </c>
      <c r="G36" s="377">
        <v>0</v>
      </c>
    </row>
    <row r="37" spans="1:7">
      <c r="A37" s="372" t="s">
        <v>1045</v>
      </c>
      <c r="B37" s="373" t="s">
        <v>74</v>
      </c>
      <c r="C37" s="373"/>
      <c r="D37" s="374" t="s">
        <v>74</v>
      </c>
      <c r="E37" s="375"/>
      <c r="F37" s="376">
        <v>0</v>
      </c>
      <c r="G37" s="377">
        <v>0</v>
      </c>
    </row>
    <row r="38" spans="1:7">
      <c r="A38" s="372" t="s">
        <v>1046</v>
      </c>
      <c r="B38" s="373" t="s">
        <v>74</v>
      </c>
      <c r="C38" s="373" t="s">
        <v>74</v>
      </c>
      <c r="D38" s="374"/>
      <c r="E38" s="375"/>
      <c r="F38" s="376">
        <v>0</v>
      </c>
      <c r="G38" s="377">
        <v>0</v>
      </c>
    </row>
    <row r="39" spans="1:7">
      <c r="A39" s="372" t="s">
        <v>1047</v>
      </c>
      <c r="B39" s="373" t="s">
        <v>74</v>
      </c>
      <c r="C39" s="373"/>
      <c r="D39" s="374"/>
      <c r="E39" s="375"/>
      <c r="F39" s="376">
        <v>0</v>
      </c>
      <c r="G39" s="377">
        <v>0</v>
      </c>
    </row>
    <row r="40" spans="1:7">
      <c r="A40" s="372" t="s">
        <v>1048</v>
      </c>
      <c r="B40" s="373" t="s">
        <v>74</v>
      </c>
      <c r="C40" s="373"/>
      <c r="D40" s="374"/>
      <c r="E40" s="375"/>
      <c r="F40" s="376">
        <v>0</v>
      </c>
      <c r="G40" s="377">
        <v>0</v>
      </c>
    </row>
    <row r="41" spans="1:7">
      <c r="A41" s="372" t="s">
        <v>1049</v>
      </c>
      <c r="B41" s="373" t="s">
        <v>74</v>
      </c>
      <c r="C41" s="373"/>
      <c r="D41" s="374"/>
      <c r="E41" s="375"/>
      <c r="F41" s="376">
        <v>0</v>
      </c>
      <c r="G41" s="377">
        <v>0</v>
      </c>
    </row>
    <row r="42" spans="1:7">
      <c r="A42" s="372" t="s">
        <v>1050</v>
      </c>
      <c r="B42" s="373"/>
      <c r="C42" s="373" t="s">
        <v>74</v>
      </c>
      <c r="D42" s="374"/>
      <c r="E42" s="375"/>
      <c r="F42" s="376">
        <v>0</v>
      </c>
      <c r="G42" s="377">
        <v>0</v>
      </c>
    </row>
    <row r="43" spans="1:7">
      <c r="A43" s="372" t="s">
        <v>1051</v>
      </c>
      <c r="B43" s="373" t="s">
        <v>74</v>
      </c>
      <c r="C43" s="373"/>
      <c r="D43" s="374"/>
      <c r="E43" s="375"/>
      <c r="F43" s="376">
        <v>0</v>
      </c>
      <c r="G43" s="377">
        <v>0</v>
      </c>
    </row>
    <row r="44" spans="1:7">
      <c r="A44" s="372" t="s">
        <v>1052</v>
      </c>
      <c r="B44" s="373" t="s">
        <v>74</v>
      </c>
      <c r="C44" s="373"/>
      <c r="D44" s="374"/>
      <c r="E44" s="375"/>
      <c r="F44" s="376">
        <v>0</v>
      </c>
      <c r="G44" s="377">
        <v>0</v>
      </c>
    </row>
    <row r="45" spans="1:7">
      <c r="A45" s="372" t="s">
        <v>1053</v>
      </c>
      <c r="B45" s="373" t="s">
        <v>74</v>
      </c>
      <c r="C45" s="373"/>
      <c r="D45" s="374"/>
      <c r="E45" s="375"/>
      <c r="F45" s="376">
        <v>0</v>
      </c>
      <c r="G45" s="377">
        <v>0</v>
      </c>
    </row>
    <row r="46" spans="1:7">
      <c r="A46" s="372" t="s">
        <v>1054</v>
      </c>
      <c r="B46" s="373"/>
      <c r="C46" s="373" t="s">
        <v>74</v>
      </c>
      <c r="D46" s="374"/>
      <c r="E46" s="375"/>
      <c r="F46" s="376">
        <v>0</v>
      </c>
      <c r="G46" s="377">
        <v>0</v>
      </c>
    </row>
    <row r="47" spans="1:7">
      <c r="A47" s="372" t="s">
        <v>1055</v>
      </c>
      <c r="B47" s="373"/>
      <c r="C47" s="373" t="s">
        <v>74</v>
      </c>
      <c r="D47" s="374" t="s">
        <v>74</v>
      </c>
      <c r="E47" s="375"/>
      <c r="F47" s="376">
        <v>0</v>
      </c>
      <c r="G47" s="377">
        <v>0</v>
      </c>
    </row>
    <row r="48" spans="1:7">
      <c r="A48" s="372" t="s">
        <v>1056</v>
      </c>
      <c r="B48" s="373" t="s">
        <v>74</v>
      </c>
      <c r="C48" s="373"/>
      <c r="D48" s="374"/>
      <c r="E48" s="375"/>
      <c r="F48" s="376">
        <v>0</v>
      </c>
      <c r="G48" s="377">
        <v>0</v>
      </c>
    </row>
    <row r="49" spans="1:7">
      <c r="A49" s="372" t="s">
        <v>1057</v>
      </c>
      <c r="B49" s="373" t="s">
        <v>74</v>
      </c>
      <c r="C49" s="373"/>
      <c r="D49" s="374"/>
      <c r="E49" s="375"/>
      <c r="F49" s="376">
        <v>0</v>
      </c>
      <c r="G49" s="377">
        <v>0</v>
      </c>
    </row>
    <row r="50" spans="1:7">
      <c r="A50" s="372" t="s">
        <v>1058</v>
      </c>
      <c r="B50" s="373" t="s">
        <v>74</v>
      </c>
      <c r="C50" s="373"/>
      <c r="D50" s="374"/>
      <c r="E50" s="375"/>
      <c r="F50" s="376">
        <v>0</v>
      </c>
      <c r="G50" s="377">
        <v>0</v>
      </c>
    </row>
    <row r="51" spans="1:7">
      <c r="A51" s="372" t="s">
        <v>1059</v>
      </c>
      <c r="B51" s="373"/>
      <c r="C51" s="373" t="s">
        <v>74</v>
      </c>
      <c r="D51" s="374"/>
      <c r="E51" s="375"/>
      <c r="F51" s="376">
        <v>0</v>
      </c>
      <c r="G51" s="377">
        <v>0</v>
      </c>
    </row>
    <row r="52" spans="1:7">
      <c r="A52" s="372" t="s">
        <v>1060</v>
      </c>
      <c r="B52" s="373" t="s">
        <v>74</v>
      </c>
      <c r="C52" s="373"/>
      <c r="D52" s="374"/>
      <c r="E52" s="375"/>
      <c r="F52" s="376">
        <v>0</v>
      </c>
      <c r="G52" s="377">
        <v>0</v>
      </c>
    </row>
    <row r="53" spans="1:7">
      <c r="A53" s="372" t="s">
        <v>1061</v>
      </c>
      <c r="B53" s="373" t="s">
        <v>74</v>
      </c>
      <c r="C53" s="373"/>
      <c r="D53" s="374"/>
      <c r="E53" s="375"/>
      <c r="F53" s="376">
        <v>0</v>
      </c>
      <c r="G53" s="377">
        <v>0</v>
      </c>
    </row>
    <row r="54" spans="1:7">
      <c r="A54" s="372" t="s">
        <v>1062</v>
      </c>
      <c r="B54" s="373" t="s">
        <v>74</v>
      </c>
      <c r="C54" s="373"/>
      <c r="D54" s="374"/>
      <c r="E54" s="375"/>
      <c r="F54" s="376">
        <v>0</v>
      </c>
      <c r="G54" s="377">
        <v>0</v>
      </c>
    </row>
    <row r="55" spans="1:7">
      <c r="A55" s="372" t="s">
        <v>1063</v>
      </c>
      <c r="B55" s="373" t="s">
        <v>74</v>
      </c>
      <c r="C55" s="373"/>
      <c r="D55" s="374"/>
      <c r="E55" s="375"/>
      <c r="F55" s="376">
        <v>0</v>
      </c>
      <c r="G55" s="377">
        <v>0</v>
      </c>
    </row>
    <row r="56" spans="1:7">
      <c r="A56" s="372" t="s">
        <v>1064</v>
      </c>
      <c r="B56" s="373" t="s">
        <v>74</v>
      </c>
      <c r="C56" s="373"/>
      <c r="D56" s="374"/>
      <c r="E56" s="375"/>
      <c r="F56" s="376">
        <v>0</v>
      </c>
      <c r="G56" s="377">
        <v>0</v>
      </c>
    </row>
    <row r="57" spans="1:7">
      <c r="A57" s="372" t="s">
        <v>1065</v>
      </c>
      <c r="B57" s="373" t="s">
        <v>74</v>
      </c>
      <c r="C57" s="373" t="s">
        <v>74</v>
      </c>
      <c r="D57" s="374" t="s">
        <v>74</v>
      </c>
      <c r="E57" s="375"/>
      <c r="F57" s="376">
        <v>0</v>
      </c>
      <c r="G57" s="377">
        <v>0</v>
      </c>
    </row>
    <row r="58" spans="1:7">
      <c r="A58" s="372" t="s">
        <v>1066</v>
      </c>
      <c r="B58" s="373"/>
      <c r="C58" s="373" t="s">
        <v>74</v>
      </c>
      <c r="D58" s="374" t="s">
        <v>74</v>
      </c>
      <c r="E58" s="374" t="s">
        <v>74</v>
      </c>
      <c r="F58" s="376">
        <v>0</v>
      </c>
      <c r="G58" s="377">
        <v>0</v>
      </c>
    </row>
    <row r="59" spans="1:7">
      <c r="A59" s="372" t="s">
        <v>1067</v>
      </c>
      <c r="B59" s="373" t="s">
        <v>74</v>
      </c>
      <c r="C59" s="373"/>
      <c r="D59" s="374"/>
      <c r="E59" s="374"/>
      <c r="F59" s="376">
        <v>0</v>
      </c>
      <c r="G59" s="377">
        <v>0</v>
      </c>
    </row>
    <row r="60" spans="1:7">
      <c r="A60" s="372" t="s">
        <v>1068</v>
      </c>
      <c r="B60" s="373" t="s">
        <v>74</v>
      </c>
      <c r="C60" s="373"/>
      <c r="D60" s="374"/>
      <c r="E60" s="375"/>
      <c r="F60" s="376">
        <v>0</v>
      </c>
      <c r="G60" s="377">
        <v>0</v>
      </c>
    </row>
    <row r="61" spans="1:7">
      <c r="A61" s="372" t="s">
        <v>1069</v>
      </c>
      <c r="B61" s="373" t="s">
        <v>74</v>
      </c>
      <c r="C61" s="373"/>
      <c r="D61" s="374"/>
      <c r="E61" s="375"/>
      <c r="F61" s="376">
        <v>0</v>
      </c>
      <c r="G61" s="377">
        <v>0</v>
      </c>
    </row>
    <row r="62" spans="1:7">
      <c r="A62" s="372" t="s">
        <v>1070</v>
      </c>
      <c r="B62" s="373" t="s">
        <v>74</v>
      </c>
      <c r="C62" s="373"/>
      <c r="D62" s="374"/>
      <c r="E62" s="375"/>
      <c r="F62" s="376">
        <v>0</v>
      </c>
      <c r="G62" s="377">
        <v>0</v>
      </c>
    </row>
    <row r="63" spans="1:7">
      <c r="A63" s="372" t="s">
        <v>1071</v>
      </c>
      <c r="B63" s="373" t="s">
        <v>74</v>
      </c>
      <c r="C63" s="373"/>
      <c r="D63" s="374"/>
      <c r="E63" s="375"/>
      <c r="F63" s="376">
        <v>0</v>
      </c>
      <c r="G63" s="377">
        <v>0</v>
      </c>
    </row>
    <row r="64" spans="1:7">
      <c r="A64" s="372" t="s">
        <v>1072</v>
      </c>
      <c r="B64" s="373" t="s">
        <v>74</v>
      </c>
      <c r="C64" s="373" t="s">
        <v>74</v>
      </c>
      <c r="D64" s="374"/>
      <c r="E64" s="375"/>
      <c r="F64" s="376">
        <v>0</v>
      </c>
      <c r="G64" s="377">
        <v>0</v>
      </c>
    </row>
    <row r="65" spans="1:7">
      <c r="A65" s="372" t="s">
        <v>1073</v>
      </c>
      <c r="B65" s="373" t="s">
        <v>74</v>
      </c>
      <c r="C65" s="373"/>
      <c r="D65" s="374"/>
      <c r="E65" s="375"/>
      <c r="F65" s="376">
        <v>0</v>
      </c>
      <c r="G65" s="377">
        <v>0</v>
      </c>
    </row>
    <row r="66" spans="1:7">
      <c r="A66" s="372" t="s">
        <v>1074</v>
      </c>
      <c r="B66" s="373"/>
      <c r="C66" s="373" t="s">
        <v>74</v>
      </c>
      <c r="D66" s="374"/>
      <c r="E66" s="375"/>
      <c r="F66" s="376">
        <v>0</v>
      </c>
      <c r="G66" s="377">
        <v>0</v>
      </c>
    </row>
    <row r="67" spans="1:7">
      <c r="A67" s="372" t="s">
        <v>1075</v>
      </c>
      <c r="B67" s="373" t="s">
        <v>74</v>
      </c>
      <c r="C67" s="373"/>
      <c r="D67" s="374"/>
      <c r="E67" s="375"/>
      <c r="F67" s="376">
        <v>0</v>
      </c>
      <c r="G67" s="377">
        <v>0</v>
      </c>
    </row>
    <row r="68" spans="1:7">
      <c r="A68" s="372" t="s">
        <v>1076</v>
      </c>
      <c r="B68" s="373"/>
      <c r="C68" s="373" t="s">
        <v>74</v>
      </c>
      <c r="D68" s="374"/>
      <c r="E68" s="375"/>
      <c r="F68" s="376">
        <v>0</v>
      </c>
      <c r="G68" s="377">
        <v>0</v>
      </c>
    </row>
    <row r="69" spans="1:7">
      <c r="A69" s="372" t="s">
        <v>1077</v>
      </c>
      <c r="B69" s="373" t="s">
        <v>74</v>
      </c>
      <c r="C69" s="373"/>
      <c r="D69" s="374"/>
      <c r="E69" s="375"/>
      <c r="F69" s="376">
        <v>0</v>
      </c>
      <c r="G69" s="377">
        <v>0</v>
      </c>
    </row>
    <row r="70" spans="1:7">
      <c r="A70" s="372" t="s">
        <v>1078</v>
      </c>
      <c r="B70" s="373"/>
      <c r="C70" s="373" t="s">
        <v>74</v>
      </c>
      <c r="D70" s="374"/>
      <c r="E70" s="375"/>
      <c r="F70" s="376">
        <v>0</v>
      </c>
      <c r="G70" s="377">
        <v>0</v>
      </c>
    </row>
    <row r="71" spans="1:7">
      <c r="A71" s="372" t="s">
        <v>1079</v>
      </c>
      <c r="B71" s="373" t="s">
        <v>74</v>
      </c>
      <c r="C71" s="373"/>
      <c r="D71" s="374"/>
      <c r="E71" s="375"/>
      <c r="F71" s="376">
        <v>0</v>
      </c>
      <c r="G71" s="377">
        <v>0</v>
      </c>
    </row>
    <row r="72" spans="1:7">
      <c r="A72" s="372" t="s">
        <v>1080</v>
      </c>
      <c r="B72" s="373" t="s">
        <v>74</v>
      </c>
      <c r="C72" s="373"/>
      <c r="D72" s="374"/>
      <c r="E72" s="375"/>
      <c r="F72" s="376">
        <v>0</v>
      </c>
      <c r="G72" s="377">
        <v>0</v>
      </c>
    </row>
    <row r="73" spans="1:7">
      <c r="A73" s="372" t="s">
        <v>1081</v>
      </c>
      <c r="B73" s="373" t="s">
        <v>74</v>
      </c>
      <c r="C73" s="373"/>
      <c r="D73" s="374" t="s">
        <v>74</v>
      </c>
      <c r="E73" s="375"/>
      <c r="F73" s="376">
        <v>0</v>
      </c>
      <c r="G73" s="377">
        <v>0</v>
      </c>
    </row>
    <row r="74" spans="1:7">
      <c r="A74" s="378" t="s">
        <v>1082</v>
      </c>
      <c r="B74" s="379"/>
      <c r="C74" s="379" t="s">
        <v>74</v>
      </c>
      <c r="D74" s="380"/>
      <c r="E74" s="381"/>
      <c r="F74" s="376">
        <v>0</v>
      </c>
      <c r="G74" s="377">
        <v>0</v>
      </c>
    </row>
    <row r="75" spans="1:7" ht="13.8" thickBot="1">
      <c r="A75" s="383" t="s">
        <v>1083</v>
      </c>
      <c r="B75" s="384"/>
      <c r="C75" s="385"/>
      <c r="D75" s="385"/>
      <c r="E75" s="385"/>
      <c r="F75" s="386">
        <f>SUM(F8:F74)</f>
        <v>0</v>
      </c>
      <c r="G75" s="506">
        <f>SUM(G8:G74)</f>
        <v>0</v>
      </c>
    </row>
    <row r="76" spans="1:7">
      <c r="A76" s="387"/>
      <c r="B76" s="388"/>
      <c r="C76" s="388"/>
      <c r="D76" s="388"/>
      <c r="E76" s="388"/>
      <c r="F76" s="389"/>
      <c r="G76" s="389"/>
    </row>
    <row r="77" spans="1:7">
      <c r="A77" s="1711" t="s">
        <v>1084</v>
      </c>
      <c r="B77" s="1711"/>
      <c r="C77" s="1711"/>
      <c r="D77" s="1711"/>
      <c r="E77" s="1711"/>
      <c r="F77" s="1711"/>
      <c r="G77" s="1711"/>
    </row>
    <row r="78" spans="1:7">
      <c r="A78" s="390"/>
      <c r="B78" s="390"/>
      <c r="C78" s="390"/>
      <c r="D78" s="390"/>
      <c r="E78" s="390"/>
      <c r="F78" s="390"/>
      <c r="G78" s="390"/>
    </row>
    <row r="79" spans="1:7" ht="24" customHeight="1">
      <c r="A79" s="1464" t="s">
        <v>454</v>
      </c>
      <c r="B79" s="1464"/>
      <c r="C79" s="1464"/>
      <c r="D79" s="1464"/>
      <c r="E79" s="1464"/>
      <c r="F79" s="1464"/>
      <c r="G79" s="1464"/>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tabColor theme="0" tint="-0.14999847407452621"/>
    <pageSetUpPr fitToPage="1"/>
  </sheetPr>
  <dimension ref="A1:S129"/>
  <sheetViews>
    <sheetView topLeftCell="A105" zoomScaleNormal="100" zoomScaleSheetLayoutView="100" workbookViewId="0">
      <selection activeCell="L28" sqref="L28"/>
    </sheetView>
  </sheetViews>
  <sheetFormatPr defaultColWidth="9.44140625" defaultRowHeight="13.2"/>
  <cols>
    <col min="1" max="1" width="49.88671875" style="48" bestFit="1" customWidth="1"/>
    <col min="2" max="2" width="7.88671875" style="48" customWidth="1"/>
    <col min="3" max="3" width="6.44140625" style="48" customWidth="1"/>
    <col min="4" max="4" width="11.109375" style="191" bestFit="1" customWidth="1"/>
    <col min="5" max="5" width="8" style="48" bestFit="1" customWidth="1"/>
    <col min="6" max="6" width="11.109375" style="48" bestFit="1" customWidth="1"/>
    <col min="7" max="7" width="11.44140625" style="48" customWidth="1"/>
    <col min="8" max="8" width="11" style="48" customWidth="1"/>
    <col min="9" max="9" width="12.44140625" style="48" customWidth="1"/>
    <col min="10" max="10" width="11.88671875" style="48" customWidth="1"/>
    <col min="11" max="11" width="10.33203125" style="48" bestFit="1" customWidth="1"/>
    <col min="12" max="13" width="9.44140625" style="48"/>
    <col min="14" max="14" width="19.5546875" style="48" customWidth="1"/>
    <col min="15" max="16384" width="9.44140625" style="48"/>
  </cols>
  <sheetData>
    <row r="1" spans="1:16" ht="15.6">
      <c r="A1" s="1436" t="s">
        <v>57</v>
      </c>
      <c r="B1" s="1436"/>
      <c r="C1" s="1436"/>
      <c r="D1" s="1436"/>
      <c r="E1" s="1436"/>
      <c r="F1" s="1436"/>
      <c r="G1" s="1436"/>
      <c r="H1" s="1436"/>
    </row>
    <row r="2" spans="1:16" ht="15.75" customHeight="1">
      <c r="A2" s="1436" t="str" cm="1">
        <f t="array" ref="A2">'ESA Summary'!A2:A2</f>
        <v>Southern California Edison</v>
      </c>
      <c r="B2" s="1436"/>
      <c r="C2" s="1436"/>
      <c r="D2" s="1436"/>
      <c r="E2" s="1436"/>
      <c r="F2" s="1436"/>
      <c r="G2" s="1436"/>
      <c r="H2" s="1436"/>
    </row>
    <row r="3" spans="1:16" ht="15.75" customHeight="1">
      <c r="A3" s="1436" t="str" cm="1">
        <f t="array" ref="A3">'ESA Summary'!A3:A3</f>
        <v>Through January 2026</v>
      </c>
      <c r="B3" s="1436"/>
      <c r="C3" s="1436"/>
      <c r="D3" s="1436"/>
      <c r="E3" s="1436"/>
      <c r="F3" s="1436"/>
      <c r="G3" s="1436"/>
      <c r="H3" s="1436"/>
    </row>
    <row r="4" spans="1:16" ht="15.75" customHeight="1">
      <c r="A4" s="649"/>
      <c r="B4" s="649"/>
      <c r="C4" s="191"/>
      <c r="E4" s="191"/>
      <c r="F4" s="191"/>
      <c r="G4" s="191"/>
      <c r="H4" s="68"/>
      <c r="J4" s="68"/>
    </row>
    <row r="5" spans="1:16" ht="15.75" customHeight="1" thickBot="1">
      <c r="A5" s="1085"/>
      <c r="B5" s="192"/>
      <c r="C5" s="192"/>
      <c r="D5" s="1459" t="s">
        <v>58</v>
      </c>
      <c r="E5" s="1460"/>
      <c r="F5" s="1460"/>
      <c r="G5" s="1460"/>
      <c r="H5" s="1460"/>
      <c r="I5" s="1460"/>
      <c r="J5" s="1461"/>
      <c r="K5" s="105"/>
    </row>
    <row r="6" spans="1:16" ht="12.75" customHeight="1" thickBot="1">
      <c r="A6" s="796"/>
      <c r="B6" s="838"/>
      <c r="C6" s="838"/>
      <c r="D6" s="881"/>
      <c r="E6" s="1462" t="s">
        <v>59</v>
      </c>
      <c r="F6" s="1462"/>
      <c r="G6" s="1462"/>
      <c r="H6" s="1462"/>
      <c r="I6" s="1462"/>
      <c r="J6" s="1463"/>
      <c r="K6" s="105"/>
    </row>
    <row r="7" spans="1:16" ht="52.8">
      <c r="A7" s="650" t="s">
        <v>60</v>
      </c>
      <c r="B7" s="651" t="s">
        <v>61</v>
      </c>
      <c r="C7" s="651" t="s">
        <v>62</v>
      </c>
      <c r="D7" s="652" t="s">
        <v>63</v>
      </c>
      <c r="E7" s="798" t="s">
        <v>64</v>
      </c>
      <c r="F7" s="798" t="s">
        <v>65</v>
      </c>
      <c r="G7" s="798" t="s">
        <v>66</v>
      </c>
      <c r="H7" s="798" t="s">
        <v>67</v>
      </c>
      <c r="I7" s="799" t="s">
        <v>68</v>
      </c>
      <c r="J7" s="798" t="s">
        <v>69</v>
      </c>
      <c r="K7" s="105"/>
      <c r="L7" s="1458"/>
      <c r="M7" s="1458"/>
      <c r="N7" s="1458"/>
      <c r="O7" s="1458"/>
      <c r="P7" s="1458"/>
    </row>
    <row r="8" spans="1:16" ht="12.75" customHeight="1">
      <c r="A8" s="658" t="s">
        <v>24</v>
      </c>
      <c r="B8" s="659"/>
      <c r="C8" s="660"/>
      <c r="D8" s="655"/>
      <c r="E8" s="661"/>
      <c r="F8" s="661"/>
      <c r="G8" s="661"/>
      <c r="H8" s="661"/>
      <c r="I8" s="661"/>
      <c r="J8" s="662"/>
      <c r="K8" s="68"/>
    </row>
    <row r="9" spans="1:16">
      <c r="A9" s="88" t="s">
        <v>70</v>
      </c>
      <c r="B9" s="656" t="s">
        <v>71</v>
      </c>
      <c r="C9" s="656" t="s">
        <v>71</v>
      </c>
      <c r="D9" s="656" t="s">
        <v>72</v>
      </c>
      <c r="E9" s="657">
        <v>0</v>
      </c>
      <c r="F9" s="657">
        <v>0</v>
      </c>
      <c r="G9" s="657">
        <v>0</v>
      </c>
      <c r="H9" s="657">
        <v>0</v>
      </c>
      <c r="I9" s="657">
        <v>0</v>
      </c>
      <c r="J9" s="159">
        <f t="shared" ref="J9:J15" si="0">IFERROR(I9/$I$97,0)</f>
        <v>0</v>
      </c>
      <c r="K9" s="903"/>
      <c r="N9" s="105"/>
    </row>
    <row r="10" spans="1:16">
      <c r="A10" s="88" t="s">
        <v>73</v>
      </c>
      <c r="B10" s="656" t="s">
        <v>74</v>
      </c>
      <c r="C10" s="656"/>
      <c r="D10" s="656" t="s">
        <v>72</v>
      </c>
      <c r="E10" s="657">
        <v>2</v>
      </c>
      <c r="F10" s="657">
        <v>112.6</v>
      </c>
      <c r="G10" s="657">
        <v>-5.3375000000000002E-3</v>
      </c>
      <c r="H10" s="657">
        <v>0</v>
      </c>
      <c r="I10" s="657">
        <v>1739.3</v>
      </c>
      <c r="J10" s="118">
        <f t="shared" si="0"/>
        <v>4.5364983383043767E-4</v>
      </c>
    </row>
    <row r="11" spans="1:16">
      <c r="A11" s="88" t="s">
        <v>75</v>
      </c>
      <c r="B11" s="656" t="s">
        <v>74</v>
      </c>
      <c r="C11" s="656"/>
      <c r="D11" s="656" t="s">
        <v>72</v>
      </c>
      <c r="E11" s="657">
        <v>222</v>
      </c>
      <c r="F11" s="657">
        <v>188256</v>
      </c>
      <c r="G11" s="657">
        <v>22.644000000000055</v>
      </c>
      <c r="H11" s="657">
        <v>0</v>
      </c>
      <c r="I11" s="657">
        <v>284361.46999999997</v>
      </c>
      <c r="J11" s="118">
        <f t="shared" si="0"/>
        <v>7.4168075440279979E-2</v>
      </c>
    </row>
    <row r="12" spans="1:16">
      <c r="A12" s="88" t="s">
        <v>76</v>
      </c>
      <c r="B12" s="656" t="s">
        <v>74</v>
      </c>
      <c r="C12" s="656"/>
      <c r="D12" s="656" t="s">
        <v>77</v>
      </c>
      <c r="E12" s="657">
        <v>5</v>
      </c>
      <c r="F12" s="657">
        <v>463.70000000000005</v>
      </c>
      <c r="G12" s="657">
        <v>7.8700000000000006E-2</v>
      </c>
      <c r="H12" s="657">
        <v>0</v>
      </c>
      <c r="I12" s="657">
        <v>6228.4</v>
      </c>
      <c r="J12" s="118">
        <f t="shared" si="0"/>
        <v>1.6245113695334318E-3</v>
      </c>
    </row>
    <row r="13" spans="1:16">
      <c r="A13" s="777" t="s">
        <v>78</v>
      </c>
      <c r="B13" s="667" t="s">
        <v>71</v>
      </c>
      <c r="C13" s="667" t="s">
        <v>71</v>
      </c>
      <c r="D13" s="667" t="s">
        <v>72</v>
      </c>
      <c r="E13" s="657">
        <v>0</v>
      </c>
      <c r="F13" s="657">
        <v>0</v>
      </c>
      <c r="G13" s="657">
        <v>0</v>
      </c>
      <c r="H13" s="657">
        <v>0</v>
      </c>
      <c r="I13" s="657">
        <v>0</v>
      </c>
      <c r="J13" s="118">
        <f t="shared" si="0"/>
        <v>0</v>
      </c>
    </row>
    <row r="14" spans="1:16" ht="12.75" customHeight="1">
      <c r="A14" s="88" t="s">
        <v>79</v>
      </c>
      <c r="B14" s="656" t="s">
        <v>71</v>
      </c>
      <c r="C14" s="656" t="s">
        <v>71</v>
      </c>
      <c r="D14" s="656" t="s">
        <v>72</v>
      </c>
      <c r="E14" s="657">
        <v>0</v>
      </c>
      <c r="F14" s="657">
        <v>0</v>
      </c>
      <c r="G14" s="657">
        <v>0</v>
      </c>
      <c r="H14" s="657">
        <v>0</v>
      </c>
      <c r="I14" s="657">
        <v>0</v>
      </c>
      <c r="J14" s="118">
        <f t="shared" si="0"/>
        <v>0</v>
      </c>
    </row>
    <row r="15" spans="1:16" ht="12.75" customHeight="1">
      <c r="A15" s="88" t="s">
        <v>80</v>
      </c>
      <c r="B15" s="656" t="s">
        <v>74</v>
      </c>
      <c r="C15" s="656"/>
      <c r="D15" s="656" t="s">
        <v>77</v>
      </c>
      <c r="E15" s="657">
        <v>899</v>
      </c>
      <c r="F15" s="657">
        <v>459510</v>
      </c>
      <c r="G15" s="657">
        <v>55.173000000000926</v>
      </c>
      <c r="H15" s="657">
        <v>0</v>
      </c>
      <c r="I15" s="657">
        <v>1285268.3400000031</v>
      </c>
      <c r="J15" s="118">
        <f t="shared" si="0"/>
        <v>0.33522783238574361</v>
      </c>
    </row>
    <row r="16" spans="1:16" ht="12.9" customHeight="1">
      <c r="A16" s="658" t="s">
        <v>27</v>
      </c>
      <c r="B16" s="659"/>
      <c r="C16" s="660"/>
      <c r="D16" s="655"/>
      <c r="E16" s="661"/>
      <c r="F16" s="661"/>
      <c r="G16" s="661"/>
      <c r="H16" s="661"/>
      <c r="I16" s="661"/>
      <c r="J16" s="662"/>
    </row>
    <row r="17" spans="1:10">
      <c r="A17" s="88" t="s">
        <v>81</v>
      </c>
      <c r="B17" s="663" t="s">
        <v>74</v>
      </c>
      <c r="C17" s="664"/>
      <c r="D17" s="656" t="s">
        <v>72</v>
      </c>
      <c r="E17" s="657">
        <v>3</v>
      </c>
      <c r="F17" s="657">
        <v>0</v>
      </c>
      <c r="G17" s="657">
        <v>0</v>
      </c>
      <c r="H17" s="657">
        <v>0</v>
      </c>
      <c r="I17" s="657">
        <v>144.66</v>
      </c>
      <c r="J17" s="118">
        <f t="shared" ref="J17:J32" si="1">IFERROR(I17/$I$97,0)</f>
        <v>3.7730687611056811E-5</v>
      </c>
    </row>
    <row r="18" spans="1:10">
      <c r="A18" s="88" t="s">
        <v>82</v>
      </c>
      <c r="B18" s="663" t="s">
        <v>71</v>
      </c>
      <c r="C18" s="664" t="s">
        <v>71</v>
      </c>
      <c r="D18" s="656" t="s">
        <v>77</v>
      </c>
      <c r="E18" s="657">
        <v>0</v>
      </c>
      <c r="F18" s="657">
        <v>0</v>
      </c>
      <c r="G18" s="657">
        <v>0</v>
      </c>
      <c r="H18" s="657">
        <v>0</v>
      </c>
      <c r="I18" s="657">
        <v>0</v>
      </c>
      <c r="J18" s="118">
        <f t="shared" si="1"/>
        <v>0</v>
      </c>
    </row>
    <row r="19" spans="1:10">
      <c r="A19" s="88" t="s">
        <v>83</v>
      </c>
      <c r="B19" s="663" t="s">
        <v>71</v>
      </c>
      <c r="C19" s="664" t="s">
        <v>71</v>
      </c>
      <c r="D19" s="656" t="s">
        <v>72</v>
      </c>
      <c r="E19" s="657">
        <v>0</v>
      </c>
      <c r="F19" s="657">
        <v>0</v>
      </c>
      <c r="G19" s="657">
        <v>0</v>
      </c>
      <c r="H19" s="657">
        <v>0</v>
      </c>
      <c r="I19" s="657">
        <v>0</v>
      </c>
      <c r="J19" s="159">
        <f t="shared" si="1"/>
        <v>0</v>
      </c>
    </row>
    <row r="20" spans="1:10">
      <c r="A20" s="88" t="s">
        <v>84</v>
      </c>
      <c r="B20" s="663" t="s">
        <v>74</v>
      </c>
      <c r="C20" s="664"/>
      <c r="D20" s="656" t="s">
        <v>72</v>
      </c>
      <c r="E20" s="657">
        <v>23</v>
      </c>
      <c r="F20" s="657">
        <v>37918.066292000003</v>
      </c>
      <c r="G20" s="657">
        <v>4.7200428300000015</v>
      </c>
      <c r="H20" s="657">
        <v>0</v>
      </c>
      <c r="I20" s="657">
        <v>141339.07999999999</v>
      </c>
      <c r="J20" s="118">
        <f t="shared" si="1"/>
        <v>3.686451454938592E-2</v>
      </c>
    </row>
    <row r="21" spans="1:10" ht="13.5" customHeight="1">
      <c r="A21" s="88" t="s">
        <v>85</v>
      </c>
      <c r="B21" s="663" t="s">
        <v>74</v>
      </c>
      <c r="C21" s="664"/>
      <c r="D21" s="656" t="s">
        <v>72</v>
      </c>
      <c r="E21" s="657">
        <v>48</v>
      </c>
      <c r="F21" s="657">
        <v>-73782.764156000005</v>
      </c>
      <c r="G21" s="657">
        <v>-4.3761896000000027</v>
      </c>
      <c r="H21" s="657">
        <v>8847.5624654000003</v>
      </c>
      <c r="I21" s="657">
        <v>388542.98999999993</v>
      </c>
      <c r="J21" s="118">
        <f t="shared" si="1"/>
        <v>0.10134103538750151</v>
      </c>
    </row>
    <row r="22" spans="1:10" ht="13.5" customHeight="1">
      <c r="A22" s="88" t="s">
        <v>86</v>
      </c>
      <c r="B22" s="663" t="s">
        <v>74</v>
      </c>
      <c r="C22" s="664"/>
      <c r="D22" s="656" t="s">
        <v>72</v>
      </c>
      <c r="E22" s="657">
        <v>0</v>
      </c>
      <c r="F22" s="657">
        <v>0</v>
      </c>
      <c r="G22" s="657">
        <v>0</v>
      </c>
      <c r="H22" s="657">
        <v>0</v>
      </c>
      <c r="I22" s="657">
        <v>0</v>
      </c>
      <c r="J22" s="118">
        <f t="shared" si="1"/>
        <v>0</v>
      </c>
    </row>
    <row r="23" spans="1:10" ht="13.5" customHeight="1">
      <c r="A23" s="88" t="s">
        <v>87</v>
      </c>
      <c r="B23" s="663" t="s">
        <v>71</v>
      </c>
      <c r="C23" s="664" t="s">
        <v>71</v>
      </c>
      <c r="D23" s="656" t="s">
        <v>77</v>
      </c>
      <c r="E23" s="657">
        <v>0</v>
      </c>
      <c r="F23" s="657">
        <v>0</v>
      </c>
      <c r="G23" s="657">
        <v>0</v>
      </c>
      <c r="H23" s="657">
        <v>0</v>
      </c>
      <c r="I23" s="657">
        <v>0</v>
      </c>
      <c r="J23" s="118">
        <f t="shared" si="1"/>
        <v>0</v>
      </c>
    </row>
    <row r="24" spans="1:10" ht="13.5" customHeight="1">
      <c r="A24" s="88" t="s">
        <v>88</v>
      </c>
      <c r="B24" s="663" t="s">
        <v>71</v>
      </c>
      <c r="C24" s="664" t="s">
        <v>71</v>
      </c>
      <c r="D24" s="656" t="s">
        <v>77</v>
      </c>
      <c r="E24" s="657">
        <v>0</v>
      </c>
      <c r="F24" s="657">
        <v>0</v>
      </c>
      <c r="G24" s="657">
        <v>0</v>
      </c>
      <c r="H24" s="657">
        <v>0</v>
      </c>
      <c r="I24" s="657">
        <v>0</v>
      </c>
      <c r="J24" s="118">
        <f t="shared" si="1"/>
        <v>0</v>
      </c>
    </row>
    <row r="25" spans="1:10" ht="13.5" customHeight="1">
      <c r="A25" s="88" t="s">
        <v>89</v>
      </c>
      <c r="B25" s="663" t="s">
        <v>74</v>
      </c>
      <c r="C25" s="664"/>
      <c r="D25" s="665" t="s">
        <v>77</v>
      </c>
      <c r="E25" s="657">
        <v>3</v>
      </c>
      <c r="F25" s="657">
        <v>0</v>
      </c>
      <c r="G25" s="657">
        <v>0</v>
      </c>
      <c r="H25" s="657">
        <v>0</v>
      </c>
      <c r="I25" s="657">
        <v>21.740000000000002</v>
      </c>
      <c r="J25" s="118">
        <f t="shared" si="1"/>
        <v>5.6702968938502358E-6</v>
      </c>
    </row>
    <row r="26" spans="1:10">
      <c r="A26" s="777" t="s">
        <v>90</v>
      </c>
      <c r="B26" s="893" t="s">
        <v>71</v>
      </c>
      <c r="C26" s="894" t="s">
        <v>71</v>
      </c>
      <c r="D26" s="667" t="s">
        <v>72</v>
      </c>
      <c r="E26" s="657">
        <v>0</v>
      </c>
      <c r="F26" s="657">
        <v>0</v>
      </c>
      <c r="G26" s="657">
        <v>0</v>
      </c>
      <c r="H26" s="657">
        <v>0</v>
      </c>
      <c r="I26" s="657">
        <v>0</v>
      </c>
      <c r="J26" s="118">
        <f t="shared" si="1"/>
        <v>0</v>
      </c>
    </row>
    <row r="27" spans="1:10">
      <c r="A27" s="88" t="s">
        <v>91</v>
      </c>
      <c r="B27" s="663" t="s">
        <v>74</v>
      </c>
      <c r="C27" s="664"/>
      <c r="D27" s="656"/>
      <c r="E27" s="657">
        <v>2</v>
      </c>
      <c r="F27" s="657">
        <v>96</v>
      </c>
      <c r="G27" s="657">
        <v>1.9400000000000001E-2</v>
      </c>
      <c r="H27" s="657">
        <v>0</v>
      </c>
      <c r="I27" s="657">
        <v>97.82</v>
      </c>
      <c r="J27" s="118">
        <f t="shared" si="1"/>
        <v>2.5513727790084178E-5</v>
      </c>
    </row>
    <row r="28" spans="1:10">
      <c r="A28" s="88" t="s">
        <v>92</v>
      </c>
      <c r="B28" s="663" t="s">
        <v>71</v>
      </c>
      <c r="C28" s="664" t="s">
        <v>71</v>
      </c>
      <c r="D28" s="656" t="s">
        <v>72</v>
      </c>
      <c r="E28" s="657">
        <v>0</v>
      </c>
      <c r="F28" s="657">
        <v>0</v>
      </c>
      <c r="G28" s="657">
        <v>0</v>
      </c>
      <c r="H28" s="657">
        <v>0</v>
      </c>
      <c r="I28" s="657">
        <v>0</v>
      </c>
      <c r="J28" s="118">
        <f t="shared" si="1"/>
        <v>0</v>
      </c>
    </row>
    <row r="29" spans="1:10">
      <c r="A29" s="88" t="s">
        <v>93</v>
      </c>
      <c r="B29" s="663" t="s">
        <v>71</v>
      </c>
      <c r="C29" s="664" t="s">
        <v>71</v>
      </c>
      <c r="D29" s="656" t="s">
        <v>72</v>
      </c>
      <c r="E29" s="657">
        <v>0</v>
      </c>
      <c r="F29" s="657">
        <v>0</v>
      </c>
      <c r="G29" s="657">
        <v>0</v>
      </c>
      <c r="H29" s="657">
        <v>0</v>
      </c>
      <c r="I29" s="657">
        <v>0</v>
      </c>
      <c r="J29" s="118">
        <f t="shared" si="1"/>
        <v>0</v>
      </c>
    </row>
    <row r="30" spans="1:10">
      <c r="A30" s="88" t="s">
        <v>94</v>
      </c>
      <c r="B30" s="663" t="s">
        <v>71</v>
      </c>
      <c r="C30" s="664" t="s">
        <v>71</v>
      </c>
      <c r="D30" s="656" t="s">
        <v>72</v>
      </c>
      <c r="E30" s="657">
        <v>0</v>
      </c>
      <c r="F30" s="657">
        <v>0</v>
      </c>
      <c r="G30" s="657">
        <v>0</v>
      </c>
      <c r="H30" s="657">
        <v>0</v>
      </c>
      <c r="I30" s="657">
        <v>0</v>
      </c>
      <c r="J30" s="118">
        <f t="shared" si="1"/>
        <v>0</v>
      </c>
    </row>
    <row r="31" spans="1:10">
      <c r="A31" s="88" t="s">
        <v>95</v>
      </c>
      <c r="B31" s="663" t="s">
        <v>71</v>
      </c>
      <c r="C31" s="664" t="s">
        <v>71</v>
      </c>
      <c r="D31" s="656" t="s">
        <v>72</v>
      </c>
      <c r="E31" s="657">
        <v>0</v>
      </c>
      <c r="F31" s="657">
        <v>0</v>
      </c>
      <c r="G31" s="657">
        <v>0</v>
      </c>
      <c r="H31" s="657">
        <v>0</v>
      </c>
      <c r="I31" s="657">
        <v>0</v>
      </c>
      <c r="J31" s="118">
        <f t="shared" si="1"/>
        <v>0</v>
      </c>
    </row>
    <row r="32" spans="1:10">
      <c r="A32" s="666" t="s">
        <v>96</v>
      </c>
      <c r="B32" s="663" t="s">
        <v>74</v>
      </c>
      <c r="C32" s="664"/>
      <c r="D32" s="656" t="s">
        <v>77</v>
      </c>
      <c r="E32" s="657">
        <v>0</v>
      </c>
      <c r="F32" s="657">
        <v>0</v>
      </c>
      <c r="G32" s="657">
        <v>0</v>
      </c>
      <c r="H32" s="657">
        <v>0</v>
      </c>
      <c r="I32" s="657">
        <v>0</v>
      </c>
      <c r="J32" s="118">
        <f t="shared" si="1"/>
        <v>0</v>
      </c>
    </row>
    <row r="33" spans="1:19" ht="12.9" customHeight="1">
      <c r="A33" s="658" t="s">
        <v>28</v>
      </c>
      <c r="B33" s="659"/>
      <c r="C33" s="660"/>
      <c r="D33" s="655"/>
      <c r="E33" s="661"/>
      <c r="F33" s="661"/>
      <c r="G33" s="661"/>
      <c r="H33" s="661"/>
      <c r="I33" s="661"/>
      <c r="J33" s="662"/>
    </row>
    <row r="34" spans="1:19">
      <c r="A34" s="88" t="s">
        <v>97</v>
      </c>
      <c r="B34" s="656" t="s">
        <v>74</v>
      </c>
      <c r="C34" s="656"/>
      <c r="D34" s="656" t="s">
        <v>77</v>
      </c>
      <c r="E34" s="657">
        <v>16</v>
      </c>
      <c r="F34" s="657">
        <v>49</v>
      </c>
      <c r="G34" s="657">
        <v>5.8799999999999998E-3</v>
      </c>
      <c r="H34" s="657">
        <v>0</v>
      </c>
      <c r="I34" s="657">
        <v>437.34</v>
      </c>
      <c r="J34" s="118">
        <f t="shared" ref="J34:J40" si="2">IFERROR(I34/$I$97,0)</f>
        <v>1.140684288664426E-4</v>
      </c>
    </row>
    <row r="35" spans="1:19">
      <c r="A35" s="88" t="s">
        <v>98</v>
      </c>
      <c r="B35" s="656" t="s">
        <v>74</v>
      </c>
      <c r="C35" s="656"/>
      <c r="D35" s="656" t="s">
        <v>77</v>
      </c>
      <c r="E35" s="657">
        <v>918</v>
      </c>
      <c r="F35" s="657">
        <v>215</v>
      </c>
      <c r="G35" s="657">
        <v>2.58E-2</v>
      </c>
      <c r="H35" s="657">
        <v>0</v>
      </c>
      <c r="I35" s="657">
        <v>2754</v>
      </c>
      <c r="J35" s="118">
        <f t="shared" si="2"/>
        <v>7.1830715941414666E-4</v>
      </c>
    </row>
    <row r="36" spans="1:19">
      <c r="A36" s="88" t="s">
        <v>99</v>
      </c>
      <c r="B36" s="656" t="s">
        <v>74</v>
      </c>
      <c r="C36" s="656"/>
      <c r="D36" s="667" t="s">
        <v>77</v>
      </c>
      <c r="E36" s="657">
        <v>0</v>
      </c>
      <c r="F36" s="657">
        <v>0</v>
      </c>
      <c r="G36" s="657">
        <v>0</v>
      </c>
      <c r="H36" s="657">
        <v>0</v>
      </c>
      <c r="I36" s="657">
        <v>0</v>
      </c>
      <c r="J36" s="118">
        <f t="shared" si="2"/>
        <v>0</v>
      </c>
    </row>
    <row r="37" spans="1:19" s="668" customFormat="1">
      <c r="A37" s="88" t="s">
        <v>100</v>
      </c>
      <c r="B37" s="667" t="s">
        <v>74</v>
      </c>
      <c r="C37" s="667"/>
      <c r="D37" s="667" t="s">
        <v>77</v>
      </c>
      <c r="E37" s="657">
        <v>1</v>
      </c>
      <c r="F37" s="657">
        <v>49</v>
      </c>
      <c r="G37" s="657">
        <v>5.8799999999999998E-3</v>
      </c>
      <c r="H37" s="657">
        <v>0</v>
      </c>
      <c r="I37" s="657">
        <v>1.21</v>
      </c>
      <c r="J37" s="118">
        <f t="shared" si="2"/>
        <v>3.155961012676534E-7</v>
      </c>
      <c r="K37" s="48"/>
      <c r="L37" s="48"/>
      <c r="M37" s="48"/>
      <c r="N37" s="48"/>
      <c r="O37" s="48"/>
      <c r="P37" s="48"/>
      <c r="Q37" s="48"/>
      <c r="R37" s="48"/>
      <c r="S37" s="48"/>
    </row>
    <row r="38" spans="1:19" s="668" customFormat="1">
      <c r="A38" s="88" t="s">
        <v>101</v>
      </c>
      <c r="B38" s="656" t="s">
        <v>71</v>
      </c>
      <c r="C38" s="656" t="s">
        <v>71</v>
      </c>
      <c r="D38" s="667" t="s">
        <v>77</v>
      </c>
      <c r="E38" s="657">
        <v>0</v>
      </c>
      <c r="F38" s="657">
        <v>0</v>
      </c>
      <c r="G38" s="657">
        <v>0</v>
      </c>
      <c r="H38" s="657">
        <v>0</v>
      </c>
      <c r="I38" s="657">
        <v>0</v>
      </c>
      <c r="J38" s="118">
        <f t="shared" si="2"/>
        <v>0</v>
      </c>
      <c r="K38" s="48"/>
      <c r="L38" s="48"/>
      <c r="M38" s="48"/>
      <c r="N38" s="48"/>
      <c r="O38" s="48"/>
      <c r="P38" s="48"/>
      <c r="Q38" s="48"/>
      <c r="R38" s="48"/>
      <c r="S38" s="48"/>
    </row>
    <row r="39" spans="1:19" s="668" customFormat="1">
      <c r="A39" s="88" t="s">
        <v>102</v>
      </c>
      <c r="B39" s="663" t="s">
        <v>71</v>
      </c>
      <c r="C39" s="664" t="s">
        <v>71</v>
      </c>
      <c r="D39" s="667" t="s">
        <v>77</v>
      </c>
      <c r="E39" s="657">
        <v>0</v>
      </c>
      <c r="F39" s="657">
        <v>0</v>
      </c>
      <c r="G39" s="657">
        <v>0</v>
      </c>
      <c r="H39" s="657">
        <v>0</v>
      </c>
      <c r="I39" s="657">
        <v>0</v>
      </c>
      <c r="J39" s="118">
        <f t="shared" si="2"/>
        <v>0</v>
      </c>
      <c r="K39" s="48"/>
      <c r="L39" s="48"/>
      <c r="M39" s="48"/>
      <c r="N39" s="48"/>
      <c r="O39" s="48"/>
      <c r="P39" s="48"/>
      <c r="Q39" s="48"/>
      <c r="R39" s="48"/>
      <c r="S39" s="48"/>
    </row>
    <row r="40" spans="1:19" s="668" customFormat="1">
      <c r="A40" s="777" t="s">
        <v>103</v>
      </c>
      <c r="B40" s="893" t="s">
        <v>71</v>
      </c>
      <c r="C40" s="894" t="s">
        <v>71</v>
      </c>
      <c r="D40" s="667" t="s">
        <v>77</v>
      </c>
      <c r="E40" s="657">
        <v>0</v>
      </c>
      <c r="F40" s="657">
        <v>0</v>
      </c>
      <c r="G40" s="657">
        <v>0</v>
      </c>
      <c r="H40" s="657">
        <v>0</v>
      </c>
      <c r="I40" s="657">
        <v>0</v>
      </c>
      <c r="J40" s="118">
        <f t="shared" si="2"/>
        <v>0</v>
      </c>
      <c r="K40" s="48"/>
      <c r="L40" s="48"/>
      <c r="M40" s="48"/>
      <c r="N40" s="48"/>
      <c r="O40" s="48"/>
      <c r="P40" s="48"/>
      <c r="Q40" s="48"/>
      <c r="R40" s="48"/>
      <c r="S40" s="48"/>
    </row>
    <row r="41" spans="1:19">
      <c r="A41" s="658" t="s">
        <v>29</v>
      </c>
      <c r="B41" s="659"/>
      <c r="C41" s="660"/>
      <c r="D41" s="655"/>
      <c r="E41" s="661"/>
      <c r="F41" s="661"/>
      <c r="G41" s="661"/>
      <c r="H41" s="661"/>
      <c r="I41" s="661"/>
      <c r="J41" s="662"/>
    </row>
    <row r="42" spans="1:19">
      <c r="A42" s="88" t="s">
        <v>104</v>
      </c>
      <c r="B42" s="663"/>
      <c r="C42" s="664" t="s">
        <v>74</v>
      </c>
      <c r="D42" s="656" t="s">
        <v>77</v>
      </c>
      <c r="E42" s="657">
        <v>0</v>
      </c>
      <c r="F42" s="657">
        <v>0</v>
      </c>
      <c r="G42" s="657">
        <v>0</v>
      </c>
      <c r="H42" s="657">
        <v>0</v>
      </c>
      <c r="I42" s="657">
        <v>0</v>
      </c>
      <c r="J42" s="118">
        <f t="shared" ref="J42:J62" si="3">IFERROR(I42/$I$97,0)</f>
        <v>0</v>
      </c>
    </row>
    <row r="43" spans="1:19">
      <c r="A43" s="88" t="s">
        <v>105</v>
      </c>
      <c r="B43" s="663" t="s">
        <v>71</v>
      </c>
      <c r="C43" s="664" t="s">
        <v>71</v>
      </c>
      <c r="D43" s="656" t="s">
        <v>72</v>
      </c>
      <c r="E43" s="657">
        <v>0</v>
      </c>
      <c r="F43" s="657">
        <v>0</v>
      </c>
      <c r="G43" s="657">
        <v>0</v>
      </c>
      <c r="H43" s="657">
        <v>0</v>
      </c>
      <c r="I43" s="657">
        <v>0</v>
      </c>
      <c r="J43" s="159">
        <f t="shared" si="3"/>
        <v>0</v>
      </c>
    </row>
    <row r="44" spans="1:19">
      <c r="A44" s="88" t="s">
        <v>106</v>
      </c>
      <c r="B44" s="893" t="s">
        <v>74</v>
      </c>
      <c r="C44" s="894"/>
      <c r="D44" s="656" t="s">
        <v>77</v>
      </c>
      <c r="E44" s="657">
        <v>0</v>
      </c>
      <c r="F44" s="657">
        <v>0</v>
      </c>
      <c r="G44" s="657">
        <v>0</v>
      </c>
      <c r="H44" s="657">
        <v>0</v>
      </c>
      <c r="I44" s="657">
        <v>0</v>
      </c>
      <c r="J44" s="118">
        <f t="shared" si="3"/>
        <v>0</v>
      </c>
    </row>
    <row r="45" spans="1:19">
      <c r="A45" s="88" t="s">
        <v>107</v>
      </c>
      <c r="B45" s="663"/>
      <c r="C45" s="664" t="s">
        <v>74</v>
      </c>
      <c r="D45" s="656" t="s">
        <v>77</v>
      </c>
      <c r="E45" s="657">
        <v>0</v>
      </c>
      <c r="F45" s="657">
        <v>0</v>
      </c>
      <c r="G45" s="657">
        <v>0</v>
      </c>
      <c r="H45" s="657">
        <v>0</v>
      </c>
      <c r="I45" s="657">
        <v>0</v>
      </c>
      <c r="J45" s="118">
        <f t="shared" si="3"/>
        <v>0</v>
      </c>
    </row>
    <row r="46" spans="1:19">
      <c r="A46" s="88" t="s">
        <v>108</v>
      </c>
      <c r="B46" s="663"/>
      <c r="C46" s="664" t="s">
        <v>74</v>
      </c>
      <c r="D46" s="656" t="s">
        <v>77</v>
      </c>
      <c r="E46" s="657">
        <v>307</v>
      </c>
      <c r="F46" s="657">
        <v>168300</v>
      </c>
      <c r="G46" s="657">
        <v>25.245000000000058</v>
      </c>
      <c r="H46" s="657">
        <v>0</v>
      </c>
      <c r="I46" s="657">
        <v>451386.81999999913</v>
      </c>
      <c r="J46" s="118">
        <f t="shared" si="3"/>
        <v>0.11773216574843287</v>
      </c>
    </row>
    <row r="47" spans="1:19">
      <c r="A47" s="88" t="s">
        <v>109</v>
      </c>
      <c r="B47" s="663"/>
      <c r="C47" s="664" t="s">
        <v>74</v>
      </c>
      <c r="D47" s="656" t="s">
        <v>77</v>
      </c>
      <c r="E47" s="657">
        <v>0</v>
      </c>
      <c r="F47" s="657">
        <v>0</v>
      </c>
      <c r="G47" s="657">
        <v>0</v>
      </c>
      <c r="H47" s="657">
        <v>0</v>
      </c>
      <c r="I47" s="657">
        <v>0</v>
      </c>
      <c r="J47" s="118">
        <f t="shared" si="3"/>
        <v>0</v>
      </c>
    </row>
    <row r="48" spans="1:19">
      <c r="A48" s="88" t="s">
        <v>110</v>
      </c>
      <c r="B48" s="663" t="s">
        <v>71</v>
      </c>
      <c r="C48" s="664" t="s">
        <v>71</v>
      </c>
      <c r="D48" s="656" t="s">
        <v>77</v>
      </c>
      <c r="E48" s="657">
        <v>0</v>
      </c>
      <c r="F48" s="657">
        <v>0</v>
      </c>
      <c r="G48" s="657">
        <v>0</v>
      </c>
      <c r="H48" s="657">
        <v>0</v>
      </c>
      <c r="I48" s="657">
        <v>0</v>
      </c>
      <c r="J48" s="118">
        <f t="shared" si="3"/>
        <v>0</v>
      </c>
    </row>
    <row r="49" spans="1:18">
      <c r="A49" s="88" t="s">
        <v>111</v>
      </c>
      <c r="B49" s="663" t="s">
        <v>71</v>
      </c>
      <c r="C49" s="664" t="s">
        <v>71</v>
      </c>
      <c r="D49" s="656" t="s">
        <v>77</v>
      </c>
      <c r="E49" s="657">
        <v>0</v>
      </c>
      <c r="F49" s="657">
        <v>0</v>
      </c>
      <c r="G49" s="657">
        <v>0</v>
      </c>
      <c r="H49" s="657">
        <v>0</v>
      </c>
      <c r="I49" s="657">
        <v>0</v>
      </c>
      <c r="J49" s="118">
        <f t="shared" si="3"/>
        <v>0</v>
      </c>
    </row>
    <row r="50" spans="1:18">
      <c r="A50" s="88" t="s">
        <v>112</v>
      </c>
      <c r="B50" s="663"/>
      <c r="C50" s="664" t="s">
        <v>74</v>
      </c>
      <c r="D50" s="656" t="s">
        <v>77</v>
      </c>
      <c r="E50" s="657">
        <v>0</v>
      </c>
      <c r="F50" s="657">
        <v>0</v>
      </c>
      <c r="G50" s="657">
        <v>0</v>
      </c>
      <c r="H50" s="657">
        <v>0</v>
      </c>
      <c r="I50" s="657">
        <v>0</v>
      </c>
      <c r="J50" s="118">
        <f t="shared" si="3"/>
        <v>0</v>
      </c>
    </row>
    <row r="51" spans="1:18">
      <c r="A51" s="88" t="s">
        <v>113</v>
      </c>
      <c r="B51" s="656"/>
      <c r="C51" s="672" t="s">
        <v>74</v>
      </c>
      <c r="D51" s="656" t="s">
        <v>72</v>
      </c>
      <c r="E51" s="657">
        <v>0</v>
      </c>
      <c r="F51" s="657">
        <v>0</v>
      </c>
      <c r="G51" s="657">
        <v>0</v>
      </c>
      <c r="H51" s="657">
        <v>0</v>
      </c>
      <c r="I51" s="657">
        <v>0</v>
      </c>
      <c r="J51" s="118">
        <f t="shared" si="3"/>
        <v>0</v>
      </c>
      <c r="K51" s="671"/>
    </row>
    <row r="52" spans="1:18">
      <c r="A52" s="88" t="s">
        <v>114</v>
      </c>
      <c r="B52" s="663"/>
      <c r="C52" s="664" t="s">
        <v>74</v>
      </c>
      <c r="D52" s="656" t="s">
        <v>72</v>
      </c>
      <c r="E52" s="657">
        <v>0</v>
      </c>
      <c r="F52" s="657">
        <v>0</v>
      </c>
      <c r="G52" s="657">
        <v>0</v>
      </c>
      <c r="H52" s="657">
        <v>0</v>
      </c>
      <c r="I52" s="657">
        <v>0</v>
      </c>
      <c r="J52" s="118">
        <f t="shared" si="3"/>
        <v>0</v>
      </c>
      <c r="K52" s="671"/>
    </row>
    <row r="53" spans="1:18">
      <c r="A53" s="88" t="s">
        <v>115</v>
      </c>
      <c r="B53" s="663" t="s">
        <v>71</v>
      </c>
      <c r="C53" s="664" t="s">
        <v>71</v>
      </c>
      <c r="D53" s="656" t="s">
        <v>77</v>
      </c>
      <c r="E53" s="657">
        <v>0</v>
      </c>
      <c r="F53" s="657">
        <v>0</v>
      </c>
      <c r="G53" s="657">
        <v>0</v>
      </c>
      <c r="H53" s="657">
        <v>0</v>
      </c>
      <c r="I53" s="657">
        <v>0</v>
      </c>
      <c r="J53" s="118">
        <f t="shared" si="3"/>
        <v>0</v>
      </c>
    </row>
    <row r="54" spans="1:18">
      <c r="A54" s="88" t="s">
        <v>116</v>
      </c>
      <c r="B54" s="663" t="s">
        <v>71</v>
      </c>
      <c r="C54" s="664" t="s">
        <v>71</v>
      </c>
      <c r="D54" s="656" t="s">
        <v>77</v>
      </c>
      <c r="E54" s="657">
        <v>0</v>
      </c>
      <c r="F54" s="657">
        <v>0</v>
      </c>
      <c r="G54" s="657">
        <v>0</v>
      </c>
      <c r="H54" s="657">
        <v>0</v>
      </c>
      <c r="I54" s="657">
        <v>0</v>
      </c>
      <c r="J54" s="118">
        <f t="shared" si="3"/>
        <v>0</v>
      </c>
    </row>
    <row r="55" spans="1:18">
      <c r="A55" s="88" t="s">
        <v>117</v>
      </c>
      <c r="B55" s="663" t="s">
        <v>71</v>
      </c>
      <c r="C55" s="664" t="s">
        <v>71</v>
      </c>
      <c r="D55" s="656" t="s">
        <v>77</v>
      </c>
      <c r="E55" s="657">
        <v>0</v>
      </c>
      <c r="F55" s="657">
        <v>0</v>
      </c>
      <c r="G55" s="657">
        <v>0</v>
      </c>
      <c r="H55" s="657">
        <v>0</v>
      </c>
      <c r="I55" s="657">
        <v>0</v>
      </c>
      <c r="J55" s="118">
        <f t="shared" si="3"/>
        <v>0</v>
      </c>
    </row>
    <row r="56" spans="1:18">
      <c r="A56" s="88" t="s">
        <v>118</v>
      </c>
      <c r="B56" s="663"/>
      <c r="C56" s="664" t="s">
        <v>74</v>
      </c>
      <c r="D56" s="656" t="s">
        <v>72</v>
      </c>
      <c r="E56" s="657">
        <v>0</v>
      </c>
      <c r="F56" s="657">
        <v>0</v>
      </c>
      <c r="G56" s="657">
        <v>0</v>
      </c>
      <c r="H56" s="657">
        <v>0</v>
      </c>
      <c r="I56" s="657">
        <v>0</v>
      </c>
      <c r="J56" s="118">
        <f t="shared" si="3"/>
        <v>0</v>
      </c>
    </row>
    <row r="57" spans="1:18">
      <c r="A57" s="88" t="s">
        <v>119</v>
      </c>
      <c r="B57" s="663" t="s">
        <v>71</v>
      </c>
      <c r="C57" s="664" t="s">
        <v>71</v>
      </c>
      <c r="D57" s="656" t="s">
        <v>77</v>
      </c>
      <c r="E57" s="657">
        <v>0</v>
      </c>
      <c r="F57" s="657">
        <v>0</v>
      </c>
      <c r="G57" s="657">
        <v>0</v>
      </c>
      <c r="H57" s="657">
        <v>0</v>
      </c>
      <c r="I57" s="657">
        <v>0</v>
      </c>
      <c r="J57" s="118">
        <f t="shared" si="3"/>
        <v>0</v>
      </c>
    </row>
    <row r="58" spans="1:18">
      <c r="A58" s="88" t="s">
        <v>120</v>
      </c>
      <c r="B58" s="663" t="s">
        <v>71</v>
      </c>
      <c r="C58" s="664" t="s">
        <v>71</v>
      </c>
      <c r="D58" s="656" t="s">
        <v>77</v>
      </c>
      <c r="E58" s="657">
        <v>0</v>
      </c>
      <c r="F58" s="657">
        <v>0</v>
      </c>
      <c r="G58" s="657">
        <v>0</v>
      </c>
      <c r="H58" s="657">
        <v>0</v>
      </c>
      <c r="I58" s="657">
        <v>0</v>
      </c>
      <c r="J58" s="118">
        <f t="shared" si="3"/>
        <v>0</v>
      </c>
    </row>
    <row r="59" spans="1:18">
      <c r="A59" s="777" t="s">
        <v>121</v>
      </c>
      <c r="B59" s="669" t="s">
        <v>71</v>
      </c>
      <c r="C59" s="670" t="s">
        <v>71</v>
      </c>
      <c r="D59" s="895" t="s">
        <v>72</v>
      </c>
      <c r="E59" s="657">
        <v>0</v>
      </c>
      <c r="F59" s="657">
        <v>0</v>
      </c>
      <c r="G59" s="657">
        <v>0</v>
      </c>
      <c r="H59" s="657">
        <v>0</v>
      </c>
      <c r="I59" s="657">
        <v>0</v>
      </c>
      <c r="J59" s="118">
        <f t="shared" si="3"/>
        <v>0</v>
      </c>
    </row>
    <row r="60" spans="1:18">
      <c r="A60" s="88" t="s">
        <v>122</v>
      </c>
      <c r="B60" s="663"/>
      <c r="C60" s="664" t="s">
        <v>74</v>
      </c>
      <c r="D60" s="656" t="s">
        <v>77</v>
      </c>
      <c r="E60" s="657">
        <v>8</v>
      </c>
      <c r="F60" s="657">
        <v>-510</v>
      </c>
      <c r="G60" s="657">
        <v>-7.6499999999999999E-2</v>
      </c>
      <c r="H60" s="657">
        <v>0</v>
      </c>
      <c r="I60" s="657">
        <v>5951.82</v>
      </c>
      <c r="J60" s="118">
        <f t="shared" si="3"/>
        <v>1.552372882187475E-3</v>
      </c>
    </row>
    <row r="61" spans="1:18">
      <c r="A61" s="88" t="s">
        <v>123</v>
      </c>
      <c r="B61" s="663" t="s">
        <v>74</v>
      </c>
      <c r="C61" s="664"/>
      <c r="D61" s="656" t="s">
        <v>77</v>
      </c>
      <c r="E61" s="657">
        <v>147</v>
      </c>
      <c r="F61" s="657">
        <v>39371.104687860017</v>
      </c>
      <c r="G61" s="657">
        <v>0</v>
      </c>
      <c r="H61" s="657">
        <v>0</v>
      </c>
      <c r="I61" s="657">
        <v>52986.800000000039</v>
      </c>
      <c r="J61" s="118">
        <f t="shared" si="3"/>
        <v>1.3820188015412323E-2</v>
      </c>
    </row>
    <row r="62" spans="1:18">
      <c r="A62" s="88" t="s">
        <v>124</v>
      </c>
      <c r="B62" s="663" t="s">
        <v>71</v>
      </c>
      <c r="C62" s="664" t="s">
        <v>71</v>
      </c>
      <c r="D62" s="665" t="s">
        <v>72</v>
      </c>
      <c r="E62" s="657">
        <v>0</v>
      </c>
      <c r="F62" s="657">
        <v>0</v>
      </c>
      <c r="G62" s="657">
        <v>0</v>
      </c>
      <c r="H62" s="657">
        <v>0</v>
      </c>
      <c r="I62" s="657">
        <v>0</v>
      </c>
      <c r="J62" s="118">
        <f t="shared" si="3"/>
        <v>0</v>
      </c>
    </row>
    <row r="63" spans="1:18">
      <c r="A63" s="658" t="s">
        <v>30</v>
      </c>
      <c r="B63" s="659"/>
      <c r="C63" s="660"/>
      <c r="D63" s="655"/>
      <c r="E63" s="661"/>
      <c r="F63" s="661"/>
      <c r="G63" s="661"/>
      <c r="H63" s="661"/>
      <c r="I63" s="661"/>
      <c r="J63" s="662"/>
      <c r="K63" s="75"/>
      <c r="L63" s="75"/>
      <c r="M63" s="75"/>
      <c r="N63" s="75"/>
      <c r="O63" s="75"/>
      <c r="P63" s="75"/>
      <c r="Q63" s="75"/>
      <c r="R63" s="75"/>
    </row>
    <row r="64" spans="1:18">
      <c r="A64" s="88" t="s">
        <v>125</v>
      </c>
      <c r="B64" s="663"/>
      <c r="C64" s="664" t="s">
        <v>74</v>
      </c>
      <c r="D64" s="656" t="s">
        <v>77</v>
      </c>
      <c r="E64" s="657">
        <v>49</v>
      </c>
      <c r="F64" s="657">
        <v>9317.1395416399992</v>
      </c>
      <c r="G64" s="657">
        <v>5.9659902300000001</v>
      </c>
      <c r="H64" s="657">
        <v>-1.8492495300000003</v>
      </c>
      <c r="I64" s="657">
        <v>7686.5</v>
      </c>
      <c r="J64" s="118">
        <f t="shared" ref="J64:J74" si="4">IFERROR(I64/$I$97,0)</f>
        <v>2.0048177127221637E-3</v>
      </c>
      <c r="K64" s="75"/>
      <c r="L64" s="75"/>
      <c r="M64" s="75"/>
      <c r="N64" s="75"/>
      <c r="O64" s="75"/>
      <c r="P64" s="75"/>
      <c r="Q64" s="75"/>
      <c r="R64" s="75"/>
    </row>
    <row r="65" spans="1:18">
      <c r="A65" s="88" t="s">
        <v>126</v>
      </c>
      <c r="B65" s="663" t="s">
        <v>71</v>
      </c>
      <c r="C65" s="664" t="s">
        <v>71</v>
      </c>
      <c r="D65" s="656" t="s">
        <v>77</v>
      </c>
      <c r="E65" s="657">
        <v>0</v>
      </c>
      <c r="F65" s="657">
        <v>0</v>
      </c>
      <c r="G65" s="657">
        <v>0</v>
      </c>
      <c r="H65" s="657">
        <v>0</v>
      </c>
      <c r="I65" s="657">
        <v>0</v>
      </c>
      <c r="J65" s="118">
        <f t="shared" si="4"/>
        <v>0</v>
      </c>
      <c r="K65" s="75"/>
      <c r="L65" s="75"/>
      <c r="M65" s="75"/>
      <c r="N65" s="75"/>
      <c r="O65" s="75"/>
      <c r="P65" s="75"/>
      <c r="Q65" s="75"/>
      <c r="R65" s="75"/>
    </row>
    <row r="66" spans="1:18">
      <c r="A66" s="88" t="s">
        <v>127</v>
      </c>
      <c r="B66" s="663"/>
      <c r="C66" s="664" t="s">
        <v>74</v>
      </c>
      <c r="D66" s="656" t="s">
        <v>72</v>
      </c>
      <c r="E66" s="657">
        <v>2</v>
      </c>
      <c r="F66" s="657">
        <v>17.220748220000001</v>
      </c>
      <c r="G66" s="657">
        <v>6.8306399999999998E-3</v>
      </c>
      <c r="H66" s="657">
        <v>0</v>
      </c>
      <c r="I66" s="657">
        <v>160</v>
      </c>
      <c r="J66" s="118">
        <f t="shared" si="4"/>
        <v>4.1731715870102933E-5</v>
      </c>
      <c r="K66" s="75"/>
      <c r="L66" s="75"/>
      <c r="M66" s="75"/>
      <c r="N66" s="75"/>
      <c r="O66" s="75"/>
      <c r="P66" s="75"/>
      <c r="Q66" s="75"/>
      <c r="R66" s="75"/>
    </row>
    <row r="67" spans="1:18">
      <c r="A67" s="88" t="s">
        <v>128</v>
      </c>
      <c r="B67" s="656"/>
      <c r="C67" s="672" t="s">
        <v>74</v>
      </c>
      <c r="D67" s="656" t="s">
        <v>72</v>
      </c>
      <c r="E67" s="657">
        <v>0</v>
      </c>
      <c r="F67" s="657">
        <v>0</v>
      </c>
      <c r="G67" s="657">
        <v>0</v>
      </c>
      <c r="H67" s="657">
        <v>0</v>
      </c>
      <c r="I67" s="657">
        <v>0</v>
      </c>
      <c r="J67" s="118">
        <f t="shared" si="4"/>
        <v>0</v>
      </c>
      <c r="K67" s="75"/>
      <c r="L67" s="75"/>
      <c r="M67" s="75"/>
      <c r="N67" s="75"/>
      <c r="O67" s="75"/>
      <c r="P67" s="75"/>
      <c r="Q67" s="75"/>
      <c r="R67" s="75"/>
    </row>
    <row r="68" spans="1:18">
      <c r="A68" s="88" t="s">
        <v>129</v>
      </c>
      <c r="B68" s="656"/>
      <c r="C68" s="672" t="s">
        <v>74</v>
      </c>
      <c r="D68" s="656" t="s">
        <v>72</v>
      </c>
      <c r="E68" s="657">
        <v>10</v>
      </c>
      <c r="F68" s="657">
        <v>0</v>
      </c>
      <c r="G68" s="657">
        <v>0</v>
      </c>
      <c r="H68" s="657">
        <v>0</v>
      </c>
      <c r="I68" s="657">
        <v>3201.1600000000003</v>
      </c>
      <c r="J68" s="118">
        <f t="shared" si="4"/>
        <v>8.3493687234211693E-4</v>
      </c>
      <c r="K68" s="75"/>
      <c r="L68" s="75"/>
      <c r="M68" s="75"/>
      <c r="N68" s="75"/>
      <c r="O68" s="75"/>
      <c r="P68" s="75"/>
      <c r="Q68" s="75"/>
      <c r="R68" s="75"/>
    </row>
    <row r="69" spans="1:18">
      <c r="A69" s="88" t="s">
        <v>130</v>
      </c>
      <c r="B69" s="656"/>
      <c r="C69" s="672" t="s">
        <v>74</v>
      </c>
      <c r="D69" s="656" t="s">
        <v>72</v>
      </c>
      <c r="E69" s="657">
        <v>4</v>
      </c>
      <c r="F69" s="657">
        <v>0</v>
      </c>
      <c r="G69" s="657">
        <v>0</v>
      </c>
      <c r="H69" s="657">
        <v>0</v>
      </c>
      <c r="I69" s="657">
        <v>1498.83</v>
      </c>
      <c r="J69" s="118">
        <f t="shared" si="4"/>
        <v>3.9092967310991485E-4</v>
      </c>
      <c r="K69" s="75"/>
      <c r="L69" s="75"/>
      <c r="M69" s="75"/>
      <c r="N69" s="75"/>
      <c r="O69" s="75"/>
      <c r="P69" s="75"/>
      <c r="Q69" s="75"/>
      <c r="R69" s="75"/>
    </row>
    <row r="70" spans="1:18">
      <c r="A70" s="88" t="s">
        <v>131</v>
      </c>
      <c r="B70" s="656"/>
      <c r="C70" s="672" t="s">
        <v>74</v>
      </c>
      <c r="D70" s="656" t="s">
        <v>77</v>
      </c>
      <c r="E70" s="657">
        <v>0</v>
      </c>
      <c r="F70" s="657">
        <v>0</v>
      </c>
      <c r="G70" s="657">
        <v>0</v>
      </c>
      <c r="H70" s="657">
        <v>0</v>
      </c>
      <c r="I70" s="657">
        <v>0</v>
      </c>
      <c r="J70" s="118">
        <f t="shared" si="4"/>
        <v>0</v>
      </c>
      <c r="K70" s="75"/>
      <c r="L70" s="75"/>
      <c r="M70" s="75"/>
      <c r="N70" s="75"/>
      <c r="O70" s="75"/>
      <c r="P70" s="75"/>
      <c r="Q70" s="75"/>
      <c r="R70" s="75"/>
    </row>
    <row r="71" spans="1:18">
      <c r="A71" s="88" t="s">
        <v>132</v>
      </c>
      <c r="B71" s="656"/>
      <c r="C71" s="672" t="s">
        <v>74</v>
      </c>
      <c r="D71" s="656" t="s">
        <v>72</v>
      </c>
      <c r="E71" s="657">
        <v>0</v>
      </c>
      <c r="F71" s="657">
        <v>0</v>
      </c>
      <c r="G71" s="657">
        <v>0</v>
      </c>
      <c r="H71" s="657">
        <v>0</v>
      </c>
      <c r="I71" s="657">
        <v>0</v>
      </c>
      <c r="J71" s="118">
        <f t="shared" si="4"/>
        <v>0</v>
      </c>
      <c r="K71" s="75"/>
      <c r="L71" s="75"/>
      <c r="M71" s="75"/>
      <c r="N71" s="75"/>
      <c r="O71" s="75"/>
      <c r="P71" s="75"/>
      <c r="Q71" s="75"/>
      <c r="R71" s="75"/>
    </row>
    <row r="72" spans="1:18">
      <c r="A72" s="88" t="s">
        <v>133</v>
      </c>
      <c r="B72" s="656"/>
      <c r="C72" s="672" t="s">
        <v>74</v>
      </c>
      <c r="D72" s="656" t="s">
        <v>72</v>
      </c>
      <c r="E72" s="657">
        <v>0</v>
      </c>
      <c r="F72" s="657">
        <v>0</v>
      </c>
      <c r="G72" s="657">
        <v>0</v>
      </c>
      <c r="H72" s="657">
        <v>0</v>
      </c>
      <c r="I72" s="657">
        <v>0</v>
      </c>
      <c r="J72" s="118">
        <f t="shared" si="4"/>
        <v>0</v>
      </c>
      <c r="K72" s="75"/>
      <c r="L72" s="75"/>
      <c r="M72" s="75"/>
      <c r="N72" s="75"/>
      <c r="O72" s="75"/>
      <c r="P72" s="75"/>
      <c r="Q72" s="75"/>
      <c r="R72" s="75"/>
    </row>
    <row r="73" spans="1:18">
      <c r="A73" s="777" t="s">
        <v>134</v>
      </c>
      <c r="B73" s="893" t="s">
        <v>71</v>
      </c>
      <c r="C73" s="894" t="s">
        <v>71</v>
      </c>
      <c r="D73" s="667" t="s">
        <v>77</v>
      </c>
      <c r="E73" s="657">
        <v>0</v>
      </c>
      <c r="F73" s="657">
        <v>0</v>
      </c>
      <c r="G73" s="657">
        <v>0</v>
      </c>
      <c r="H73" s="657">
        <v>0</v>
      </c>
      <c r="I73" s="657">
        <v>0</v>
      </c>
      <c r="J73" s="118">
        <f t="shared" si="4"/>
        <v>0</v>
      </c>
      <c r="K73" s="75"/>
    </row>
    <row r="74" spans="1:18">
      <c r="A74" s="88" t="s">
        <v>135</v>
      </c>
      <c r="B74" s="656"/>
      <c r="C74" s="672" t="s">
        <v>74</v>
      </c>
      <c r="D74" s="656" t="s">
        <v>72</v>
      </c>
      <c r="E74" s="657">
        <v>0</v>
      </c>
      <c r="F74" s="657">
        <v>0</v>
      </c>
      <c r="G74" s="657">
        <v>0</v>
      </c>
      <c r="H74" s="657">
        <v>0</v>
      </c>
      <c r="I74" s="657">
        <v>0</v>
      </c>
      <c r="J74" s="118">
        <f t="shared" si="4"/>
        <v>0</v>
      </c>
      <c r="K74" s="75"/>
    </row>
    <row r="75" spans="1:18">
      <c r="A75" s="658" t="s">
        <v>136</v>
      </c>
      <c r="B75" s="659"/>
      <c r="C75" s="660"/>
      <c r="D75" s="655"/>
      <c r="E75" s="661"/>
      <c r="F75" s="661"/>
      <c r="G75" s="661"/>
      <c r="H75" s="661"/>
      <c r="I75" s="661"/>
      <c r="J75" s="662"/>
      <c r="K75" s="75"/>
    </row>
    <row r="76" spans="1:18">
      <c r="A76" s="88" t="s">
        <v>137</v>
      </c>
      <c r="B76" s="663" t="s">
        <v>74</v>
      </c>
      <c r="C76" s="664"/>
      <c r="D76" s="656" t="s">
        <v>72</v>
      </c>
      <c r="E76" s="657">
        <v>246</v>
      </c>
      <c r="F76" s="657">
        <v>3592.7562000000021</v>
      </c>
      <c r="G76" s="657">
        <v>0</v>
      </c>
      <c r="H76" s="657">
        <v>0</v>
      </c>
      <c r="I76" s="657">
        <v>26184.989999999994</v>
      </c>
      <c r="J76" s="118">
        <f t="shared" ref="J76:J82" si="5">IFERROR(I76/$I$97,0)</f>
        <v>6.8296535171342891E-3</v>
      </c>
      <c r="K76" s="75"/>
    </row>
    <row r="77" spans="1:18">
      <c r="A77" s="666" t="s">
        <v>138</v>
      </c>
      <c r="B77" s="663" t="s">
        <v>74</v>
      </c>
      <c r="C77" s="664"/>
      <c r="D77" s="656" t="s">
        <v>72</v>
      </c>
      <c r="E77" s="657">
        <v>14044</v>
      </c>
      <c r="F77" s="657">
        <v>283752.21654719464</v>
      </c>
      <c r="G77" s="657">
        <v>34.239348069999764</v>
      </c>
      <c r="H77" s="657">
        <v>-5017.5260806901606</v>
      </c>
      <c r="I77" s="657">
        <v>143330.2399999995</v>
      </c>
      <c r="J77" s="118">
        <f t="shared" si="5"/>
        <v>3.7383855320460256E-2</v>
      </c>
      <c r="K77" s="75"/>
    </row>
    <row r="78" spans="1:18">
      <c r="A78" s="666" t="s">
        <v>139</v>
      </c>
      <c r="B78" s="663" t="s">
        <v>74</v>
      </c>
      <c r="C78" s="664"/>
      <c r="D78" s="656" t="s">
        <v>72</v>
      </c>
      <c r="E78" s="657">
        <v>94</v>
      </c>
      <c r="F78" s="657">
        <v>1319.0645770000001</v>
      </c>
      <c r="G78" s="657">
        <v>0.15458169999999999</v>
      </c>
      <c r="H78" s="657">
        <v>-25.31868639</v>
      </c>
      <c r="I78" s="657">
        <v>905.06999999999994</v>
      </c>
      <c r="J78" s="118">
        <f t="shared" si="5"/>
        <v>2.3606327551596286E-4</v>
      </c>
      <c r="K78" s="75"/>
    </row>
    <row r="79" spans="1:18">
      <c r="A79" s="88" t="s">
        <v>140</v>
      </c>
      <c r="B79" s="656" t="s">
        <v>71</v>
      </c>
      <c r="C79" s="672" t="s">
        <v>71</v>
      </c>
      <c r="D79" s="656" t="s">
        <v>72</v>
      </c>
      <c r="E79" s="657">
        <v>0</v>
      </c>
      <c r="F79" s="657">
        <v>0</v>
      </c>
      <c r="G79" s="657">
        <v>0</v>
      </c>
      <c r="H79" s="657">
        <v>0</v>
      </c>
      <c r="I79" s="657">
        <v>0</v>
      </c>
      <c r="J79" s="118">
        <f t="shared" si="5"/>
        <v>0</v>
      </c>
      <c r="K79" s="75"/>
    </row>
    <row r="80" spans="1:18">
      <c r="A80" s="88" t="s">
        <v>141</v>
      </c>
      <c r="B80" s="656" t="s">
        <v>71</v>
      </c>
      <c r="C80" s="672" t="s">
        <v>71</v>
      </c>
      <c r="D80" s="656" t="s">
        <v>72</v>
      </c>
      <c r="E80" s="657">
        <v>0</v>
      </c>
      <c r="F80" s="657">
        <v>0</v>
      </c>
      <c r="G80" s="657">
        <v>0</v>
      </c>
      <c r="H80" s="657">
        <v>0</v>
      </c>
      <c r="I80" s="657">
        <v>0</v>
      </c>
      <c r="J80" s="118">
        <f t="shared" si="5"/>
        <v>0</v>
      </c>
      <c r="K80" s="75"/>
    </row>
    <row r="81" spans="1:14">
      <c r="A81" s="88" t="s">
        <v>142</v>
      </c>
      <c r="B81" s="656" t="s">
        <v>71</v>
      </c>
      <c r="C81" s="672" t="s">
        <v>71</v>
      </c>
      <c r="D81" s="656" t="s">
        <v>72</v>
      </c>
      <c r="E81" s="657">
        <v>0</v>
      </c>
      <c r="F81" s="657">
        <v>0</v>
      </c>
      <c r="G81" s="657">
        <v>0</v>
      </c>
      <c r="H81" s="657">
        <v>0</v>
      </c>
      <c r="I81" s="657">
        <v>0</v>
      </c>
      <c r="J81" s="118">
        <f t="shared" si="5"/>
        <v>0</v>
      </c>
    </row>
    <row r="82" spans="1:14">
      <c r="A82" s="88" t="s">
        <v>143</v>
      </c>
      <c r="B82" s="656" t="s">
        <v>71</v>
      </c>
      <c r="C82" s="672" t="s">
        <v>71</v>
      </c>
      <c r="D82" s="656" t="s">
        <v>72</v>
      </c>
      <c r="E82" s="657">
        <v>0</v>
      </c>
      <c r="F82" s="657">
        <v>0</v>
      </c>
      <c r="G82" s="657">
        <v>0</v>
      </c>
      <c r="H82" s="657">
        <v>0</v>
      </c>
      <c r="I82" s="657">
        <v>0</v>
      </c>
      <c r="J82" s="118">
        <f t="shared" si="5"/>
        <v>0</v>
      </c>
    </row>
    <row r="83" spans="1:14">
      <c r="A83" s="658" t="s">
        <v>32</v>
      </c>
      <c r="B83" s="659"/>
      <c r="C83" s="660"/>
      <c r="D83" s="655"/>
      <c r="E83" s="661"/>
      <c r="F83" s="661"/>
      <c r="G83" s="661"/>
      <c r="H83" s="661"/>
      <c r="I83" s="661"/>
      <c r="J83" s="662"/>
    </row>
    <row r="84" spans="1:14">
      <c r="A84" s="88" t="s">
        <v>144</v>
      </c>
      <c r="B84" s="656" t="s">
        <v>71</v>
      </c>
      <c r="C84" s="656" t="s">
        <v>71</v>
      </c>
      <c r="D84" s="656" t="s">
        <v>77</v>
      </c>
      <c r="E84" s="657">
        <v>0</v>
      </c>
      <c r="F84" s="657">
        <v>0</v>
      </c>
      <c r="G84" s="657">
        <v>0</v>
      </c>
      <c r="H84" s="657">
        <v>0</v>
      </c>
      <c r="I84" s="657">
        <v>0</v>
      </c>
      <c r="J84" s="118">
        <f t="shared" ref="J84:J90" si="6">IFERROR(I84/$I$97,0)</f>
        <v>0</v>
      </c>
    </row>
    <row r="85" spans="1:14">
      <c r="A85" s="88" t="s">
        <v>145</v>
      </c>
      <c r="B85" s="656" t="s">
        <v>71</v>
      </c>
      <c r="C85" s="656" t="s">
        <v>71</v>
      </c>
      <c r="D85" s="656" t="s">
        <v>72</v>
      </c>
      <c r="E85" s="657">
        <v>0</v>
      </c>
      <c r="F85" s="657">
        <v>0</v>
      </c>
      <c r="G85" s="657">
        <v>0</v>
      </c>
      <c r="H85" s="657">
        <v>0</v>
      </c>
      <c r="I85" s="657">
        <v>0</v>
      </c>
      <c r="J85" s="118">
        <f t="shared" si="6"/>
        <v>0</v>
      </c>
    </row>
    <row r="86" spans="1:14">
      <c r="A86" s="88" t="s">
        <v>146</v>
      </c>
      <c r="B86" s="656" t="s">
        <v>71</v>
      </c>
      <c r="C86" s="656" t="s">
        <v>71</v>
      </c>
      <c r="D86" s="656" t="s">
        <v>72</v>
      </c>
      <c r="E86" s="657">
        <v>0</v>
      </c>
      <c r="F86" s="657">
        <v>0</v>
      </c>
      <c r="G86" s="657">
        <v>0</v>
      </c>
      <c r="H86" s="657">
        <v>0</v>
      </c>
      <c r="I86" s="657">
        <v>0</v>
      </c>
      <c r="J86" s="118">
        <f t="shared" si="6"/>
        <v>0</v>
      </c>
    </row>
    <row r="87" spans="1:14">
      <c r="A87" s="88" t="s">
        <v>147</v>
      </c>
      <c r="B87" s="656" t="s">
        <v>71</v>
      </c>
      <c r="C87" s="656" t="s">
        <v>71</v>
      </c>
      <c r="D87" s="656" t="s">
        <v>77</v>
      </c>
      <c r="E87" s="657">
        <v>0</v>
      </c>
      <c r="F87" s="657">
        <v>0</v>
      </c>
      <c r="G87" s="657">
        <v>0</v>
      </c>
      <c r="H87" s="657">
        <v>0</v>
      </c>
      <c r="I87" s="657">
        <v>0</v>
      </c>
      <c r="J87" s="118">
        <f t="shared" si="6"/>
        <v>0</v>
      </c>
    </row>
    <row r="88" spans="1:14">
      <c r="A88" s="88" t="s">
        <v>148</v>
      </c>
      <c r="B88" s="656" t="s">
        <v>74</v>
      </c>
      <c r="C88" s="656"/>
      <c r="D88" s="656" t="s">
        <v>77</v>
      </c>
      <c r="E88" s="657">
        <v>31</v>
      </c>
      <c r="F88" s="657">
        <v>28028</v>
      </c>
      <c r="G88" s="657">
        <v>8.6886800000000015</v>
      </c>
      <c r="H88" s="657">
        <v>0</v>
      </c>
      <c r="I88" s="657">
        <v>50996.189999999995</v>
      </c>
      <c r="J88" s="118">
        <f t="shared" si="6"/>
        <v>1.330099069711115E-2</v>
      </c>
    </row>
    <row r="89" spans="1:14">
      <c r="A89" s="88" t="s">
        <v>149</v>
      </c>
      <c r="B89" s="656" t="s">
        <v>71</v>
      </c>
      <c r="C89" s="656" t="s">
        <v>71</v>
      </c>
      <c r="D89" s="656" t="s">
        <v>77</v>
      </c>
      <c r="E89" s="657">
        <v>0</v>
      </c>
      <c r="F89" s="657">
        <v>0</v>
      </c>
      <c r="G89" s="657">
        <v>0</v>
      </c>
      <c r="H89" s="657">
        <v>0</v>
      </c>
      <c r="I89" s="657">
        <v>0</v>
      </c>
      <c r="J89" s="118">
        <f t="shared" si="6"/>
        <v>0</v>
      </c>
    </row>
    <row r="90" spans="1:14">
      <c r="A90" s="88" t="s">
        <v>150</v>
      </c>
      <c r="B90" s="656" t="s">
        <v>74</v>
      </c>
      <c r="C90" s="656"/>
      <c r="D90" s="656" t="s">
        <v>72</v>
      </c>
      <c r="E90" s="657">
        <v>3224</v>
      </c>
      <c r="F90" s="657">
        <v>447049.19999999664</v>
      </c>
      <c r="G90" s="657">
        <v>88.064099999999286</v>
      </c>
      <c r="H90" s="657">
        <v>-7478.3929999999791</v>
      </c>
      <c r="I90" s="657">
        <v>227551.89999999612</v>
      </c>
      <c r="J90" s="118">
        <f t="shared" si="6"/>
        <v>5.9350820228136959E-2</v>
      </c>
      <c r="K90" s="671"/>
    </row>
    <row r="91" spans="1:14">
      <c r="A91" s="658" t="s">
        <v>151</v>
      </c>
      <c r="B91" s="659"/>
      <c r="C91" s="660"/>
      <c r="D91" s="655"/>
      <c r="E91" s="661"/>
      <c r="F91" s="661"/>
      <c r="G91" s="661"/>
      <c r="H91" s="661"/>
      <c r="I91" s="661"/>
      <c r="J91" s="662"/>
    </row>
    <row r="92" spans="1:14">
      <c r="A92" s="88"/>
      <c r="B92" s="656"/>
      <c r="C92" s="672"/>
      <c r="D92" s="656"/>
      <c r="E92" s="657"/>
      <c r="F92" s="673"/>
      <c r="G92" s="673"/>
      <c r="H92" s="673"/>
      <c r="I92" s="673"/>
      <c r="J92" s="118">
        <f>IFERROR(I92/$I$97,0)</f>
        <v>0</v>
      </c>
    </row>
    <row r="93" spans="1:14">
      <c r="A93" s="658" t="s">
        <v>33</v>
      </c>
      <c r="B93" s="659"/>
      <c r="C93" s="660"/>
      <c r="D93" s="655"/>
      <c r="E93" s="661"/>
      <c r="F93" s="661"/>
      <c r="G93" s="661"/>
      <c r="H93" s="661"/>
      <c r="I93" s="661"/>
      <c r="J93" s="662"/>
    </row>
    <row r="94" spans="1:14">
      <c r="A94" s="88" t="s">
        <v>152</v>
      </c>
      <c r="B94" s="656"/>
      <c r="C94" s="672"/>
      <c r="D94" s="656" t="s">
        <v>77</v>
      </c>
      <c r="E94" s="657">
        <v>3790</v>
      </c>
      <c r="F94" s="674"/>
      <c r="G94" s="674"/>
      <c r="H94" s="674"/>
      <c r="I94" s="675">
        <v>628298.35999999533</v>
      </c>
      <c r="J94" s="118">
        <f>IFERROR(I94/$I$97,0)</f>
        <v>0.16387480400732155</v>
      </c>
    </row>
    <row r="95" spans="1:14">
      <c r="A95" s="88" t="s">
        <v>153</v>
      </c>
      <c r="B95" s="656"/>
      <c r="C95" s="672"/>
      <c r="D95" s="656" t="s">
        <v>77</v>
      </c>
      <c r="E95" s="657">
        <v>3787</v>
      </c>
      <c r="F95" s="674"/>
      <c r="G95" s="674"/>
      <c r="H95" s="674"/>
      <c r="I95" s="675">
        <v>122939.38000000003</v>
      </c>
      <c r="J95" s="118">
        <f>IFERROR(I95/$I$97,0)</f>
        <v>3.2065445471291351E-2</v>
      </c>
    </row>
    <row r="96" spans="1:14">
      <c r="A96" s="661"/>
      <c r="B96" s="655"/>
      <c r="C96" s="676"/>
      <c r="D96" s="655"/>
      <c r="E96" s="661"/>
      <c r="F96" s="661"/>
      <c r="G96" s="674"/>
      <c r="H96" s="661"/>
      <c r="I96" s="661"/>
      <c r="J96" s="661"/>
      <c r="N96" s="105"/>
    </row>
    <row r="97" spans="1:14">
      <c r="A97" s="101" t="s">
        <v>154</v>
      </c>
      <c r="B97" s="677"/>
      <c r="C97" s="678"/>
      <c r="D97" s="656"/>
      <c r="E97" s="88"/>
      <c r="F97" s="877">
        <f>SUM(F9:F95)</f>
        <v>1593123.3044379111</v>
      </c>
      <c r="G97" s="877">
        <f>SUM(G9:G95)</f>
        <v>240.57920637000012</v>
      </c>
      <c r="H97" s="877">
        <f>SUM(H9:H95)</f>
        <v>-3675.5245512101392</v>
      </c>
      <c r="I97" s="878">
        <f>SUM(I9:I95)</f>
        <v>3834014.4099999922</v>
      </c>
      <c r="J97" s="879">
        <f>SUM(J9:J95)</f>
        <v>1.0000000000000002</v>
      </c>
    </row>
    <row r="98" spans="1:14">
      <c r="A98" s="616"/>
      <c r="B98" s="654"/>
      <c r="C98" s="679"/>
      <c r="D98" s="654"/>
      <c r="E98" s="616"/>
      <c r="F98" s="616"/>
      <c r="G98" s="616"/>
      <c r="H98" s="616"/>
      <c r="I98" s="616"/>
      <c r="J98" s="616"/>
      <c r="N98" s="105"/>
    </row>
    <row r="99" spans="1:14" ht="16.2" thickBot="1">
      <c r="A99" s="1012" t="s">
        <v>155</v>
      </c>
      <c r="B99" s="1013"/>
      <c r="C99" s="1013"/>
      <c r="D99" s="974"/>
      <c r="E99" s="975">
        <v>2</v>
      </c>
      <c r="F99" s="680"/>
      <c r="G99" s="680"/>
      <c r="H99" s="680"/>
      <c r="I99" s="680"/>
      <c r="J99" s="681"/>
    </row>
    <row r="100" spans="1:14" customFormat="1" ht="15" customHeight="1" thickBot="1">
      <c r="A100" s="48"/>
      <c r="B100" s="48"/>
      <c r="C100" s="48"/>
      <c r="D100" s="48"/>
      <c r="E100" s="48"/>
      <c r="F100" s="575"/>
      <c r="G100" s="48"/>
      <c r="H100" s="48"/>
      <c r="I100" s="1091"/>
      <c r="J100" s="48"/>
    </row>
    <row r="101" spans="1:14" ht="15.6">
      <c r="A101" s="744" t="s">
        <v>156</v>
      </c>
      <c r="B101" s="880"/>
      <c r="C101" s="761"/>
      <c r="D101" s="870" t="s">
        <v>157</v>
      </c>
      <c r="E101" s="743"/>
      <c r="F101" s="1098"/>
      <c r="G101" s="1099"/>
      <c r="H101" s="1098"/>
      <c r="I101" s="1092"/>
      <c r="J101"/>
    </row>
    <row r="102" spans="1:14">
      <c r="A102" s="243" t="s">
        <v>158</v>
      </c>
      <c r="B102" s="653"/>
      <c r="C102" s="653"/>
      <c r="D102" s="656" t="s">
        <v>77</v>
      </c>
      <c r="E102" s="846">
        <v>3047</v>
      </c>
      <c r="F102" s="8"/>
      <c r="G102" s="8"/>
      <c r="H102" s="32"/>
      <c r="I102"/>
      <c r="J102"/>
    </row>
    <row r="103" spans="1:14">
      <c r="A103" s="243" t="s">
        <v>159</v>
      </c>
      <c r="B103" s="659"/>
      <c r="C103" s="659"/>
      <c r="D103" s="656" t="s">
        <v>77</v>
      </c>
      <c r="E103" s="846">
        <v>304</v>
      </c>
      <c r="F103"/>
      <c r="G103"/>
      <c r="H103"/>
      <c r="I103"/>
      <c r="J103"/>
    </row>
    <row r="104" spans="1:14" ht="15.6">
      <c r="A104" s="682" t="s">
        <v>160</v>
      </c>
      <c r="B104" s="659"/>
      <c r="C104" s="659"/>
      <c r="D104" s="656" t="s">
        <v>77</v>
      </c>
      <c r="E104" s="847">
        <f>SUM(E102:E103)</f>
        <v>3351</v>
      </c>
      <c r="F104" s="1380"/>
      <c r="G104" s="644"/>
      <c r="H104"/>
      <c r="I104"/>
      <c r="J104"/>
    </row>
    <row r="105" spans="1:14" ht="15.6">
      <c r="A105" s="682" t="s">
        <v>161</v>
      </c>
      <c r="B105" s="659"/>
      <c r="C105" s="659"/>
      <c r="D105" s="656" t="s">
        <v>77</v>
      </c>
      <c r="E105" s="848">
        <v>56806.44</v>
      </c>
      <c r="F105"/>
      <c r="G105"/>
      <c r="H105"/>
      <c r="I105" s="190"/>
      <c r="J105"/>
    </row>
    <row r="106" spans="1:14">
      <c r="A106" s="682" t="s">
        <v>162</v>
      </c>
      <c r="B106" s="659"/>
      <c r="C106" s="659"/>
      <c r="D106" s="656" t="s">
        <v>163</v>
      </c>
      <c r="E106" s="849">
        <f>E104/E105</f>
        <v>5.8989790594165023E-2</v>
      </c>
      <c r="F106"/>
      <c r="G106"/>
      <c r="H106"/>
      <c r="I106" s="190"/>
      <c r="J106"/>
    </row>
    <row r="107" spans="1:14" ht="13.8" thickBot="1">
      <c r="A107" s="1012" t="s">
        <v>164</v>
      </c>
      <c r="B107" s="976"/>
      <c r="C107" s="976"/>
      <c r="D107" s="974" t="s">
        <v>77</v>
      </c>
      <c r="E107" s="977">
        <v>74</v>
      </c>
      <c r="F107"/>
      <c r="G107"/>
      <c r="H107"/>
      <c r="I107"/>
      <c r="J107"/>
    </row>
    <row r="108" spans="1:14" ht="18" customHeight="1" thickBot="1">
      <c r="A108" s="1456"/>
      <c r="B108" s="1456"/>
      <c r="C108" s="1456"/>
      <c r="D108" s="1456"/>
      <c r="E108" s="1456"/>
      <c r="F108" s="1456"/>
      <c r="G108" s="1456"/>
      <c r="H108" s="1456"/>
      <c r="I108" s="1456"/>
      <c r="J108" s="1456"/>
    </row>
    <row r="109" spans="1:14" ht="18" customHeight="1">
      <c r="A109" s="629"/>
      <c r="B109" s="728"/>
      <c r="C109" s="728"/>
      <c r="D109" s="1452" t="s">
        <v>165</v>
      </c>
      <c r="E109" s="1453"/>
      <c r="F109" s="1454"/>
      <c r="G109" s="178"/>
      <c r="H109" s="178"/>
      <c r="I109" s="178"/>
      <c r="J109" s="178"/>
    </row>
    <row r="110" spans="1:14" ht="18" customHeight="1" thickBot="1">
      <c r="A110" s="630" t="s">
        <v>166</v>
      </c>
      <c r="B110" s="727"/>
      <c r="C110" s="727"/>
      <c r="D110" s="1014" t="s">
        <v>8</v>
      </c>
      <c r="E110" s="1015" t="s">
        <v>9</v>
      </c>
      <c r="F110" s="1016" t="s">
        <v>10</v>
      </c>
      <c r="G110" s="75"/>
      <c r="H110" s="178"/>
      <c r="I110" s="178"/>
      <c r="J110" s="178"/>
    </row>
    <row r="111" spans="1:14" ht="15.6">
      <c r="A111" s="726" t="s">
        <v>167</v>
      </c>
      <c r="B111" s="729"/>
      <c r="C111" s="729"/>
      <c r="D111" s="683">
        <v>0</v>
      </c>
      <c r="E111" s="74"/>
      <c r="F111" s="725">
        <f>SUM(D111:E111)</f>
        <v>0</v>
      </c>
      <c r="G111" s="178"/>
      <c r="H111" s="178"/>
      <c r="I111" s="178"/>
      <c r="J111" s="178"/>
    </row>
    <row r="112" spans="1:14" ht="18" customHeight="1">
      <c r="A112" s="685" t="s">
        <v>168</v>
      </c>
      <c r="B112" s="109"/>
      <c r="C112" s="109"/>
      <c r="D112" s="683">
        <v>0</v>
      </c>
      <c r="E112" s="74"/>
      <c r="F112" s="686">
        <f t="shared" ref="F112:F113" si="7">SUM(D112:E112)</f>
        <v>0</v>
      </c>
      <c r="G112" s="178"/>
      <c r="H112" s="178"/>
      <c r="I112" s="178"/>
      <c r="J112" s="178"/>
    </row>
    <row r="113" spans="1:10" ht="18" customHeight="1" thickBot="1">
      <c r="A113" s="1017" t="s">
        <v>169</v>
      </c>
      <c r="B113" s="1413"/>
      <c r="C113" s="1413"/>
      <c r="D113" s="683">
        <f>I97</f>
        <v>3834014.4099999922</v>
      </c>
      <c r="E113" s="74"/>
      <c r="F113" s="1018">
        <f t="shared" si="7"/>
        <v>3834014.4099999922</v>
      </c>
      <c r="G113" s="687" t="s">
        <v>170</v>
      </c>
      <c r="H113" s="178"/>
      <c r="I113" s="178"/>
      <c r="J113" s="178"/>
    </row>
    <row r="114" spans="1:10" ht="18" customHeight="1" thickBot="1">
      <c r="A114" s="688"/>
      <c r="B114" s="730"/>
      <c r="C114" s="730"/>
      <c r="D114" s="689"/>
      <c r="E114" s="850"/>
      <c r="F114" s="690"/>
      <c r="G114" s="178"/>
      <c r="H114" s="178"/>
      <c r="I114" s="178"/>
      <c r="J114" s="178"/>
    </row>
    <row r="115" spans="1:10" ht="18" customHeight="1" thickBot="1">
      <c r="A115" s="107" t="s">
        <v>171</v>
      </c>
      <c r="B115" s="110"/>
      <c r="C115" s="110"/>
      <c r="D115" s="918">
        <f>SUM(D111:D113)</f>
        <v>3834014.4099999922</v>
      </c>
      <c r="E115" s="851">
        <f>SUM(E111:E113)</f>
        <v>0</v>
      </c>
      <c r="F115" s="691">
        <f>SUM(F111:F113)</f>
        <v>3834014.4099999922</v>
      </c>
      <c r="G115" s="178"/>
      <c r="H115" s="178"/>
      <c r="I115" s="178"/>
      <c r="J115" s="178"/>
    </row>
    <row r="116" spans="1:10" ht="18" customHeight="1">
      <c r="A116" s="178"/>
      <c r="B116" s="178"/>
      <c r="C116" s="178"/>
      <c r="D116" s="491"/>
      <c r="E116" s="178"/>
      <c r="F116" s="178"/>
      <c r="G116" s="178"/>
      <c r="H116" s="178"/>
      <c r="I116" s="178"/>
      <c r="J116" s="178"/>
    </row>
    <row r="117" spans="1:10" customFormat="1" ht="22.5" customHeight="1">
      <c r="A117" s="1457" t="s">
        <v>172</v>
      </c>
      <c r="B117" s="1457"/>
      <c r="C117" s="1457"/>
      <c r="D117" s="1457"/>
      <c r="E117" s="1457"/>
      <c r="F117" s="1457"/>
      <c r="G117" s="1457"/>
      <c r="H117" s="1457"/>
      <c r="I117" s="1457"/>
      <c r="J117" s="1457"/>
    </row>
    <row r="118" spans="1:10" customFormat="1" ht="15.6">
      <c r="A118" s="48" t="s">
        <v>173</v>
      </c>
      <c r="B118" s="191"/>
      <c r="C118" s="191"/>
      <c r="D118" s="191"/>
      <c r="E118" s="48"/>
      <c r="F118" s="48"/>
      <c r="G118" s="48"/>
      <c r="H118" s="48"/>
      <c r="I118" s="48"/>
      <c r="J118" s="48"/>
    </row>
    <row r="119" spans="1:10" customFormat="1" ht="27" customHeight="1">
      <c r="A119" s="1434" t="s">
        <v>174</v>
      </c>
      <c r="B119" s="1434"/>
      <c r="C119" s="1434"/>
      <c r="D119" s="1434"/>
      <c r="E119" s="1434"/>
      <c r="F119" s="1434"/>
      <c r="G119" s="1434"/>
      <c r="H119" s="1434"/>
      <c r="I119" s="1434"/>
      <c r="J119" s="1434"/>
    </row>
    <row r="120" spans="1:10" customFormat="1" ht="15.6">
      <c r="A120" s="48" t="s">
        <v>175</v>
      </c>
      <c r="B120" s="48"/>
      <c r="C120" s="48"/>
      <c r="D120" s="48"/>
      <c r="E120" s="48"/>
      <c r="F120" s="48"/>
      <c r="G120" s="48"/>
      <c r="H120" s="48"/>
      <c r="I120" s="48"/>
      <c r="J120" s="48"/>
    </row>
    <row r="121" spans="1:10" customFormat="1" ht="15.6">
      <c r="A121" s="48" t="s">
        <v>176</v>
      </c>
      <c r="B121" s="48"/>
      <c r="C121" s="48"/>
      <c r="D121" s="48"/>
      <c r="E121" s="48"/>
      <c r="F121" s="48"/>
      <c r="G121" s="48"/>
      <c r="H121" s="48"/>
      <c r="I121" s="48"/>
      <c r="J121" s="48"/>
    </row>
    <row r="122" spans="1:10" customFormat="1" ht="16.5" customHeight="1">
      <c r="A122" s="48" t="s">
        <v>177</v>
      </c>
      <c r="B122" s="48"/>
      <c r="C122" s="48"/>
      <c r="D122" s="48"/>
      <c r="E122" s="48"/>
      <c r="F122" s="48"/>
      <c r="G122" s="48"/>
      <c r="H122" s="48"/>
      <c r="I122" s="48"/>
      <c r="J122" s="48"/>
    </row>
    <row r="123" spans="1:10" customFormat="1" ht="15.6">
      <c r="A123" s="48" t="s">
        <v>178</v>
      </c>
      <c r="B123" s="191"/>
      <c r="C123" s="191"/>
      <c r="D123" s="191"/>
      <c r="E123" s="48"/>
      <c r="F123" s="48"/>
      <c r="G123" s="48"/>
      <c r="H123" s="48"/>
      <c r="I123" s="48"/>
      <c r="J123" s="48"/>
    </row>
    <row r="124" spans="1:10" customFormat="1" ht="15.6">
      <c r="A124" s="48" t="s">
        <v>179</v>
      </c>
      <c r="B124" s="191"/>
      <c r="C124" s="191"/>
      <c r="D124" s="191"/>
      <c r="E124" s="48"/>
      <c r="F124" s="48"/>
      <c r="G124" s="48"/>
      <c r="H124" s="48"/>
      <c r="I124" s="48"/>
      <c r="J124" s="48"/>
    </row>
    <row r="125" spans="1:10" customFormat="1" ht="15.6">
      <c r="A125" s="48" t="s">
        <v>180</v>
      </c>
      <c r="B125" s="191"/>
      <c r="C125" s="191"/>
      <c r="D125" s="191"/>
      <c r="E125" s="48"/>
      <c r="F125" s="48"/>
      <c r="G125" s="48"/>
      <c r="H125" s="48"/>
      <c r="I125" s="48"/>
      <c r="J125" s="48"/>
    </row>
    <row r="126" spans="1:10">
      <c r="B126" s="191"/>
      <c r="C126" s="191"/>
      <c r="E126" s="692"/>
      <c r="F126" s="692"/>
      <c r="G126" s="692"/>
      <c r="H126" s="692"/>
      <c r="I126" s="692"/>
      <c r="J126" s="692"/>
    </row>
    <row r="127" spans="1:10" ht="12.75" customHeight="1">
      <c r="A127" s="1455" t="s">
        <v>181</v>
      </c>
      <c r="B127" s="1455"/>
      <c r="C127" s="1455"/>
      <c r="D127" s="1455"/>
      <c r="E127" s="1455"/>
      <c r="F127" s="1455"/>
      <c r="G127" s="1455"/>
      <c r="H127" s="1455"/>
      <c r="I127" s="1455"/>
      <c r="J127" s="1455"/>
    </row>
    <row r="128" spans="1:10" ht="12.75" customHeight="1">
      <c r="A128" s="1456" t="s">
        <v>182</v>
      </c>
      <c r="B128" s="1456"/>
      <c r="C128" s="1456"/>
      <c r="D128" s="1456"/>
      <c r="E128" s="1456"/>
      <c r="F128" s="1456"/>
      <c r="G128" s="1456"/>
      <c r="H128" s="1456"/>
      <c r="I128" s="1456"/>
    </row>
    <row r="129" spans="1:3" ht="12.75" customHeight="1">
      <c r="A129" s="692" t="s">
        <v>183</v>
      </c>
      <c r="B129" s="191"/>
      <c r="C129" s="191"/>
    </row>
  </sheetData>
  <sortState xmlns:xlrd2="http://schemas.microsoft.com/office/spreadsheetml/2017/richdata2" ref="A11:A15">
    <sortCondition ref="A11:A15"/>
  </sortState>
  <mergeCells count="12">
    <mergeCell ref="L7:P7"/>
    <mergeCell ref="A1:H1"/>
    <mergeCell ref="A2:H2"/>
    <mergeCell ref="A3:H3"/>
    <mergeCell ref="D5:J5"/>
    <mergeCell ref="E6:J6"/>
    <mergeCell ref="D109:F109"/>
    <mergeCell ref="A127:J127"/>
    <mergeCell ref="A128:I128"/>
    <mergeCell ref="A108:J108"/>
    <mergeCell ref="A117:J117"/>
    <mergeCell ref="A119:J119"/>
  </mergeCells>
  <printOptions horizontalCentered="1"/>
  <pageMargins left="0.25" right="0.25" top="0.5" bottom="0.5" header="0.5" footer="0.5"/>
  <pageSetup paperSize="3"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tabColor theme="0" tint="-0.14999847407452621"/>
    <pageSetUpPr fitToPage="1"/>
  </sheetPr>
  <dimension ref="A1:U147"/>
  <sheetViews>
    <sheetView zoomScale="115" zoomScaleNormal="115" zoomScaleSheetLayoutView="100" workbookViewId="0">
      <pane ySplit="8" topLeftCell="A134" activePane="bottomLeft" state="frozen"/>
      <selection activeCell="L28" sqref="L28"/>
      <selection pane="bottomLeft" activeCell="L28" sqref="L28"/>
    </sheetView>
  </sheetViews>
  <sheetFormatPr defaultColWidth="9.44140625" defaultRowHeight="13.2"/>
  <cols>
    <col min="1" max="1" width="49.109375" style="48" customWidth="1"/>
    <col min="2" max="2" width="13.5546875" style="48" customWidth="1"/>
    <col min="3" max="3" width="12.44140625" style="48" bestFit="1" customWidth="1"/>
    <col min="4" max="4" width="9" style="48" customWidth="1"/>
    <col min="5" max="5" width="11.44140625" style="48" customWidth="1"/>
    <col min="6" max="6" width="10.5546875" style="48" customWidth="1"/>
    <col min="7" max="7" width="10.109375" style="48" customWidth="1"/>
    <col min="8" max="8" width="8.109375" style="48" customWidth="1"/>
    <col min="9" max="9" width="9.44140625" style="48"/>
    <col min="10" max="10" width="10.109375" style="48" customWidth="1"/>
    <col min="11" max="11" width="4.44140625" style="48" customWidth="1"/>
    <col min="12" max="12" width="45.109375" style="75" customWidth="1"/>
    <col min="13" max="14" width="13.109375" style="75" customWidth="1"/>
    <col min="15" max="15" width="11.5546875" style="75" customWidth="1"/>
    <col min="16" max="16" width="13.109375" style="75" customWidth="1"/>
    <col min="17" max="18" width="9.44140625" style="75" customWidth="1"/>
    <col min="19" max="19" width="8.88671875" style="75" customWidth="1"/>
    <col min="20" max="20" width="10.5546875" style="75" bestFit="1" customWidth="1"/>
    <col min="21" max="21" width="9.33203125" style="75" bestFit="1" customWidth="1"/>
    <col min="22" max="16384" width="9.44140625" style="48"/>
  </cols>
  <sheetData>
    <row r="1" spans="1:21" ht="15.6">
      <c r="A1" s="1436" t="s">
        <v>184</v>
      </c>
      <c r="B1" s="1436"/>
      <c r="C1" s="1436"/>
      <c r="D1" s="1436"/>
      <c r="E1" s="1436"/>
      <c r="F1" s="1436"/>
      <c r="G1" s="1436"/>
      <c r="H1" s="1436"/>
    </row>
    <row r="2" spans="1:21" ht="15.75" customHeight="1">
      <c r="A2" s="1436" t="str" cm="1">
        <f t="array" ref="A2">'ESA Summary'!A2:A2</f>
        <v>Southern California Edison</v>
      </c>
      <c r="B2" s="1436"/>
      <c r="C2" s="1436"/>
      <c r="D2" s="1436"/>
      <c r="E2" s="1436"/>
      <c r="F2" s="1436"/>
      <c r="G2" s="1436"/>
      <c r="H2" s="1436"/>
    </row>
    <row r="3" spans="1:21" ht="15.75" customHeight="1">
      <c r="A3" s="1436" t="str" cm="1">
        <f t="array" ref="A3">'ESA Summary'!A3:A3</f>
        <v>Through January 2026</v>
      </c>
      <c r="B3" s="1436"/>
      <c r="C3" s="1436"/>
      <c r="D3" s="1436"/>
      <c r="E3" s="1436"/>
      <c r="F3" s="1436"/>
      <c r="G3" s="1436"/>
      <c r="H3" s="1436"/>
    </row>
    <row r="4" spans="1:21" ht="15.75" customHeight="1" thickBot="1">
      <c r="A4" s="1071"/>
      <c r="B4" s="649"/>
      <c r="C4" s="191"/>
      <c r="D4" s="191"/>
      <c r="E4" s="191"/>
      <c r="F4" s="191"/>
      <c r="G4" s="191"/>
      <c r="H4" s="958"/>
      <c r="L4" s="1071"/>
      <c r="S4" s="958"/>
    </row>
    <row r="5" spans="1:21" ht="15.6">
      <c r="A5" s="693"/>
      <c r="B5" s="1465" t="s">
        <v>185</v>
      </c>
      <c r="C5" s="1465"/>
      <c r="D5" s="1465"/>
      <c r="E5" s="1465"/>
      <c r="F5" s="1465"/>
      <c r="G5" s="1465"/>
      <c r="H5" s="1466"/>
      <c r="I5" s="871"/>
      <c r="L5" s="693"/>
      <c r="M5" s="1465" t="s">
        <v>186</v>
      </c>
      <c r="N5" s="1465"/>
      <c r="O5" s="1465"/>
      <c r="P5" s="1465"/>
      <c r="Q5" s="1465"/>
      <c r="R5" s="1465"/>
      <c r="S5" s="1466"/>
      <c r="T5" s="871"/>
      <c r="U5" s="871"/>
    </row>
    <row r="6" spans="1:21" ht="13.8" thickBot="1">
      <c r="A6" s="897"/>
      <c r="B6" s="898"/>
      <c r="C6" s="1467" t="s">
        <v>59</v>
      </c>
      <c r="D6" s="1467"/>
      <c r="E6" s="1467"/>
      <c r="F6" s="1467"/>
      <c r="G6" s="1467"/>
      <c r="H6" s="1468"/>
      <c r="I6" s="694"/>
      <c r="L6" s="897"/>
      <c r="M6" s="898"/>
      <c r="N6" s="1467" t="s">
        <v>59</v>
      </c>
      <c r="O6" s="1467"/>
      <c r="P6" s="1467"/>
      <c r="Q6" s="1467"/>
      <c r="R6" s="1467"/>
      <c r="S6" s="1468"/>
      <c r="T6" s="695"/>
      <c r="U6" s="695"/>
    </row>
    <row r="7" spans="1:21" ht="66">
      <c r="A7" s="839" t="s">
        <v>187</v>
      </c>
      <c r="B7" s="899" t="s">
        <v>188</v>
      </c>
      <c r="C7" s="899" t="s">
        <v>189</v>
      </c>
      <c r="D7" s="899" t="s">
        <v>64</v>
      </c>
      <c r="E7" s="899" t="s">
        <v>190</v>
      </c>
      <c r="F7" s="899" t="s">
        <v>191</v>
      </c>
      <c r="G7" s="899" t="s">
        <v>192</v>
      </c>
      <c r="H7" s="899" t="s">
        <v>193</v>
      </c>
      <c r="I7" s="899" t="s">
        <v>68</v>
      </c>
      <c r="J7" s="899" t="s">
        <v>69</v>
      </c>
      <c r="L7" s="839" t="s">
        <v>187</v>
      </c>
      <c r="M7" s="899" t="s">
        <v>188</v>
      </c>
      <c r="N7" s="899" t="s">
        <v>189</v>
      </c>
      <c r="O7" s="899" t="s">
        <v>64</v>
      </c>
      <c r="P7" s="899" t="s">
        <v>190</v>
      </c>
      <c r="Q7" s="899" t="s">
        <v>191</v>
      </c>
      <c r="R7" s="899" t="s">
        <v>192</v>
      </c>
      <c r="S7" s="899" t="s">
        <v>193</v>
      </c>
      <c r="T7" s="899" t="s">
        <v>68</v>
      </c>
      <c r="U7" s="899" t="s">
        <v>69</v>
      </c>
    </row>
    <row r="8" spans="1:21">
      <c r="A8" s="932" t="s">
        <v>24</v>
      </c>
      <c r="B8" s="696"/>
      <c r="C8" s="696"/>
      <c r="D8" s="233"/>
      <c r="E8" s="233"/>
      <c r="F8" s="233"/>
      <c r="G8" s="233"/>
      <c r="H8" s="233"/>
      <c r="I8" s="233"/>
      <c r="J8" s="233"/>
      <c r="L8" s="932" t="s">
        <v>24</v>
      </c>
      <c r="M8" s="699"/>
      <c r="N8" s="699"/>
      <c r="O8" s="233"/>
      <c r="P8" s="233"/>
      <c r="Q8" s="233"/>
      <c r="R8" s="233"/>
      <c r="S8" s="233"/>
      <c r="T8" s="233"/>
      <c r="U8" s="233"/>
    </row>
    <row r="9" spans="1:21">
      <c r="A9" s="702" t="s">
        <v>76</v>
      </c>
      <c r="B9" s="702" t="s">
        <v>72</v>
      </c>
      <c r="C9" s="702" t="s">
        <v>194</v>
      </c>
      <c r="D9" s="90"/>
      <c r="E9" s="90"/>
      <c r="F9" s="90"/>
      <c r="G9" s="90"/>
      <c r="H9" s="90"/>
      <c r="I9" s="90"/>
      <c r="J9" s="90"/>
      <c r="L9" s="702" t="s">
        <v>76</v>
      </c>
      <c r="M9" s="702" t="s">
        <v>72</v>
      </c>
      <c r="N9" s="702" t="s">
        <v>194</v>
      </c>
      <c r="O9" s="90"/>
      <c r="P9" s="90"/>
      <c r="Q9" s="90"/>
      <c r="R9" s="90"/>
      <c r="S9" s="90"/>
      <c r="T9" s="40"/>
      <c r="U9" s="1390">
        <f>IFERROR(T9/$T$117,0)</f>
        <v>0</v>
      </c>
    </row>
    <row r="10" spans="1:21" ht="12.75" customHeight="1">
      <c r="A10" s="702" t="s">
        <v>195</v>
      </c>
      <c r="B10" s="702" t="s">
        <v>72</v>
      </c>
      <c r="C10" s="702" t="s">
        <v>196</v>
      </c>
      <c r="D10" s="90"/>
      <c r="E10" s="90"/>
      <c r="F10" s="90"/>
      <c r="G10" s="90"/>
      <c r="H10" s="90"/>
      <c r="I10" s="90"/>
      <c r="J10" s="90"/>
      <c r="L10" s="702" t="s">
        <v>195</v>
      </c>
      <c r="M10" s="702" t="s">
        <v>72</v>
      </c>
      <c r="N10" s="702" t="s">
        <v>196</v>
      </c>
      <c r="O10" s="90"/>
      <c r="P10" s="90"/>
      <c r="Q10" s="90"/>
      <c r="R10" s="90"/>
      <c r="S10" s="90"/>
      <c r="T10" s="40"/>
      <c r="U10" s="1390">
        <f t="shared" ref="U10:U12" si="0">IFERROR(T10/$T$117,0)</f>
        <v>0</v>
      </c>
    </row>
    <row r="11" spans="1:21" ht="12.75" customHeight="1">
      <c r="A11" s="702" t="s">
        <v>80</v>
      </c>
      <c r="B11" s="702" t="s">
        <v>72</v>
      </c>
      <c r="C11" s="702" t="s">
        <v>194</v>
      </c>
      <c r="D11" s="90"/>
      <c r="E11" s="90"/>
      <c r="F11" s="90"/>
      <c r="G11" s="90"/>
      <c r="H11" s="90"/>
      <c r="I11" s="90"/>
      <c r="J11" s="90"/>
      <c r="L11" s="702" t="s">
        <v>80</v>
      </c>
      <c r="M11" s="702" t="s">
        <v>72</v>
      </c>
      <c r="N11" s="702" t="s">
        <v>194</v>
      </c>
      <c r="O11" s="90"/>
      <c r="P11" s="90"/>
      <c r="Q11" s="90"/>
      <c r="R11" s="90"/>
      <c r="S11" s="90"/>
      <c r="T11" s="40"/>
      <c r="U11" s="1390">
        <f t="shared" si="0"/>
        <v>0</v>
      </c>
    </row>
    <row r="12" spans="1:21" ht="12.75" customHeight="1">
      <c r="A12" s="702" t="s">
        <v>197</v>
      </c>
      <c r="B12" s="702" t="s">
        <v>72</v>
      </c>
      <c r="C12" s="702" t="s">
        <v>196</v>
      </c>
      <c r="D12" s="90"/>
      <c r="E12" s="90"/>
      <c r="F12" s="90"/>
      <c r="G12" s="90"/>
      <c r="H12" s="90"/>
      <c r="I12" s="90"/>
      <c r="J12" s="90"/>
      <c r="L12" s="702" t="s">
        <v>197</v>
      </c>
      <c r="M12" s="702" t="s">
        <v>72</v>
      </c>
      <c r="N12" s="702" t="s">
        <v>196</v>
      </c>
      <c r="O12" s="90"/>
      <c r="P12" s="90"/>
      <c r="Q12" s="90"/>
      <c r="R12" s="90"/>
      <c r="S12" s="90"/>
      <c r="T12" s="40"/>
      <c r="U12" s="1390">
        <f t="shared" si="0"/>
        <v>0</v>
      </c>
    </row>
    <row r="13" spans="1:21" s="668" customFormat="1" ht="12.75" customHeight="1">
      <c r="A13" s="702"/>
      <c r="B13" s="697" t="s">
        <v>198</v>
      </c>
      <c r="C13" s="697"/>
      <c r="D13" s="90"/>
      <c r="E13" s="90"/>
      <c r="F13" s="900"/>
      <c r="G13" s="900"/>
      <c r="H13" s="900"/>
      <c r="I13" s="40"/>
      <c r="J13" s="40"/>
      <c r="K13" s="105"/>
      <c r="L13" s="702"/>
      <c r="M13" s="697"/>
      <c r="N13" s="697"/>
      <c r="O13" s="90"/>
      <c r="P13" s="90"/>
      <c r="Q13" s="900"/>
      <c r="R13" s="900"/>
      <c r="S13" s="900"/>
      <c r="T13" s="40"/>
      <c r="U13" s="40"/>
    </row>
    <row r="14" spans="1:21">
      <c r="A14" s="932" t="s">
        <v>27</v>
      </c>
      <c r="B14" s="699"/>
      <c r="C14" s="699"/>
      <c r="D14" s="621"/>
      <c r="E14" s="621"/>
      <c r="F14" s="700"/>
      <c r="G14" s="700"/>
      <c r="H14" s="700"/>
      <c r="I14" s="701"/>
      <c r="J14" s="701"/>
      <c r="L14" s="932" t="s">
        <v>27</v>
      </c>
      <c r="M14" s="699"/>
      <c r="N14" s="699"/>
      <c r="O14" s="621"/>
      <c r="P14" s="621"/>
      <c r="Q14" s="700"/>
      <c r="R14" s="700"/>
      <c r="S14" s="700"/>
      <c r="T14" s="701"/>
      <c r="U14" s="701"/>
    </row>
    <row r="15" spans="1:21">
      <c r="A15" s="702" t="s">
        <v>199</v>
      </c>
      <c r="B15" s="702" t="s">
        <v>200</v>
      </c>
      <c r="C15" s="702" t="s">
        <v>196</v>
      </c>
      <c r="D15" s="90"/>
      <c r="E15" s="90"/>
      <c r="F15" s="90"/>
      <c r="G15" s="90"/>
      <c r="H15" s="90"/>
      <c r="I15" s="90"/>
      <c r="J15" s="90"/>
      <c r="L15" s="702" t="s">
        <v>199</v>
      </c>
      <c r="M15" s="702" t="s">
        <v>200</v>
      </c>
      <c r="N15" s="702" t="s">
        <v>196</v>
      </c>
      <c r="O15" s="90"/>
      <c r="P15" s="90"/>
      <c r="Q15" s="90"/>
      <c r="R15" s="90"/>
      <c r="S15" s="90"/>
      <c r="T15" s="40"/>
      <c r="U15" s="1390">
        <f t="shared" ref="U15:U30" si="1">IFERROR(T15/$T$117,0)</f>
        <v>0</v>
      </c>
    </row>
    <row r="16" spans="1:21">
      <c r="A16" s="702" t="s">
        <v>201</v>
      </c>
      <c r="B16" s="702" t="s">
        <v>200</v>
      </c>
      <c r="C16" s="702" t="s">
        <v>196</v>
      </c>
      <c r="D16" s="90"/>
      <c r="E16" s="90"/>
      <c r="F16" s="90"/>
      <c r="G16" s="90"/>
      <c r="H16" s="90"/>
      <c r="I16" s="90"/>
      <c r="J16" s="90"/>
      <c r="L16" s="702" t="s">
        <v>201</v>
      </c>
      <c r="M16" s="702" t="s">
        <v>200</v>
      </c>
      <c r="N16" s="702" t="s">
        <v>196</v>
      </c>
      <c r="O16" s="90"/>
      <c r="P16" s="90"/>
      <c r="Q16" s="90"/>
      <c r="R16" s="90"/>
      <c r="S16" s="90"/>
      <c r="T16" s="40"/>
      <c r="U16" s="1390">
        <f t="shared" si="1"/>
        <v>0</v>
      </c>
    </row>
    <row r="17" spans="1:21">
      <c r="A17" s="702" t="s">
        <v>202</v>
      </c>
      <c r="B17" s="702" t="s">
        <v>200</v>
      </c>
      <c r="C17" s="702" t="s">
        <v>196</v>
      </c>
      <c r="D17" s="90"/>
      <c r="E17" s="90"/>
      <c r="F17" s="90"/>
      <c r="G17" s="90"/>
      <c r="H17" s="90"/>
      <c r="I17" s="90"/>
      <c r="J17" s="90"/>
      <c r="L17" s="702" t="s">
        <v>202</v>
      </c>
      <c r="M17" s="702" t="s">
        <v>200</v>
      </c>
      <c r="N17" s="702" t="s">
        <v>196</v>
      </c>
      <c r="O17" s="90"/>
      <c r="P17" s="90"/>
      <c r="Q17" s="90"/>
      <c r="R17" s="90"/>
      <c r="S17" s="90"/>
      <c r="T17" s="40"/>
      <c r="U17" s="1390">
        <f t="shared" si="1"/>
        <v>0</v>
      </c>
    </row>
    <row r="18" spans="1:21">
      <c r="A18" s="702" t="s">
        <v>90</v>
      </c>
      <c r="B18" s="702" t="s">
        <v>200</v>
      </c>
      <c r="C18" s="702" t="s">
        <v>196</v>
      </c>
      <c r="D18" s="90"/>
      <c r="E18" s="90"/>
      <c r="F18" s="90"/>
      <c r="G18" s="90"/>
      <c r="H18" s="90"/>
      <c r="I18" s="90"/>
      <c r="J18" s="90"/>
      <c r="L18" s="702" t="s">
        <v>90</v>
      </c>
      <c r="M18" s="702" t="s">
        <v>200</v>
      </c>
      <c r="N18" s="702" t="s">
        <v>196</v>
      </c>
      <c r="O18" s="90"/>
      <c r="P18" s="90"/>
      <c r="Q18" s="90"/>
      <c r="R18" s="90"/>
      <c r="S18" s="90"/>
      <c r="T18" s="40"/>
      <c r="U18" s="1390">
        <f t="shared" si="1"/>
        <v>0</v>
      </c>
    </row>
    <row r="19" spans="1:21" ht="12.75" customHeight="1">
      <c r="A19" s="702" t="s">
        <v>83</v>
      </c>
      <c r="B19" s="702" t="s">
        <v>203</v>
      </c>
      <c r="C19" s="702" t="s">
        <v>196</v>
      </c>
      <c r="D19" s="90"/>
      <c r="E19" s="90"/>
      <c r="F19" s="90"/>
      <c r="G19" s="90"/>
      <c r="H19" s="90"/>
      <c r="I19" s="90"/>
      <c r="J19" s="90"/>
      <c r="L19" s="702" t="s">
        <v>83</v>
      </c>
      <c r="M19" s="702" t="s">
        <v>203</v>
      </c>
      <c r="N19" s="702" t="s">
        <v>196</v>
      </c>
      <c r="O19" s="90"/>
      <c r="P19" s="90"/>
      <c r="Q19" s="90"/>
      <c r="R19" s="90"/>
      <c r="S19" s="90"/>
      <c r="T19" s="40"/>
      <c r="U19" s="1390">
        <f t="shared" si="1"/>
        <v>0</v>
      </c>
    </row>
    <row r="20" spans="1:21" ht="12.75" customHeight="1">
      <c r="A20" s="702" t="s">
        <v>204</v>
      </c>
      <c r="B20" s="702" t="s">
        <v>72</v>
      </c>
      <c r="C20" s="702" t="s">
        <v>196</v>
      </c>
      <c r="D20" s="90"/>
      <c r="E20" s="90"/>
      <c r="F20" s="90"/>
      <c r="G20" s="90"/>
      <c r="H20" s="90"/>
      <c r="I20" s="90"/>
      <c r="J20" s="90"/>
      <c r="L20" s="702" t="s">
        <v>204</v>
      </c>
      <c r="M20" s="702" t="s">
        <v>72</v>
      </c>
      <c r="N20" s="702" t="s">
        <v>196</v>
      </c>
      <c r="O20" s="90"/>
      <c r="P20" s="90"/>
      <c r="Q20" s="90"/>
      <c r="R20" s="90"/>
      <c r="S20" s="90"/>
      <c r="T20" s="40"/>
      <c r="U20" s="1390">
        <f t="shared" si="1"/>
        <v>0</v>
      </c>
    </row>
    <row r="21" spans="1:21" ht="12.75" customHeight="1">
      <c r="A21" s="702" t="s">
        <v>205</v>
      </c>
      <c r="B21" s="702" t="s">
        <v>72</v>
      </c>
      <c r="C21" s="702" t="s">
        <v>196</v>
      </c>
      <c r="D21" s="90"/>
      <c r="E21" s="90"/>
      <c r="F21" s="90"/>
      <c r="G21" s="90"/>
      <c r="H21" s="90"/>
      <c r="I21" s="90"/>
      <c r="J21" s="90"/>
      <c r="L21" s="702" t="s">
        <v>205</v>
      </c>
      <c r="M21" s="702" t="s">
        <v>72</v>
      </c>
      <c r="N21" s="702" t="s">
        <v>196</v>
      </c>
      <c r="O21" s="90"/>
      <c r="P21" s="90"/>
      <c r="Q21" s="90"/>
      <c r="R21" s="90"/>
      <c r="S21" s="90"/>
      <c r="T21" s="40"/>
      <c r="U21" s="1390">
        <f t="shared" si="1"/>
        <v>0</v>
      </c>
    </row>
    <row r="22" spans="1:21" ht="12.75" customHeight="1">
      <c r="A22" s="702" t="s">
        <v>206</v>
      </c>
      <c r="B22" s="702" t="s">
        <v>72</v>
      </c>
      <c r="C22" s="702" t="s">
        <v>196</v>
      </c>
      <c r="D22" s="90"/>
      <c r="E22" s="90"/>
      <c r="F22" s="90"/>
      <c r="G22" s="90"/>
      <c r="H22" s="90"/>
      <c r="I22" s="90"/>
      <c r="J22" s="90"/>
      <c r="L22" s="702" t="s">
        <v>206</v>
      </c>
      <c r="M22" s="702" t="s">
        <v>72</v>
      </c>
      <c r="N22" s="702" t="s">
        <v>196</v>
      </c>
      <c r="O22" s="90"/>
      <c r="P22" s="90"/>
      <c r="Q22" s="90"/>
      <c r="R22" s="90"/>
      <c r="S22" s="90"/>
      <c r="T22" s="40"/>
      <c r="U22" s="1390">
        <f t="shared" si="1"/>
        <v>0</v>
      </c>
    </row>
    <row r="23" spans="1:21" ht="12.75" customHeight="1">
      <c r="A23" s="702" t="s">
        <v>93</v>
      </c>
      <c r="B23" s="702" t="s">
        <v>72</v>
      </c>
      <c r="C23" s="702" t="s">
        <v>194</v>
      </c>
      <c r="D23" s="90"/>
      <c r="E23" s="90"/>
      <c r="F23" s="90"/>
      <c r="G23" s="90"/>
      <c r="H23" s="90"/>
      <c r="I23" s="90"/>
      <c r="J23" s="90"/>
      <c r="L23" s="702" t="s">
        <v>93</v>
      </c>
      <c r="M23" s="702" t="s">
        <v>72</v>
      </c>
      <c r="N23" s="702" t="s">
        <v>194</v>
      </c>
      <c r="O23" s="90"/>
      <c r="P23" s="90"/>
      <c r="Q23" s="90"/>
      <c r="R23" s="90"/>
      <c r="S23" s="90"/>
      <c r="T23" s="40"/>
      <c r="U23" s="1390">
        <f t="shared" si="1"/>
        <v>0</v>
      </c>
    </row>
    <row r="24" spans="1:21" ht="12.75" customHeight="1">
      <c r="A24" s="702" t="s">
        <v>207</v>
      </c>
      <c r="B24" s="702" t="s">
        <v>72</v>
      </c>
      <c r="C24" s="702" t="s">
        <v>194</v>
      </c>
      <c r="D24" s="90"/>
      <c r="E24" s="90"/>
      <c r="F24" s="90"/>
      <c r="G24" s="90"/>
      <c r="H24" s="90"/>
      <c r="I24" s="90"/>
      <c r="J24" s="90"/>
      <c r="L24" s="702" t="s">
        <v>207</v>
      </c>
      <c r="M24" s="702" t="s">
        <v>72</v>
      </c>
      <c r="N24" s="702" t="s">
        <v>194</v>
      </c>
      <c r="O24" s="90"/>
      <c r="P24" s="90"/>
      <c r="Q24" s="90"/>
      <c r="R24" s="90"/>
      <c r="S24" s="90"/>
      <c r="T24" s="40"/>
      <c r="U24" s="1390">
        <f t="shared" si="1"/>
        <v>0</v>
      </c>
    </row>
    <row r="25" spans="1:21">
      <c r="A25" s="702" t="s">
        <v>91</v>
      </c>
      <c r="B25" s="702" t="s">
        <v>208</v>
      </c>
      <c r="C25" s="702" t="s">
        <v>194</v>
      </c>
      <c r="D25" s="90"/>
      <c r="E25" s="90"/>
      <c r="F25" s="90"/>
      <c r="G25" s="90"/>
      <c r="H25" s="90"/>
      <c r="I25" s="90"/>
      <c r="J25" s="90"/>
      <c r="L25" s="702" t="s">
        <v>91</v>
      </c>
      <c r="M25" s="702" t="s">
        <v>208</v>
      </c>
      <c r="N25" s="702" t="s">
        <v>194</v>
      </c>
      <c r="O25" s="90"/>
      <c r="P25" s="90"/>
      <c r="Q25" s="90"/>
      <c r="R25" s="90"/>
      <c r="S25" s="90"/>
      <c r="T25" s="40"/>
      <c r="U25" s="1390">
        <f t="shared" si="1"/>
        <v>0</v>
      </c>
    </row>
    <row r="26" spans="1:21" ht="12.75" customHeight="1">
      <c r="A26" s="702" t="s">
        <v>96</v>
      </c>
      <c r="B26" s="702" t="s">
        <v>209</v>
      </c>
      <c r="C26" s="702" t="s">
        <v>194</v>
      </c>
      <c r="D26" s="90"/>
      <c r="E26" s="90"/>
      <c r="F26" s="90"/>
      <c r="G26" s="90"/>
      <c r="H26" s="90"/>
      <c r="I26" s="90"/>
      <c r="J26" s="90"/>
      <c r="L26" s="702" t="s">
        <v>96</v>
      </c>
      <c r="M26" s="702" t="s">
        <v>209</v>
      </c>
      <c r="N26" s="702" t="s">
        <v>194</v>
      </c>
      <c r="O26" s="90"/>
      <c r="P26" s="90"/>
      <c r="Q26" s="90"/>
      <c r="R26" s="90"/>
      <c r="S26" s="90"/>
      <c r="T26" s="40"/>
      <c r="U26" s="1390">
        <f t="shared" si="1"/>
        <v>0</v>
      </c>
    </row>
    <row r="27" spans="1:21" ht="12.75" customHeight="1">
      <c r="A27" s="702" t="s">
        <v>210</v>
      </c>
      <c r="B27" s="702" t="s">
        <v>209</v>
      </c>
      <c r="C27" s="702" t="s">
        <v>194</v>
      </c>
      <c r="D27" s="90"/>
      <c r="E27" s="90"/>
      <c r="F27" s="90"/>
      <c r="G27" s="90"/>
      <c r="H27" s="90"/>
      <c r="I27" s="90"/>
      <c r="J27" s="90"/>
      <c r="L27" s="702" t="s">
        <v>210</v>
      </c>
      <c r="M27" s="702" t="s">
        <v>209</v>
      </c>
      <c r="N27" s="702" t="s">
        <v>194</v>
      </c>
      <c r="O27" s="90"/>
      <c r="P27" s="90"/>
      <c r="Q27" s="90"/>
      <c r="R27" s="90"/>
      <c r="S27" s="90"/>
      <c r="T27" s="40"/>
      <c r="U27" s="1390">
        <f t="shared" si="1"/>
        <v>0</v>
      </c>
    </row>
    <row r="28" spans="1:21" ht="12.75" customHeight="1">
      <c r="A28" s="702" t="s">
        <v>211</v>
      </c>
      <c r="B28" s="702" t="s">
        <v>72</v>
      </c>
      <c r="C28" s="702" t="s">
        <v>196</v>
      </c>
      <c r="D28" s="90"/>
      <c r="E28" s="90"/>
      <c r="F28" s="90"/>
      <c r="G28" s="90"/>
      <c r="H28" s="90"/>
      <c r="I28" s="90"/>
      <c r="J28" s="90"/>
      <c r="L28" s="702" t="s">
        <v>211</v>
      </c>
      <c r="M28" s="702" t="s">
        <v>72</v>
      </c>
      <c r="N28" s="702" t="s">
        <v>196</v>
      </c>
      <c r="O28" s="90"/>
      <c r="P28" s="90"/>
      <c r="Q28" s="90"/>
      <c r="R28" s="90"/>
      <c r="S28" s="90"/>
      <c r="T28" s="40"/>
      <c r="U28" s="1390">
        <f t="shared" si="1"/>
        <v>0</v>
      </c>
    </row>
    <row r="29" spans="1:21" ht="12.75" customHeight="1">
      <c r="A29" s="702" t="s">
        <v>212</v>
      </c>
      <c r="B29" s="702" t="s">
        <v>72</v>
      </c>
      <c r="C29" s="702" t="s">
        <v>196</v>
      </c>
      <c r="D29" s="90"/>
      <c r="E29" s="90"/>
      <c r="F29" s="90"/>
      <c r="G29" s="90"/>
      <c r="H29" s="90"/>
      <c r="I29" s="90"/>
      <c r="J29" s="90"/>
      <c r="L29" s="702" t="s">
        <v>212</v>
      </c>
      <c r="M29" s="702" t="s">
        <v>72</v>
      </c>
      <c r="N29" s="702" t="s">
        <v>196</v>
      </c>
      <c r="O29" s="90"/>
      <c r="P29" s="90"/>
      <c r="Q29" s="90"/>
      <c r="R29" s="90"/>
      <c r="S29" s="90"/>
      <c r="T29" s="40"/>
      <c r="U29" s="1390">
        <f t="shared" si="1"/>
        <v>0</v>
      </c>
    </row>
    <row r="30" spans="1:21" ht="12.75" customHeight="1">
      <c r="A30" s="702" t="s">
        <v>213</v>
      </c>
      <c r="B30" s="702" t="s">
        <v>72</v>
      </c>
      <c r="C30" s="702" t="s">
        <v>196</v>
      </c>
      <c r="D30" s="90"/>
      <c r="E30" s="90"/>
      <c r="F30" s="90"/>
      <c r="G30" s="90"/>
      <c r="H30" s="90"/>
      <c r="I30" s="90"/>
      <c r="J30" s="90"/>
      <c r="L30" s="702" t="s">
        <v>213</v>
      </c>
      <c r="M30" s="702" t="s">
        <v>72</v>
      </c>
      <c r="N30" s="702" t="s">
        <v>196</v>
      </c>
      <c r="O30" s="90"/>
      <c r="P30" s="90"/>
      <c r="Q30" s="90"/>
      <c r="R30" s="90"/>
      <c r="S30" s="90"/>
      <c r="T30" s="40"/>
      <c r="U30" s="1390">
        <f t="shared" si="1"/>
        <v>0</v>
      </c>
    </row>
    <row r="31" spans="1:21">
      <c r="A31" s="243"/>
      <c r="B31" s="697"/>
      <c r="C31" s="697"/>
      <c r="D31" s="90"/>
      <c r="E31" s="90"/>
      <c r="F31" s="900"/>
      <c r="G31" s="900"/>
      <c r="H31" s="900"/>
      <c r="I31" s="40"/>
      <c r="J31" s="40"/>
      <c r="L31" s="243"/>
      <c r="M31" s="697"/>
      <c r="N31" s="697"/>
      <c r="O31" s="90"/>
      <c r="P31" s="90"/>
      <c r="Q31" s="900"/>
      <c r="R31" s="900"/>
      <c r="S31" s="900"/>
      <c r="T31" s="40"/>
      <c r="U31" s="40"/>
    </row>
    <row r="32" spans="1:21">
      <c r="A32" s="932" t="s">
        <v>214</v>
      </c>
      <c r="B32" s="699"/>
      <c r="C32" s="699"/>
      <c r="D32" s="621"/>
      <c r="E32" s="621"/>
      <c r="F32" s="700"/>
      <c r="G32" s="700"/>
      <c r="H32" s="700"/>
      <c r="I32" s="701"/>
      <c r="J32" s="701"/>
      <c r="L32" s="932" t="s">
        <v>214</v>
      </c>
      <c r="M32" s="699"/>
      <c r="N32" s="699"/>
      <c r="O32" s="621"/>
      <c r="P32" s="621"/>
      <c r="Q32" s="700"/>
      <c r="R32" s="700"/>
      <c r="S32" s="700"/>
      <c r="T32" s="701"/>
      <c r="U32" s="701"/>
    </row>
    <row r="33" spans="1:21">
      <c r="A33" s="702" t="s">
        <v>215</v>
      </c>
      <c r="B33" s="702" t="s">
        <v>209</v>
      </c>
      <c r="C33" s="702" t="s">
        <v>194</v>
      </c>
      <c r="D33" s="90"/>
      <c r="E33" s="90"/>
      <c r="F33" s="90"/>
      <c r="G33" s="90"/>
      <c r="H33" s="90"/>
      <c r="I33" s="90"/>
      <c r="J33" s="90"/>
      <c r="L33" s="702" t="s">
        <v>215</v>
      </c>
      <c r="M33" s="702" t="s">
        <v>209</v>
      </c>
      <c r="N33" s="702" t="s">
        <v>194</v>
      </c>
      <c r="O33" s="90"/>
      <c r="P33" s="90"/>
      <c r="Q33" s="90"/>
      <c r="R33" s="90"/>
      <c r="S33" s="90"/>
      <c r="T33" s="40"/>
      <c r="U33" s="1390">
        <f t="shared" ref="U33:U39" si="2">IFERROR(T33/$T$117,0)</f>
        <v>0</v>
      </c>
    </row>
    <row r="34" spans="1:21">
      <c r="A34" s="702" t="s">
        <v>98</v>
      </c>
      <c r="B34" s="702" t="s">
        <v>216</v>
      </c>
      <c r="C34" s="702" t="s">
        <v>196</v>
      </c>
      <c r="D34" s="90"/>
      <c r="E34" s="90"/>
      <c r="F34" s="90"/>
      <c r="G34" s="90"/>
      <c r="H34" s="90"/>
      <c r="I34" s="90"/>
      <c r="J34" s="90"/>
      <c r="L34" s="702" t="s">
        <v>98</v>
      </c>
      <c r="M34" s="702" t="s">
        <v>216</v>
      </c>
      <c r="N34" s="702" t="s">
        <v>196</v>
      </c>
      <c r="O34" s="90"/>
      <c r="P34" s="90"/>
      <c r="Q34" s="90"/>
      <c r="R34" s="90"/>
      <c r="S34" s="90"/>
      <c r="T34" s="40"/>
      <c r="U34" s="1390">
        <f t="shared" si="2"/>
        <v>0</v>
      </c>
    </row>
    <row r="35" spans="1:21">
      <c r="A35" s="702" t="s">
        <v>217</v>
      </c>
      <c r="B35" s="702" t="s">
        <v>216</v>
      </c>
      <c r="C35" s="702" t="s">
        <v>196</v>
      </c>
      <c r="D35" s="90"/>
      <c r="E35" s="90"/>
      <c r="F35" s="90"/>
      <c r="G35" s="90"/>
      <c r="H35" s="90"/>
      <c r="I35" s="90"/>
      <c r="J35" s="90"/>
      <c r="L35" s="702" t="s">
        <v>217</v>
      </c>
      <c r="M35" s="702" t="s">
        <v>216</v>
      </c>
      <c r="N35" s="702" t="s">
        <v>196</v>
      </c>
      <c r="O35" s="90"/>
      <c r="P35" s="90"/>
      <c r="Q35" s="90"/>
      <c r="R35" s="90"/>
      <c r="S35" s="90"/>
      <c r="T35" s="40"/>
      <c r="U35" s="1390">
        <f t="shared" si="2"/>
        <v>0</v>
      </c>
    </row>
    <row r="36" spans="1:21">
      <c r="A36" s="702" t="s">
        <v>218</v>
      </c>
      <c r="B36" s="702" t="s">
        <v>216</v>
      </c>
      <c r="C36" s="702" t="s">
        <v>196</v>
      </c>
      <c r="D36" s="90"/>
      <c r="E36" s="90"/>
      <c r="F36" s="90"/>
      <c r="G36" s="90"/>
      <c r="H36" s="90"/>
      <c r="I36" s="90"/>
      <c r="J36" s="90"/>
      <c r="L36" s="702" t="s">
        <v>218</v>
      </c>
      <c r="M36" s="702" t="s">
        <v>216</v>
      </c>
      <c r="N36" s="702" t="s">
        <v>196</v>
      </c>
      <c r="O36" s="90"/>
      <c r="P36" s="90"/>
      <c r="Q36" s="90"/>
      <c r="R36" s="90"/>
      <c r="S36" s="90"/>
      <c r="T36" s="40"/>
      <c r="U36" s="1390">
        <f t="shared" si="2"/>
        <v>0</v>
      </c>
    </row>
    <row r="37" spans="1:21">
      <c r="A37" s="702" t="s">
        <v>219</v>
      </c>
      <c r="B37" s="702" t="s">
        <v>216</v>
      </c>
      <c r="C37" s="702" t="s">
        <v>196</v>
      </c>
      <c r="D37" s="90"/>
      <c r="E37" s="90"/>
      <c r="F37" s="90"/>
      <c r="G37" s="90"/>
      <c r="H37" s="90"/>
      <c r="I37" s="90"/>
      <c r="J37" s="90"/>
      <c r="L37" s="702" t="s">
        <v>219</v>
      </c>
      <c r="M37" s="702" t="s">
        <v>216</v>
      </c>
      <c r="N37" s="702" t="s">
        <v>196</v>
      </c>
      <c r="O37" s="90"/>
      <c r="P37" s="90"/>
      <c r="Q37" s="90"/>
      <c r="R37" s="90"/>
      <c r="S37" s="90"/>
      <c r="T37" s="40"/>
      <c r="U37" s="1390">
        <f t="shared" si="2"/>
        <v>0</v>
      </c>
    </row>
    <row r="38" spans="1:21">
      <c r="A38" s="702" t="s">
        <v>220</v>
      </c>
      <c r="B38" s="702" t="s">
        <v>216</v>
      </c>
      <c r="C38" s="702" t="s">
        <v>196</v>
      </c>
      <c r="D38" s="90"/>
      <c r="E38" s="90"/>
      <c r="F38" s="90"/>
      <c r="G38" s="90"/>
      <c r="H38" s="90"/>
      <c r="I38" s="90"/>
      <c r="J38" s="90"/>
      <c r="L38" s="702" t="s">
        <v>220</v>
      </c>
      <c r="M38" s="702" t="s">
        <v>216</v>
      </c>
      <c r="N38" s="702" t="s">
        <v>196</v>
      </c>
      <c r="O38" s="90"/>
      <c r="P38" s="90"/>
      <c r="Q38" s="90"/>
      <c r="R38" s="90"/>
      <c r="S38" s="90"/>
      <c r="T38" s="40"/>
      <c r="U38" s="1390">
        <f t="shared" si="2"/>
        <v>0</v>
      </c>
    </row>
    <row r="39" spans="1:21">
      <c r="A39" s="702" t="s">
        <v>221</v>
      </c>
      <c r="B39" s="702" t="s">
        <v>222</v>
      </c>
      <c r="C39" s="702" t="s">
        <v>194</v>
      </c>
      <c r="D39" s="90"/>
      <c r="E39" s="90"/>
      <c r="F39" s="90"/>
      <c r="G39" s="90"/>
      <c r="H39" s="90"/>
      <c r="I39" s="90"/>
      <c r="J39" s="90"/>
      <c r="L39" s="702" t="s">
        <v>221</v>
      </c>
      <c r="M39" s="702" t="s">
        <v>222</v>
      </c>
      <c r="N39" s="702" t="s">
        <v>194</v>
      </c>
      <c r="O39" s="90"/>
      <c r="P39" s="90"/>
      <c r="Q39" s="90"/>
      <c r="R39" s="90"/>
      <c r="S39" s="90"/>
      <c r="T39" s="40"/>
      <c r="U39" s="1390">
        <f t="shared" si="2"/>
        <v>0</v>
      </c>
    </row>
    <row r="40" spans="1:21">
      <c r="A40" s="702"/>
      <c r="B40" s="697"/>
      <c r="C40" s="697"/>
      <c r="D40" s="90"/>
      <c r="E40" s="90"/>
      <c r="F40" s="900"/>
      <c r="G40" s="900"/>
      <c r="H40" s="900"/>
      <c r="I40" s="40"/>
      <c r="J40" s="40"/>
      <c r="L40" s="702"/>
      <c r="M40" s="697"/>
      <c r="N40" s="697"/>
      <c r="O40" s="90"/>
      <c r="P40" s="90"/>
      <c r="Q40" s="900"/>
      <c r="R40" s="900"/>
      <c r="S40" s="900"/>
      <c r="T40" s="40"/>
      <c r="U40" s="40"/>
    </row>
    <row r="41" spans="1:21">
      <c r="A41" s="932" t="s">
        <v>29</v>
      </c>
      <c r="B41" s="699"/>
      <c r="C41" s="699"/>
      <c r="D41" s="621"/>
      <c r="E41" s="621"/>
      <c r="F41" s="700"/>
      <c r="G41" s="700"/>
      <c r="H41" s="700"/>
      <c r="I41" s="701"/>
      <c r="J41" s="701"/>
      <c r="L41" s="932" t="s">
        <v>29</v>
      </c>
      <c r="M41" s="699"/>
      <c r="N41" s="699"/>
      <c r="O41" s="621"/>
      <c r="P41" s="621"/>
      <c r="Q41" s="700"/>
      <c r="R41" s="700"/>
      <c r="S41" s="700"/>
      <c r="T41" s="701"/>
      <c r="U41" s="701"/>
    </row>
    <row r="42" spans="1:21">
      <c r="A42" s="702" t="s">
        <v>223</v>
      </c>
      <c r="B42" s="702" t="s">
        <v>224</v>
      </c>
      <c r="C42" s="702" t="s">
        <v>196</v>
      </c>
      <c r="D42" s="90"/>
      <c r="E42" s="90"/>
      <c r="F42" s="90"/>
      <c r="G42" s="90"/>
      <c r="H42" s="90"/>
      <c r="I42" s="90"/>
      <c r="J42" s="90"/>
      <c r="L42" s="702" t="s">
        <v>223</v>
      </c>
      <c r="M42" s="702" t="s">
        <v>224</v>
      </c>
      <c r="N42" s="702" t="s">
        <v>196</v>
      </c>
      <c r="O42" s="90"/>
      <c r="P42" s="90"/>
      <c r="Q42" s="90"/>
      <c r="R42" s="90"/>
      <c r="S42" s="90"/>
      <c r="T42" s="40"/>
      <c r="U42" s="1390">
        <f t="shared" ref="U42:U57" si="3">IFERROR(T42/$T$117,0)</f>
        <v>0</v>
      </c>
    </row>
    <row r="43" spans="1:21">
      <c r="A43" s="702" t="s">
        <v>225</v>
      </c>
      <c r="B43" s="702" t="s">
        <v>224</v>
      </c>
      <c r="C43" s="702" t="s">
        <v>196</v>
      </c>
      <c r="D43" s="90"/>
      <c r="E43" s="90"/>
      <c r="F43" s="90"/>
      <c r="G43" s="90"/>
      <c r="H43" s="90"/>
      <c r="I43" s="90"/>
      <c r="J43" s="90"/>
      <c r="L43" s="702" t="s">
        <v>225</v>
      </c>
      <c r="M43" s="702" t="s">
        <v>224</v>
      </c>
      <c r="N43" s="702" t="s">
        <v>196</v>
      </c>
      <c r="O43" s="90"/>
      <c r="P43" s="90"/>
      <c r="Q43" s="90"/>
      <c r="R43" s="90"/>
      <c r="S43" s="90"/>
      <c r="T43" s="40"/>
      <c r="U43" s="1390">
        <f t="shared" si="3"/>
        <v>0</v>
      </c>
    </row>
    <row r="44" spans="1:21">
      <c r="A44" s="702" t="s">
        <v>226</v>
      </c>
      <c r="B44" s="702" t="s">
        <v>224</v>
      </c>
      <c r="C44" s="702" t="s">
        <v>196</v>
      </c>
      <c r="D44" s="90"/>
      <c r="E44" s="90"/>
      <c r="F44" s="90"/>
      <c r="G44" s="90"/>
      <c r="H44" s="90"/>
      <c r="I44" s="90"/>
      <c r="J44" s="90"/>
      <c r="L44" s="702" t="s">
        <v>226</v>
      </c>
      <c r="M44" s="702" t="s">
        <v>224</v>
      </c>
      <c r="N44" s="702" t="s">
        <v>196</v>
      </c>
      <c r="O44" s="90"/>
      <c r="P44" s="90"/>
      <c r="Q44" s="90"/>
      <c r="R44" s="90"/>
      <c r="S44" s="90"/>
      <c r="T44" s="40"/>
      <c r="U44" s="1390">
        <f t="shared" si="3"/>
        <v>0</v>
      </c>
    </row>
    <row r="45" spans="1:21">
      <c r="A45" s="702" t="s">
        <v>227</v>
      </c>
      <c r="B45" s="702" t="s">
        <v>224</v>
      </c>
      <c r="C45" s="702" t="s">
        <v>196</v>
      </c>
      <c r="D45" s="90"/>
      <c r="E45" s="90"/>
      <c r="F45" s="90"/>
      <c r="G45" s="90"/>
      <c r="H45" s="90"/>
      <c r="I45" s="90"/>
      <c r="J45" s="90"/>
      <c r="L45" s="702" t="s">
        <v>227</v>
      </c>
      <c r="M45" s="702" t="s">
        <v>224</v>
      </c>
      <c r="N45" s="702" t="s">
        <v>196</v>
      </c>
      <c r="O45" s="90"/>
      <c r="P45" s="90"/>
      <c r="Q45" s="90"/>
      <c r="R45" s="90"/>
      <c r="S45" s="90"/>
      <c r="T45" s="40"/>
      <c r="U45" s="1390">
        <f t="shared" si="3"/>
        <v>0</v>
      </c>
    </row>
    <row r="46" spans="1:21">
      <c r="A46" s="702" t="s">
        <v>228</v>
      </c>
      <c r="B46" s="702" t="s">
        <v>224</v>
      </c>
      <c r="C46" s="702" t="s">
        <v>196</v>
      </c>
      <c r="D46" s="90"/>
      <c r="E46" s="90"/>
      <c r="F46" s="90"/>
      <c r="G46" s="90"/>
      <c r="H46" s="90"/>
      <c r="I46" s="90"/>
      <c r="J46" s="90"/>
      <c r="L46" s="702" t="s">
        <v>228</v>
      </c>
      <c r="M46" s="702" t="s">
        <v>224</v>
      </c>
      <c r="N46" s="702" t="s">
        <v>196</v>
      </c>
      <c r="O46" s="90"/>
      <c r="P46" s="90"/>
      <c r="Q46" s="90"/>
      <c r="R46" s="90"/>
      <c r="S46" s="90"/>
      <c r="T46" s="40"/>
      <c r="U46" s="1390">
        <f t="shared" si="3"/>
        <v>0</v>
      </c>
    </row>
    <row r="47" spans="1:21">
      <c r="A47" s="702" t="s">
        <v>111</v>
      </c>
      <c r="B47" s="702" t="s">
        <v>200</v>
      </c>
      <c r="C47" s="702" t="s">
        <v>196</v>
      </c>
      <c r="D47" s="90"/>
      <c r="E47" s="90"/>
      <c r="F47" s="90"/>
      <c r="G47" s="90"/>
      <c r="H47" s="90"/>
      <c r="I47" s="90"/>
      <c r="J47" s="90"/>
      <c r="L47" s="702" t="s">
        <v>111</v>
      </c>
      <c r="M47" s="702" t="s">
        <v>200</v>
      </c>
      <c r="N47" s="702" t="s">
        <v>196</v>
      </c>
      <c r="O47" s="90"/>
      <c r="P47" s="90"/>
      <c r="Q47" s="90"/>
      <c r="R47" s="90"/>
      <c r="S47" s="90"/>
      <c r="T47" s="40"/>
      <c r="U47" s="1390">
        <f t="shared" si="3"/>
        <v>0</v>
      </c>
    </row>
    <row r="48" spans="1:21">
      <c r="A48" s="702" t="s">
        <v>229</v>
      </c>
      <c r="B48" s="702" t="s">
        <v>200</v>
      </c>
      <c r="C48" s="702" t="s">
        <v>196</v>
      </c>
      <c r="D48" s="90"/>
      <c r="E48" s="90"/>
      <c r="F48" s="90"/>
      <c r="G48" s="90"/>
      <c r="H48" s="90"/>
      <c r="I48" s="90"/>
      <c r="J48" s="90"/>
      <c r="L48" s="702" t="s">
        <v>229</v>
      </c>
      <c r="M48" s="702" t="s">
        <v>200</v>
      </c>
      <c r="N48" s="702" t="s">
        <v>196</v>
      </c>
      <c r="O48" s="90"/>
      <c r="P48" s="90"/>
      <c r="Q48" s="90"/>
      <c r="R48" s="90"/>
      <c r="S48" s="90"/>
      <c r="T48" s="40"/>
      <c r="U48" s="1390">
        <f t="shared" si="3"/>
        <v>0</v>
      </c>
    </row>
    <row r="49" spans="1:21">
      <c r="A49" s="702" t="s">
        <v>230</v>
      </c>
      <c r="B49" s="702" t="s">
        <v>72</v>
      </c>
      <c r="C49" s="702" t="s">
        <v>194</v>
      </c>
      <c r="D49" s="90"/>
      <c r="E49" s="90"/>
      <c r="F49" s="90"/>
      <c r="G49" s="90"/>
      <c r="H49" s="90"/>
      <c r="I49" s="90"/>
      <c r="J49" s="90"/>
      <c r="L49" s="702" t="s">
        <v>230</v>
      </c>
      <c r="M49" s="702" t="s">
        <v>72</v>
      </c>
      <c r="N49" s="702" t="s">
        <v>194</v>
      </c>
      <c r="O49" s="90"/>
      <c r="P49" s="90"/>
      <c r="Q49" s="90"/>
      <c r="R49" s="90"/>
      <c r="S49" s="90"/>
      <c r="T49" s="40"/>
      <c r="U49" s="1390">
        <f t="shared" si="3"/>
        <v>0</v>
      </c>
    </row>
    <row r="50" spans="1:21">
      <c r="A50" s="702" t="s">
        <v>231</v>
      </c>
      <c r="B50" s="702" t="s">
        <v>72</v>
      </c>
      <c r="C50" s="702" t="s">
        <v>196</v>
      </c>
      <c r="D50" s="90"/>
      <c r="E50" s="90"/>
      <c r="F50" s="90"/>
      <c r="G50" s="90"/>
      <c r="H50" s="90"/>
      <c r="I50" s="90"/>
      <c r="J50" s="90"/>
      <c r="L50" s="702" t="s">
        <v>231</v>
      </c>
      <c r="M50" s="702" t="s">
        <v>72</v>
      </c>
      <c r="N50" s="702" t="s">
        <v>196</v>
      </c>
      <c r="O50" s="90"/>
      <c r="P50" s="90"/>
      <c r="Q50" s="90"/>
      <c r="R50" s="90"/>
      <c r="S50" s="90"/>
      <c r="T50" s="40"/>
      <c r="U50" s="1390">
        <f t="shared" si="3"/>
        <v>0</v>
      </c>
    </row>
    <row r="51" spans="1:21">
      <c r="A51" s="702" t="s">
        <v>232</v>
      </c>
      <c r="B51" s="702" t="s">
        <v>72</v>
      </c>
      <c r="C51" s="702" t="s">
        <v>194</v>
      </c>
      <c r="D51" s="90"/>
      <c r="E51" s="90"/>
      <c r="F51" s="90"/>
      <c r="G51" s="90"/>
      <c r="H51" s="90"/>
      <c r="I51" s="90"/>
      <c r="J51" s="90"/>
      <c r="L51" s="702" t="s">
        <v>232</v>
      </c>
      <c r="M51" s="702" t="s">
        <v>72</v>
      </c>
      <c r="N51" s="702" t="s">
        <v>194</v>
      </c>
      <c r="O51" s="90"/>
      <c r="P51" s="90"/>
      <c r="Q51" s="90"/>
      <c r="R51" s="90"/>
      <c r="S51" s="90"/>
      <c r="T51" s="40"/>
      <c r="U51" s="1390">
        <f t="shared" si="3"/>
        <v>0</v>
      </c>
    </row>
    <row r="52" spans="1:21">
      <c r="A52" s="702" t="s">
        <v>104</v>
      </c>
      <c r="B52" s="702" t="s">
        <v>72</v>
      </c>
      <c r="C52" s="702" t="s">
        <v>194</v>
      </c>
      <c r="D52" s="90"/>
      <c r="E52" s="90"/>
      <c r="F52" s="90"/>
      <c r="G52" s="90"/>
      <c r="H52" s="90"/>
      <c r="I52" s="90"/>
      <c r="J52" s="90"/>
      <c r="L52" s="702" t="s">
        <v>104</v>
      </c>
      <c r="M52" s="702" t="s">
        <v>72</v>
      </c>
      <c r="N52" s="702" t="s">
        <v>194</v>
      </c>
      <c r="O52" s="90"/>
      <c r="P52" s="90"/>
      <c r="Q52" s="90"/>
      <c r="R52" s="90"/>
      <c r="S52" s="90"/>
      <c r="T52" s="40"/>
      <c r="U52" s="1390">
        <f t="shared" si="3"/>
        <v>0</v>
      </c>
    </row>
    <row r="53" spans="1:21">
      <c r="A53" s="702" t="s">
        <v>115</v>
      </c>
      <c r="B53" s="702" t="s">
        <v>72</v>
      </c>
      <c r="C53" s="702" t="s">
        <v>194</v>
      </c>
      <c r="D53" s="90"/>
      <c r="E53" s="90"/>
      <c r="F53" s="90"/>
      <c r="G53" s="90"/>
      <c r="H53" s="90"/>
      <c r="I53" s="90"/>
      <c r="J53" s="90"/>
      <c r="L53" s="702" t="s">
        <v>115</v>
      </c>
      <c r="M53" s="702" t="s">
        <v>72</v>
      </c>
      <c r="N53" s="702" t="s">
        <v>194</v>
      </c>
      <c r="O53" s="90"/>
      <c r="P53" s="90"/>
      <c r="Q53" s="90"/>
      <c r="R53" s="90"/>
      <c r="S53" s="90"/>
      <c r="T53" s="40"/>
      <c r="U53" s="1390">
        <f t="shared" si="3"/>
        <v>0</v>
      </c>
    </row>
    <row r="54" spans="1:21">
      <c r="A54" s="702" t="s">
        <v>118</v>
      </c>
      <c r="B54" s="702" t="s">
        <v>72</v>
      </c>
      <c r="C54" s="702" t="s">
        <v>194</v>
      </c>
      <c r="D54" s="90"/>
      <c r="E54" s="90"/>
      <c r="F54" s="90"/>
      <c r="G54" s="90"/>
      <c r="H54" s="90"/>
      <c r="I54" s="90"/>
      <c r="J54" s="90"/>
      <c r="L54" s="702" t="s">
        <v>118</v>
      </c>
      <c r="M54" s="702" t="s">
        <v>72</v>
      </c>
      <c r="N54" s="702" t="s">
        <v>194</v>
      </c>
      <c r="O54" s="90"/>
      <c r="P54" s="90"/>
      <c r="Q54" s="90"/>
      <c r="R54" s="90"/>
      <c r="S54" s="90"/>
      <c r="T54" s="40"/>
      <c r="U54" s="1390">
        <f t="shared" si="3"/>
        <v>0</v>
      </c>
    </row>
    <row r="55" spans="1:21">
      <c r="A55" s="702" t="s">
        <v>125</v>
      </c>
      <c r="B55" s="702" t="s">
        <v>72</v>
      </c>
      <c r="C55" s="702" t="s">
        <v>194</v>
      </c>
      <c r="D55" s="90"/>
      <c r="E55" s="90"/>
      <c r="F55" s="90"/>
      <c r="G55" s="90"/>
      <c r="H55" s="90"/>
      <c r="I55" s="90"/>
      <c r="J55" s="90"/>
      <c r="L55" s="702" t="s">
        <v>125</v>
      </c>
      <c r="M55" s="702" t="s">
        <v>72</v>
      </c>
      <c r="N55" s="702" t="s">
        <v>194</v>
      </c>
      <c r="O55" s="90"/>
      <c r="P55" s="90"/>
      <c r="Q55" s="90"/>
      <c r="R55" s="90"/>
      <c r="S55" s="90"/>
      <c r="T55" s="40"/>
      <c r="U55" s="1390">
        <f t="shared" si="3"/>
        <v>0</v>
      </c>
    </row>
    <row r="56" spans="1:21">
      <c r="A56" s="702" t="s">
        <v>233</v>
      </c>
      <c r="B56" s="702" t="s">
        <v>72</v>
      </c>
      <c r="C56" s="702" t="s">
        <v>196</v>
      </c>
      <c r="D56" s="90"/>
      <c r="E56" s="90"/>
      <c r="F56" s="90"/>
      <c r="G56" s="90"/>
      <c r="H56" s="90"/>
      <c r="I56" s="90"/>
      <c r="J56" s="90"/>
      <c r="L56" s="702" t="s">
        <v>233</v>
      </c>
      <c r="M56" s="702" t="s">
        <v>72</v>
      </c>
      <c r="N56" s="702" t="s">
        <v>196</v>
      </c>
      <c r="O56" s="90"/>
      <c r="P56" s="90"/>
      <c r="Q56" s="90"/>
      <c r="R56" s="90"/>
      <c r="S56" s="90"/>
      <c r="T56" s="40"/>
      <c r="U56" s="1390">
        <f t="shared" si="3"/>
        <v>0</v>
      </c>
    </row>
    <row r="57" spans="1:21">
      <c r="A57" s="702" t="s">
        <v>234</v>
      </c>
      <c r="B57" s="702" t="s">
        <v>235</v>
      </c>
      <c r="C57" s="702" t="s">
        <v>194</v>
      </c>
      <c r="D57" s="90"/>
      <c r="E57" s="90"/>
      <c r="F57" s="90"/>
      <c r="G57" s="90"/>
      <c r="H57" s="90"/>
      <c r="I57" s="90"/>
      <c r="J57" s="90"/>
      <c r="L57" s="702" t="s">
        <v>234</v>
      </c>
      <c r="M57" s="702" t="s">
        <v>235</v>
      </c>
      <c r="N57" s="702" t="s">
        <v>194</v>
      </c>
      <c r="O57" s="90"/>
      <c r="P57" s="90"/>
      <c r="Q57" s="90"/>
      <c r="R57" s="90"/>
      <c r="S57" s="90"/>
      <c r="T57" s="40"/>
      <c r="U57" s="1390">
        <f t="shared" si="3"/>
        <v>0</v>
      </c>
    </row>
    <row r="58" spans="1:21">
      <c r="A58" s="243"/>
      <c r="B58" s="697"/>
      <c r="C58" s="697"/>
      <c r="D58" s="90"/>
      <c r="E58" s="90"/>
      <c r="F58" s="900"/>
      <c r="G58" s="900"/>
      <c r="H58" s="900"/>
      <c r="I58" s="40"/>
      <c r="J58" s="40"/>
      <c r="L58" s="243"/>
      <c r="M58" s="697"/>
      <c r="N58" s="697"/>
      <c r="O58" s="90"/>
      <c r="P58" s="90"/>
      <c r="Q58" s="900"/>
      <c r="R58" s="900"/>
      <c r="S58" s="900"/>
      <c r="T58" s="40"/>
      <c r="U58" s="40"/>
    </row>
    <row r="59" spans="1:21">
      <c r="A59" s="932" t="s">
        <v>136</v>
      </c>
      <c r="B59" s="699"/>
      <c r="C59" s="699"/>
      <c r="D59" s="621"/>
      <c r="E59" s="621"/>
      <c r="F59" s="700"/>
      <c r="G59" s="700"/>
      <c r="H59" s="700"/>
      <c r="I59" s="701"/>
      <c r="J59" s="701"/>
      <c r="L59" s="932" t="s">
        <v>136</v>
      </c>
      <c r="M59" s="699"/>
      <c r="N59" s="699"/>
      <c r="O59" s="621"/>
      <c r="P59" s="621"/>
      <c r="Q59" s="700"/>
      <c r="R59" s="700"/>
      <c r="S59" s="700"/>
      <c r="T59" s="701"/>
      <c r="U59" s="701"/>
    </row>
    <row r="60" spans="1:21">
      <c r="A60" s="702" t="s">
        <v>236</v>
      </c>
      <c r="B60" s="702" t="s">
        <v>72</v>
      </c>
      <c r="C60" s="702" t="s">
        <v>196</v>
      </c>
      <c r="D60" s="90"/>
      <c r="E60" s="90"/>
      <c r="F60" s="90"/>
      <c r="G60" s="90"/>
      <c r="H60" s="90"/>
      <c r="I60" s="90"/>
      <c r="J60" s="90"/>
      <c r="L60" s="702" t="s">
        <v>236</v>
      </c>
      <c r="M60" s="702" t="s">
        <v>72</v>
      </c>
      <c r="N60" s="702" t="s">
        <v>196</v>
      </c>
      <c r="O60" s="90"/>
      <c r="P60" s="90"/>
      <c r="Q60" s="90"/>
      <c r="R60" s="90"/>
      <c r="S60" s="90"/>
      <c r="T60" s="40"/>
      <c r="U60" s="1390">
        <f t="shared" ref="U60:U90" si="4">IFERROR(T60/$T$117,0)</f>
        <v>0</v>
      </c>
    </row>
    <row r="61" spans="1:21">
      <c r="A61" s="702" t="s">
        <v>237</v>
      </c>
      <c r="B61" s="702" t="s">
        <v>72</v>
      </c>
      <c r="C61" s="702" t="s">
        <v>196</v>
      </c>
      <c r="D61" s="90"/>
      <c r="E61" s="90"/>
      <c r="F61" s="90"/>
      <c r="G61" s="90"/>
      <c r="H61" s="90"/>
      <c r="I61" s="90"/>
      <c r="J61" s="90"/>
      <c r="L61" s="702" t="s">
        <v>237</v>
      </c>
      <c r="M61" s="702" t="s">
        <v>72</v>
      </c>
      <c r="N61" s="702" t="s">
        <v>196</v>
      </c>
      <c r="O61" s="90"/>
      <c r="P61" s="90"/>
      <c r="Q61" s="90"/>
      <c r="R61" s="90"/>
      <c r="S61" s="90"/>
      <c r="T61" s="40"/>
      <c r="U61" s="1390">
        <f t="shared" si="4"/>
        <v>0</v>
      </c>
    </row>
    <row r="62" spans="1:21">
      <c r="A62" s="702" t="s">
        <v>238</v>
      </c>
      <c r="B62" s="702" t="s">
        <v>72</v>
      </c>
      <c r="C62" s="702" t="s">
        <v>196</v>
      </c>
      <c r="D62" s="90"/>
      <c r="E62" s="90"/>
      <c r="F62" s="90"/>
      <c r="G62" s="90"/>
      <c r="H62" s="90"/>
      <c r="I62" s="90"/>
      <c r="J62" s="90"/>
      <c r="L62" s="702" t="s">
        <v>238</v>
      </c>
      <c r="M62" s="702" t="s">
        <v>72</v>
      </c>
      <c r="N62" s="702" t="s">
        <v>196</v>
      </c>
      <c r="O62" s="90"/>
      <c r="P62" s="90"/>
      <c r="Q62" s="90"/>
      <c r="R62" s="90"/>
      <c r="S62" s="90"/>
      <c r="T62" s="40"/>
      <c r="U62" s="1390">
        <f t="shared" si="4"/>
        <v>0</v>
      </c>
    </row>
    <row r="63" spans="1:21">
      <c r="A63" s="702" t="s">
        <v>239</v>
      </c>
      <c r="B63" s="702" t="s">
        <v>72</v>
      </c>
      <c r="C63" s="702" t="s">
        <v>196</v>
      </c>
      <c r="D63" s="90"/>
      <c r="E63" s="90"/>
      <c r="F63" s="90"/>
      <c r="G63" s="90"/>
      <c r="H63" s="90"/>
      <c r="I63" s="90"/>
      <c r="J63" s="90"/>
      <c r="L63" s="702" t="s">
        <v>239</v>
      </c>
      <c r="M63" s="702" t="s">
        <v>72</v>
      </c>
      <c r="N63" s="702" t="s">
        <v>196</v>
      </c>
      <c r="O63" s="90"/>
      <c r="P63" s="90"/>
      <c r="Q63" s="90"/>
      <c r="R63" s="90"/>
      <c r="S63" s="90"/>
      <c r="T63" s="40"/>
      <c r="U63" s="1390">
        <f t="shared" si="4"/>
        <v>0</v>
      </c>
    </row>
    <row r="64" spans="1:21">
      <c r="A64" s="702" t="s">
        <v>240</v>
      </c>
      <c r="B64" s="702" t="s">
        <v>72</v>
      </c>
      <c r="C64" s="702" t="s">
        <v>196</v>
      </c>
      <c r="D64" s="90"/>
      <c r="E64" s="90"/>
      <c r="F64" s="90"/>
      <c r="G64" s="90"/>
      <c r="H64" s="90"/>
      <c r="I64" s="90"/>
      <c r="J64" s="90"/>
      <c r="L64" s="702" t="s">
        <v>240</v>
      </c>
      <c r="M64" s="702" t="s">
        <v>72</v>
      </c>
      <c r="N64" s="702" t="s">
        <v>196</v>
      </c>
      <c r="O64" s="90"/>
      <c r="P64" s="90"/>
      <c r="Q64" s="90"/>
      <c r="R64" s="90"/>
      <c r="S64" s="90"/>
      <c r="T64" s="40"/>
      <c r="U64" s="1390">
        <f t="shared" si="4"/>
        <v>0</v>
      </c>
    </row>
    <row r="65" spans="1:21">
      <c r="A65" s="702" t="s">
        <v>241</v>
      </c>
      <c r="B65" s="702" t="s">
        <v>72</v>
      </c>
      <c r="C65" s="702" t="s">
        <v>196</v>
      </c>
      <c r="D65" s="90"/>
      <c r="E65" s="90"/>
      <c r="F65" s="90"/>
      <c r="G65" s="90"/>
      <c r="H65" s="90"/>
      <c r="I65" s="90"/>
      <c r="J65" s="90"/>
      <c r="L65" s="702" t="s">
        <v>241</v>
      </c>
      <c r="M65" s="702" t="s">
        <v>72</v>
      </c>
      <c r="N65" s="702" t="s">
        <v>196</v>
      </c>
      <c r="O65" s="90"/>
      <c r="P65" s="90"/>
      <c r="Q65" s="90"/>
      <c r="R65" s="90"/>
      <c r="S65" s="90"/>
      <c r="T65" s="40"/>
      <c r="U65" s="1390">
        <f t="shared" si="4"/>
        <v>0</v>
      </c>
    </row>
    <row r="66" spans="1:21">
      <c r="A66" s="702" t="s">
        <v>242</v>
      </c>
      <c r="B66" s="702" t="s">
        <v>72</v>
      </c>
      <c r="C66" s="702" t="s">
        <v>196</v>
      </c>
      <c r="D66" s="90"/>
      <c r="E66" s="90"/>
      <c r="F66" s="90"/>
      <c r="G66" s="90"/>
      <c r="H66" s="90"/>
      <c r="I66" s="90"/>
      <c r="J66" s="90"/>
      <c r="L66" s="702" t="s">
        <v>242</v>
      </c>
      <c r="M66" s="702" t="s">
        <v>72</v>
      </c>
      <c r="N66" s="702" t="s">
        <v>196</v>
      </c>
      <c r="O66" s="90"/>
      <c r="P66" s="90"/>
      <c r="Q66" s="90"/>
      <c r="R66" s="90"/>
      <c r="S66" s="90"/>
      <c r="T66" s="40"/>
      <c r="U66" s="1390">
        <f t="shared" si="4"/>
        <v>0</v>
      </c>
    </row>
    <row r="67" spans="1:21">
      <c r="A67" s="702" t="s">
        <v>243</v>
      </c>
      <c r="B67" s="702" t="s">
        <v>72</v>
      </c>
      <c r="C67" s="702" t="s">
        <v>196</v>
      </c>
      <c r="D67" s="90"/>
      <c r="E67" s="90"/>
      <c r="F67" s="90"/>
      <c r="G67" s="90"/>
      <c r="H67" s="90"/>
      <c r="I67" s="90"/>
      <c r="J67" s="90"/>
      <c r="L67" s="702" t="s">
        <v>243</v>
      </c>
      <c r="M67" s="702" t="s">
        <v>72</v>
      </c>
      <c r="N67" s="702" t="s">
        <v>196</v>
      </c>
      <c r="O67" s="90"/>
      <c r="P67" s="90"/>
      <c r="Q67" s="90"/>
      <c r="R67" s="90"/>
      <c r="S67" s="90"/>
      <c r="T67" s="40"/>
      <c r="U67" s="1390">
        <f t="shared" si="4"/>
        <v>0</v>
      </c>
    </row>
    <row r="68" spans="1:21">
      <c r="A68" s="702" t="s">
        <v>244</v>
      </c>
      <c r="B68" s="702" t="s">
        <v>72</v>
      </c>
      <c r="C68" s="702" t="s">
        <v>196</v>
      </c>
      <c r="D68" s="90"/>
      <c r="E68" s="90"/>
      <c r="F68" s="90"/>
      <c r="G68" s="90"/>
      <c r="H68" s="90"/>
      <c r="I68" s="90"/>
      <c r="J68" s="90"/>
      <c r="L68" s="702" t="s">
        <v>244</v>
      </c>
      <c r="M68" s="702" t="s">
        <v>72</v>
      </c>
      <c r="N68" s="702" t="s">
        <v>196</v>
      </c>
      <c r="O68" s="90"/>
      <c r="P68" s="90"/>
      <c r="Q68" s="90"/>
      <c r="R68" s="90"/>
      <c r="S68" s="90"/>
      <c r="T68" s="40"/>
      <c r="U68" s="1390">
        <f t="shared" si="4"/>
        <v>0</v>
      </c>
    </row>
    <row r="69" spans="1:21">
      <c r="A69" s="702" t="s">
        <v>245</v>
      </c>
      <c r="B69" s="702" t="s">
        <v>72</v>
      </c>
      <c r="C69" s="702" t="s">
        <v>196</v>
      </c>
      <c r="D69" s="90"/>
      <c r="E69" s="90"/>
      <c r="F69" s="90"/>
      <c r="G69" s="90"/>
      <c r="H69" s="90"/>
      <c r="I69" s="90"/>
      <c r="J69" s="90"/>
      <c r="L69" s="702" t="s">
        <v>245</v>
      </c>
      <c r="M69" s="702" t="s">
        <v>72</v>
      </c>
      <c r="N69" s="702" t="s">
        <v>196</v>
      </c>
      <c r="O69" s="90"/>
      <c r="P69" s="90"/>
      <c r="Q69" s="90"/>
      <c r="R69" s="90"/>
      <c r="S69" s="90"/>
      <c r="T69" s="40"/>
      <c r="U69" s="1390">
        <f t="shared" si="4"/>
        <v>0</v>
      </c>
    </row>
    <row r="70" spans="1:21">
      <c r="A70" s="702" t="s">
        <v>246</v>
      </c>
      <c r="B70" s="702" t="s">
        <v>72</v>
      </c>
      <c r="C70" s="702" t="s">
        <v>196</v>
      </c>
      <c r="D70" s="90"/>
      <c r="E70" s="90"/>
      <c r="F70" s="90"/>
      <c r="G70" s="90"/>
      <c r="H70" s="90"/>
      <c r="I70" s="90"/>
      <c r="J70" s="90"/>
      <c r="L70" s="702" t="s">
        <v>246</v>
      </c>
      <c r="M70" s="702" t="s">
        <v>72</v>
      </c>
      <c r="N70" s="702" t="s">
        <v>196</v>
      </c>
      <c r="O70" s="90"/>
      <c r="P70" s="90"/>
      <c r="Q70" s="90"/>
      <c r="R70" s="90"/>
      <c r="S70" s="90"/>
      <c r="T70" s="40"/>
      <c r="U70" s="1390">
        <f t="shared" si="4"/>
        <v>0</v>
      </c>
    </row>
    <row r="71" spans="1:21">
      <c r="A71" s="702" t="s">
        <v>247</v>
      </c>
      <c r="B71" s="702" t="s">
        <v>72</v>
      </c>
      <c r="C71" s="702" t="s">
        <v>196</v>
      </c>
      <c r="D71" s="90"/>
      <c r="E71" s="90"/>
      <c r="F71" s="90"/>
      <c r="G71" s="90"/>
      <c r="H71" s="90"/>
      <c r="I71" s="90"/>
      <c r="J71" s="90"/>
      <c r="L71" s="702" t="s">
        <v>247</v>
      </c>
      <c r="M71" s="702" t="s">
        <v>72</v>
      </c>
      <c r="N71" s="702" t="s">
        <v>196</v>
      </c>
      <c r="O71" s="90"/>
      <c r="P71" s="90"/>
      <c r="Q71" s="90"/>
      <c r="R71" s="90"/>
      <c r="S71" s="90"/>
      <c r="T71" s="40"/>
      <c r="U71" s="1390">
        <f t="shared" si="4"/>
        <v>0</v>
      </c>
    </row>
    <row r="72" spans="1:21">
      <c r="A72" s="702" t="s">
        <v>248</v>
      </c>
      <c r="B72" s="702" t="s">
        <v>72</v>
      </c>
      <c r="C72" s="702" t="s">
        <v>196</v>
      </c>
      <c r="D72" s="90"/>
      <c r="E72" s="90"/>
      <c r="F72" s="90"/>
      <c r="G72" s="90"/>
      <c r="H72" s="90"/>
      <c r="I72" s="90"/>
      <c r="J72" s="90"/>
      <c r="L72" s="702" t="s">
        <v>248</v>
      </c>
      <c r="M72" s="702" t="s">
        <v>72</v>
      </c>
      <c r="N72" s="702" t="s">
        <v>196</v>
      </c>
      <c r="O72" s="90"/>
      <c r="P72" s="90"/>
      <c r="Q72" s="90"/>
      <c r="R72" s="90"/>
      <c r="S72" s="90"/>
      <c r="T72" s="40"/>
      <c r="U72" s="1390">
        <f t="shared" si="4"/>
        <v>0</v>
      </c>
    </row>
    <row r="73" spans="1:21">
      <c r="A73" s="702" t="s">
        <v>249</v>
      </c>
      <c r="B73" s="702" t="s">
        <v>72</v>
      </c>
      <c r="C73" s="702" t="s">
        <v>196</v>
      </c>
      <c r="D73" s="90"/>
      <c r="E73" s="90"/>
      <c r="F73" s="90"/>
      <c r="G73" s="90"/>
      <c r="H73" s="90"/>
      <c r="I73" s="90"/>
      <c r="J73" s="90"/>
      <c r="L73" s="702" t="s">
        <v>249</v>
      </c>
      <c r="M73" s="702" t="s">
        <v>72</v>
      </c>
      <c r="N73" s="702" t="s">
        <v>196</v>
      </c>
      <c r="O73" s="90"/>
      <c r="P73" s="90"/>
      <c r="Q73" s="90"/>
      <c r="R73" s="90"/>
      <c r="S73" s="90"/>
      <c r="T73" s="40"/>
      <c r="U73" s="1390">
        <f t="shared" si="4"/>
        <v>0</v>
      </c>
    </row>
    <row r="74" spans="1:21">
      <c r="A74" s="702" t="s">
        <v>250</v>
      </c>
      <c r="B74" s="702" t="s">
        <v>72</v>
      </c>
      <c r="C74" s="702" t="s">
        <v>196</v>
      </c>
      <c r="D74" s="90"/>
      <c r="E74" s="90"/>
      <c r="F74" s="90"/>
      <c r="G74" s="90"/>
      <c r="H74" s="90"/>
      <c r="I74" s="90"/>
      <c r="J74" s="90"/>
      <c r="L74" s="702" t="s">
        <v>250</v>
      </c>
      <c r="M74" s="702" t="s">
        <v>72</v>
      </c>
      <c r="N74" s="702" t="s">
        <v>196</v>
      </c>
      <c r="O74" s="90"/>
      <c r="P74" s="90"/>
      <c r="Q74" s="90"/>
      <c r="R74" s="90"/>
      <c r="S74" s="90"/>
      <c r="T74" s="40"/>
      <c r="U74" s="1390">
        <f t="shared" si="4"/>
        <v>0</v>
      </c>
    </row>
    <row r="75" spans="1:21">
      <c r="A75" s="702" t="s">
        <v>251</v>
      </c>
      <c r="B75" s="702" t="s">
        <v>72</v>
      </c>
      <c r="C75" s="702" t="s">
        <v>196</v>
      </c>
      <c r="D75" s="90"/>
      <c r="E75" s="90"/>
      <c r="F75" s="90"/>
      <c r="G75" s="90"/>
      <c r="H75" s="90"/>
      <c r="I75" s="90"/>
      <c r="J75" s="90"/>
      <c r="L75" s="702" t="s">
        <v>251</v>
      </c>
      <c r="M75" s="702" t="s">
        <v>72</v>
      </c>
      <c r="N75" s="702" t="s">
        <v>196</v>
      </c>
      <c r="O75" s="90"/>
      <c r="P75" s="90"/>
      <c r="Q75" s="90"/>
      <c r="R75" s="90"/>
      <c r="S75" s="90"/>
      <c r="T75" s="40"/>
      <c r="U75" s="1390">
        <f t="shared" si="4"/>
        <v>0</v>
      </c>
    </row>
    <row r="76" spans="1:21">
      <c r="A76" s="702" t="s">
        <v>252</v>
      </c>
      <c r="B76" s="702" t="s">
        <v>72</v>
      </c>
      <c r="C76" s="702" t="s">
        <v>196</v>
      </c>
      <c r="D76" s="90"/>
      <c r="E76" s="90"/>
      <c r="F76" s="90"/>
      <c r="G76" s="90"/>
      <c r="H76" s="90"/>
      <c r="I76" s="90"/>
      <c r="J76" s="90"/>
      <c r="L76" s="702" t="s">
        <v>252</v>
      </c>
      <c r="M76" s="702" t="s">
        <v>72</v>
      </c>
      <c r="N76" s="702" t="s">
        <v>196</v>
      </c>
      <c r="O76" s="90"/>
      <c r="P76" s="90"/>
      <c r="Q76" s="90"/>
      <c r="R76" s="90"/>
      <c r="S76" s="90"/>
      <c r="T76" s="40"/>
      <c r="U76" s="1390">
        <f t="shared" si="4"/>
        <v>0</v>
      </c>
    </row>
    <row r="77" spans="1:21">
      <c r="A77" s="702" t="s">
        <v>253</v>
      </c>
      <c r="B77" s="702" t="s">
        <v>72</v>
      </c>
      <c r="C77" s="702" t="s">
        <v>196</v>
      </c>
      <c r="D77" s="90"/>
      <c r="E77" s="90"/>
      <c r="F77" s="90"/>
      <c r="G77" s="90"/>
      <c r="H77" s="90"/>
      <c r="I77" s="90"/>
      <c r="J77" s="90"/>
      <c r="L77" s="702" t="s">
        <v>253</v>
      </c>
      <c r="M77" s="702" t="s">
        <v>72</v>
      </c>
      <c r="N77" s="702" t="s">
        <v>196</v>
      </c>
      <c r="O77" s="90"/>
      <c r="P77" s="90"/>
      <c r="Q77" s="90"/>
      <c r="R77" s="90"/>
      <c r="S77" s="90"/>
      <c r="T77" s="40"/>
      <c r="U77" s="1390">
        <f t="shared" si="4"/>
        <v>0</v>
      </c>
    </row>
    <row r="78" spans="1:21">
      <c r="A78" s="702" t="s">
        <v>254</v>
      </c>
      <c r="B78" s="702" t="s">
        <v>72</v>
      </c>
      <c r="C78" s="702" t="s">
        <v>196</v>
      </c>
      <c r="D78" s="90"/>
      <c r="E78" s="90"/>
      <c r="F78" s="90"/>
      <c r="G78" s="90"/>
      <c r="H78" s="90"/>
      <c r="I78" s="90"/>
      <c r="J78" s="90"/>
      <c r="L78" s="702" t="s">
        <v>254</v>
      </c>
      <c r="M78" s="702" t="s">
        <v>72</v>
      </c>
      <c r="N78" s="702" t="s">
        <v>196</v>
      </c>
      <c r="O78" s="90"/>
      <c r="P78" s="90"/>
      <c r="Q78" s="90"/>
      <c r="R78" s="90"/>
      <c r="S78" s="90"/>
      <c r="T78" s="40"/>
      <c r="U78" s="1390">
        <f t="shared" si="4"/>
        <v>0</v>
      </c>
    </row>
    <row r="79" spans="1:21">
      <c r="A79" s="702" t="s">
        <v>255</v>
      </c>
      <c r="B79" s="702" t="s">
        <v>72</v>
      </c>
      <c r="C79" s="702" t="s">
        <v>196</v>
      </c>
      <c r="D79" s="90"/>
      <c r="E79" s="90"/>
      <c r="F79" s="90"/>
      <c r="G79" s="90"/>
      <c r="H79" s="90"/>
      <c r="I79" s="90"/>
      <c r="J79" s="90"/>
      <c r="L79" s="702" t="s">
        <v>255</v>
      </c>
      <c r="M79" s="702" t="s">
        <v>72</v>
      </c>
      <c r="N79" s="702" t="s">
        <v>196</v>
      </c>
      <c r="O79" s="90"/>
      <c r="P79" s="90"/>
      <c r="Q79" s="90"/>
      <c r="R79" s="90"/>
      <c r="S79" s="90"/>
      <c r="T79" s="40"/>
      <c r="U79" s="1390">
        <f t="shared" si="4"/>
        <v>0</v>
      </c>
    </row>
    <row r="80" spans="1:21">
      <c r="A80" s="702" t="s">
        <v>256</v>
      </c>
      <c r="B80" s="702" t="s">
        <v>72</v>
      </c>
      <c r="C80" s="702" t="s">
        <v>194</v>
      </c>
      <c r="D80" s="90"/>
      <c r="E80" s="90"/>
      <c r="F80" s="90"/>
      <c r="G80" s="90"/>
      <c r="H80" s="90"/>
      <c r="I80" s="90"/>
      <c r="J80" s="90"/>
      <c r="L80" s="702" t="s">
        <v>256</v>
      </c>
      <c r="M80" s="702" t="s">
        <v>72</v>
      </c>
      <c r="N80" s="702" t="s">
        <v>194</v>
      </c>
      <c r="O80" s="90"/>
      <c r="P80" s="90"/>
      <c r="Q80" s="90"/>
      <c r="R80" s="90"/>
      <c r="S80" s="90"/>
      <c r="T80" s="40"/>
      <c r="U80" s="1390">
        <f t="shared" si="4"/>
        <v>0</v>
      </c>
    </row>
    <row r="81" spans="1:21">
      <c r="A81" s="702" t="s">
        <v>257</v>
      </c>
      <c r="B81" s="702" t="s">
        <v>72</v>
      </c>
      <c r="C81" s="702" t="s">
        <v>194</v>
      </c>
      <c r="D81" s="90"/>
      <c r="E81" s="90"/>
      <c r="F81" s="90"/>
      <c r="G81" s="90"/>
      <c r="H81" s="90"/>
      <c r="I81" s="90"/>
      <c r="J81" s="90"/>
      <c r="L81" s="702" t="s">
        <v>257</v>
      </c>
      <c r="M81" s="702" t="s">
        <v>72</v>
      </c>
      <c r="N81" s="702" t="s">
        <v>194</v>
      </c>
      <c r="O81" s="90"/>
      <c r="P81" s="90"/>
      <c r="Q81" s="90"/>
      <c r="R81" s="90"/>
      <c r="S81" s="90"/>
      <c r="T81" s="40"/>
      <c r="U81" s="1390">
        <f t="shared" si="4"/>
        <v>0</v>
      </c>
    </row>
    <row r="82" spans="1:21" ht="15" customHeight="1">
      <c r="A82" s="702" t="s">
        <v>258</v>
      </c>
      <c r="B82" s="702" t="s">
        <v>72</v>
      </c>
      <c r="C82" s="702" t="s">
        <v>196</v>
      </c>
      <c r="D82" s="90"/>
      <c r="E82" s="90"/>
      <c r="F82" s="90"/>
      <c r="G82" s="90"/>
      <c r="H82" s="90"/>
      <c r="I82" s="90"/>
      <c r="J82" s="90"/>
      <c r="L82" s="702" t="s">
        <v>258</v>
      </c>
      <c r="M82" s="702" t="s">
        <v>72</v>
      </c>
      <c r="N82" s="702" t="s">
        <v>196</v>
      </c>
      <c r="O82" s="90"/>
      <c r="P82" s="90"/>
      <c r="Q82" s="90"/>
      <c r="R82" s="90"/>
      <c r="S82" s="90"/>
      <c r="T82" s="40"/>
      <c r="U82" s="1390">
        <f t="shared" si="4"/>
        <v>0</v>
      </c>
    </row>
    <row r="83" spans="1:21">
      <c r="A83" s="932" t="s">
        <v>32</v>
      </c>
      <c r="B83" s="699"/>
      <c r="C83" s="699"/>
      <c r="D83" s="621"/>
      <c r="E83" s="621"/>
      <c r="F83" s="700"/>
      <c r="G83" s="700"/>
      <c r="H83" s="700"/>
      <c r="I83" s="701"/>
      <c r="J83" s="701"/>
      <c r="L83" s="932" t="s">
        <v>32</v>
      </c>
      <c r="M83" s="699"/>
      <c r="N83" s="699"/>
      <c r="O83" s="621"/>
      <c r="P83" s="621"/>
      <c r="Q83" s="700"/>
      <c r="R83" s="700"/>
      <c r="S83" s="700"/>
      <c r="T83" s="701"/>
      <c r="U83" s="701"/>
    </row>
    <row r="84" spans="1:21">
      <c r="A84" s="702" t="s">
        <v>259</v>
      </c>
      <c r="B84" s="702" t="s">
        <v>209</v>
      </c>
      <c r="C84" s="702" t="s">
        <v>194</v>
      </c>
      <c r="D84" s="90"/>
      <c r="E84" s="90"/>
      <c r="F84" s="90"/>
      <c r="G84" s="90"/>
      <c r="H84" s="90"/>
      <c r="I84" s="90"/>
      <c r="J84" s="90"/>
      <c r="L84" s="702" t="s">
        <v>259</v>
      </c>
      <c r="M84" s="702" t="s">
        <v>209</v>
      </c>
      <c r="N84" s="702" t="s">
        <v>194</v>
      </c>
      <c r="O84" s="90"/>
      <c r="P84" s="90"/>
      <c r="Q84" s="90"/>
      <c r="R84" s="90"/>
      <c r="S84" s="90"/>
      <c r="T84" s="40"/>
      <c r="U84" s="1390">
        <f t="shared" si="4"/>
        <v>0</v>
      </c>
    </row>
    <row r="85" spans="1:21">
      <c r="A85" s="702" t="s">
        <v>260</v>
      </c>
      <c r="B85" s="702" t="s">
        <v>72</v>
      </c>
      <c r="C85" s="702" t="s">
        <v>196</v>
      </c>
      <c r="D85" s="90"/>
      <c r="E85" s="90"/>
      <c r="F85" s="90"/>
      <c r="G85" s="90"/>
      <c r="H85" s="90"/>
      <c r="I85" s="90"/>
      <c r="J85" s="90"/>
      <c r="L85" s="702" t="s">
        <v>260</v>
      </c>
      <c r="M85" s="702" t="s">
        <v>72</v>
      </c>
      <c r="N85" s="702" t="s">
        <v>196</v>
      </c>
      <c r="O85" s="90"/>
      <c r="P85" s="90"/>
      <c r="Q85" s="90"/>
      <c r="R85" s="90"/>
      <c r="S85" s="90"/>
      <c r="T85" s="40"/>
      <c r="U85" s="1390">
        <f t="shared" si="4"/>
        <v>0</v>
      </c>
    </row>
    <row r="86" spans="1:21">
      <c r="A86" s="702" t="s">
        <v>261</v>
      </c>
      <c r="B86" s="702" t="s">
        <v>72</v>
      </c>
      <c r="C86" s="702" t="s">
        <v>196</v>
      </c>
      <c r="D86" s="90"/>
      <c r="E86" s="90"/>
      <c r="F86" s="90"/>
      <c r="G86" s="90"/>
      <c r="H86" s="90"/>
      <c r="I86" s="90"/>
      <c r="J86" s="90"/>
      <c r="L86" s="702" t="s">
        <v>261</v>
      </c>
      <c r="M86" s="702" t="s">
        <v>72</v>
      </c>
      <c r="N86" s="702" t="s">
        <v>196</v>
      </c>
      <c r="O86" s="90"/>
      <c r="P86" s="90"/>
      <c r="Q86" s="90"/>
      <c r="R86" s="90"/>
      <c r="S86" s="90"/>
      <c r="T86" s="40"/>
      <c r="U86" s="1390">
        <f t="shared" si="4"/>
        <v>0</v>
      </c>
    </row>
    <row r="87" spans="1:21">
      <c r="A87" s="702" t="s">
        <v>146</v>
      </c>
      <c r="B87" s="702" t="s">
        <v>72</v>
      </c>
      <c r="C87" s="702" t="s">
        <v>194</v>
      </c>
      <c r="D87" s="90"/>
      <c r="E87" s="90"/>
      <c r="F87" s="90"/>
      <c r="G87" s="90"/>
      <c r="H87" s="90"/>
      <c r="I87" s="90"/>
      <c r="J87" s="90"/>
      <c r="L87" s="702" t="s">
        <v>146</v>
      </c>
      <c r="M87" s="702" t="s">
        <v>72</v>
      </c>
      <c r="N87" s="702" t="s">
        <v>194</v>
      </c>
      <c r="O87" s="90"/>
      <c r="P87" s="90"/>
      <c r="Q87" s="90"/>
      <c r="R87" s="90"/>
      <c r="S87" s="90"/>
      <c r="T87" s="40"/>
      <c r="U87" s="1390">
        <f t="shared" si="4"/>
        <v>0</v>
      </c>
    </row>
    <row r="88" spans="1:21">
      <c r="A88" s="702" t="s">
        <v>144</v>
      </c>
      <c r="B88" s="702" t="s">
        <v>209</v>
      </c>
      <c r="C88" s="702" t="s">
        <v>194</v>
      </c>
      <c r="D88" s="90"/>
      <c r="E88" s="90"/>
      <c r="F88" s="90"/>
      <c r="G88" s="90"/>
      <c r="H88" s="90"/>
      <c r="I88" s="90"/>
      <c r="J88" s="90"/>
      <c r="L88" s="702" t="s">
        <v>144</v>
      </c>
      <c r="M88" s="702" t="s">
        <v>209</v>
      </c>
      <c r="N88" s="702" t="s">
        <v>194</v>
      </c>
      <c r="O88" s="90"/>
      <c r="P88" s="90"/>
      <c r="Q88" s="90"/>
      <c r="R88" s="90"/>
      <c r="S88" s="90"/>
      <c r="T88" s="40"/>
      <c r="U88" s="1390">
        <f t="shared" si="4"/>
        <v>0</v>
      </c>
    </row>
    <row r="89" spans="1:21">
      <c r="A89" s="702" t="s">
        <v>145</v>
      </c>
      <c r="B89" s="702" t="s">
        <v>209</v>
      </c>
      <c r="C89" s="702" t="s">
        <v>194</v>
      </c>
      <c r="D89" s="90"/>
      <c r="E89" s="90"/>
      <c r="F89" s="90"/>
      <c r="G89" s="90"/>
      <c r="H89" s="90"/>
      <c r="I89" s="90"/>
      <c r="J89" s="90"/>
      <c r="L89" s="702" t="s">
        <v>145</v>
      </c>
      <c r="M89" s="702" t="s">
        <v>209</v>
      </c>
      <c r="N89" s="702" t="s">
        <v>194</v>
      </c>
      <c r="O89" s="90"/>
      <c r="P89" s="90"/>
      <c r="Q89" s="90"/>
      <c r="R89" s="90"/>
      <c r="S89" s="90"/>
      <c r="T89" s="40"/>
      <c r="U89" s="1390">
        <f t="shared" si="4"/>
        <v>0</v>
      </c>
    </row>
    <row r="90" spans="1:21">
      <c r="A90" s="702" t="s">
        <v>262</v>
      </c>
      <c r="B90" s="702" t="s">
        <v>209</v>
      </c>
      <c r="C90" s="702" t="s">
        <v>194</v>
      </c>
      <c r="D90" s="90"/>
      <c r="E90" s="90"/>
      <c r="F90" s="90"/>
      <c r="G90" s="90"/>
      <c r="H90" s="90"/>
      <c r="I90" s="90"/>
      <c r="J90" s="90"/>
      <c r="L90" s="702" t="s">
        <v>262</v>
      </c>
      <c r="M90" s="702" t="s">
        <v>209</v>
      </c>
      <c r="N90" s="702" t="s">
        <v>194</v>
      </c>
      <c r="O90" s="90"/>
      <c r="P90" s="90"/>
      <c r="Q90" s="90"/>
      <c r="R90" s="90"/>
      <c r="S90" s="90"/>
      <c r="T90" s="40"/>
      <c r="U90" s="1390">
        <f t="shared" si="4"/>
        <v>0</v>
      </c>
    </row>
    <row r="91" spans="1:21">
      <c r="A91" s="243"/>
      <c r="B91" s="697"/>
      <c r="C91" s="697"/>
      <c r="D91" s="90"/>
      <c r="E91" s="90"/>
      <c r="F91" s="900"/>
      <c r="G91" s="900"/>
      <c r="H91" s="900"/>
      <c r="I91" s="40"/>
      <c r="J91" s="40"/>
      <c r="L91" s="243"/>
      <c r="M91" s="697"/>
      <c r="N91" s="697"/>
      <c r="O91" s="90"/>
      <c r="P91" s="90"/>
      <c r="Q91" s="900"/>
      <c r="R91" s="900"/>
      <c r="S91" s="900"/>
      <c r="T91" s="40"/>
      <c r="U91" s="40"/>
    </row>
    <row r="92" spans="1:21" ht="13.5" customHeight="1">
      <c r="A92" s="932" t="s">
        <v>263</v>
      </c>
      <c r="B92" s="699"/>
      <c r="C92" s="699"/>
      <c r="D92" s="621"/>
      <c r="E92" s="621"/>
      <c r="F92" s="700"/>
      <c r="G92" s="700"/>
      <c r="H92" s="700"/>
      <c r="I92" s="701"/>
      <c r="J92" s="701"/>
      <c r="L92" s="932" t="s">
        <v>263</v>
      </c>
      <c r="M92" s="699"/>
      <c r="N92" s="699"/>
      <c r="O92" s="621"/>
      <c r="P92" s="621"/>
      <c r="Q92" s="700"/>
      <c r="R92" s="700"/>
      <c r="S92" s="700"/>
      <c r="T92" s="701"/>
      <c r="U92" s="701"/>
    </row>
    <row r="93" spans="1:21" ht="13.5" customHeight="1">
      <c r="A93" s="702" t="s">
        <v>264</v>
      </c>
      <c r="B93" s="702" t="s">
        <v>72</v>
      </c>
      <c r="C93" s="702" t="s">
        <v>194</v>
      </c>
      <c r="D93" s="90"/>
      <c r="E93" s="90"/>
      <c r="F93" s="90"/>
      <c r="G93" s="90"/>
      <c r="H93" s="90"/>
      <c r="I93" s="90"/>
      <c r="J93" s="90"/>
      <c r="L93" s="702" t="s">
        <v>264</v>
      </c>
      <c r="M93" s="702" t="s">
        <v>72</v>
      </c>
      <c r="N93" s="702" t="s">
        <v>194</v>
      </c>
      <c r="O93" s="90"/>
      <c r="P93" s="90"/>
      <c r="Q93" s="90"/>
      <c r="R93" s="90"/>
      <c r="S93" s="90"/>
      <c r="T93" s="40"/>
      <c r="U93" s="1390">
        <f t="shared" ref="U93:U100" si="5">IFERROR(T93/$T$117,0)</f>
        <v>0</v>
      </c>
    </row>
    <row r="94" spans="1:21" ht="13.5" customHeight="1">
      <c r="A94" s="702" t="s">
        <v>265</v>
      </c>
      <c r="B94" s="702" t="s">
        <v>72</v>
      </c>
      <c r="C94" s="702" t="s">
        <v>194</v>
      </c>
      <c r="D94" s="90"/>
      <c r="E94" s="90"/>
      <c r="F94" s="90"/>
      <c r="G94" s="90"/>
      <c r="H94" s="90"/>
      <c r="I94" s="90"/>
      <c r="J94" s="90"/>
      <c r="L94" s="702" t="s">
        <v>265</v>
      </c>
      <c r="M94" s="702" t="s">
        <v>72</v>
      </c>
      <c r="N94" s="702" t="s">
        <v>194</v>
      </c>
      <c r="O94" s="90"/>
      <c r="P94" s="90"/>
      <c r="Q94" s="90"/>
      <c r="R94" s="90"/>
      <c r="S94" s="90"/>
      <c r="T94" s="40"/>
      <c r="U94" s="1390">
        <f t="shared" si="5"/>
        <v>0</v>
      </c>
    </row>
    <row r="95" spans="1:21" ht="14.25" customHeight="1">
      <c r="A95" s="702" t="s">
        <v>266</v>
      </c>
      <c r="B95" s="702" t="s">
        <v>72</v>
      </c>
      <c r="C95" s="702" t="s">
        <v>194</v>
      </c>
      <c r="D95" s="90"/>
      <c r="E95" s="90"/>
      <c r="F95" s="90"/>
      <c r="G95" s="90"/>
      <c r="H95" s="90"/>
      <c r="I95" s="90"/>
      <c r="J95" s="90"/>
      <c r="L95" s="702" t="s">
        <v>266</v>
      </c>
      <c r="M95" s="702" t="s">
        <v>72</v>
      </c>
      <c r="N95" s="702" t="s">
        <v>194</v>
      </c>
      <c r="O95" s="90"/>
      <c r="P95" s="90"/>
      <c r="Q95" s="90"/>
      <c r="R95" s="90"/>
      <c r="S95" s="90"/>
      <c r="T95" s="40"/>
      <c r="U95" s="1390">
        <f t="shared" si="5"/>
        <v>0</v>
      </c>
    </row>
    <row r="96" spans="1:21" ht="13.5" customHeight="1">
      <c r="A96" s="702" t="s">
        <v>267</v>
      </c>
      <c r="B96" s="702" t="s">
        <v>72</v>
      </c>
      <c r="C96" s="702" t="s">
        <v>194</v>
      </c>
      <c r="D96" s="90"/>
      <c r="E96" s="90"/>
      <c r="F96" s="90"/>
      <c r="G96" s="90"/>
      <c r="H96" s="90"/>
      <c r="I96" s="90"/>
      <c r="J96" s="90"/>
      <c r="L96" s="702" t="s">
        <v>267</v>
      </c>
      <c r="M96" s="702" t="s">
        <v>72</v>
      </c>
      <c r="N96" s="702" t="s">
        <v>194</v>
      </c>
      <c r="O96" s="90"/>
      <c r="P96" s="90"/>
      <c r="Q96" s="90"/>
      <c r="R96" s="90"/>
      <c r="S96" s="90"/>
      <c r="T96" s="40"/>
      <c r="U96" s="1390">
        <f t="shared" si="5"/>
        <v>0</v>
      </c>
    </row>
    <row r="97" spans="1:21">
      <c r="A97" s="702" t="s">
        <v>268</v>
      </c>
      <c r="B97" s="702" t="s">
        <v>72</v>
      </c>
      <c r="C97" s="702" t="s">
        <v>194</v>
      </c>
      <c r="D97" s="90"/>
      <c r="E97" s="90"/>
      <c r="F97" s="90"/>
      <c r="G97" s="90"/>
      <c r="H97" s="90"/>
      <c r="I97" s="90"/>
      <c r="J97" s="90"/>
      <c r="L97" s="702" t="s">
        <v>268</v>
      </c>
      <c r="M97" s="702" t="s">
        <v>72</v>
      </c>
      <c r="N97" s="702" t="s">
        <v>194</v>
      </c>
      <c r="O97" s="90"/>
      <c r="P97" s="90"/>
      <c r="Q97" s="90"/>
      <c r="R97" s="90"/>
      <c r="S97" s="90"/>
      <c r="T97" s="40"/>
      <c r="U97" s="1390">
        <f t="shared" si="5"/>
        <v>0</v>
      </c>
    </row>
    <row r="98" spans="1:21">
      <c r="A98" s="702" t="s">
        <v>269</v>
      </c>
      <c r="B98" s="702" t="s">
        <v>72</v>
      </c>
      <c r="C98" s="702" t="s">
        <v>196</v>
      </c>
      <c r="D98" s="90"/>
      <c r="E98" s="90"/>
      <c r="F98" s="90"/>
      <c r="G98" s="90"/>
      <c r="H98" s="90"/>
      <c r="I98" s="90"/>
      <c r="J98" s="90"/>
      <c r="L98" s="702" t="s">
        <v>269</v>
      </c>
      <c r="M98" s="702" t="s">
        <v>72</v>
      </c>
      <c r="N98" s="702" t="s">
        <v>196</v>
      </c>
      <c r="O98" s="90"/>
      <c r="P98" s="90"/>
      <c r="Q98" s="90"/>
      <c r="R98" s="90"/>
      <c r="S98" s="90"/>
      <c r="T98" s="40"/>
      <c r="U98" s="1390">
        <f t="shared" si="5"/>
        <v>0</v>
      </c>
    </row>
    <row r="99" spans="1:21">
      <c r="A99" s="702" t="s">
        <v>270</v>
      </c>
      <c r="B99" s="702" t="s">
        <v>72</v>
      </c>
      <c r="C99" s="702" t="s">
        <v>196</v>
      </c>
      <c r="D99" s="90"/>
      <c r="E99" s="90"/>
      <c r="F99" s="90"/>
      <c r="G99" s="90"/>
      <c r="H99" s="90"/>
      <c r="I99" s="90"/>
      <c r="J99" s="90"/>
      <c r="L99" s="702" t="s">
        <v>270</v>
      </c>
      <c r="M99" s="702" t="s">
        <v>72</v>
      </c>
      <c r="N99" s="702" t="s">
        <v>196</v>
      </c>
      <c r="O99" s="90"/>
      <c r="P99" s="90"/>
      <c r="Q99" s="90"/>
      <c r="R99" s="90"/>
      <c r="S99" s="90"/>
      <c r="T99" s="40"/>
      <c r="U99" s="1390">
        <f t="shared" si="5"/>
        <v>0</v>
      </c>
    </row>
    <row r="100" spans="1:21">
      <c r="A100" s="702" t="s">
        <v>268</v>
      </c>
      <c r="B100" s="702" t="s">
        <v>72</v>
      </c>
      <c r="C100" s="702" t="s">
        <v>196</v>
      </c>
      <c r="D100" s="90"/>
      <c r="E100" s="90"/>
      <c r="F100" s="90"/>
      <c r="G100" s="90"/>
      <c r="H100" s="90"/>
      <c r="I100" s="90"/>
      <c r="J100" s="90"/>
      <c r="L100" s="702" t="s">
        <v>268</v>
      </c>
      <c r="M100" s="702" t="s">
        <v>72</v>
      </c>
      <c r="N100" s="702" t="s">
        <v>196</v>
      </c>
      <c r="O100" s="90"/>
      <c r="P100" s="90"/>
      <c r="Q100" s="90"/>
      <c r="R100" s="90"/>
      <c r="S100" s="90"/>
      <c r="T100" s="40"/>
      <c r="U100" s="1390">
        <f t="shared" si="5"/>
        <v>0</v>
      </c>
    </row>
    <row r="101" spans="1:21">
      <c r="A101" s="231" t="s">
        <v>33</v>
      </c>
      <c r="B101" s="699"/>
      <c r="C101" s="699"/>
      <c r="D101" s="621"/>
      <c r="E101" s="621"/>
      <c r="F101" s="700"/>
      <c r="G101" s="700"/>
      <c r="H101" s="700"/>
      <c r="I101" s="701"/>
      <c r="J101" s="701"/>
      <c r="L101" s="231" t="s">
        <v>33</v>
      </c>
      <c r="M101" s="699"/>
      <c r="N101" s="699"/>
      <c r="O101" s="621"/>
      <c r="P101" s="621"/>
      <c r="Q101" s="700"/>
      <c r="R101" s="700"/>
      <c r="S101" s="700"/>
      <c r="T101" s="701"/>
      <c r="U101" s="701"/>
    </row>
    <row r="102" spans="1:21">
      <c r="A102" s="702" t="s">
        <v>152</v>
      </c>
      <c r="B102" s="702" t="s">
        <v>209</v>
      </c>
      <c r="C102" s="702" t="s">
        <v>194</v>
      </c>
      <c r="D102" s="90"/>
      <c r="E102" s="621"/>
      <c r="F102" s="700"/>
      <c r="G102" s="700"/>
      <c r="H102" s="700"/>
      <c r="I102" s="90"/>
      <c r="J102" s="90"/>
      <c r="L102" s="702" t="s">
        <v>152</v>
      </c>
      <c r="M102" s="702" t="s">
        <v>209</v>
      </c>
      <c r="N102" s="702" t="s">
        <v>194</v>
      </c>
      <c r="O102" s="90"/>
      <c r="P102" s="621"/>
      <c r="Q102" s="700"/>
      <c r="R102" s="700"/>
      <c r="S102" s="700"/>
      <c r="T102" s="40"/>
      <c r="U102" s="1390">
        <f t="shared" ref="U102:U103" si="6">IFERROR(T102/$T$117,0)</f>
        <v>0</v>
      </c>
    </row>
    <row r="103" spans="1:21">
      <c r="A103" s="702" t="s">
        <v>153</v>
      </c>
      <c r="B103" s="702" t="s">
        <v>209</v>
      </c>
      <c r="C103" s="702" t="s">
        <v>194</v>
      </c>
      <c r="D103" s="90"/>
      <c r="E103" s="621"/>
      <c r="F103" s="700"/>
      <c r="G103" s="700"/>
      <c r="H103" s="700"/>
      <c r="I103" s="90"/>
      <c r="J103" s="90"/>
      <c r="L103" s="702" t="s">
        <v>153</v>
      </c>
      <c r="M103" s="702" t="s">
        <v>209</v>
      </c>
      <c r="N103" s="702" t="s">
        <v>194</v>
      </c>
      <c r="O103" s="90"/>
      <c r="P103" s="621"/>
      <c r="Q103" s="700"/>
      <c r="R103" s="700"/>
      <c r="S103" s="700"/>
      <c r="T103" s="40"/>
      <c r="U103" s="1390">
        <f t="shared" si="6"/>
        <v>0</v>
      </c>
    </row>
    <row r="104" spans="1:21">
      <c r="A104" s="702"/>
      <c r="B104" s="702"/>
      <c r="C104" s="702"/>
      <c r="D104" s="90"/>
      <c r="E104" s="621"/>
      <c r="F104" s="700"/>
      <c r="G104" s="700"/>
      <c r="H104" s="700"/>
      <c r="I104" s="40"/>
      <c r="J104" s="40"/>
      <c r="L104" s="702"/>
      <c r="M104" s="702"/>
      <c r="N104" s="702"/>
      <c r="O104" s="90"/>
      <c r="P104" s="621"/>
      <c r="Q104" s="700"/>
      <c r="R104" s="700"/>
      <c r="S104" s="700"/>
      <c r="T104" s="40"/>
      <c r="U104" s="40"/>
    </row>
    <row r="105" spans="1:21">
      <c r="A105" s="932" t="s">
        <v>271</v>
      </c>
      <c r="B105" s="699"/>
      <c r="C105" s="699"/>
      <c r="D105" s="621"/>
      <c r="E105" s="621"/>
      <c r="F105" s="700"/>
      <c r="G105" s="700"/>
      <c r="H105" s="700"/>
      <c r="I105" s="621"/>
      <c r="J105" s="621"/>
      <c r="L105" s="932" t="s">
        <v>271</v>
      </c>
      <c r="M105" s="699"/>
      <c r="N105" s="699"/>
      <c r="O105" s="621"/>
      <c r="P105" s="621"/>
      <c r="Q105" s="700"/>
      <c r="R105" s="700"/>
      <c r="S105" s="700"/>
      <c r="T105" s="701"/>
      <c r="U105" s="621">
        <f>IFERROR(T105/$T$117,0)</f>
        <v>0</v>
      </c>
    </row>
    <row r="106" spans="1:21">
      <c r="A106" s="702" t="s">
        <v>272</v>
      </c>
      <c r="B106" s="702"/>
      <c r="C106" s="702"/>
      <c r="D106" s="90"/>
      <c r="E106" s="90"/>
      <c r="F106" s="90"/>
      <c r="G106" s="90"/>
      <c r="H106" s="90"/>
      <c r="I106" s="90"/>
      <c r="J106" s="90"/>
      <c r="L106" s="702" t="s">
        <v>272</v>
      </c>
      <c r="M106" s="702"/>
      <c r="N106" s="702"/>
      <c r="O106" s="90"/>
      <c r="P106" s="90"/>
      <c r="Q106" s="90"/>
      <c r="R106" s="90"/>
      <c r="S106" s="90"/>
      <c r="T106" s="40"/>
      <c r="U106" s="1390">
        <f t="shared" ref="U106:U116" si="7">IFERROR(T106/$T$117,0)</f>
        <v>0</v>
      </c>
    </row>
    <row r="107" spans="1:21">
      <c r="A107" s="702" t="s">
        <v>273</v>
      </c>
      <c r="B107" s="702"/>
      <c r="C107" s="702"/>
      <c r="D107" s="90"/>
      <c r="E107" s="90"/>
      <c r="F107" s="90"/>
      <c r="G107" s="90"/>
      <c r="H107" s="90"/>
      <c r="I107" s="90"/>
      <c r="J107" s="90"/>
      <c r="L107" s="702" t="s">
        <v>273</v>
      </c>
      <c r="M107" s="702"/>
      <c r="N107" s="702"/>
      <c r="O107" s="90"/>
      <c r="P107" s="90"/>
      <c r="Q107" s="90"/>
      <c r="R107" s="90"/>
      <c r="S107" s="90"/>
      <c r="T107" s="40"/>
      <c r="U107" s="1390">
        <f t="shared" si="7"/>
        <v>0</v>
      </c>
    </row>
    <row r="108" spans="1:21">
      <c r="A108" s="702" t="s">
        <v>274</v>
      </c>
      <c r="B108" s="702"/>
      <c r="C108" s="702"/>
      <c r="D108" s="90"/>
      <c r="E108" s="90"/>
      <c r="F108" s="90"/>
      <c r="G108" s="90"/>
      <c r="H108" s="90"/>
      <c r="I108" s="90"/>
      <c r="J108" s="90"/>
      <c r="L108" s="702" t="s">
        <v>274</v>
      </c>
      <c r="M108" s="702"/>
      <c r="N108" s="702"/>
      <c r="O108" s="90"/>
      <c r="P108" s="90"/>
      <c r="Q108" s="90"/>
      <c r="R108" s="90"/>
      <c r="S108" s="90"/>
      <c r="T108" s="40"/>
      <c r="U108" s="1390">
        <f t="shared" si="7"/>
        <v>0</v>
      </c>
    </row>
    <row r="109" spans="1:21">
      <c r="A109" s="702" t="s">
        <v>275</v>
      </c>
      <c r="B109" s="702"/>
      <c r="C109" s="702"/>
      <c r="D109" s="90"/>
      <c r="E109" s="90"/>
      <c r="F109" s="90"/>
      <c r="G109" s="90"/>
      <c r="H109" s="90"/>
      <c r="I109" s="90"/>
      <c r="J109" s="90"/>
      <c r="L109" s="702" t="s">
        <v>275</v>
      </c>
      <c r="M109" s="702"/>
      <c r="N109" s="702"/>
      <c r="O109" s="90"/>
      <c r="P109" s="90"/>
      <c r="Q109" s="90"/>
      <c r="R109" s="90"/>
      <c r="S109" s="90"/>
      <c r="T109" s="40"/>
      <c r="U109" s="1390">
        <f t="shared" si="7"/>
        <v>0</v>
      </c>
    </row>
    <row r="110" spans="1:21">
      <c r="A110" s="702" t="s">
        <v>276</v>
      </c>
      <c r="B110" s="702"/>
      <c r="C110" s="702"/>
      <c r="D110" s="90"/>
      <c r="E110" s="90"/>
      <c r="F110" s="90"/>
      <c r="G110" s="90"/>
      <c r="H110" s="90"/>
      <c r="I110" s="90"/>
      <c r="J110" s="90"/>
      <c r="L110" s="702" t="s">
        <v>276</v>
      </c>
      <c r="M110" s="702"/>
      <c r="N110" s="702"/>
      <c r="O110" s="90"/>
      <c r="P110" s="90"/>
      <c r="Q110" s="90"/>
      <c r="R110" s="90"/>
      <c r="S110" s="90"/>
      <c r="T110" s="40"/>
      <c r="U110" s="1390">
        <f t="shared" si="7"/>
        <v>0</v>
      </c>
    </row>
    <row r="111" spans="1:21">
      <c r="A111" s="702" t="s">
        <v>277</v>
      </c>
      <c r="B111" s="702"/>
      <c r="C111" s="702"/>
      <c r="D111" s="90"/>
      <c r="E111" s="90"/>
      <c r="F111" s="90"/>
      <c r="G111" s="90"/>
      <c r="H111" s="90"/>
      <c r="I111" s="90"/>
      <c r="J111" s="90"/>
      <c r="L111" s="702" t="s">
        <v>277</v>
      </c>
      <c r="M111" s="702"/>
      <c r="N111" s="702"/>
      <c r="O111" s="90"/>
      <c r="P111" s="90"/>
      <c r="Q111" s="90"/>
      <c r="R111" s="90"/>
      <c r="S111" s="90"/>
      <c r="T111" s="40"/>
      <c r="U111" s="1390">
        <f t="shared" si="7"/>
        <v>0</v>
      </c>
    </row>
    <row r="112" spans="1:21">
      <c r="A112" s="702" t="s">
        <v>278</v>
      </c>
      <c r="B112" s="702"/>
      <c r="C112" s="702"/>
      <c r="D112" s="90"/>
      <c r="E112" s="90"/>
      <c r="F112" s="90"/>
      <c r="G112" s="90"/>
      <c r="H112" s="90"/>
      <c r="I112" s="90"/>
      <c r="J112" s="90"/>
      <c r="L112" s="702" t="s">
        <v>278</v>
      </c>
      <c r="M112" s="702"/>
      <c r="N112" s="702"/>
      <c r="O112" s="90"/>
      <c r="P112" s="90"/>
      <c r="Q112" s="90"/>
      <c r="R112" s="90"/>
      <c r="S112" s="90"/>
      <c r="T112" s="40"/>
      <c r="U112" s="1390">
        <f t="shared" si="7"/>
        <v>0</v>
      </c>
    </row>
    <row r="113" spans="1:21">
      <c r="A113" s="702" t="s">
        <v>279</v>
      </c>
      <c r="B113" s="702"/>
      <c r="C113" s="702"/>
      <c r="D113" s="90"/>
      <c r="E113" s="90"/>
      <c r="F113" s="90"/>
      <c r="G113" s="90"/>
      <c r="H113" s="90"/>
      <c r="I113" s="90"/>
      <c r="J113" s="90"/>
      <c r="L113" s="702" t="s">
        <v>279</v>
      </c>
      <c r="M113" s="702"/>
      <c r="N113" s="702"/>
      <c r="O113" s="90"/>
      <c r="P113" s="90"/>
      <c r="Q113" s="90"/>
      <c r="R113" s="90"/>
      <c r="S113" s="90"/>
      <c r="T113" s="40"/>
      <c r="U113" s="1390">
        <f t="shared" si="7"/>
        <v>0</v>
      </c>
    </row>
    <row r="114" spans="1:21">
      <c r="A114" s="702" t="s">
        <v>280</v>
      </c>
      <c r="B114" s="702"/>
      <c r="C114" s="702"/>
      <c r="D114" s="90"/>
      <c r="E114" s="90"/>
      <c r="F114" s="90"/>
      <c r="G114" s="90"/>
      <c r="H114" s="90"/>
      <c r="I114" s="90"/>
      <c r="J114" s="90"/>
      <c r="L114" s="702" t="s">
        <v>280</v>
      </c>
      <c r="M114" s="702"/>
      <c r="N114" s="702"/>
      <c r="O114" s="90"/>
      <c r="P114" s="90"/>
      <c r="Q114" s="90"/>
      <c r="R114" s="90"/>
      <c r="S114" s="90"/>
      <c r="T114" s="40"/>
      <c r="U114" s="1390">
        <f t="shared" si="7"/>
        <v>0</v>
      </c>
    </row>
    <row r="115" spans="1:21">
      <c r="A115" s="702" t="s">
        <v>281</v>
      </c>
      <c r="B115" s="702"/>
      <c r="C115" s="702"/>
      <c r="D115" s="90"/>
      <c r="E115" s="90"/>
      <c r="F115" s="90"/>
      <c r="G115" s="90"/>
      <c r="H115" s="90"/>
      <c r="I115" s="90"/>
      <c r="J115" s="90"/>
      <c r="L115" s="702" t="s">
        <v>281</v>
      </c>
      <c r="M115" s="702"/>
      <c r="N115" s="702"/>
      <c r="O115" s="90"/>
      <c r="P115" s="90"/>
      <c r="Q115" s="90"/>
      <c r="R115" s="90"/>
      <c r="S115" s="90"/>
      <c r="T115" s="40"/>
      <c r="U115" s="1390">
        <f t="shared" si="7"/>
        <v>0</v>
      </c>
    </row>
    <row r="116" spans="1:21" ht="15" customHeight="1" thickBot="1">
      <c r="A116" s="702" t="s">
        <v>282</v>
      </c>
      <c r="B116" s="702"/>
      <c r="C116" s="702"/>
      <c r="D116" s="90"/>
      <c r="E116" s="90"/>
      <c r="F116" s="90"/>
      <c r="G116" s="90"/>
      <c r="H116" s="90"/>
      <c r="I116" s="90"/>
      <c r="J116" s="90"/>
      <c r="L116" s="702" t="s">
        <v>282</v>
      </c>
      <c r="M116" s="702"/>
      <c r="N116" s="702"/>
      <c r="O116" s="90"/>
      <c r="P116" s="90"/>
      <c r="Q116" s="90"/>
      <c r="R116" s="90"/>
      <c r="S116" s="90"/>
      <c r="T116" s="40"/>
      <c r="U116" s="1390">
        <f t="shared" si="7"/>
        <v>0</v>
      </c>
    </row>
    <row r="117" spans="1:21" s="103" customFormat="1" ht="15" customHeight="1" thickBot="1">
      <c r="A117" s="703" t="s">
        <v>10</v>
      </c>
      <c r="B117" s="1386"/>
      <c r="C117" s="1387"/>
      <c r="D117" s="1388"/>
      <c r="E117" s="1388">
        <f t="shared" ref="E117:J117" si="8">SUM(E9:E114)</f>
        <v>0</v>
      </c>
      <c r="F117" s="1388">
        <f t="shared" si="8"/>
        <v>0</v>
      </c>
      <c r="G117" s="1388">
        <f t="shared" si="8"/>
        <v>0</v>
      </c>
      <c r="H117" s="1388">
        <f t="shared" si="8"/>
        <v>0</v>
      </c>
      <c r="I117" s="1389">
        <f t="shared" si="8"/>
        <v>0</v>
      </c>
      <c r="J117" s="1391">
        <f t="shared" si="8"/>
        <v>0</v>
      </c>
      <c r="L117" s="703" t="s">
        <v>10</v>
      </c>
      <c r="M117" s="1386"/>
      <c r="N117" s="1387"/>
      <c r="O117" s="1388">
        <f>SUM(O9:O116)</f>
        <v>0</v>
      </c>
      <c r="P117" s="1388">
        <f t="shared" ref="P117:T117" si="9">SUM(P9:P116)</f>
        <v>0</v>
      </c>
      <c r="Q117" s="1388">
        <f t="shared" si="9"/>
        <v>0</v>
      </c>
      <c r="R117" s="1388">
        <f t="shared" si="9"/>
        <v>0</v>
      </c>
      <c r="S117" s="1388">
        <f t="shared" si="9"/>
        <v>0</v>
      </c>
      <c r="T117" s="1389">
        <f t="shared" si="9"/>
        <v>0</v>
      </c>
      <c r="U117" s="1392">
        <f>SUM(U9:U116)</f>
        <v>0</v>
      </c>
    </row>
    <row r="118" spans="1:21" ht="15" customHeight="1" thickBot="1">
      <c r="I118" s="694"/>
      <c r="L118" s="48"/>
      <c r="M118" s="48"/>
      <c r="N118" s="48"/>
      <c r="O118" s="48"/>
      <c r="P118" s="48"/>
      <c r="Q118" s="48"/>
      <c r="R118" s="48"/>
      <c r="S118" s="48"/>
      <c r="T118" s="694"/>
      <c r="U118" s="694"/>
    </row>
    <row r="119" spans="1:21" ht="15" customHeight="1" thickBot="1">
      <c r="A119" s="623" t="s">
        <v>283</v>
      </c>
      <c r="B119" s="625" t="s">
        <v>284</v>
      </c>
      <c r="H119" s="527"/>
      <c r="I119" s="694"/>
      <c r="L119" s="623" t="s">
        <v>283</v>
      </c>
      <c r="M119" s="625" t="s">
        <v>284</v>
      </c>
      <c r="N119" s="48"/>
      <c r="O119" s="48"/>
      <c r="P119" s="48"/>
      <c r="Q119" s="48"/>
      <c r="R119" s="48"/>
      <c r="S119" s="48"/>
      <c r="T119" s="694"/>
      <c r="U119" s="694"/>
    </row>
    <row r="120" spans="1:21" ht="15.6">
      <c r="A120" s="704" t="s">
        <v>285</v>
      </c>
      <c r="B120" s="705">
        <v>0</v>
      </c>
      <c r="G120" s="706"/>
      <c r="H120" s="527"/>
      <c r="I120" s="694"/>
      <c r="L120" s="704" t="s">
        <v>285</v>
      </c>
      <c r="M120" s="1393">
        <v>0</v>
      </c>
      <c r="N120" s="48"/>
      <c r="O120" s="48"/>
      <c r="P120" s="106"/>
      <c r="Q120" s="106"/>
      <c r="R120" s="106"/>
      <c r="S120" s="48"/>
      <c r="T120" s="694"/>
      <c r="U120" s="694"/>
    </row>
    <row r="121" spans="1:21" ht="26.4">
      <c r="A121" s="707" t="s">
        <v>286</v>
      </c>
      <c r="B121" s="705">
        <v>0</v>
      </c>
      <c r="H121" s="527"/>
      <c r="I121" s="694"/>
      <c r="L121" s="707" t="s">
        <v>286</v>
      </c>
      <c r="M121" s="1395" t="s">
        <v>71</v>
      </c>
      <c r="N121" s="48"/>
      <c r="O121" s="48"/>
      <c r="P121" s="48"/>
      <c r="Q121" s="48"/>
      <c r="R121" s="48"/>
      <c r="S121" s="48"/>
      <c r="T121" s="694"/>
      <c r="U121" s="694"/>
    </row>
    <row r="122" spans="1:21" ht="28.8">
      <c r="A122" s="708" t="s">
        <v>287</v>
      </c>
      <c r="B122" s="709">
        <v>0</v>
      </c>
      <c r="H122" s="527"/>
      <c r="I122" s="694"/>
      <c r="L122" s="708" t="s">
        <v>287</v>
      </c>
      <c r="M122" s="1394">
        <v>0</v>
      </c>
      <c r="N122" s="48"/>
      <c r="O122" s="48"/>
      <c r="P122" s="48"/>
      <c r="Q122" s="48"/>
      <c r="R122" s="48"/>
      <c r="S122" s="48"/>
      <c r="T122" s="694"/>
      <c r="U122" s="694"/>
    </row>
    <row r="123" spans="1:21">
      <c r="A123" s="708" t="s">
        <v>288</v>
      </c>
      <c r="B123" s="709">
        <v>0</v>
      </c>
      <c r="I123" s="694"/>
      <c r="L123" s="708" t="s">
        <v>288</v>
      </c>
      <c r="M123" s="1394">
        <v>0</v>
      </c>
      <c r="N123" s="48"/>
      <c r="O123" s="48"/>
      <c r="P123" s="48"/>
      <c r="Q123" s="48"/>
      <c r="R123" s="48"/>
      <c r="S123" s="48"/>
      <c r="T123" s="694"/>
      <c r="U123" s="694"/>
    </row>
    <row r="124" spans="1:21" ht="13.8" thickBot="1">
      <c r="A124" s="204"/>
      <c r="B124" s="710"/>
      <c r="I124" s="694"/>
      <c r="L124" s="204"/>
      <c r="M124" s="901"/>
      <c r="N124" s="48"/>
      <c r="O124" s="48"/>
      <c r="P124" s="48"/>
      <c r="Q124" s="48"/>
      <c r="R124" s="48"/>
      <c r="S124" s="48"/>
      <c r="T124" s="694"/>
      <c r="U124" s="694"/>
    </row>
    <row r="125" spans="1:21" ht="27" thickBot="1">
      <c r="A125" s="711" t="s">
        <v>289</v>
      </c>
      <c r="B125" s="625" t="s">
        <v>284</v>
      </c>
      <c r="H125" s="527"/>
      <c r="I125" s="694"/>
      <c r="L125" s="711" t="s">
        <v>289</v>
      </c>
      <c r="M125" s="625" t="s">
        <v>284</v>
      </c>
      <c r="N125" s="48"/>
      <c r="O125" s="48"/>
      <c r="P125" s="48"/>
      <c r="Q125" s="48"/>
      <c r="R125" s="48"/>
      <c r="S125" s="48"/>
      <c r="T125" s="694"/>
      <c r="U125" s="694"/>
    </row>
    <row r="126" spans="1:21" ht="27" thickBot="1">
      <c r="A126" s="931" t="s">
        <v>290</v>
      </c>
      <c r="B126" s="1019">
        <v>0</v>
      </c>
      <c r="G126" s="706"/>
      <c r="H126" s="527"/>
      <c r="I126" s="694"/>
      <c r="L126" s="931" t="s">
        <v>290</v>
      </c>
      <c r="M126" s="1020">
        <v>0</v>
      </c>
      <c r="N126" s="48"/>
      <c r="O126" s="48"/>
      <c r="P126" s="48"/>
      <c r="Q126" s="48"/>
      <c r="R126" s="706"/>
      <c r="S126" s="48"/>
      <c r="T126" s="694"/>
      <c r="U126" s="694"/>
    </row>
    <row r="127" spans="1:21" ht="13.8" thickBot="1">
      <c r="A127" s="204"/>
      <c r="B127" s="712"/>
      <c r="H127" s="527"/>
      <c r="I127" s="694"/>
      <c r="L127" s="204"/>
      <c r="M127" s="902"/>
      <c r="N127" s="48"/>
      <c r="O127" s="48"/>
      <c r="P127" s="48"/>
      <c r="Q127" s="48"/>
      <c r="R127" s="48"/>
      <c r="S127" s="48"/>
      <c r="T127" s="694"/>
      <c r="U127" s="694"/>
    </row>
    <row r="128" spans="1:21" ht="16.8">
      <c r="A128" s="713"/>
      <c r="B128" s="1470" t="s">
        <v>291</v>
      </c>
      <c r="C128" s="1471"/>
      <c r="D128" s="1472"/>
      <c r="E128" s="75"/>
      <c r="F128" s="527"/>
      <c r="G128" s="714"/>
      <c r="H128" s="715"/>
      <c r="I128" s="694"/>
      <c r="L128" s="713"/>
      <c r="M128" s="1470" t="s">
        <v>291</v>
      </c>
      <c r="N128" s="1471"/>
      <c r="O128" s="1472"/>
      <c r="P128" s="48"/>
      <c r="Q128" s="48"/>
      <c r="R128" s="714"/>
      <c r="S128" s="694"/>
      <c r="T128" s="694"/>
      <c r="U128" s="694"/>
    </row>
    <row r="129" spans="1:21" ht="13.8" thickBot="1">
      <c r="A129" s="716" t="s">
        <v>292</v>
      </c>
      <c r="B129" s="1021" t="s">
        <v>8</v>
      </c>
      <c r="C129" s="1022" t="s">
        <v>9</v>
      </c>
      <c r="D129" s="1023" t="s">
        <v>10</v>
      </c>
      <c r="E129" s="75"/>
      <c r="F129" s="527"/>
      <c r="G129" s="527"/>
      <c r="H129" s="715"/>
      <c r="I129" s="694"/>
      <c r="L129" s="716" t="s">
        <v>292</v>
      </c>
      <c r="M129" s="1021" t="s">
        <v>8</v>
      </c>
      <c r="N129" s="1022" t="s">
        <v>9</v>
      </c>
      <c r="O129" s="1023" t="s">
        <v>10</v>
      </c>
      <c r="P129" s="68"/>
      <c r="Q129" s="48"/>
      <c r="R129" s="48"/>
      <c r="S129" s="694"/>
      <c r="T129" s="694"/>
      <c r="U129" s="694"/>
    </row>
    <row r="130" spans="1:21" ht="13.8" thickBot="1">
      <c r="A130" s="726" t="s">
        <v>293</v>
      </c>
      <c r="B130" s="906">
        <f>SUM(B20:B128)</f>
        <v>0</v>
      </c>
      <c r="C130" s="907">
        <f>SUM(C20:C128)</f>
        <v>0</v>
      </c>
      <c r="D130" s="632">
        <f>SUM(B130:C130)</f>
        <v>0</v>
      </c>
      <c r="E130" s="527"/>
      <c r="F130" s="715"/>
      <c r="G130" s="715"/>
      <c r="H130" s="715"/>
      <c r="I130" s="694"/>
      <c r="L130" s="726" t="s">
        <v>293</v>
      </c>
      <c r="M130" s="906">
        <f>18116.35+68523</f>
        <v>86639.35</v>
      </c>
      <c r="N130" s="907">
        <f>SUM(N20:N128)</f>
        <v>0</v>
      </c>
      <c r="O130" s="632">
        <f>SUM(M130:N130)</f>
        <v>86639.35</v>
      </c>
      <c r="P130" s="871"/>
      <c r="Q130" s="694"/>
      <c r="R130" s="694"/>
      <c r="S130" s="694"/>
      <c r="T130" s="694"/>
      <c r="U130" s="694"/>
    </row>
    <row r="131" spans="1:21" ht="13.8" thickBot="1">
      <c r="A131" s="685" t="s">
        <v>168</v>
      </c>
      <c r="B131" s="909">
        <f t="shared" ref="B131:C133" si="10">SUM(B22:B129)</f>
        <v>0</v>
      </c>
      <c r="C131" s="40">
        <f t="shared" si="10"/>
        <v>0</v>
      </c>
      <c r="D131" s="240">
        <f t="shared" ref="D131:D133" si="11">SUM(B131:C131)</f>
        <v>0</v>
      </c>
      <c r="E131" s="527"/>
      <c r="F131" s="715"/>
      <c r="G131" s="715"/>
      <c r="H131" s="715"/>
      <c r="I131" s="694"/>
      <c r="L131" s="685" t="s">
        <v>168</v>
      </c>
      <c r="M131" s="939">
        <v>0</v>
      </c>
      <c r="N131" s="40">
        <f>SUM(N22:N129)</f>
        <v>0</v>
      </c>
      <c r="O131" s="632">
        <f>SUM(M131:N131)</f>
        <v>0</v>
      </c>
      <c r="P131" s="871"/>
      <c r="Q131" s="694"/>
      <c r="R131" s="694"/>
      <c r="S131" s="694"/>
      <c r="T131" s="694"/>
      <c r="U131" s="694"/>
    </row>
    <row r="132" spans="1:21" ht="13.8">
      <c r="A132" s="685" t="s">
        <v>169</v>
      </c>
      <c r="B132" s="908">
        <f t="shared" si="10"/>
        <v>0</v>
      </c>
      <c r="C132" s="750">
        <f t="shared" si="10"/>
        <v>0</v>
      </c>
      <c r="D132" s="637">
        <f t="shared" si="11"/>
        <v>0</v>
      </c>
      <c r="E132" s="687" t="s">
        <v>170</v>
      </c>
      <c r="F132" s="715"/>
      <c r="G132" s="718"/>
      <c r="H132" s="719"/>
      <c r="I132" s="694"/>
      <c r="L132" s="685" t="s">
        <v>169</v>
      </c>
      <c r="M132" s="940">
        <v>0</v>
      </c>
      <c r="N132" s="750">
        <f>SUM(N23:N130)</f>
        <v>0</v>
      </c>
      <c r="O132" s="632">
        <f>SUM(M132:N132)</f>
        <v>0</v>
      </c>
      <c r="P132" s="70" t="s">
        <v>170</v>
      </c>
      <c r="Q132" s="694"/>
      <c r="R132" s="871"/>
      <c r="S132" s="76"/>
      <c r="T132" s="694"/>
      <c r="U132" s="694"/>
    </row>
    <row r="133" spans="1:21" ht="14.4" thickBot="1">
      <c r="A133" s="720" t="s">
        <v>294</v>
      </c>
      <c r="B133" s="911">
        <f t="shared" si="10"/>
        <v>0</v>
      </c>
      <c r="C133" s="905">
        <f t="shared" si="10"/>
        <v>0</v>
      </c>
      <c r="D133" s="910">
        <f t="shared" si="11"/>
        <v>0</v>
      </c>
      <c r="E133" s="687"/>
      <c r="F133" s="715"/>
      <c r="G133" s="718"/>
      <c r="H133" s="719"/>
      <c r="I133" s="694"/>
      <c r="L133" s="720" t="s">
        <v>294</v>
      </c>
      <c r="M133" s="911">
        <v>12293.289999999994</v>
      </c>
      <c r="N133" s="905">
        <f>SUM(N24:N131)</f>
        <v>0</v>
      </c>
      <c r="O133" s="910">
        <f t="shared" ref="O133" si="12">SUM(M133:N133)</f>
        <v>12293.289999999994</v>
      </c>
      <c r="P133" s="871"/>
      <c r="Q133" s="694"/>
      <c r="R133" s="957"/>
      <c r="S133" s="76"/>
      <c r="T133" s="694"/>
      <c r="U133" s="694"/>
    </row>
    <row r="134" spans="1:21" ht="14.4" thickBot="1">
      <c r="A134" s="688"/>
      <c r="B134" s="915"/>
      <c r="C134" s="916"/>
      <c r="D134" s="917"/>
      <c r="E134" s="527"/>
      <c r="F134" s="715"/>
      <c r="G134" s="715"/>
      <c r="H134" s="715"/>
      <c r="I134" s="694"/>
      <c r="L134" s="688"/>
      <c r="M134" s="915"/>
      <c r="N134" s="916"/>
      <c r="O134" s="917"/>
      <c r="P134" s="48"/>
      <c r="Q134" s="694"/>
      <c r="R134" s="694"/>
      <c r="S134" s="694"/>
      <c r="T134" s="694"/>
      <c r="U134" s="694"/>
    </row>
    <row r="135" spans="1:21" ht="13.8" thickBot="1">
      <c r="A135" s="914" t="s">
        <v>295</v>
      </c>
      <c r="B135" s="1429">
        <f>SUM(B130:B133)</f>
        <v>0</v>
      </c>
      <c r="C135" s="912">
        <f t="shared" ref="C135:D135" si="13">SUM(C130:C133)</f>
        <v>0</v>
      </c>
      <c r="D135" s="913">
        <f t="shared" si="13"/>
        <v>0</v>
      </c>
      <c r="E135" s="75"/>
      <c r="H135" s="715"/>
      <c r="I135" s="694"/>
      <c r="L135" s="914" t="s">
        <v>295</v>
      </c>
      <c r="M135" s="1429">
        <f>SUM(M130:M133)</f>
        <v>98932.64</v>
      </c>
      <c r="N135" s="912">
        <f t="shared" ref="N135:O135" si="14">SUM(N130:N133)</f>
        <v>0</v>
      </c>
      <c r="O135" s="913">
        <f t="shared" si="14"/>
        <v>98932.64</v>
      </c>
      <c r="P135" s="48"/>
      <c r="Q135" s="48"/>
      <c r="R135" s="48"/>
      <c r="S135" s="694"/>
      <c r="T135" s="694"/>
      <c r="U135" s="694"/>
    </row>
    <row r="136" spans="1:21" ht="12.75" customHeight="1">
      <c r="A136" s="721"/>
      <c r="B136" s="722"/>
      <c r="C136" s="723"/>
      <c r="D136" s="723"/>
      <c r="E136" s="75"/>
      <c r="H136" s="715"/>
      <c r="I136" s="694"/>
      <c r="M136" s="1433"/>
    </row>
    <row r="137" spans="1:21" ht="66" customHeight="1">
      <c r="A137" s="1473" t="s">
        <v>296</v>
      </c>
      <c r="B137" s="1473"/>
      <c r="C137" s="1473"/>
      <c r="D137" s="1473"/>
      <c r="E137" s="1473"/>
      <c r="F137" s="1473"/>
      <c r="G137" s="1473"/>
      <c r="H137" s="1473"/>
      <c r="I137" s="1473"/>
      <c r="P137" s="937"/>
    </row>
    <row r="138" spans="1:21" ht="17.399999999999999" customHeight="1">
      <c r="A138" s="1473" t="s">
        <v>297</v>
      </c>
      <c r="B138" s="1473"/>
      <c r="C138" s="1473"/>
      <c r="D138" s="1473"/>
      <c r="E138" s="1473"/>
      <c r="F138" s="1473"/>
      <c r="G138" s="1473"/>
      <c r="H138" s="1473"/>
      <c r="I138" s="694"/>
      <c r="M138" s="937"/>
    </row>
    <row r="139" spans="1:21" ht="24.75" customHeight="1">
      <c r="A139" s="1473" t="s">
        <v>298</v>
      </c>
      <c r="B139" s="1473"/>
      <c r="C139" s="1473"/>
      <c r="D139" s="1473"/>
      <c r="E139" s="1473"/>
      <c r="F139" s="1473"/>
      <c r="G139" s="1473"/>
      <c r="H139" s="1473"/>
      <c r="I139" s="694"/>
    </row>
    <row r="140" spans="1:21">
      <c r="A140" s="1469" t="s">
        <v>299</v>
      </c>
      <c r="B140" s="1469"/>
      <c r="C140" s="1469"/>
      <c r="D140" s="1469"/>
      <c r="E140" s="1469"/>
      <c r="F140" s="1469"/>
      <c r="G140" s="1469"/>
      <c r="H140" s="1469"/>
      <c r="I140" s="694"/>
    </row>
    <row r="141" spans="1:21" ht="26.25" customHeight="1">
      <c r="A141" s="1456" t="s">
        <v>300</v>
      </c>
      <c r="B141" s="1456"/>
      <c r="C141" s="1456"/>
      <c r="D141" s="1456"/>
      <c r="E141" s="1456"/>
      <c r="F141" s="1456"/>
      <c r="G141" s="1456"/>
      <c r="I141" s="694"/>
    </row>
    <row r="142" spans="1:21">
      <c r="A142" s="1456" t="s">
        <v>301</v>
      </c>
      <c r="B142" s="1456"/>
      <c r="C142" s="1456"/>
      <c r="D142" s="1456"/>
      <c r="E142" s="1456"/>
      <c r="F142" s="1456"/>
      <c r="G142" s="1456"/>
      <c r="H142" s="1456"/>
      <c r="I142" s="694"/>
    </row>
    <row r="143" spans="1:21">
      <c r="A143" s="1464" t="s">
        <v>302</v>
      </c>
      <c r="B143" s="1464"/>
      <c r="C143" s="1464"/>
      <c r="D143" s="1464"/>
      <c r="E143" s="1464"/>
      <c r="F143" s="1464"/>
      <c r="G143" s="1464"/>
      <c r="H143" s="178"/>
      <c r="I143" s="694"/>
    </row>
    <row r="144" spans="1:21" ht="12.75" customHeight="1">
      <c r="A144" s="48" t="s">
        <v>1154</v>
      </c>
    </row>
    <row r="146" spans="1:9">
      <c r="A146" s="1434" t="s">
        <v>183</v>
      </c>
      <c r="B146" s="1434"/>
      <c r="C146" s="1434"/>
      <c r="D146" s="1434"/>
      <c r="E146" s="1434"/>
      <c r="F146" s="1434"/>
      <c r="G146" s="1434"/>
      <c r="H146" s="1434"/>
      <c r="I146" s="724"/>
    </row>
    <row r="147" spans="1:9">
      <c r="A147" s="1456" t="s">
        <v>303</v>
      </c>
      <c r="B147" s="1456"/>
      <c r="C147" s="1456"/>
      <c r="D147" s="1456"/>
      <c r="E147" s="1456"/>
      <c r="F147" s="1456"/>
      <c r="G147" s="1456"/>
      <c r="H147" s="1456"/>
      <c r="I147" s="694"/>
    </row>
  </sheetData>
  <mergeCells count="18">
    <mergeCell ref="M5:S5"/>
    <mergeCell ref="C6:H6"/>
    <mergeCell ref="N6:S6"/>
    <mergeCell ref="A140:H140"/>
    <mergeCell ref="A1:H1"/>
    <mergeCell ref="A2:H2"/>
    <mergeCell ref="A3:H3"/>
    <mergeCell ref="B5:H5"/>
    <mergeCell ref="B128:D128"/>
    <mergeCell ref="M128:O128"/>
    <mergeCell ref="A137:I137"/>
    <mergeCell ref="A138:H138"/>
    <mergeCell ref="A139:H139"/>
    <mergeCell ref="A141:G141"/>
    <mergeCell ref="A142:H142"/>
    <mergeCell ref="A143:G143"/>
    <mergeCell ref="A146:H146"/>
    <mergeCell ref="A147:H147"/>
  </mergeCells>
  <dataValidations disablePrompts="1" count="1">
    <dataValidation type="list" allowBlank="1" showInputMessage="1" showErrorMessage="1" sqref="N29:N34 N37:N52 N72:N80 N82:N89 N12:N21 N91:N95 N9:N10 N54:N70 C29:C34 C37:C52 C72:C80 C82:C89 C12:C21 C91:C95 C9:C10 C54:C70" xr:uid="{5F33412E-C522-4DDE-9F75-B0F1F305842E}">
      <formula1>"In-Unit, CAM/WB"</formula1>
    </dataValidation>
  </dataValidations>
  <printOptions horizontalCentered="1"/>
  <pageMargins left="0.25" right="0.25" top="0.5" bottom="0.5" header="0.5" footer="0.5"/>
  <pageSetup paperSize="3" scale="73" fitToHeight="0" orientation="landscape" r:id="rId1"/>
  <rowBreaks count="1" manualBreakCount="1">
    <brk id="70"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pageSetUpPr fitToPage="1"/>
  </sheetPr>
  <dimension ref="A1:AW180"/>
  <sheetViews>
    <sheetView zoomScaleNormal="100" zoomScaleSheetLayoutView="100" workbookViewId="0">
      <pane xSplit="1" ySplit="7" topLeftCell="B159" activePane="bottomRight" state="frozen"/>
      <selection activeCell="L28" sqref="L28"/>
      <selection pane="topRight" activeCell="L28" sqref="L28"/>
      <selection pane="bottomLeft" activeCell="L28" sqref="L28"/>
      <selection pane="bottomRight" activeCell="L28" sqref="L28"/>
    </sheetView>
  </sheetViews>
  <sheetFormatPr defaultColWidth="8.5546875" defaultRowHeight="13.2"/>
  <cols>
    <col min="1" max="1" width="45.88671875" style="48" customWidth="1"/>
    <col min="2" max="2" width="10.5546875" style="48" customWidth="1"/>
    <col min="3" max="3" width="11.5546875" style="48" customWidth="1"/>
    <col min="4" max="4" width="11.6640625" style="48" bestFit="1" customWidth="1"/>
    <col min="5" max="5" width="9.109375" style="48" customWidth="1"/>
    <col min="6" max="6" width="10" style="48" customWidth="1"/>
    <col min="7" max="7" width="11.5546875" style="48" customWidth="1"/>
    <col min="8" max="8" width="12.5546875" style="48" customWidth="1"/>
    <col min="9" max="9" width="5.5546875" style="48" customWidth="1"/>
    <col min="10" max="10" width="44" style="48" customWidth="1"/>
    <col min="11" max="11" width="11" style="48" customWidth="1"/>
    <col min="12" max="12" width="8.5546875" style="48"/>
    <col min="13" max="13" width="10.109375" style="48" bestFit="1" customWidth="1"/>
    <col min="14" max="14" width="8.5546875" style="48" bestFit="1" customWidth="1"/>
    <col min="15" max="15" width="10.109375" style="48" customWidth="1"/>
    <col min="16" max="16" width="12.5546875" style="48" customWidth="1"/>
    <col min="17" max="17" width="11.5546875" style="48" customWidth="1"/>
    <col min="18" max="18" width="8.5546875" style="48"/>
    <col min="19" max="19" width="29.109375" style="48" customWidth="1"/>
    <col min="20" max="16384" width="8.5546875" style="48"/>
  </cols>
  <sheetData>
    <row r="1" spans="1:31" ht="15.75" customHeight="1">
      <c r="A1" s="1436" t="s">
        <v>304</v>
      </c>
      <c r="B1" s="1436"/>
      <c r="C1" s="1436"/>
      <c r="D1" s="1436"/>
      <c r="E1" s="1436"/>
      <c r="F1" s="1436"/>
      <c r="G1" s="1436"/>
      <c r="H1" s="1436"/>
      <c r="I1" s="1436"/>
      <c r="J1" s="1436"/>
      <c r="K1" s="1436"/>
      <c r="L1" s="1436"/>
      <c r="M1" s="1436"/>
      <c r="N1" s="1436"/>
      <c r="O1" s="1436"/>
      <c r="P1" s="1436"/>
      <c r="Q1" s="1436"/>
      <c r="S1" s="1455"/>
      <c r="T1" s="1455"/>
      <c r="U1" s="1455"/>
      <c r="V1" s="1455"/>
      <c r="W1" s="1455"/>
      <c r="X1" s="1455"/>
      <c r="Y1" s="1455"/>
      <c r="Z1" s="1455"/>
      <c r="AA1" s="1455"/>
      <c r="AB1" s="1455"/>
      <c r="AC1" s="1455"/>
      <c r="AD1" s="1455"/>
      <c r="AE1" s="1455"/>
    </row>
    <row r="2" spans="1:31" ht="15.75" customHeight="1">
      <c r="A2" s="1436" t="str" cm="1">
        <f t="array" ref="A2">'ESA Summary'!A2:A2</f>
        <v>Southern California Edison</v>
      </c>
      <c r="B2" s="1436"/>
      <c r="C2" s="1436"/>
      <c r="D2" s="1436"/>
      <c r="E2" s="1436"/>
      <c r="F2" s="1436"/>
      <c r="G2" s="1436"/>
      <c r="H2" s="1436"/>
      <c r="I2" s="1436"/>
      <c r="J2" s="1436"/>
      <c r="K2" s="1436"/>
      <c r="L2" s="1436"/>
      <c r="M2" s="1436"/>
      <c r="N2" s="1436"/>
      <c r="O2" s="1436"/>
      <c r="P2" s="1436"/>
      <c r="Q2" s="1436"/>
    </row>
    <row r="3" spans="1:31" ht="15.75" customHeight="1">
      <c r="A3" s="1436" t="str" cm="1">
        <f t="array" ref="A3">'ESA Summary'!A3:A3</f>
        <v>Through January 2026</v>
      </c>
      <c r="B3" s="1436"/>
      <c r="C3" s="1436"/>
      <c r="D3" s="1436"/>
      <c r="E3" s="1436"/>
      <c r="F3" s="1436"/>
      <c r="G3" s="1436"/>
      <c r="H3" s="1436"/>
      <c r="I3" s="1436"/>
      <c r="J3" s="1436"/>
      <c r="K3" s="1436"/>
      <c r="L3" s="1436"/>
      <c r="M3" s="1436"/>
      <c r="N3" s="1436"/>
      <c r="O3" s="1436"/>
      <c r="P3" s="1436"/>
      <c r="Q3" s="1436"/>
      <c r="S3" s="206"/>
    </row>
    <row r="4" spans="1:31" ht="11.4" customHeight="1" thickBot="1">
      <c r="A4" s="1070"/>
      <c r="B4" s="614"/>
      <c r="C4" s="614"/>
      <c r="D4" s="614"/>
      <c r="E4" s="614"/>
      <c r="F4" s="614"/>
      <c r="G4" s="614"/>
      <c r="H4" s="614"/>
      <c r="I4" s="614"/>
      <c r="J4" s="1070"/>
      <c r="K4" s="614"/>
      <c r="L4" s="614"/>
      <c r="M4" s="614"/>
      <c r="N4" s="614"/>
      <c r="P4" s="68"/>
      <c r="Q4" s="68"/>
      <c r="S4" s="206"/>
    </row>
    <row r="5" spans="1:31" s="740" customFormat="1" ht="16.2" thickBot="1">
      <c r="A5" s="1479" t="s">
        <v>60</v>
      </c>
      <c r="B5" s="1482" t="s">
        <v>63</v>
      </c>
      <c r="C5" s="1485" t="s">
        <v>305</v>
      </c>
      <c r="D5" s="1486"/>
      <c r="E5" s="1486"/>
      <c r="F5" s="1486"/>
      <c r="G5" s="1486"/>
      <c r="H5" s="1486"/>
      <c r="I5" s="739"/>
      <c r="J5" s="1487" t="s">
        <v>60</v>
      </c>
      <c r="K5" s="1482" t="s">
        <v>63</v>
      </c>
      <c r="L5" s="1490" t="s">
        <v>306</v>
      </c>
      <c r="M5" s="1491"/>
      <c r="N5" s="1491"/>
      <c r="O5" s="1491"/>
      <c r="P5" s="1491"/>
      <c r="Q5" s="1492"/>
    </row>
    <row r="6" spans="1:31" s="740" customFormat="1" ht="13.8">
      <c r="A6" s="1480"/>
      <c r="B6" s="1483"/>
      <c r="C6" s="1493" t="s">
        <v>59</v>
      </c>
      <c r="D6" s="1494"/>
      <c r="E6" s="1494"/>
      <c r="F6" s="1494"/>
      <c r="G6" s="1494"/>
      <c r="H6" s="1495"/>
      <c r="I6" s="741"/>
      <c r="J6" s="1488"/>
      <c r="K6" s="1483"/>
      <c r="L6" s="1496" t="s">
        <v>59</v>
      </c>
      <c r="M6" s="1497"/>
      <c r="N6" s="1497"/>
      <c r="O6" s="1497"/>
      <c r="P6" s="1497"/>
      <c r="Q6" s="1498"/>
    </row>
    <row r="7" spans="1:31" s="740" customFormat="1" ht="27" thickBot="1">
      <c r="A7" s="1481" t="s">
        <v>60</v>
      </c>
      <c r="B7" s="1484" t="s">
        <v>63</v>
      </c>
      <c r="C7" s="1024" t="s">
        <v>64</v>
      </c>
      <c r="D7" s="1025" t="s">
        <v>191</v>
      </c>
      <c r="E7" s="1025" t="s">
        <v>192</v>
      </c>
      <c r="F7" s="1025" t="s">
        <v>193</v>
      </c>
      <c r="G7" s="1025" t="s">
        <v>68</v>
      </c>
      <c r="H7" s="1414" t="s">
        <v>69</v>
      </c>
      <c r="I7" s="741"/>
      <c r="J7" s="1489"/>
      <c r="K7" s="1484"/>
      <c r="L7" s="1415" t="s">
        <v>64</v>
      </c>
      <c r="M7" s="1025" t="s">
        <v>191</v>
      </c>
      <c r="N7" s="1359" t="s">
        <v>192</v>
      </c>
      <c r="O7" s="1359" t="s">
        <v>193</v>
      </c>
      <c r="P7" s="1025" t="s">
        <v>68</v>
      </c>
      <c r="Q7" s="1026" t="s">
        <v>69</v>
      </c>
      <c r="R7" s="872"/>
    </row>
    <row r="8" spans="1:31" s="740" customFormat="1" ht="13.8">
      <c r="A8" s="742" t="s">
        <v>24</v>
      </c>
      <c r="B8" s="743"/>
      <c r="C8" s="744"/>
      <c r="D8" s="745"/>
      <c r="E8" s="745"/>
      <c r="F8" s="745"/>
      <c r="G8" s="746"/>
      <c r="H8" s="747"/>
      <c r="I8" s="741"/>
      <c r="J8" s="744" t="s">
        <v>24</v>
      </c>
      <c r="K8" s="743"/>
      <c r="L8" s="941" t="s">
        <v>307</v>
      </c>
      <c r="M8" s="942" t="s">
        <v>307</v>
      </c>
      <c r="N8" s="1360" t="s">
        <v>307</v>
      </c>
      <c r="O8" s="1360" t="s">
        <v>307</v>
      </c>
      <c r="P8" s="943" t="s">
        <v>307</v>
      </c>
      <c r="Q8" s="944"/>
      <c r="R8" s="68"/>
    </row>
    <row r="9" spans="1:31" s="740" customFormat="1" ht="13.5" customHeight="1">
      <c r="A9" s="336" t="s">
        <v>308</v>
      </c>
      <c r="B9" s="88" t="s">
        <v>72</v>
      </c>
      <c r="C9" s="89">
        <v>0</v>
      </c>
      <c r="D9" s="860">
        <v>0</v>
      </c>
      <c r="E9" s="956">
        <v>0</v>
      </c>
      <c r="F9" s="414">
        <v>0</v>
      </c>
      <c r="G9" s="91">
        <v>0</v>
      </c>
      <c r="H9" s="118">
        <f t="shared" ref="H9:H20" si="0">IFERROR(G9/$G$146,0)</f>
        <v>0</v>
      </c>
      <c r="I9" s="741"/>
      <c r="J9" s="748" t="s">
        <v>308</v>
      </c>
      <c r="K9" s="88" t="s">
        <v>72</v>
      </c>
      <c r="L9" s="89">
        <v>0</v>
      </c>
      <c r="M9" s="1364">
        <v>0</v>
      </c>
      <c r="N9" s="860">
        <v>0</v>
      </c>
      <c r="O9" s="414">
        <v>0</v>
      </c>
      <c r="P9" s="91">
        <v>0</v>
      </c>
      <c r="Q9" s="118">
        <f>P9/$P$146</f>
        <v>0</v>
      </c>
      <c r="R9" s="35"/>
    </row>
    <row r="10" spans="1:31" s="740" customFormat="1" ht="13.5" customHeight="1">
      <c r="A10" s="336" t="s">
        <v>309</v>
      </c>
      <c r="B10" s="88" t="s">
        <v>72</v>
      </c>
      <c r="C10" s="89">
        <v>0</v>
      </c>
      <c r="D10" s="860">
        <v>0</v>
      </c>
      <c r="E10" s="956">
        <v>0</v>
      </c>
      <c r="F10" s="414">
        <v>0</v>
      </c>
      <c r="G10" s="91">
        <v>0</v>
      </c>
      <c r="H10" s="118">
        <f t="shared" si="0"/>
        <v>0</v>
      </c>
      <c r="I10" s="741"/>
      <c r="J10" s="748" t="s">
        <v>309</v>
      </c>
      <c r="K10" s="88" t="s">
        <v>72</v>
      </c>
      <c r="L10" s="89">
        <v>0</v>
      </c>
      <c r="M10" s="1364">
        <v>0</v>
      </c>
      <c r="N10" s="860">
        <v>0</v>
      </c>
      <c r="O10" s="414">
        <v>0</v>
      </c>
      <c r="P10" s="91">
        <v>0</v>
      </c>
      <c r="Q10" s="118">
        <f t="shared" ref="Q10:Q20" si="1">P10/$P$146</f>
        <v>0</v>
      </c>
      <c r="R10" s="35"/>
    </row>
    <row r="11" spans="1:31" s="740" customFormat="1" ht="13.5" customHeight="1">
      <c r="A11" s="336" t="s">
        <v>310</v>
      </c>
      <c r="B11" s="88" t="s">
        <v>72</v>
      </c>
      <c r="C11" s="89">
        <v>0</v>
      </c>
      <c r="D11" s="860">
        <v>0</v>
      </c>
      <c r="E11" s="956">
        <v>0</v>
      </c>
      <c r="F11" s="414">
        <v>0</v>
      </c>
      <c r="G11" s="91">
        <v>0</v>
      </c>
      <c r="H11" s="118">
        <f t="shared" si="0"/>
        <v>0</v>
      </c>
      <c r="I11" s="741"/>
      <c r="J11" s="748" t="s">
        <v>310</v>
      </c>
      <c r="K11" s="88" t="s">
        <v>72</v>
      </c>
      <c r="L11" s="89">
        <v>0</v>
      </c>
      <c r="M11" s="1364">
        <v>0</v>
      </c>
      <c r="N11" s="860">
        <v>0</v>
      </c>
      <c r="O11" s="414">
        <v>0</v>
      </c>
      <c r="P11" s="91">
        <v>0</v>
      </c>
      <c r="Q11" s="118">
        <f t="shared" si="1"/>
        <v>0</v>
      </c>
    </row>
    <row r="12" spans="1:31" s="740" customFormat="1" ht="13.5" customHeight="1">
      <c r="A12" s="336" t="s">
        <v>311</v>
      </c>
      <c r="B12" s="88" t="s">
        <v>72</v>
      </c>
      <c r="C12" s="89">
        <v>0</v>
      </c>
      <c r="D12" s="860">
        <v>0</v>
      </c>
      <c r="E12" s="956">
        <v>0</v>
      </c>
      <c r="F12" s="414">
        <v>0</v>
      </c>
      <c r="G12" s="91">
        <v>0</v>
      </c>
      <c r="H12" s="118">
        <f t="shared" si="0"/>
        <v>0</v>
      </c>
      <c r="I12" s="741"/>
      <c r="J12" s="748" t="s">
        <v>311</v>
      </c>
      <c r="K12" s="88" t="s">
        <v>72</v>
      </c>
      <c r="L12" s="89">
        <v>0</v>
      </c>
      <c r="M12" s="1364">
        <v>0</v>
      </c>
      <c r="N12" s="860">
        <v>0</v>
      </c>
      <c r="O12" s="414">
        <v>0</v>
      </c>
      <c r="P12" s="91">
        <v>0</v>
      </c>
      <c r="Q12" s="118">
        <f t="shared" si="1"/>
        <v>0</v>
      </c>
    </row>
    <row r="13" spans="1:31" s="740" customFormat="1" ht="13.5" customHeight="1">
      <c r="A13" s="336" t="s">
        <v>312</v>
      </c>
      <c r="B13" s="88" t="s">
        <v>72</v>
      </c>
      <c r="C13" s="89">
        <v>0</v>
      </c>
      <c r="D13" s="860">
        <v>0</v>
      </c>
      <c r="E13" s="956">
        <v>0</v>
      </c>
      <c r="F13" s="414">
        <v>0</v>
      </c>
      <c r="G13" s="91">
        <v>0</v>
      </c>
      <c r="H13" s="118">
        <f t="shared" si="0"/>
        <v>0</v>
      </c>
      <c r="I13" s="741"/>
      <c r="J13" s="748" t="s">
        <v>312</v>
      </c>
      <c r="K13" s="88" t="s">
        <v>72</v>
      </c>
      <c r="L13" s="89">
        <v>0</v>
      </c>
      <c r="M13" s="1364">
        <v>0</v>
      </c>
      <c r="N13" s="860">
        <v>0</v>
      </c>
      <c r="O13" s="414">
        <v>0</v>
      </c>
      <c r="P13" s="91">
        <v>0</v>
      </c>
      <c r="Q13" s="118">
        <f t="shared" si="1"/>
        <v>0</v>
      </c>
    </row>
    <row r="14" spans="1:31" s="740" customFormat="1" ht="13.5" customHeight="1">
      <c r="A14" s="336" t="s">
        <v>313</v>
      </c>
      <c r="B14" s="88" t="s">
        <v>72</v>
      </c>
      <c r="C14" s="89">
        <v>0</v>
      </c>
      <c r="D14" s="860">
        <v>0</v>
      </c>
      <c r="E14" s="956">
        <v>0</v>
      </c>
      <c r="F14" s="414">
        <v>0</v>
      </c>
      <c r="G14" s="91">
        <v>0</v>
      </c>
      <c r="H14" s="118">
        <f t="shared" si="0"/>
        <v>0</v>
      </c>
      <c r="I14" s="741"/>
      <c r="J14" s="748" t="s">
        <v>313</v>
      </c>
      <c r="K14" s="88" t="s">
        <v>72</v>
      </c>
      <c r="L14" s="89">
        <v>0</v>
      </c>
      <c r="M14" s="1364">
        <v>0</v>
      </c>
      <c r="N14" s="860">
        <v>0</v>
      </c>
      <c r="O14" s="414">
        <v>0</v>
      </c>
      <c r="P14" s="91">
        <v>0</v>
      </c>
      <c r="Q14" s="118">
        <f t="shared" si="1"/>
        <v>0</v>
      </c>
    </row>
    <row r="15" spans="1:31" s="740" customFormat="1" ht="13.5" customHeight="1">
      <c r="A15" s="336" t="s">
        <v>314</v>
      </c>
      <c r="B15" s="88" t="s">
        <v>72</v>
      </c>
      <c r="C15" s="89">
        <v>1</v>
      </c>
      <c r="D15" s="860">
        <v>47.4</v>
      </c>
      <c r="E15" s="956">
        <v>7.6300000000000004E-7</v>
      </c>
      <c r="F15" s="414">
        <v>-0.66</v>
      </c>
      <c r="G15" s="91">
        <v>1435</v>
      </c>
      <c r="H15" s="118">
        <f t="shared" si="0"/>
        <v>0.14981468914757007</v>
      </c>
      <c r="I15" s="741"/>
      <c r="J15" s="748" t="s">
        <v>314</v>
      </c>
      <c r="K15" s="88" t="s">
        <v>72</v>
      </c>
      <c r="L15" s="89">
        <v>2</v>
      </c>
      <c r="M15" s="1364">
        <v>953.49</v>
      </c>
      <c r="N15" s="860">
        <v>0</v>
      </c>
      <c r="O15" s="414">
        <v>-9.6018900000000009</v>
      </c>
      <c r="P15" s="91">
        <v>2870</v>
      </c>
      <c r="Q15" s="118">
        <f t="shared" si="1"/>
        <v>1.4769174273477558E-2</v>
      </c>
    </row>
    <row r="16" spans="1:31" s="740" customFormat="1" ht="13.5" customHeight="1">
      <c r="A16" s="336" t="s">
        <v>315</v>
      </c>
      <c r="B16" s="88" t="s">
        <v>72</v>
      </c>
      <c r="C16" s="89">
        <v>0</v>
      </c>
      <c r="D16" s="860">
        <v>0</v>
      </c>
      <c r="E16" s="956">
        <v>0</v>
      </c>
      <c r="F16" s="414">
        <v>0</v>
      </c>
      <c r="G16" s="91">
        <v>0</v>
      </c>
      <c r="H16" s="118">
        <f t="shared" si="0"/>
        <v>0</v>
      </c>
      <c r="I16" s="741"/>
      <c r="J16" s="748" t="s">
        <v>315</v>
      </c>
      <c r="K16" s="88" t="s">
        <v>72</v>
      </c>
      <c r="L16" s="89">
        <v>0</v>
      </c>
      <c r="M16" s="1364">
        <v>0</v>
      </c>
      <c r="N16" s="860">
        <v>0</v>
      </c>
      <c r="O16" s="414">
        <v>0</v>
      </c>
      <c r="P16" s="91">
        <v>0</v>
      </c>
      <c r="Q16" s="118">
        <f t="shared" si="1"/>
        <v>0</v>
      </c>
    </row>
    <row r="17" spans="1:17" s="740" customFormat="1" ht="13.5" customHeight="1">
      <c r="A17" s="336" t="s">
        <v>316</v>
      </c>
      <c r="B17" s="88" t="s">
        <v>72</v>
      </c>
      <c r="C17" s="89">
        <v>0</v>
      </c>
      <c r="D17" s="860">
        <v>0</v>
      </c>
      <c r="E17" s="956">
        <v>0</v>
      </c>
      <c r="F17" s="414">
        <v>0</v>
      </c>
      <c r="G17" s="91">
        <v>0</v>
      </c>
      <c r="H17" s="118">
        <f t="shared" si="0"/>
        <v>0</v>
      </c>
      <c r="I17" s="741"/>
      <c r="J17" s="748" t="s">
        <v>316</v>
      </c>
      <c r="K17" s="88" t="s">
        <v>72</v>
      </c>
      <c r="L17" s="89">
        <v>0</v>
      </c>
      <c r="M17" s="1364">
        <v>0</v>
      </c>
      <c r="N17" s="860">
        <v>0</v>
      </c>
      <c r="O17" s="414">
        <v>0</v>
      </c>
      <c r="P17" s="91">
        <v>0</v>
      </c>
      <c r="Q17" s="118">
        <f t="shared" si="1"/>
        <v>0</v>
      </c>
    </row>
    <row r="18" spans="1:17" s="740" customFormat="1" ht="13.5" customHeight="1">
      <c r="A18" s="336" t="s">
        <v>317</v>
      </c>
      <c r="B18" s="88" t="s">
        <v>72</v>
      </c>
      <c r="C18" s="89">
        <v>0</v>
      </c>
      <c r="D18" s="860">
        <v>0</v>
      </c>
      <c r="E18" s="956">
        <v>0</v>
      </c>
      <c r="F18" s="414">
        <v>0</v>
      </c>
      <c r="G18" s="91">
        <v>0</v>
      </c>
      <c r="H18" s="118">
        <f t="shared" si="0"/>
        <v>0</v>
      </c>
      <c r="I18" s="741"/>
      <c r="J18" s="748" t="s">
        <v>317</v>
      </c>
      <c r="K18" s="88" t="s">
        <v>72</v>
      </c>
      <c r="L18" s="89">
        <v>0</v>
      </c>
      <c r="M18" s="1364">
        <v>0</v>
      </c>
      <c r="N18" s="860">
        <v>0</v>
      </c>
      <c r="O18" s="414">
        <v>0</v>
      </c>
      <c r="P18" s="91">
        <v>0</v>
      </c>
      <c r="Q18" s="118">
        <f t="shared" si="1"/>
        <v>0</v>
      </c>
    </row>
    <row r="19" spans="1:17" s="740" customFormat="1" ht="13.5" customHeight="1">
      <c r="A19" s="336" t="s">
        <v>318</v>
      </c>
      <c r="B19" s="88" t="s">
        <v>72</v>
      </c>
      <c r="C19" s="89">
        <v>0</v>
      </c>
      <c r="D19" s="860">
        <v>0</v>
      </c>
      <c r="E19" s="956">
        <v>0</v>
      </c>
      <c r="F19" s="414">
        <v>0</v>
      </c>
      <c r="G19" s="91">
        <v>0</v>
      </c>
      <c r="H19" s="118">
        <f t="shared" si="0"/>
        <v>0</v>
      </c>
      <c r="I19" s="741"/>
      <c r="J19" s="748" t="s">
        <v>318</v>
      </c>
      <c r="K19" s="88" t="s">
        <v>72</v>
      </c>
      <c r="L19" s="89">
        <v>0</v>
      </c>
      <c r="M19" s="1364">
        <v>0</v>
      </c>
      <c r="N19" s="860">
        <v>0</v>
      </c>
      <c r="O19" s="414">
        <v>0</v>
      </c>
      <c r="P19" s="91">
        <v>0</v>
      </c>
      <c r="Q19" s="118">
        <f t="shared" si="1"/>
        <v>0</v>
      </c>
    </row>
    <row r="20" spans="1:17" s="740" customFormat="1" ht="13.5" customHeight="1">
      <c r="A20" s="336" t="s">
        <v>319</v>
      </c>
      <c r="B20" s="88" t="s">
        <v>72</v>
      </c>
      <c r="C20" s="89">
        <v>0</v>
      </c>
      <c r="D20" s="860">
        <v>0</v>
      </c>
      <c r="E20" s="956">
        <v>0</v>
      </c>
      <c r="F20" s="414">
        <v>0</v>
      </c>
      <c r="G20" s="91">
        <v>0</v>
      </c>
      <c r="H20" s="118">
        <f t="shared" si="0"/>
        <v>0</v>
      </c>
      <c r="I20" s="741"/>
      <c r="J20" s="748" t="s">
        <v>319</v>
      </c>
      <c r="K20" s="88" t="s">
        <v>72</v>
      </c>
      <c r="L20" s="89">
        <v>0</v>
      </c>
      <c r="M20" s="1364">
        <v>0</v>
      </c>
      <c r="N20" s="860">
        <v>0</v>
      </c>
      <c r="O20" s="414">
        <v>0</v>
      </c>
      <c r="P20" s="91">
        <v>0</v>
      </c>
      <c r="Q20" s="118">
        <f t="shared" si="1"/>
        <v>0</v>
      </c>
    </row>
    <row r="21" spans="1:17" s="740" customFormat="1" ht="13.8">
      <c r="A21" s="731" t="s">
        <v>320</v>
      </c>
      <c r="B21" s="661"/>
      <c r="C21" s="964"/>
      <c r="D21" s="946"/>
      <c r="E21" s="947"/>
      <c r="F21" s="946"/>
      <c r="G21" s="960"/>
      <c r="H21" s="234"/>
      <c r="I21" s="741"/>
      <c r="J21" s="731" t="s">
        <v>320</v>
      </c>
      <c r="K21" s="661"/>
      <c r="L21" s="1075"/>
      <c r="M21" s="1365"/>
      <c r="N21" s="1361"/>
      <c r="O21" s="1361"/>
      <c r="P21" s="1076"/>
      <c r="Q21" s="234" t="s">
        <v>307</v>
      </c>
    </row>
    <row r="22" spans="1:17" s="740" customFormat="1" ht="13.5" customHeight="1">
      <c r="A22" s="336" t="s">
        <v>321</v>
      </c>
      <c r="B22" s="88" t="s">
        <v>72</v>
      </c>
      <c r="C22" s="89">
        <v>0</v>
      </c>
      <c r="D22" s="860">
        <v>0</v>
      </c>
      <c r="E22" s="956">
        <v>0</v>
      </c>
      <c r="F22" s="414">
        <v>0</v>
      </c>
      <c r="G22" s="91">
        <v>0</v>
      </c>
      <c r="H22" s="118">
        <f>IFERROR(G22/$G$146,0)</f>
        <v>0</v>
      </c>
      <c r="I22" s="741"/>
      <c r="J22" s="748" t="s">
        <v>321</v>
      </c>
      <c r="K22" s="88" t="s">
        <v>72</v>
      </c>
      <c r="L22" s="89">
        <v>0</v>
      </c>
      <c r="M22" s="1364">
        <v>0</v>
      </c>
      <c r="N22" s="860">
        <v>0</v>
      </c>
      <c r="O22" s="414">
        <v>0</v>
      </c>
      <c r="P22" s="91">
        <v>0</v>
      </c>
      <c r="Q22" s="118"/>
    </row>
    <row r="23" spans="1:17" s="740" customFormat="1" ht="13.5" customHeight="1">
      <c r="A23" s="336" t="s">
        <v>322</v>
      </c>
      <c r="B23" s="88" t="s">
        <v>72</v>
      </c>
      <c r="C23" s="89">
        <v>0</v>
      </c>
      <c r="D23" s="860">
        <v>0</v>
      </c>
      <c r="E23" s="956">
        <v>0</v>
      </c>
      <c r="F23" s="414">
        <v>0</v>
      </c>
      <c r="G23" s="91">
        <v>0</v>
      </c>
      <c r="H23" s="118">
        <f>IFERROR(G23/$G$146,0)</f>
        <v>0</v>
      </c>
      <c r="I23" s="741"/>
      <c r="J23" s="748" t="s">
        <v>322</v>
      </c>
      <c r="K23" s="88" t="s">
        <v>72</v>
      </c>
      <c r="L23" s="89">
        <v>9</v>
      </c>
      <c r="M23" s="1364">
        <v>2115</v>
      </c>
      <c r="N23" s="860">
        <v>1.044</v>
      </c>
      <c r="O23" s="414">
        <v>-5.49</v>
      </c>
      <c r="P23" s="91">
        <v>26550</v>
      </c>
      <c r="Q23" s="118">
        <f>P23/$P$146</f>
        <v>0.13662772716405197</v>
      </c>
    </row>
    <row r="24" spans="1:17" s="740" customFormat="1" ht="13.5" customHeight="1">
      <c r="A24" s="336" t="s">
        <v>323</v>
      </c>
      <c r="B24" s="88" t="s">
        <v>72</v>
      </c>
      <c r="C24" s="89">
        <v>0</v>
      </c>
      <c r="D24" s="860">
        <v>0</v>
      </c>
      <c r="E24" s="956">
        <v>0</v>
      </c>
      <c r="F24" s="414">
        <v>0</v>
      </c>
      <c r="G24" s="91">
        <v>0</v>
      </c>
      <c r="H24" s="118">
        <f>IFERROR(G24/$G$146,0)</f>
        <v>0</v>
      </c>
      <c r="I24" s="741"/>
      <c r="J24" s="748" t="s">
        <v>323</v>
      </c>
      <c r="K24" s="88" t="s">
        <v>72</v>
      </c>
      <c r="L24" s="89">
        <v>0</v>
      </c>
      <c r="M24" s="1364">
        <v>0</v>
      </c>
      <c r="N24" s="860">
        <v>0</v>
      </c>
      <c r="O24" s="414">
        <v>0</v>
      </c>
      <c r="P24" s="91">
        <v>0</v>
      </c>
      <c r="Q24" s="118">
        <f>P24/$P$146</f>
        <v>0</v>
      </c>
    </row>
    <row r="25" spans="1:17" s="740" customFormat="1" ht="13.5" customHeight="1">
      <c r="A25" s="336" t="s">
        <v>324</v>
      </c>
      <c r="B25" s="88" t="s">
        <v>72</v>
      </c>
      <c r="C25" s="89">
        <v>0</v>
      </c>
      <c r="D25" s="860">
        <v>0</v>
      </c>
      <c r="E25" s="956">
        <v>0</v>
      </c>
      <c r="F25" s="414">
        <v>0</v>
      </c>
      <c r="G25" s="91">
        <v>0</v>
      </c>
      <c r="H25" s="118">
        <f>IFERROR(G25/$G$146,0)</f>
        <v>0</v>
      </c>
      <c r="I25" s="741"/>
      <c r="J25" s="748" t="s">
        <v>324</v>
      </c>
      <c r="K25" s="88" t="s">
        <v>72</v>
      </c>
      <c r="L25" s="89">
        <v>0</v>
      </c>
      <c r="M25" s="1364">
        <v>0</v>
      </c>
      <c r="N25" s="860">
        <v>0</v>
      </c>
      <c r="O25" s="414">
        <v>0</v>
      </c>
      <c r="P25" s="91">
        <v>0</v>
      </c>
      <c r="Q25" s="118">
        <f>P25/$P$146</f>
        <v>0</v>
      </c>
    </row>
    <row r="26" spans="1:17" s="740" customFormat="1" ht="13.5" customHeight="1">
      <c r="A26" s="336" t="s">
        <v>325</v>
      </c>
      <c r="B26" s="88" t="s">
        <v>72</v>
      </c>
      <c r="C26" s="89">
        <v>0</v>
      </c>
      <c r="D26" s="860">
        <v>0</v>
      </c>
      <c r="E26" s="956">
        <v>0</v>
      </c>
      <c r="F26" s="414">
        <v>0</v>
      </c>
      <c r="G26" s="91">
        <v>0</v>
      </c>
      <c r="H26" s="118">
        <f>IFERROR(G26/$G$146,0)</f>
        <v>0</v>
      </c>
      <c r="I26" s="741"/>
      <c r="J26" s="748" t="s">
        <v>325</v>
      </c>
      <c r="K26" s="88" t="s">
        <v>72</v>
      </c>
      <c r="L26" s="89">
        <v>0</v>
      </c>
      <c r="M26" s="1364">
        <v>0</v>
      </c>
      <c r="N26" s="860">
        <v>0</v>
      </c>
      <c r="O26" s="414">
        <v>0</v>
      </c>
      <c r="P26" s="91">
        <v>0</v>
      </c>
      <c r="Q26" s="118">
        <f t="shared" ref="Q26:Q30" si="2">P26/$P$146</f>
        <v>0</v>
      </c>
    </row>
    <row r="27" spans="1:17" s="740" customFormat="1" ht="13.5" customHeight="1">
      <c r="A27" s="336" t="s">
        <v>326</v>
      </c>
      <c r="B27" s="88" t="s">
        <v>72</v>
      </c>
      <c r="C27" s="89">
        <v>0</v>
      </c>
      <c r="D27" s="860"/>
      <c r="E27" s="956">
        <v>0</v>
      </c>
      <c r="F27" s="414">
        <v>0</v>
      </c>
      <c r="G27" s="91">
        <v>0</v>
      </c>
      <c r="H27" s="118">
        <f>IFERROR(#REF!/$G$146,0)</f>
        <v>0</v>
      </c>
      <c r="I27" s="741"/>
      <c r="J27" s="748" t="s">
        <v>326</v>
      </c>
      <c r="K27" s="88" t="s">
        <v>72</v>
      </c>
      <c r="L27" s="89">
        <v>0</v>
      </c>
      <c r="M27" s="1364">
        <v>0</v>
      </c>
      <c r="N27" s="860">
        <v>0</v>
      </c>
      <c r="O27" s="414">
        <v>0</v>
      </c>
      <c r="P27" s="91">
        <v>0</v>
      </c>
      <c r="Q27" s="118">
        <f t="shared" si="2"/>
        <v>0</v>
      </c>
    </row>
    <row r="28" spans="1:17" s="740" customFormat="1" ht="13.5" customHeight="1">
      <c r="A28" s="336" t="s">
        <v>327</v>
      </c>
      <c r="B28" s="88" t="s">
        <v>72</v>
      </c>
      <c r="C28" s="89">
        <v>0</v>
      </c>
      <c r="D28" s="860">
        <v>0</v>
      </c>
      <c r="E28" s="956">
        <v>0</v>
      </c>
      <c r="F28" s="414">
        <v>0</v>
      </c>
      <c r="G28" s="91">
        <v>0</v>
      </c>
      <c r="H28" s="118">
        <f>IFERROR(G27/$G$146,0)</f>
        <v>0</v>
      </c>
      <c r="I28" s="741"/>
      <c r="J28" s="748" t="s">
        <v>327</v>
      </c>
      <c r="K28" s="88" t="s">
        <v>72</v>
      </c>
      <c r="L28" s="89">
        <v>0</v>
      </c>
      <c r="M28" s="1364">
        <v>0</v>
      </c>
      <c r="N28" s="860">
        <v>0</v>
      </c>
      <c r="O28" s="414">
        <v>0</v>
      </c>
      <c r="P28" s="91">
        <v>0</v>
      </c>
      <c r="Q28" s="118">
        <f t="shared" si="2"/>
        <v>0</v>
      </c>
    </row>
    <row r="29" spans="1:17" s="740" customFormat="1" ht="13.5" customHeight="1">
      <c r="A29" s="336" t="s">
        <v>328</v>
      </c>
      <c r="B29" s="88" t="s">
        <v>72</v>
      </c>
      <c r="C29" s="89">
        <v>0</v>
      </c>
      <c r="D29" s="860">
        <v>0</v>
      </c>
      <c r="E29" s="956">
        <v>0</v>
      </c>
      <c r="F29" s="414">
        <v>0</v>
      </c>
      <c r="G29" s="91">
        <v>0</v>
      </c>
      <c r="H29" s="118">
        <f>IFERROR(G29/$G$146,0)</f>
        <v>0</v>
      </c>
      <c r="I29" s="741"/>
      <c r="J29" s="748" t="s">
        <v>328</v>
      </c>
      <c r="K29" s="88" t="s">
        <v>72</v>
      </c>
      <c r="L29" s="89">
        <v>0</v>
      </c>
      <c r="M29" s="1364">
        <v>0</v>
      </c>
      <c r="N29" s="860">
        <v>0</v>
      </c>
      <c r="O29" s="414">
        <v>0</v>
      </c>
      <c r="P29" s="91">
        <v>0</v>
      </c>
      <c r="Q29" s="118">
        <f t="shared" si="2"/>
        <v>0</v>
      </c>
    </row>
    <row r="30" spans="1:17" s="740" customFormat="1" ht="13.5" customHeight="1">
      <c r="A30" s="336" t="s">
        <v>329</v>
      </c>
      <c r="B30" s="88" t="s">
        <v>72</v>
      </c>
      <c r="C30" s="89">
        <v>0</v>
      </c>
      <c r="D30" s="860">
        <v>0</v>
      </c>
      <c r="E30" s="956">
        <v>0</v>
      </c>
      <c r="F30" s="414">
        <v>0</v>
      </c>
      <c r="G30" s="91">
        <v>0</v>
      </c>
      <c r="H30" s="118">
        <f>IFERROR(G30/$G$146,0)</f>
        <v>0</v>
      </c>
      <c r="I30" s="741"/>
      <c r="J30" s="748" t="s">
        <v>329</v>
      </c>
      <c r="K30" s="88" t="s">
        <v>72</v>
      </c>
      <c r="L30" s="89">
        <v>0</v>
      </c>
      <c r="M30" s="1364">
        <v>0</v>
      </c>
      <c r="N30" s="860">
        <v>0</v>
      </c>
      <c r="O30" s="414">
        <v>0</v>
      </c>
      <c r="P30" s="91">
        <v>0</v>
      </c>
      <c r="Q30" s="118">
        <f t="shared" si="2"/>
        <v>0</v>
      </c>
    </row>
    <row r="31" spans="1:17" s="740" customFormat="1" ht="13.8">
      <c r="A31" s="731" t="s">
        <v>27</v>
      </c>
      <c r="B31" s="661"/>
      <c r="C31" s="964"/>
      <c r="D31" s="946"/>
      <c r="E31" s="947"/>
      <c r="F31" s="946"/>
      <c r="G31" s="960"/>
      <c r="H31" s="234"/>
      <c r="I31" s="741"/>
      <c r="J31" s="731" t="s">
        <v>27</v>
      </c>
      <c r="K31" s="661"/>
      <c r="L31" s="1075"/>
      <c r="M31" s="1365"/>
      <c r="N31" s="1361"/>
      <c r="O31" s="1361"/>
      <c r="P31" s="1076"/>
      <c r="Q31" s="234" t="s">
        <v>307</v>
      </c>
    </row>
    <row r="32" spans="1:17" s="740" customFormat="1" ht="13.5" customHeight="1">
      <c r="A32" s="751" t="s">
        <v>82</v>
      </c>
      <c r="B32" s="123" t="s">
        <v>72</v>
      </c>
      <c r="C32" s="89">
        <v>5</v>
      </c>
      <c r="D32" s="860">
        <v>17.2</v>
      </c>
      <c r="E32" s="956">
        <v>0</v>
      </c>
      <c r="F32" s="414">
        <v>13.85</v>
      </c>
      <c r="G32" s="91">
        <v>47.5</v>
      </c>
      <c r="H32" s="118">
        <f t="shared" ref="H32:H47" si="3">IFERROR(G32/$G$146,0)</f>
        <v>4.9590228115049331E-3</v>
      </c>
      <c r="I32" s="741"/>
      <c r="J32" s="751" t="s">
        <v>82</v>
      </c>
      <c r="K32" s="88" t="s">
        <v>72</v>
      </c>
      <c r="L32" s="89">
        <v>30</v>
      </c>
      <c r="M32" s="1364">
        <v>358.23999999999995</v>
      </c>
      <c r="N32" s="860">
        <v>5.1999999999999998E-2</v>
      </c>
      <c r="O32" s="414">
        <v>72.02</v>
      </c>
      <c r="P32" s="91">
        <v>285</v>
      </c>
      <c r="Q32" s="118">
        <f>P32/$P$146</f>
        <v>1.4666253198401058E-3</v>
      </c>
    </row>
    <row r="33" spans="1:17" s="740" customFormat="1" ht="13.5" customHeight="1">
      <c r="A33" s="751" t="s">
        <v>330</v>
      </c>
      <c r="B33" s="88" t="s">
        <v>72</v>
      </c>
      <c r="C33" s="89">
        <v>7</v>
      </c>
      <c r="D33" s="860">
        <v>49</v>
      </c>
      <c r="E33" s="956">
        <v>0</v>
      </c>
      <c r="F33" s="414">
        <v>79.100000000000009</v>
      </c>
      <c r="G33" s="91">
        <v>301</v>
      </c>
      <c r="H33" s="118">
        <f t="shared" si="3"/>
        <v>3.1424544552904943E-2</v>
      </c>
      <c r="I33" s="741"/>
      <c r="J33" s="751" t="s">
        <v>330</v>
      </c>
      <c r="K33" s="88" t="s">
        <v>72</v>
      </c>
      <c r="L33" s="89">
        <v>29</v>
      </c>
      <c r="M33" s="1364">
        <v>463</v>
      </c>
      <c r="N33" s="860">
        <v>5.2999999999999999E-2</v>
      </c>
      <c r="O33" s="414">
        <v>288.15000000000003</v>
      </c>
      <c r="P33" s="91">
        <v>1247</v>
      </c>
      <c r="Q33" s="118">
        <f>P33/$P$146</f>
        <v>6.4171290310196917E-3</v>
      </c>
    </row>
    <row r="34" spans="1:17" s="740" customFormat="1" ht="13.5" customHeight="1">
      <c r="A34" s="751" t="s">
        <v>331</v>
      </c>
      <c r="B34" s="88" t="s">
        <v>72</v>
      </c>
      <c r="C34" s="89"/>
      <c r="D34" s="860"/>
      <c r="E34" s="956"/>
      <c r="F34" s="414"/>
      <c r="G34" s="91"/>
      <c r="H34" s="118">
        <f t="shared" si="3"/>
        <v>0</v>
      </c>
      <c r="I34" s="741"/>
      <c r="J34" s="751" t="s">
        <v>331</v>
      </c>
      <c r="K34" s="88" t="s">
        <v>72</v>
      </c>
      <c r="L34" s="89">
        <v>0</v>
      </c>
      <c r="M34" s="1364">
        <v>0</v>
      </c>
      <c r="N34" s="860">
        <v>0</v>
      </c>
      <c r="O34" s="414">
        <v>0</v>
      </c>
      <c r="P34" s="91">
        <v>0</v>
      </c>
      <c r="Q34" s="118">
        <f t="shared" ref="Q34:Q50" si="4">P34/$P$146</f>
        <v>0</v>
      </c>
    </row>
    <row r="35" spans="1:17" s="740" customFormat="1" ht="13.5" customHeight="1">
      <c r="A35" s="751" t="s">
        <v>332</v>
      </c>
      <c r="B35" s="88" t="s">
        <v>72</v>
      </c>
      <c r="C35" s="89"/>
      <c r="D35" s="860"/>
      <c r="E35" s="956"/>
      <c r="F35" s="414"/>
      <c r="G35" s="91"/>
      <c r="H35" s="118">
        <f t="shared" si="3"/>
        <v>0</v>
      </c>
      <c r="I35" s="741"/>
      <c r="J35" s="751" t="s">
        <v>332</v>
      </c>
      <c r="K35" s="88" t="s">
        <v>72</v>
      </c>
      <c r="L35" s="89">
        <v>0</v>
      </c>
      <c r="M35" s="1364">
        <v>0</v>
      </c>
      <c r="N35" s="860">
        <v>0</v>
      </c>
      <c r="O35" s="414">
        <v>0</v>
      </c>
      <c r="P35" s="91">
        <v>0</v>
      </c>
      <c r="Q35" s="118">
        <f t="shared" si="4"/>
        <v>0</v>
      </c>
    </row>
    <row r="36" spans="1:17" s="740" customFormat="1" ht="13.5" customHeight="1">
      <c r="A36" s="751" t="s">
        <v>333</v>
      </c>
      <c r="B36" s="88" t="s">
        <v>72</v>
      </c>
      <c r="C36" s="89"/>
      <c r="D36" s="860"/>
      <c r="E36" s="956"/>
      <c r="F36" s="414"/>
      <c r="G36" s="91"/>
      <c r="H36" s="118">
        <f t="shared" si="3"/>
        <v>0</v>
      </c>
      <c r="I36" s="741"/>
      <c r="J36" s="751" t="s">
        <v>333</v>
      </c>
      <c r="K36" s="88" t="s">
        <v>72</v>
      </c>
      <c r="L36" s="89">
        <v>0</v>
      </c>
      <c r="M36" s="1364">
        <v>0</v>
      </c>
      <c r="N36" s="860">
        <v>0</v>
      </c>
      <c r="O36" s="414">
        <v>0</v>
      </c>
      <c r="P36" s="91">
        <v>0</v>
      </c>
      <c r="Q36" s="118">
        <f t="shared" si="4"/>
        <v>0</v>
      </c>
    </row>
    <row r="37" spans="1:17" s="740" customFormat="1" ht="13.5" customHeight="1">
      <c r="A37" s="751" t="s">
        <v>334</v>
      </c>
      <c r="B37" s="88" t="s">
        <v>72</v>
      </c>
      <c r="C37" s="89"/>
      <c r="D37" s="860"/>
      <c r="E37" s="956"/>
      <c r="F37" s="414"/>
      <c r="G37" s="91"/>
      <c r="H37" s="118">
        <f t="shared" si="3"/>
        <v>0</v>
      </c>
      <c r="I37" s="741"/>
      <c r="J37" s="751" t="s">
        <v>334</v>
      </c>
      <c r="K37" s="88" t="s">
        <v>72</v>
      </c>
      <c r="L37" s="89">
        <v>0</v>
      </c>
      <c r="M37" s="1364">
        <v>0</v>
      </c>
      <c r="N37" s="860">
        <v>0</v>
      </c>
      <c r="O37" s="414">
        <v>0</v>
      </c>
      <c r="P37" s="91">
        <v>0</v>
      </c>
      <c r="Q37" s="118">
        <f t="shared" si="4"/>
        <v>0</v>
      </c>
    </row>
    <row r="38" spans="1:17" s="740" customFormat="1" ht="13.5" customHeight="1">
      <c r="A38" s="751" t="s">
        <v>335</v>
      </c>
      <c r="B38" s="88" t="s">
        <v>72</v>
      </c>
      <c r="C38" s="89"/>
      <c r="D38" s="860"/>
      <c r="E38" s="956"/>
      <c r="F38" s="414"/>
      <c r="G38" s="91"/>
      <c r="H38" s="118">
        <f t="shared" si="3"/>
        <v>0</v>
      </c>
      <c r="I38" s="741"/>
      <c r="J38" s="751" t="s">
        <v>335</v>
      </c>
      <c r="K38" s="88" t="s">
        <v>72</v>
      </c>
      <c r="L38" s="89">
        <v>0</v>
      </c>
      <c r="M38" s="1364">
        <v>0</v>
      </c>
      <c r="N38" s="860">
        <v>0</v>
      </c>
      <c r="O38" s="414">
        <v>0</v>
      </c>
      <c r="P38" s="91">
        <v>0</v>
      </c>
      <c r="Q38" s="118">
        <f t="shared" si="4"/>
        <v>0</v>
      </c>
    </row>
    <row r="39" spans="1:17" s="740" customFormat="1" ht="13.5" customHeight="1">
      <c r="A39" s="751" t="s">
        <v>336</v>
      </c>
      <c r="B39" s="88" t="s">
        <v>72</v>
      </c>
      <c r="C39" s="89"/>
      <c r="D39" s="860"/>
      <c r="E39" s="956"/>
      <c r="F39" s="414"/>
      <c r="G39" s="91"/>
      <c r="H39" s="118">
        <f t="shared" si="3"/>
        <v>0</v>
      </c>
      <c r="I39" s="741"/>
      <c r="J39" s="751" t="s">
        <v>336</v>
      </c>
      <c r="K39" s="88" t="s">
        <v>72</v>
      </c>
      <c r="L39" s="89">
        <v>0</v>
      </c>
      <c r="M39" s="1364">
        <v>0</v>
      </c>
      <c r="N39" s="860">
        <v>0</v>
      </c>
      <c r="O39" s="414">
        <v>0</v>
      </c>
      <c r="P39" s="91">
        <v>0</v>
      </c>
      <c r="Q39" s="118">
        <f t="shared" si="4"/>
        <v>0</v>
      </c>
    </row>
    <row r="40" spans="1:17" s="740" customFormat="1" ht="13.5" customHeight="1">
      <c r="A40" s="751" t="s">
        <v>337</v>
      </c>
      <c r="B40" s="852" t="s">
        <v>72</v>
      </c>
      <c r="C40" s="89"/>
      <c r="D40" s="860"/>
      <c r="E40" s="956"/>
      <c r="F40" s="414"/>
      <c r="G40" s="91"/>
      <c r="H40" s="118">
        <f t="shared" si="3"/>
        <v>0</v>
      </c>
      <c r="I40" s="741"/>
      <c r="J40" s="751" t="s">
        <v>337</v>
      </c>
      <c r="K40" s="852" t="s">
        <v>72</v>
      </c>
      <c r="L40" s="89">
        <v>0</v>
      </c>
      <c r="M40" s="1364">
        <v>0</v>
      </c>
      <c r="N40" s="860">
        <v>0</v>
      </c>
      <c r="O40" s="414">
        <v>0</v>
      </c>
      <c r="P40" s="91">
        <v>0</v>
      </c>
      <c r="Q40" s="118">
        <f t="shared" si="4"/>
        <v>0</v>
      </c>
    </row>
    <row r="41" spans="1:17" s="740" customFormat="1" ht="13.5" customHeight="1">
      <c r="A41" s="751" t="s">
        <v>338</v>
      </c>
      <c r="B41" s="852" t="s">
        <v>72</v>
      </c>
      <c r="C41" s="89"/>
      <c r="D41" s="860"/>
      <c r="E41" s="956"/>
      <c r="F41" s="414"/>
      <c r="G41" s="91"/>
      <c r="H41" s="118">
        <f t="shared" si="3"/>
        <v>0</v>
      </c>
      <c r="I41" s="741"/>
      <c r="J41" s="751" t="s">
        <v>338</v>
      </c>
      <c r="K41" s="852" t="s">
        <v>72</v>
      </c>
      <c r="L41" s="89">
        <v>0</v>
      </c>
      <c r="M41" s="1364">
        <v>0</v>
      </c>
      <c r="N41" s="860">
        <v>0</v>
      </c>
      <c r="O41" s="414">
        <v>0</v>
      </c>
      <c r="P41" s="91">
        <v>0</v>
      </c>
      <c r="Q41" s="118">
        <f t="shared" si="4"/>
        <v>0</v>
      </c>
    </row>
    <row r="42" spans="1:17" s="740" customFormat="1" ht="13.5" customHeight="1">
      <c r="A42" s="751" t="s">
        <v>339</v>
      </c>
      <c r="B42" s="88" t="s">
        <v>72</v>
      </c>
      <c r="C42" s="89"/>
      <c r="D42" s="860"/>
      <c r="E42" s="956"/>
      <c r="F42" s="414"/>
      <c r="G42" s="91"/>
      <c r="H42" s="118">
        <f t="shared" si="3"/>
        <v>0</v>
      </c>
      <c r="I42" s="741"/>
      <c r="J42" s="751" t="s">
        <v>339</v>
      </c>
      <c r="K42" s="88" t="s">
        <v>72</v>
      </c>
      <c r="L42" s="89">
        <v>3</v>
      </c>
      <c r="M42" s="1364">
        <v>0</v>
      </c>
      <c r="N42" s="860">
        <v>0</v>
      </c>
      <c r="O42" s="414">
        <v>236.21152000000001</v>
      </c>
      <c r="P42" s="91">
        <v>15465</v>
      </c>
      <c r="Q42" s="118">
        <f t="shared" si="4"/>
        <v>7.9583721302902588E-2</v>
      </c>
    </row>
    <row r="43" spans="1:17" s="740" customFormat="1" ht="13.5" customHeight="1">
      <c r="A43" s="751" t="s">
        <v>91</v>
      </c>
      <c r="B43" s="88" t="s">
        <v>72</v>
      </c>
      <c r="C43" s="89">
        <v>7</v>
      </c>
      <c r="D43" s="860">
        <v>49</v>
      </c>
      <c r="E43" s="956">
        <v>0</v>
      </c>
      <c r="F43" s="414">
        <v>79.100000000000009</v>
      </c>
      <c r="G43" s="91">
        <v>385</v>
      </c>
      <c r="H43" s="118">
        <f t="shared" si="3"/>
        <v>4.0194184893250509E-2</v>
      </c>
      <c r="I43" s="741"/>
      <c r="J43" s="751" t="s">
        <v>91</v>
      </c>
      <c r="K43" s="88" t="s">
        <v>72</v>
      </c>
      <c r="L43" s="89">
        <v>29</v>
      </c>
      <c r="M43" s="1364">
        <v>463</v>
      </c>
      <c r="N43" s="860">
        <v>5.2999999999999999E-2</v>
      </c>
      <c r="O43" s="414">
        <v>288.15000000000003</v>
      </c>
      <c r="P43" s="91">
        <v>1595</v>
      </c>
      <c r="Q43" s="118">
        <f t="shared" si="4"/>
        <v>8.2079557373507684E-3</v>
      </c>
    </row>
    <row r="44" spans="1:17" s="740" customFormat="1" ht="13.5" customHeight="1">
      <c r="A44" s="751" t="s">
        <v>93</v>
      </c>
      <c r="B44" s="88" t="s">
        <v>72</v>
      </c>
      <c r="C44" s="89">
        <v>0</v>
      </c>
      <c r="D44" s="860">
        <v>0</v>
      </c>
      <c r="E44" s="956">
        <v>0</v>
      </c>
      <c r="F44" s="414">
        <v>0</v>
      </c>
      <c r="G44" s="91">
        <v>0</v>
      </c>
      <c r="H44" s="118">
        <f t="shared" si="3"/>
        <v>0</v>
      </c>
      <c r="I44" s="741"/>
      <c r="J44" s="751" t="s">
        <v>93</v>
      </c>
      <c r="K44" s="88" t="s">
        <v>72</v>
      </c>
      <c r="L44" s="89">
        <v>0</v>
      </c>
      <c r="M44" s="1364">
        <v>0</v>
      </c>
      <c r="N44" s="860">
        <v>0</v>
      </c>
      <c r="O44" s="414">
        <v>0</v>
      </c>
      <c r="P44" s="91">
        <v>0</v>
      </c>
      <c r="Q44" s="118">
        <f t="shared" si="4"/>
        <v>0</v>
      </c>
    </row>
    <row r="45" spans="1:17" s="740" customFormat="1" ht="13.5" customHeight="1">
      <c r="A45" s="751" t="s">
        <v>340</v>
      </c>
      <c r="B45" s="88" t="s">
        <v>341</v>
      </c>
      <c r="C45" s="89">
        <v>0</v>
      </c>
      <c r="D45" s="860">
        <v>0</v>
      </c>
      <c r="E45" s="956">
        <v>0</v>
      </c>
      <c r="F45" s="414">
        <v>0</v>
      </c>
      <c r="G45" s="91">
        <v>0</v>
      </c>
      <c r="H45" s="118">
        <f t="shared" si="3"/>
        <v>0</v>
      </c>
      <c r="I45" s="741"/>
      <c r="J45" s="751" t="s">
        <v>340</v>
      </c>
      <c r="K45" s="88" t="s">
        <v>341</v>
      </c>
      <c r="L45" s="89">
        <v>0</v>
      </c>
      <c r="M45" s="1364">
        <v>0</v>
      </c>
      <c r="N45" s="860">
        <v>0</v>
      </c>
      <c r="O45" s="414">
        <v>0</v>
      </c>
      <c r="P45" s="91">
        <v>0</v>
      </c>
      <c r="Q45" s="118">
        <f t="shared" si="4"/>
        <v>0</v>
      </c>
    </row>
    <row r="46" spans="1:17" s="740" customFormat="1" ht="13.5" customHeight="1">
      <c r="A46" s="751" t="s">
        <v>342</v>
      </c>
      <c r="B46" s="88" t="s">
        <v>72</v>
      </c>
      <c r="C46" s="89">
        <v>0</v>
      </c>
      <c r="D46" s="860">
        <v>0</v>
      </c>
      <c r="E46" s="956">
        <v>0</v>
      </c>
      <c r="F46" s="414">
        <v>0</v>
      </c>
      <c r="G46" s="91">
        <v>0</v>
      </c>
      <c r="H46" s="118">
        <f t="shared" si="3"/>
        <v>0</v>
      </c>
      <c r="I46" s="741"/>
      <c r="J46" s="751" t="s">
        <v>342</v>
      </c>
      <c r="K46" s="88" t="s">
        <v>72</v>
      </c>
      <c r="L46" s="89">
        <v>0</v>
      </c>
      <c r="M46" s="1364">
        <v>0</v>
      </c>
      <c r="N46" s="860">
        <v>0</v>
      </c>
      <c r="O46" s="414">
        <v>0</v>
      </c>
      <c r="P46" s="91">
        <v>0</v>
      </c>
      <c r="Q46" s="118">
        <f t="shared" si="4"/>
        <v>0</v>
      </c>
    </row>
    <row r="47" spans="1:17" s="740" customFormat="1" ht="13.5" customHeight="1">
      <c r="A47" s="752" t="s">
        <v>343</v>
      </c>
      <c r="B47" s="88" t="s">
        <v>72</v>
      </c>
      <c r="C47" s="89">
        <v>1</v>
      </c>
      <c r="D47" s="860">
        <v>0</v>
      </c>
      <c r="E47" s="956">
        <v>0</v>
      </c>
      <c r="F47" s="414">
        <v>0</v>
      </c>
      <c r="G47" s="91">
        <v>29</v>
      </c>
      <c r="H47" s="118">
        <f t="shared" si="3"/>
        <v>3.0276139270240645E-3</v>
      </c>
      <c r="I47" s="741"/>
      <c r="J47" s="751" t="s">
        <v>343</v>
      </c>
      <c r="K47" s="88" t="s">
        <v>72</v>
      </c>
      <c r="L47" s="89">
        <v>3</v>
      </c>
      <c r="M47" s="1364">
        <v>0</v>
      </c>
      <c r="N47" s="860">
        <v>0</v>
      </c>
      <c r="O47" s="414">
        <v>0</v>
      </c>
      <c r="P47" s="91">
        <v>87</v>
      </c>
      <c r="Q47" s="118">
        <f t="shared" si="4"/>
        <v>4.4770667658276917E-4</v>
      </c>
    </row>
    <row r="48" spans="1:17" s="740" customFormat="1" ht="13.8">
      <c r="A48" s="285" t="s">
        <v>28</v>
      </c>
      <c r="B48" s="661"/>
      <c r="C48" s="964"/>
      <c r="D48" s="946"/>
      <c r="E48" s="947"/>
      <c r="F48" s="946"/>
      <c r="G48" s="960"/>
      <c r="H48" s="234"/>
      <c r="I48" s="741"/>
      <c r="J48" s="285" t="s">
        <v>28</v>
      </c>
      <c r="K48" s="661"/>
      <c r="L48" s="1075"/>
      <c r="M48" s="1365"/>
      <c r="N48" s="1361"/>
      <c r="O48" s="1361"/>
      <c r="P48" s="1076"/>
      <c r="Q48" s="234"/>
    </row>
    <row r="49" spans="1:18" s="740" customFormat="1" ht="13.5" customHeight="1">
      <c r="A49" s="748" t="s">
        <v>344</v>
      </c>
      <c r="B49" s="753" t="s">
        <v>72</v>
      </c>
      <c r="C49" s="89">
        <v>0</v>
      </c>
      <c r="D49" s="860">
        <v>0</v>
      </c>
      <c r="E49" s="956">
        <v>0</v>
      </c>
      <c r="F49" s="414">
        <v>0</v>
      </c>
      <c r="G49" s="91">
        <v>0</v>
      </c>
      <c r="H49" s="118">
        <f t="shared" ref="H49:H72" si="5">IFERROR(G49/$G$146,0)</f>
        <v>0</v>
      </c>
      <c r="I49" s="741"/>
      <c r="J49" s="748" t="s">
        <v>344</v>
      </c>
      <c r="K49" s="852" t="s">
        <v>72</v>
      </c>
      <c r="L49" s="89">
        <v>0</v>
      </c>
      <c r="M49" s="1364">
        <v>0</v>
      </c>
      <c r="N49" s="860">
        <v>0</v>
      </c>
      <c r="O49" s="414">
        <v>0</v>
      </c>
      <c r="P49" s="91">
        <v>0</v>
      </c>
      <c r="Q49" s="118">
        <f t="shared" si="4"/>
        <v>0</v>
      </c>
    </row>
    <row r="50" spans="1:18" s="740" customFormat="1" ht="13.5" customHeight="1">
      <c r="A50" s="748" t="s">
        <v>345</v>
      </c>
      <c r="B50" s="852" t="s">
        <v>346</v>
      </c>
      <c r="C50" s="89">
        <v>0</v>
      </c>
      <c r="D50" s="860">
        <v>0</v>
      </c>
      <c r="E50" s="956">
        <v>0</v>
      </c>
      <c r="F50" s="414">
        <v>0</v>
      </c>
      <c r="G50" s="91">
        <v>0</v>
      </c>
      <c r="H50" s="118">
        <f t="shared" si="5"/>
        <v>0</v>
      </c>
      <c r="I50" s="741"/>
      <c r="J50" s="748" t="s">
        <v>345</v>
      </c>
      <c r="K50" s="852" t="s">
        <v>346</v>
      </c>
      <c r="L50" s="89">
        <v>1500</v>
      </c>
      <c r="M50" s="1364">
        <v>104.048</v>
      </c>
      <c r="N50" s="860">
        <v>0</v>
      </c>
      <c r="O50" s="414">
        <v>2.915</v>
      </c>
      <c r="P50" s="91">
        <v>3075</v>
      </c>
      <c r="Q50" s="118">
        <f t="shared" si="4"/>
        <v>1.582411529301167E-2</v>
      </c>
    </row>
    <row r="51" spans="1:18" s="740" customFormat="1" ht="13.5" customHeight="1">
      <c r="A51" s="748" t="s">
        <v>347</v>
      </c>
      <c r="B51" s="852" t="s">
        <v>346</v>
      </c>
      <c r="C51" s="89">
        <v>1500</v>
      </c>
      <c r="D51" s="860">
        <v>15</v>
      </c>
      <c r="E51" s="956">
        <v>0</v>
      </c>
      <c r="F51" s="414">
        <v>32.85</v>
      </c>
      <c r="G51" s="91">
        <v>3150</v>
      </c>
      <c r="H51" s="118">
        <f t="shared" si="5"/>
        <v>0.32886151276295872</v>
      </c>
      <c r="I51" s="741"/>
      <c r="J51" s="748" t="s">
        <v>347</v>
      </c>
      <c r="K51" s="852" t="s">
        <v>346</v>
      </c>
      <c r="L51" s="89">
        <v>3000</v>
      </c>
      <c r="M51" s="1364">
        <v>374.2251</v>
      </c>
      <c r="N51" s="860">
        <v>0</v>
      </c>
      <c r="O51" s="414">
        <v>7.3114049999999997</v>
      </c>
      <c r="P51" s="91">
        <v>6300</v>
      </c>
      <c r="Q51" s="118">
        <f>P51/$P$146</f>
        <v>3.2420138649097076E-2</v>
      </c>
    </row>
    <row r="52" spans="1:18" s="740" customFormat="1" ht="13.5" customHeight="1">
      <c r="A52" s="748" t="s">
        <v>348</v>
      </c>
      <c r="B52" s="852" t="s">
        <v>346</v>
      </c>
      <c r="C52" s="89">
        <v>0</v>
      </c>
      <c r="D52" s="860">
        <v>0</v>
      </c>
      <c r="E52" s="956">
        <v>0</v>
      </c>
      <c r="F52" s="414">
        <v>0</v>
      </c>
      <c r="G52" s="91">
        <v>0</v>
      </c>
      <c r="H52" s="118">
        <f t="shared" si="5"/>
        <v>0</v>
      </c>
      <c r="I52" s="741"/>
      <c r="J52" s="748" t="s">
        <v>348</v>
      </c>
      <c r="K52" s="852" t="s">
        <v>346</v>
      </c>
      <c r="L52" s="89">
        <v>4650</v>
      </c>
      <c r="M52" s="1364">
        <v>1555.0335399999999</v>
      </c>
      <c r="N52" s="860">
        <v>0</v>
      </c>
      <c r="O52" s="414">
        <v>177.97395799999998</v>
      </c>
      <c r="P52" s="91">
        <v>9997.5</v>
      </c>
      <c r="Q52" s="118">
        <f>P52/$P$146</f>
        <v>5.1447672403864768E-2</v>
      </c>
    </row>
    <row r="53" spans="1:18" s="740" customFormat="1" ht="13.5" customHeight="1">
      <c r="A53" s="748" t="s">
        <v>349</v>
      </c>
      <c r="B53" s="852" t="s">
        <v>346</v>
      </c>
      <c r="C53" s="89">
        <v>0</v>
      </c>
      <c r="D53" s="860">
        <v>0</v>
      </c>
      <c r="E53" s="956">
        <v>0</v>
      </c>
      <c r="F53" s="414">
        <v>0</v>
      </c>
      <c r="G53" s="91">
        <v>0</v>
      </c>
      <c r="H53" s="118">
        <f t="shared" si="5"/>
        <v>0</v>
      </c>
      <c r="I53" s="741"/>
      <c r="J53" s="748" t="s">
        <v>349</v>
      </c>
      <c r="K53" s="852" t="s">
        <v>346</v>
      </c>
      <c r="L53" s="89">
        <v>1200</v>
      </c>
      <c r="M53" s="1364">
        <v>626.94799999999998</v>
      </c>
      <c r="N53" s="860">
        <v>0</v>
      </c>
      <c r="O53" s="414">
        <v>36.400222708999998</v>
      </c>
      <c r="P53" s="91">
        <v>2640</v>
      </c>
      <c r="Q53" s="118">
        <f>P53/$P$146</f>
        <v>1.3585581910097823E-2</v>
      </c>
    </row>
    <row r="54" spans="1:18" s="740" customFormat="1" ht="13.5" customHeight="1">
      <c r="A54" s="748" t="s">
        <v>350</v>
      </c>
      <c r="B54" s="852" t="s">
        <v>346</v>
      </c>
      <c r="C54" s="89">
        <v>0</v>
      </c>
      <c r="D54" s="860">
        <v>0</v>
      </c>
      <c r="E54" s="956">
        <v>0</v>
      </c>
      <c r="F54" s="414">
        <v>0</v>
      </c>
      <c r="G54" s="91">
        <v>0</v>
      </c>
      <c r="H54" s="118">
        <f t="shared" si="5"/>
        <v>0</v>
      </c>
      <c r="I54" s="741"/>
      <c r="J54" s="748" t="s">
        <v>350</v>
      </c>
      <c r="K54" s="852" t="s">
        <v>346</v>
      </c>
      <c r="L54" s="89">
        <v>0</v>
      </c>
      <c r="M54" s="1364">
        <v>0</v>
      </c>
      <c r="N54" s="860">
        <v>0</v>
      </c>
      <c r="O54" s="414">
        <v>0</v>
      </c>
      <c r="P54" s="91">
        <v>0</v>
      </c>
      <c r="Q54" s="118">
        <f t="shared" ref="Q54:Q80" si="6">P54/$P$146</f>
        <v>0</v>
      </c>
    </row>
    <row r="55" spans="1:18" s="740" customFormat="1" ht="13.5" customHeight="1">
      <c r="A55" s="748" t="s">
        <v>100</v>
      </c>
      <c r="B55" s="852" t="s">
        <v>351</v>
      </c>
      <c r="C55" s="89">
        <v>0</v>
      </c>
      <c r="D55" s="860">
        <v>0</v>
      </c>
      <c r="E55" s="956">
        <v>0</v>
      </c>
      <c r="F55" s="414">
        <v>0</v>
      </c>
      <c r="G55" s="91">
        <v>0</v>
      </c>
      <c r="H55" s="118">
        <f t="shared" si="5"/>
        <v>0</v>
      </c>
      <c r="I55" s="741"/>
      <c r="J55" s="748" t="s">
        <v>100</v>
      </c>
      <c r="K55" s="852" t="s">
        <v>351</v>
      </c>
      <c r="L55" s="89">
        <v>0</v>
      </c>
      <c r="M55" s="1364">
        <v>0</v>
      </c>
      <c r="N55" s="860">
        <v>0</v>
      </c>
      <c r="O55" s="414">
        <v>0</v>
      </c>
      <c r="P55" s="91">
        <v>0</v>
      </c>
      <c r="Q55" s="118">
        <f t="shared" si="6"/>
        <v>0</v>
      </c>
    </row>
    <row r="56" spans="1:18" s="740" customFormat="1" ht="13.5" customHeight="1">
      <c r="A56" s="748" t="s">
        <v>352</v>
      </c>
      <c r="B56" s="852" t="s">
        <v>353</v>
      </c>
      <c r="C56" s="89">
        <v>0</v>
      </c>
      <c r="D56" s="860">
        <v>0</v>
      </c>
      <c r="E56" s="956">
        <v>0</v>
      </c>
      <c r="F56" s="414">
        <v>0</v>
      </c>
      <c r="G56" s="91">
        <v>0</v>
      </c>
      <c r="H56" s="118">
        <f t="shared" si="5"/>
        <v>0</v>
      </c>
      <c r="I56" s="741"/>
      <c r="J56" s="748" t="s">
        <v>352</v>
      </c>
      <c r="K56" s="852" t="s">
        <v>353</v>
      </c>
      <c r="L56" s="89">
        <v>0</v>
      </c>
      <c r="M56" s="1364">
        <v>0</v>
      </c>
      <c r="N56" s="860">
        <v>0</v>
      </c>
      <c r="O56" s="414">
        <v>0</v>
      </c>
      <c r="P56" s="91">
        <v>0</v>
      </c>
      <c r="Q56" s="118">
        <f t="shared" si="6"/>
        <v>0</v>
      </c>
    </row>
    <row r="57" spans="1:18" s="740" customFormat="1" ht="13.5" customHeight="1">
      <c r="A57" s="748" t="s">
        <v>354</v>
      </c>
      <c r="B57" s="852" t="s">
        <v>355</v>
      </c>
      <c r="C57" s="89">
        <v>0</v>
      </c>
      <c r="D57" s="860">
        <v>0</v>
      </c>
      <c r="E57" s="956">
        <v>0</v>
      </c>
      <c r="F57" s="414">
        <v>0</v>
      </c>
      <c r="G57" s="91">
        <v>0</v>
      </c>
      <c r="H57" s="118">
        <f t="shared" si="5"/>
        <v>0</v>
      </c>
      <c r="I57" s="741"/>
      <c r="J57" s="748" t="s">
        <v>354</v>
      </c>
      <c r="K57" s="852" t="s">
        <v>355</v>
      </c>
      <c r="L57" s="89">
        <v>6</v>
      </c>
      <c r="M57" s="1364">
        <v>962.89761999999985</v>
      </c>
      <c r="N57" s="860">
        <v>0</v>
      </c>
      <c r="O57" s="414">
        <v>5.8680142099999992</v>
      </c>
      <c r="P57" s="91">
        <v>2280</v>
      </c>
      <c r="Q57" s="118">
        <f>P57/$P$146</f>
        <v>1.1733002558720847E-2</v>
      </c>
    </row>
    <row r="58" spans="1:18" s="740" customFormat="1" ht="13.5" customHeight="1">
      <c r="A58" s="748" t="s">
        <v>356</v>
      </c>
      <c r="B58" s="852" t="s">
        <v>355</v>
      </c>
      <c r="C58" s="89">
        <v>0</v>
      </c>
      <c r="D58" s="860">
        <v>0</v>
      </c>
      <c r="E58" s="956">
        <v>0</v>
      </c>
      <c r="F58" s="414">
        <v>0</v>
      </c>
      <c r="G58" s="91">
        <v>0</v>
      </c>
      <c r="H58" s="118">
        <f t="shared" si="5"/>
        <v>0</v>
      </c>
      <c r="I58" s="741"/>
      <c r="J58" s="748" t="s">
        <v>356</v>
      </c>
      <c r="K58" s="852" t="s">
        <v>355</v>
      </c>
      <c r="L58" s="89">
        <v>0</v>
      </c>
      <c r="M58" s="1364">
        <v>0</v>
      </c>
      <c r="N58" s="860">
        <v>0</v>
      </c>
      <c r="O58" s="414">
        <v>0</v>
      </c>
      <c r="P58" s="91">
        <v>0</v>
      </c>
      <c r="Q58" s="118">
        <f t="shared" si="6"/>
        <v>0</v>
      </c>
    </row>
    <row r="59" spans="1:18" s="740" customFormat="1" ht="13.5" customHeight="1">
      <c r="A59" s="748" t="s">
        <v>357</v>
      </c>
      <c r="B59" s="852" t="s">
        <v>355</v>
      </c>
      <c r="C59" s="89">
        <v>0</v>
      </c>
      <c r="D59" s="860">
        <v>0</v>
      </c>
      <c r="E59" s="956">
        <v>0</v>
      </c>
      <c r="F59" s="414">
        <v>0</v>
      </c>
      <c r="G59" s="91">
        <v>0</v>
      </c>
      <c r="H59" s="118">
        <f t="shared" si="5"/>
        <v>0</v>
      </c>
      <c r="I59" s="741"/>
      <c r="J59" s="748" t="s">
        <v>357</v>
      </c>
      <c r="K59" s="852" t="s">
        <v>355</v>
      </c>
      <c r="L59" s="89">
        <v>0</v>
      </c>
      <c r="M59" s="1364">
        <v>0</v>
      </c>
      <c r="N59" s="860">
        <v>0</v>
      </c>
      <c r="O59" s="414">
        <v>0</v>
      </c>
      <c r="P59" s="91">
        <v>0</v>
      </c>
      <c r="Q59" s="118">
        <f t="shared" si="6"/>
        <v>0</v>
      </c>
    </row>
    <row r="60" spans="1:18" s="740" customFormat="1" ht="13.5" customHeight="1">
      <c r="A60" s="748" t="s">
        <v>358</v>
      </c>
      <c r="B60" s="852" t="s">
        <v>346</v>
      </c>
      <c r="C60" s="89">
        <v>0</v>
      </c>
      <c r="D60" s="860">
        <v>0</v>
      </c>
      <c r="E60" s="956">
        <v>0</v>
      </c>
      <c r="F60" s="414">
        <v>0</v>
      </c>
      <c r="G60" s="91">
        <v>0</v>
      </c>
      <c r="H60" s="118">
        <f t="shared" si="5"/>
        <v>0</v>
      </c>
      <c r="I60" s="741"/>
      <c r="J60" s="748" t="s">
        <v>358</v>
      </c>
      <c r="K60" s="852" t="s">
        <v>346</v>
      </c>
      <c r="L60" s="89">
        <v>0</v>
      </c>
      <c r="M60" s="1364">
        <v>0</v>
      </c>
      <c r="N60" s="860">
        <v>0</v>
      </c>
      <c r="O60" s="414">
        <v>0</v>
      </c>
      <c r="P60" s="91">
        <v>0</v>
      </c>
      <c r="Q60" s="118">
        <f t="shared" si="6"/>
        <v>0</v>
      </c>
    </row>
    <row r="61" spans="1:18" s="740" customFormat="1" ht="13.5" customHeight="1">
      <c r="A61" s="748" t="s">
        <v>359</v>
      </c>
      <c r="B61" s="852" t="s">
        <v>346</v>
      </c>
      <c r="C61" s="89">
        <v>0</v>
      </c>
      <c r="D61" s="860">
        <v>0</v>
      </c>
      <c r="E61" s="956">
        <v>0</v>
      </c>
      <c r="F61" s="414">
        <v>0</v>
      </c>
      <c r="G61" s="91">
        <v>0</v>
      </c>
      <c r="H61" s="118">
        <f t="shared" si="5"/>
        <v>0</v>
      </c>
      <c r="I61" s="741"/>
      <c r="J61" s="748" t="s">
        <v>359</v>
      </c>
      <c r="K61" s="852" t="s">
        <v>346</v>
      </c>
      <c r="L61" s="89">
        <v>0</v>
      </c>
      <c r="M61" s="1364">
        <v>0</v>
      </c>
      <c r="N61" s="860">
        <v>0</v>
      </c>
      <c r="O61" s="414">
        <v>0</v>
      </c>
      <c r="P61" s="91">
        <v>0</v>
      </c>
      <c r="Q61" s="118">
        <f t="shared" si="6"/>
        <v>0</v>
      </c>
    </row>
    <row r="62" spans="1:18" s="740" customFormat="1" ht="13.5" customHeight="1">
      <c r="A62" s="748" t="s">
        <v>360</v>
      </c>
      <c r="B62" s="852" t="s">
        <v>346</v>
      </c>
      <c r="C62" s="89">
        <v>0</v>
      </c>
      <c r="D62" s="860">
        <v>0</v>
      </c>
      <c r="E62" s="956">
        <v>0</v>
      </c>
      <c r="F62" s="414">
        <v>0</v>
      </c>
      <c r="G62" s="91">
        <v>0</v>
      </c>
      <c r="H62" s="118">
        <f t="shared" si="5"/>
        <v>0</v>
      </c>
      <c r="I62" s="741"/>
      <c r="J62" s="748" t="s">
        <v>360</v>
      </c>
      <c r="K62" s="852" t="s">
        <v>346</v>
      </c>
      <c r="L62" s="89">
        <v>648</v>
      </c>
      <c r="M62" s="1364">
        <v>3447.5987958200003</v>
      </c>
      <c r="N62" s="860">
        <v>0</v>
      </c>
      <c r="O62" s="414">
        <v>57.404354000000005</v>
      </c>
      <c r="P62" s="91">
        <v>36612</v>
      </c>
      <c r="Q62" s="118">
        <f>P62/$P$146</f>
        <v>0.18840732003503843</v>
      </c>
      <c r="R62" s="872"/>
    </row>
    <row r="63" spans="1:18" s="740" customFormat="1" ht="13.5" customHeight="1">
      <c r="A63" s="748" t="s">
        <v>361</v>
      </c>
      <c r="B63" s="852" t="s">
        <v>346</v>
      </c>
      <c r="C63" s="89">
        <v>0</v>
      </c>
      <c r="D63" s="860">
        <v>0</v>
      </c>
      <c r="E63" s="956">
        <v>0</v>
      </c>
      <c r="F63" s="414">
        <v>0</v>
      </c>
      <c r="G63" s="91">
        <v>0</v>
      </c>
      <c r="H63" s="118">
        <f t="shared" si="5"/>
        <v>0</v>
      </c>
      <c r="I63" s="741"/>
      <c r="J63" s="748" t="s">
        <v>361</v>
      </c>
      <c r="K63" s="852" t="s">
        <v>346</v>
      </c>
      <c r="L63" s="89">
        <v>0</v>
      </c>
      <c r="M63" s="1364">
        <v>0</v>
      </c>
      <c r="N63" s="860">
        <v>0</v>
      </c>
      <c r="O63" s="414">
        <v>0</v>
      </c>
      <c r="P63" s="91">
        <v>0</v>
      </c>
      <c r="Q63" s="118">
        <f t="shared" si="6"/>
        <v>0</v>
      </c>
    </row>
    <row r="64" spans="1:18" s="740" customFormat="1" ht="13.5" customHeight="1">
      <c r="A64" s="748" t="s">
        <v>362</v>
      </c>
      <c r="B64" s="852" t="s">
        <v>363</v>
      </c>
      <c r="C64" s="89">
        <v>0</v>
      </c>
      <c r="D64" s="860">
        <v>0</v>
      </c>
      <c r="E64" s="956">
        <v>0</v>
      </c>
      <c r="F64" s="414">
        <v>0</v>
      </c>
      <c r="G64" s="91">
        <v>0</v>
      </c>
      <c r="H64" s="118">
        <f t="shared" si="5"/>
        <v>0</v>
      </c>
      <c r="I64" s="741"/>
      <c r="J64" s="748" t="s">
        <v>362</v>
      </c>
      <c r="K64" s="852" t="s">
        <v>363</v>
      </c>
      <c r="L64" s="89">
        <v>0</v>
      </c>
      <c r="M64" s="1364">
        <v>0</v>
      </c>
      <c r="N64" s="860">
        <v>0</v>
      </c>
      <c r="O64" s="414">
        <v>0</v>
      </c>
      <c r="P64" s="91">
        <v>0</v>
      </c>
      <c r="Q64" s="118">
        <f t="shared" si="6"/>
        <v>0</v>
      </c>
    </row>
    <row r="65" spans="1:17" s="740" customFormat="1" ht="13.8">
      <c r="A65" s="748" t="s">
        <v>364</v>
      </c>
      <c r="B65" s="852" t="s">
        <v>72</v>
      </c>
      <c r="C65" s="89">
        <v>0</v>
      </c>
      <c r="D65" s="860">
        <v>0</v>
      </c>
      <c r="E65" s="956">
        <v>0</v>
      </c>
      <c r="F65" s="414">
        <v>0</v>
      </c>
      <c r="G65" s="91">
        <v>0</v>
      </c>
      <c r="H65" s="118">
        <f t="shared" si="5"/>
        <v>0</v>
      </c>
      <c r="I65" s="741"/>
      <c r="J65" s="748" t="s">
        <v>364</v>
      </c>
      <c r="K65" s="852" t="s">
        <v>72</v>
      </c>
      <c r="L65" s="89">
        <v>0</v>
      </c>
      <c r="M65" s="1364">
        <v>0</v>
      </c>
      <c r="N65" s="860">
        <v>0</v>
      </c>
      <c r="O65" s="414">
        <v>0</v>
      </c>
      <c r="P65" s="91">
        <v>0</v>
      </c>
      <c r="Q65" s="118">
        <f t="shared" si="6"/>
        <v>0</v>
      </c>
    </row>
    <row r="66" spans="1:17" s="740" customFormat="1" ht="13.8">
      <c r="A66" s="748" t="s">
        <v>365</v>
      </c>
      <c r="B66" s="852" t="s">
        <v>366</v>
      </c>
      <c r="C66" s="89">
        <v>0</v>
      </c>
      <c r="D66" s="860">
        <v>0</v>
      </c>
      <c r="E66" s="956">
        <v>0</v>
      </c>
      <c r="F66" s="414">
        <v>0</v>
      </c>
      <c r="G66" s="91">
        <v>0</v>
      </c>
      <c r="H66" s="118">
        <f t="shared" si="5"/>
        <v>0</v>
      </c>
      <c r="I66" s="741"/>
      <c r="J66" s="748" t="s">
        <v>365</v>
      </c>
      <c r="K66" s="852" t="s">
        <v>366</v>
      </c>
      <c r="L66" s="89">
        <v>0</v>
      </c>
      <c r="M66" s="1364">
        <v>0</v>
      </c>
      <c r="N66" s="860">
        <v>0</v>
      </c>
      <c r="O66" s="414">
        <v>0</v>
      </c>
      <c r="P66" s="91">
        <v>0</v>
      </c>
      <c r="Q66" s="118">
        <f>P66/$P$146</f>
        <v>0</v>
      </c>
    </row>
    <row r="67" spans="1:17" s="740" customFormat="1" ht="13.5" customHeight="1">
      <c r="A67" s="748" t="s">
        <v>367</v>
      </c>
      <c r="B67" s="852" t="s">
        <v>355</v>
      </c>
      <c r="C67" s="89">
        <v>0</v>
      </c>
      <c r="D67" s="860">
        <v>0</v>
      </c>
      <c r="E67" s="956">
        <v>0</v>
      </c>
      <c r="F67" s="414">
        <v>0</v>
      </c>
      <c r="G67" s="91">
        <v>0</v>
      </c>
      <c r="H67" s="118">
        <f t="shared" si="5"/>
        <v>0</v>
      </c>
      <c r="I67" s="741"/>
      <c r="J67" s="748" t="s">
        <v>367</v>
      </c>
      <c r="K67" s="852" t="s">
        <v>355</v>
      </c>
      <c r="L67" s="89">
        <v>0</v>
      </c>
      <c r="M67" s="1364">
        <v>0</v>
      </c>
      <c r="N67" s="860">
        <v>0</v>
      </c>
      <c r="O67" s="414">
        <v>0</v>
      </c>
      <c r="P67" s="91">
        <v>0</v>
      </c>
      <c r="Q67" s="118">
        <f t="shared" si="6"/>
        <v>0</v>
      </c>
    </row>
    <row r="68" spans="1:17" s="740" customFormat="1" ht="13.5" customHeight="1">
      <c r="A68" s="748" t="s">
        <v>368</v>
      </c>
      <c r="B68" s="852" t="s">
        <v>346</v>
      </c>
      <c r="C68" s="89">
        <v>0</v>
      </c>
      <c r="D68" s="860">
        <v>0</v>
      </c>
      <c r="E68" s="956">
        <v>0</v>
      </c>
      <c r="F68" s="414">
        <v>0</v>
      </c>
      <c r="G68" s="91">
        <v>0</v>
      </c>
      <c r="H68" s="118">
        <f t="shared" si="5"/>
        <v>0</v>
      </c>
      <c r="I68" s="741"/>
      <c r="J68" s="748" t="s">
        <v>368</v>
      </c>
      <c r="K68" s="852" t="s">
        <v>346</v>
      </c>
      <c r="L68" s="89">
        <v>0</v>
      </c>
      <c r="M68" s="1364">
        <v>0</v>
      </c>
      <c r="N68" s="860">
        <v>0</v>
      </c>
      <c r="O68" s="414">
        <v>0</v>
      </c>
      <c r="P68" s="91">
        <v>0</v>
      </c>
      <c r="Q68" s="118">
        <f t="shared" si="6"/>
        <v>0</v>
      </c>
    </row>
    <row r="69" spans="1:17" s="740" customFormat="1" ht="13.5" customHeight="1">
      <c r="A69" s="748" t="s">
        <v>369</v>
      </c>
      <c r="B69" s="852" t="s">
        <v>72</v>
      </c>
      <c r="C69" s="89">
        <v>0</v>
      </c>
      <c r="D69" s="860">
        <v>0</v>
      </c>
      <c r="E69" s="956">
        <v>0</v>
      </c>
      <c r="F69" s="414">
        <v>0</v>
      </c>
      <c r="G69" s="91">
        <v>0</v>
      </c>
      <c r="H69" s="118">
        <f t="shared" si="5"/>
        <v>0</v>
      </c>
      <c r="I69" s="741"/>
      <c r="J69" s="748" t="s">
        <v>369</v>
      </c>
      <c r="K69" s="852" t="s">
        <v>72</v>
      </c>
      <c r="L69" s="89">
        <v>0</v>
      </c>
      <c r="M69" s="1364">
        <v>0</v>
      </c>
      <c r="N69" s="860">
        <v>0</v>
      </c>
      <c r="O69" s="414">
        <v>0</v>
      </c>
      <c r="P69" s="91">
        <v>0</v>
      </c>
      <c r="Q69" s="118">
        <f t="shared" si="6"/>
        <v>0</v>
      </c>
    </row>
    <row r="70" spans="1:17" s="740" customFormat="1" ht="13.5" customHeight="1">
      <c r="A70" s="748" t="s">
        <v>370</v>
      </c>
      <c r="B70" s="852" t="s">
        <v>346</v>
      </c>
      <c r="C70" s="89">
        <v>0</v>
      </c>
      <c r="D70" s="860">
        <v>0</v>
      </c>
      <c r="E70" s="956">
        <v>0</v>
      </c>
      <c r="F70" s="414">
        <v>0</v>
      </c>
      <c r="G70" s="91">
        <v>0</v>
      </c>
      <c r="H70" s="118">
        <f t="shared" si="5"/>
        <v>0</v>
      </c>
      <c r="I70" s="741"/>
      <c r="J70" s="748" t="s">
        <v>370</v>
      </c>
      <c r="K70" s="852" t="s">
        <v>346</v>
      </c>
      <c r="L70" s="89">
        <v>0</v>
      </c>
      <c r="M70" s="1364">
        <v>0</v>
      </c>
      <c r="N70" s="860">
        <v>0</v>
      </c>
      <c r="O70" s="414">
        <v>0</v>
      </c>
      <c r="P70" s="91">
        <v>0</v>
      </c>
      <c r="Q70" s="118">
        <f t="shared" si="6"/>
        <v>0</v>
      </c>
    </row>
    <row r="71" spans="1:17" s="740" customFormat="1" ht="13.5" customHeight="1">
      <c r="A71" s="748" t="s">
        <v>371</v>
      </c>
      <c r="B71" s="852" t="s">
        <v>351</v>
      </c>
      <c r="C71" s="89">
        <v>102</v>
      </c>
      <c r="D71" s="860">
        <v>0</v>
      </c>
      <c r="E71" s="956">
        <v>0</v>
      </c>
      <c r="F71" s="414">
        <v>0</v>
      </c>
      <c r="G71" s="91">
        <v>586.5</v>
      </c>
      <c r="H71" s="118">
        <f t="shared" si="5"/>
        <v>6.1230881662055647E-2</v>
      </c>
      <c r="I71" s="741"/>
      <c r="J71" s="748" t="s">
        <v>371</v>
      </c>
      <c r="K71" s="852" t="s">
        <v>351</v>
      </c>
      <c r="L71" s="89">
        <v>361</v>
      </c>
      <c r="M71" s="1364">
        <v>239.0443252</v>
      </c>
      <c r="N71" s="860">
        <v>0</v>
      </c>
      <c r="O71" s="414">
        <v>59.070235199999992</v>
      </c>
      <c r="P71" s="91">
        <v>2075.75</v>
      </c>
      <c r="Q71" s="118">
        <f>P71/$P$146</f>
        <v>1.0681921079502105E-2</v>
      </c>
    </row>
    <row r="72" spans="1:17" s="740" customFormat="1" ht="13.5" customHeight="1" thickBot="1">
      <c r="A72" s="748" t="s">
        <v>372</v>
      </c>
      <c r="B72" s="852" t="s">
        <v>346</v>
      </c>
      <c r="C72" s="89">
        <v>0</v>
      </c>
      <c r="D72" s="860">
        <v>0</v>
      </c>
      <c r="E72" s="956">
        <v>0</v>
      </c>
      <c r="F72" s="414">
        <v>0</v>
      </c>
      <c r="G72" s="91">
        <v>0</v>
      </c>
      <c r="H72" s="118">
        <f t="shared" si="5"/>
        <v>0</v>
      </c>
      <c r="I72" s="741"/>
      <c r="J72" s="748" t="s">
        <v>372</v>
      </c>
      <c r="K72" s="852" t="s">
        <v>346</v>
      </c>
      <c r="L72" s="89">
        <v>0</v>
      </c>
      <c r="M72" s="1364">
        <v>0</v>
      </c>
      <c r="N72" s="860">
        <v>0</v>
      </c>
      <c r="O72" s="414">
        <v>0</v>
      </c>
      <c r="P72" s="91">
        <v>0</v>
      </c>
      <c r="Q72" s="118">
        <f t="shared" si="6"/>
        <v>0</v>
      </c>
    </row>
    <row r="73" spans="1:17" s="740" customFormat="1" ht="13.8">
      <c r="A73" s="231" t="s">
        <v>29</v>
      </c>
      <c r="B73" s="661"/>
      <c r="C73" s="964"/>
      <c r="D73" s="946"/>
      <c r="E73" s="947"/>
      <c r="F73" s="946"/>
      <c r="G73" s="960"/>
      <c r="H73" s="234"/>
      <c r="I73" s="741"/>
      <c r="J73" s="231" t="s">
        <v>29</v>
      </c>
      <c r="K73" s="661"/>
      <c r="L73" s="1075"/>
      <c r="M73" s="1366"/>
      <c r="N73" s="1362"/>
      <c r="O73" s="1362"/>
      <c r="P73" s="1076"/>
      <c r="Q73" s="234"/>
    </row>
    <row r="74" spans="1:17" s="740" customFormat="1" ht="13.5" customHeight="1">
      <c r="A74" s="336" t="s">
        <v>373</v>
      </c>
      <c r="B74" s="852" t="s">
        <v>351</v>
      </c>
      <c r="C74" s="89">
        <v>0</v>
      </c>
      <c r="D74" s="860">
        <v>0</v>
      </c>
      <c r="E74" s="956">
        <v>0</v>
      </c>
      <c r="F74" s="414">
        <v>0</v>
      </c>
      <c r="G74" s="91">
        <v>0</v>
      </c>
      <c r="H74" s="118">
        <f>IFERROR(G74/$G$146,0)</f>
        <v>0</v>
      </c>
      <c r="I74" s="741"/>
      <c r="J74" s="748" t="s">
        <v>373</v>
      </c>
      <c r="K74" s="852" t="s">
        <v>351</v>
      </c>
      <c r="L74" s="89">
        <v>0</v>
      </c>
      <c r="M74" s="1364">
        <v>0</v>
      </c>
      <c r="N74" s="860">
        <v>0</v>
      </c>
      <c r="O74" s="414">
        <v>0</v>
      </c>
      <c r="P74" s="91">
        <v>0</v>
      </c>
      <c r="Q74" s="118">
        <f t="shared" si="6"/>
        <v>0</v>
      </c>
    </row>
    <row r="75" spans="1:17" s="740" customFormat="1" ht="13.8">
      <c r="A75" s="336" t="s">
        <v>374</v>
      </c>
      <c r="B75" s="852" t="s">
        <v>72</v>
      </c>
      <c r="C75" s="89">
        <v>0</v>
      </c>
      <c r="D75" s="860">
        <v>0</v>
      </c>
      <c r="E75" s="956">
        <v>0</v>
      </c>
      <c r="F75" s="414">
        <v>0</v>
      </c>
      <c r="G75" s="91">
        <v>0</v>
      </c>
      <c r="H75" s="118">
        <f>IFERROR(G75/$G$146,0)</f>
        <v>0</v>
      </c>
      <c r="I75" s="741"/>
      <c r="J75" s="748" t="s">
        <v>374</v>
      </c>
      <c r="K75" s="852" t="s">
        <v>72</v>
      </c>
      <c r="L75" s="89">
        <v>0</v>
      </c>
      <c r="M75" s="1364">
        <v>0</v>
      </c>
      <c r="N75" s="860">
        <v>0</v>
      </c>
      <c r="O75" s="414">
        <v>0</v>
      </c>
      <c r="P75" s="91">
        <v>0</v>
      </c>
      <c r="Q75" s="118">
        <f t="shared" si="6"/>
        <v>0</v>
      </c>
    </row>
    <row r="76" spans="1:17" s="740" customFormat="1" ht="13.5" customHeight="1">
      <c r="A76" s="336" t="s">
        <v>375</v>
      </c>
      <c r="B76" s="852" t="s">
        <v>351</v>
      </c>
      <c r="C76" s="89">
        <v>0</v>
      </c>
      <c r="D76" s="860">
        <v>0</v>
      </c>
      <c r="E76" s="956">
        <v>0</v>
      </c>
      <c r="F76" s="414">
        <v>0</v>
      </c>
      <c r="G76" s="91">
        <v>0</v>
      </c>
      <c r="H76" s="118">
        <f>IFERROR(G76/$G$146,0)</f>
        <v>0</v>
      </c>
      <c r="I76" s="741"/>
      <c r="J76" s="748" t="s">
        <v>375</v>
      </c>
      <c r="K76" s="852" t="s">
        <v>351</v>
      </c>
      <c r="L76" s="89">
        <v>0</v>
      </c>
      <c r="M76" s="1364">
        <v>0</v>
      </c>
      <c r="N76" s="860">
        <v>0</v>
      </c>
      <c r="O76" s="414">
        <v>0</v>
      </c>
      <c r="P76" s="91">
        <v>0</v>
      </c>
      <c r="Q76" s="118">
        <f t="shared" si="6"/>
        <v>0</v>
      </c>
    </row>
    <row r="77" spans="1:17" s="740" customFormat="1" ht="13.5" customHeight="1">
      <c r="A77" s="336" t="s">
        <v>376</v>
      </c>
      <c r="B77" s="852" t="s">
        <v>355</v>
      </c>
      <c r="C77" s="89">
        <v>2</v>
      </c>
      <c r="D77" s="860">
        <v>0</v>
      </c>
      <c r="E77" s="956">
        <v>0</v>
      </c>
      <c r="F77" s="414">
        <v>0</v>
      </c>
      <c r="G77" s="91">
        <v>300</v>
      </c>
      <c r="H77" s="118">
        <f t="shared" ref="H77:H122" si="7">IFERROR(G77/$G$146,0)</f>
        <v>3.1320144072662731E-2</v>
      </c>
      <c r="I77" s="741"/>
      <c r="J77" s="748" t="s">
        <v>376</v>
      </c>
      <c r="K77" s="852" t="s">
        <v>355</v>
      </c>
      <c r="L77" s="89">
        <v>14</v>
      </c>
      <c r="M77" s="1364">
        <v>0</v>
      </c>
      <c r="N77" s="860">
        <v>0</v>
      </c>
      <c r="O77" s="414">
        <v>0</v>
      </c>
      <c r="P77" s="91">
        <v>2100</v>
      </c>
      <c r="Q77" s="118">
        <f>P77/$P$146</f>
        <v>1.0806712883032359E-2</v>
      </c>
    </row>
    <row r="78" spans="1:17" s="740" customFormat="1" ht="13.8">
      <c r="A78" s="336" t="s">
        <v>377</v>
      </c>
      <c r="B78" s="852" t="s">
        <v>72</v>
      </c>
      <c r="C78" s="89">
        <v>0</v>
      </c>
      <c r="D78" s="860">
        <v>0</v>
      </c>
      <c r="E78" s="956">
        <v>0</v>
      </c>
      <c r="F78" s="414">
        <v>0</v>
      </c>
      <c r="G78" s="91">
        <v>0</v>
      </c>
      <c r="H78" s="118">
        <f>IFERROR(G78/$G$146,0)</f>
        <v>0</v>
      </c>
      <c r="I78" s="741"/>
      <c r="J78" s="748" t="s">
        <v>377</v>
      </c>
      <c r="K78" s="852" t="s">
        <v>72</v>
      </c>
      <c r="L78" s="89">
        <v>0</v>
      </c>
      <c r="M78" s="1364">
        <v>0</v>
      </c>
      <c r="N78" s="860">
        <v>0</v>
      </c>
      <c r="O78" s="414">
        <v>0</v>
      </c>
      <c r="P78" s="91">
        <v>0</v>
      </c>
      <c r="Q78" s="118">
        <f t="shared" si="6"/>
        <v>0</v>
      </c>
    </row>
    <row r="79" spans="1:17" s="740" customFormat="1" ht="13.8">
      <c r="A79" s="336" t="s">
        <v>378</v>
      </c>
      <c r="B79" s="852" t="s">
        <v>72</v>
      </c>
      <c r="C79" s="89">
        <v>2</v>
      </c>
      <c r="D79" s="860">
        <v>672</v>
      </c>
      <c r="E79" s="956">
        <v>0.75600000000000001</v>
      </c>
      <c r="F79" s="414">
        <v>0</v>
      </c>
      <c r="G79" s="91">
        <v>550</v>
      </c>
      <c r="H79" s="118">
        <f t="shared" si="7"/>
        <v>5.7420264133215014E-2</v>
      </c>
      <c r="I79" s="741"/>
      <c r="J79" s="748" t="s">
        <v>378</v>
      </c>
      <c r="K79" s="852" t="s">
        <v>72</v>
      </c>
      <c r="L79" s="89">
        <v>9</v>
      </c>
      <c r="M79" s="1364">
        <v>3024</v>
      </c>
      <c r="N79" s="860">
        <v>3.4020000000000001</v>
      </c>
      <c r="O79" s="414">
        <v>0</v>
      </c>
      <c r="P79" s="91">
        <v>2475</v>
      </c>
      <c r="Q79" s="118">
        <f>P79/$P$146</f>
        <v>1.2736483040716709E-2</v>
      </c>
    </row>
    <row r="80" spans="1:17" s="740" customFormat="1" ht="13.8">
      <c r="A80" s="336" t="s">
        <v>379</v>
      </c>
      <c r="B80" s="852" t="s">
        <v>72</v>
      </c>
      <c r="C80" s="89">
        <v>0</v>
      </c>
      <c r="D80" s="860">
        <v>0</v>
      </c>
      <c r="E80" s="956">
        <v>0</v>
      </c>
      <c r="F80" s="414">
        <v>0</v>
      </c>
      <c r="G80" s="91">
        <v>0</v>
      </c>
      <c r="H80" s="118">
        <f t="shared" si="7"/>
        <v>0</v>
      </c>
      <c r="I80" s="741"/>
      <c r="J80" s="748" t="s">
        <v>379</v>
      </c>
      <c r="K80" s="852" t="s">
        <v>72</v>
      </c>
      <c r="L80" s="89">
        <v>0</v>
      </c>
      <c r="M80" s="1364">
        <v>0</v>
      </c>
      <c r="N80" s="860">
        <v>0</v>
      </c>
      <c r="O80" s="414">
        <v>0</v>
      </c>
      <c r="P80" s="91">
        <v>0</v>
      </c>
      <c r="Q80" s="118">
        <f t="shared" si="6"/>
        <v>0</v>
      </c>
    </row>
    <row r="81" spans="1:17" s="740" customFormat="1" ht="13.5" customHeight="1">
      <c r="A81" s="336" t="s">
        <v>380</v>
      </c>
      <c r="B81" s="852" t="s">
        <v>72</v>
      </c>
      <c r="C81" s="89">
        <v>3</v>
      </c>
      <c r="D81" s="860">
        <v>24.509999999999998</v>
      </c>
      <c r="E81" s="956">
        <v>1.2E-2</v>
      </c>
      <c r="F81" s="414">
        <v>0</v>
      </c>
      <c r="G81" s="91">
        <v>195</v>
      </c>
      <c r="H81" s="118">
        <f t="shared" si="7"/>
        <v>2.0358093647230777E-2</v>
      </c>
      <c r="I81" s="741"/>
      <c r="J81" s="748" t="s">
        <v>380</v>
      </c>
      <c r="K81" s="852" t="s">
        <v>72</v>
      </c>
      <c r="L81" s="89">
        <v>11</v>
      </c>
      <c r="M81" s="1364">
        <v>89.87</v>
      </c>
      <c r="N81" s="860">
        <v>4.4000000000000011E-2</v>
      </c>
      <c r="O81" s="414">
        <v>0</v>
      </c>
      <c r="P81" s="91">
        <v>715</v>
      </c>
      <c r="Q81" s="118">
        <f>P81/$P$146</f>
        <v>3.679428433984827E-3</v>
      </c>
    </row>
    <row r="82" spans="1:17" s="740" customFormat="1" ht="13.5" customHeight="1">
      <c r="A82" s="336" t="s">
        <v>381</v>
      </c>
      <c r="B82" s="852" t="s">
        <v>72</v>
      </c>
      <c r="C82" s="89">
        <v>6</v>
      </c>
      <c r="D82" s="860">
        <v>160.56</v>
      </c>
      <c r="E82" s="956">
        <v>0</v>
      </c>
      <c r="F82" s="414">
        <v>-37.887</v>
      </c>
      <c r="G82" s="91">
        <v>1230</v>
      </c>
      <c r="H82" s="118">
        <f t="shared" si="7"/>
        <v>0.12841259069791722</v>
      </c>
      <c r="I82" s="741"/>
      <c r="J82" s="748" t="s">
        <v>381</v>
      </c>
      <c r="K82" s="852" t="s">
        <v>72</v>
      </c>
      <c r="L82" s="89">
        <v>4</v>
      </c>
      <c r="M82" s="1364">
        <v>124.83999999999999</v>
      </c>
      <c r="N82" s="860">
        <v>0.11299999999999999</v>
      </c>
      <c r="O82" s="414">
        <v>0</v>
      </c>
      <c r="P82" s="91">
        <v>820</v>
      </c>
      <c r="Q82" s="118">
        <f>P82/$P$146</f>
        <v>4.2197640781364452E-3</v>
      </c>
    </row>
    <row r="83" spans="1:17" s="740" customFormat="1" ht="13.5" customHeight="1">
      <c r="A83" s="336" t="s">
        <v>382</v>
      </c>
      <c r="B83" s="852" t="s">
        <v>72</v>
      </c>
      <c r="C83" s="89">
        <v>0</v>
      </c>
      <c r="D83" s="860">
        <v>0</v>
      </c>
      <c r="E83" s="956">
        <v>0</v>
      </c>
      <c r="F83" s="414">
        <v>0</v>
      </c>
      <c r="G83" s="91">
        <v>0</v>
      </c>
      <c r="H83" s="118">
        <f t="shared" si="7"/>
        <v>0</v>
      </c>
      <c r="I83" s="741"/>
      <c r="J83" s="748" t="s">
        <v>382</v>
      </c>
      <c r="K83" s="852" t="s">
        <v>72</v>
      </c>
      <c r="L83" s="89">
        <v>0</v>
      </c>
      <c r="M83" s="1364">
        <v>0</v>
      </c>
      <c r="N83" s="860">
        <v>0</v>
      </c>
      <c r="O83" s="414">
        <v>0</v>
      </c>
      <c r="P83" s="91">
        <v>0</v>
      </c>
      <c r="Q83" s="118">
        <f t="shared" ref="Q83:Q105" si="8">P83/$P$146</f>
        <v>0</v>
      </c>
    </row>
    <row r="84" spans="1:17" s="740" customFormat="1" ht="13.5" customHeight="1">
      <c r="A84" s="336" t="s">
        <v>383</v>
      </c>
      <c r="B84" s="852" t="s">
        <v>72</v>
      </c>
      <c r="C84" s="89">
        <v>0</v>
      </c>
      <c r="D84" s="860">
        <v>0</v>
      </c>
      <c r="E84" s="956">
        <v>0</v>
      </c>
      <c r="F84" s="414">
        <v>0</v>
      </c>
      <c r="G84" s="91">
        <v>0</v>
      </c>
      <c r="H84" s="118">
        <f t="shared" si="7"/>
        <v>0</v>
      </c>
      <c r="I84" s="741"/>
      <c r="J84" s="748" t="s">
        <v>383</v>
      </c>
      <c r="K84" s="852" t="s">
        <v>72</v>
      </c>
      <c r="L84" s="89">
        <v>0</v>
      </c>
      <c r="M84" s="1364">
        <v>0</v>
      </c>
      <c r="N84" s="860">
        <v>0</v>
      </c>
      <c r="O84" s="414">
        <v>0</v>
      </c>
      <c r="P84" s="91">
        <v>0</v>
      </c>
      <c r="Q84" s="118">
        <f t="shared" si="8"/>
        <v>0</v>
      </c>
    </row>
    <row r="85" spans="1:17" s="740" customFormat="1" ht="13.5" customHeight="1">
      <c r="A85" s="336" t="s">
        <v>384</v>
      </c>
      <c r="B85" s="852" t="s">
        <v>72</v>
      </c>
      <c r="C85" s="89">
        <v>0</v>
      </c>
      <c r="D85" s="860">
        <v>0</v>
      </c>
      <c r="E85" s="956">
        <v>0</v>
      </c>
      <c r="F85" s="414">
        <v>0</v>
      </c>
      <c r="G85" s="91">
        <v>0</v>
      </c>
      <c r="H85" s="118">
        <f t="shared" si="7"/>
        <v>0</v>
      </c>
      <c r="I85" s="741"/>
      <c r="J85" s="748" t="s">
        <v>384</v>
      </c>
      <c r="K85" s="852" t="s">
        <v>72</v>
      </c>
      <c r="L85" s="89">
        <v>0</v>
      </c>
      <c r="M85" s="1364">
        <v>0</v>
      </c>
      <c r="N85" s="860">
        <v>0</v>
      </c>
      <c r="O85" s="414">
        <v>0</v>
      </c>
      <c r="P85" s="91">
        <v>0</v>
      </c>
      <c r="Q85" s="118">
        <f t="shared" si="8"/>
        <v>0</v>
      </c>
    </row>
    <row r="86" spans="1:17" s="740" customFormat="1" ht="13.5" customHeight="1">
      <c r="A86" s="336" t="s">
        <v>385</v>
      </c>
      <c r="B86" s="852" t="s">
        <v>72</v>
      </c>
      <c r="C86" s="89">
        <v>0</v>
      </c>
      <c r="D86" s="860">
        <v>0</v>
      </c>
      <c r="E86" s="956">
        <v>0</v>
      </c>
      <c r="F86" s="414">
        <v>0</v>
      </c>
      <c r="G86" s="91">
        <v>0</v>
      </c>
      <c r="H86" s="118">
        <f t="shared" si="7"/>
        <v>0</v>
      </c>
      <c r="I86" s="741"/>
      <c r="J86" s="748" t="s">
        <v>385</v>
      </c>
      <c r="K86" s="852" t="s">
        <v>72</v>
      </c>
      <c r="L86" s="89">
        <v>0</v>
      </c>
      <c r="M86" s="1364">
        <v>0</v>
      </c>
      <c r="N86" s="860">
        <v>0</v>
      </c>
      <c r="O86" s="414">
        <v>0</v>
      </c>
      <c r="P86" s="91">
        <v>0</v>
      </c>
      <c r="Q86" s="118">
        <f t="shared" si="8"/>
        <v>0</v>
      </c>
    </row>
    <row r="87" spans="1:17" s="740" customFormat="1" ht="13.5" customHeight="1">
      <c r="A87" s="336" t="s">
        <v>386</v>
      </c>
      <c r="B87" s="852" t="s">
        <v>72</v>
      </c>
      <c r="C87" s="89">
        <v>0</v>
      </c>
      <c r="D87" s="860">
        <v>0</v>
      </c>
      <c r="E87" s="956">
        <v>0</v>
      </c>
      <c r="F87" s="414">
        <v>0</v>
      </c>
      <c r="G87" s="91">
        <v>0</v>
      </c>
      <c r="H87" s="118">
        <f t="shared" si="7"/>
        <v>0</v>
      </c>
      <c r="I87" s="741"/>
      <c r="J87" s="748" t="s">
        <v>386</v>
      </c>
      <c r="K87" s="852" t="s">
        <v>72</v>
      </c>
      <c r="L87" s="89">
        <v>0</v>
      </c>
      <c r="M87" s="1364">
        <v>0</v>
      </c>
      <c r="N87" s="860">
        <v>0</v>
      </c>
      <c r="O87" s="414">
        <v>0</v>
      </c>
      <c r="P87" s="91">
        <v>0</v>
      </c>
      <c r="Q87" s="118">
        <f t="shared" si="8"/>
        <v>0</v>
      </c>
    </row>
    <row r="88" spans="1:17" s="740" customFormat="1" ht="13.5" customHeight="1">
      <c r="A88" s="336" t="s">
        <v>387</v>
      </c>
      <c r="B88" s="852" t="s">
        <v>72</v>
      </c>
      <c r="C88" s="89">
        <v>0</v>
      </c>
      <c r="D88" s="860">
        <v>0</v>
      </c>
      <c r="E88" s="956">
        <v>0</v>
      </c>
      <c r="F88" s="414">
        <v>0</v>
      </c>
      <c r="G88" s="91">
        <v>0</v>
      </c>
      <c r="H88" s="118">
        <f t="shared" si="7"/>
        <v>0</v>
      </c>
      <c r="I88" s="741"/>
      <c r="J88" s="748" t="s">
        <v>387</v>
      </c>
      <c r="K88" s="852" t="s">
        <v>72</v>
      </c>
      <c r="L88" s="89">
        <v>0</v>
      </c>
      <c r="M88" s="1364">
        <v>0</v>
      </c>
      <c r="N88" s="860">
        <v>0</v>
      </c>
      <c r="O88" s="414">
        <v>0</v>
      </c>
      <c r="P88" s="91">
        <v>0</v>
      </c>
      <c r="Q88" s="118">
        <f t="shared" si="8"/>
        <v>0</v>
      </c>
    </row>
    <row r="89" spans="1:17" s="740" customFormat="1" ht="13.5" customHeight="1">
      <c r="A89" s="336" t="s">
        <v>388</v>
      </c>
      <c r="B89" s="852" t="s">
        <v>72</v>
      </c>
      <c r="C89" s="89">
        <v>0</v>
      </c>
      <c r="D89" s="860">
        <v>0</v>
      </c>
      <c r="E89" s="956">
        <v>0</v>
      </c>
      <c r="F89" s="414">
        <v>0</v>
      </c>
      <c r="G89" s="91">
        <v>0</v>
      </c>
      <c r="H89" s="118">
        <f t="shared" si="7"/>
        <v>0</v>
      </c>
      <c r="I89" s="741"/>
      <c r="J89" s="748" t="s">
        <v>388</v>
      </c>
      <c r="K89" s="852" t="s">
        <v>72</v>
      </c>
      <c r="L89" s="89">
        <v>0</v>
      </c>
      <c r="M89" s="1364">
        <v>0</v>
      </c>
      <c r="N89" s="860">
        <v>0</v>
      </c>
      <c r="O89" s="414">
        <v>0</v>
      </c>
      <c r="P89" s="91">
        <v>0</v>
      </c>
      <c r="Q89" s="118">
        <f t="shared" si="8"/>
        <v>0</v>
      </c>
    </row>
    <row r="90" spans="1:17" s="740" customFormat="1" ht="13.5" customHeight="1">
      <c r="A90" s="336" t="s">
        <v>389</v>
      </c>
      <c r="B90" s="852" t="s">
        <v>72</v>
      </c>
      <c r="C90" s="89">
        <v>0</v>
      </c>
      <c r="D90" s="860">
        <v>0</v>
      </c>
      <c r="E90" s="956">
        <v>0</v>
      </c>
      <c r="F90" s="414">
        <v>0</v>
      </c>
      <c r="G90" s="91">
        <v>0</v>
      </c>
      <c r="H90" s="118">
        <f t="shared" si="7"/>
        <v>0</v>
      </c>
      <c r="I90" s="741"/>
      <c r="J90" s="748" t="s">
        <v>389</v>
      </c>
      <c r="K90" s="852" t="s">
        <v>72</v>
      </c>
      <c r="L90" s="89">
        <v>0</v>
      </c>
      <c r="M90" s="1364">
        <v>0</v>
      </c>
      <c r="N90" s="860">
        <v>0</v>
      </c>
      <c r="O90" s="414">
        <v>0</v>
      </c>
      <c r="P90" s="91">
        <v>0</v>
      </c>
      <c r="Q90" s="118">
        <f>P90/$P$146</f>
        <v>0</v>
      </c>
    </row>
    <row r="91" spans="1:17" s="740" customFormat="1" ht="13.5" customHeight="1">
      <c r="A91" s="336" t="s">
        <v>390</v>
      </c>
      <c r="B91" s="852" t="s">
        <v>72</v>
      </c>
      <c r="C91" s="89">
        <v>0</v>
      </c>
      <c r="D91" s="860">
        <v>0</v>
      </c>
      <c r="E91" s="956">
        <v>0</v>
      </c>
      <c r="F91" s="414">
        <v>0</v>
      </c>
      <c r="G91" s="91">
        <v>0</v>
      </c>
      <c r="H91" s="118">
        <f t="shared" si="7"/>
        <v>0</v>
      </c>
      <c r="I91" s="741"/>
      <c r="J91" s="748" t="s">
        <v>390</v>
      </c>
      <c r="K91" s="852" t="s">
        <v>72</v>
      </c>
      <c r="L91" s="89">
        <v>0</v>
      </c>
      <c r="M91" s="1364">
        <v>0</v>
      </c>
      <c r="N91" s="860">
        <v>0</v>
      </c>
      <c r="O91" s="414">
        <v>0</v>
      </c>
      <c r="P91" s="91">
        <v>0</v>
      </c>
      <c r="Q91" s="118">
        <f t="shared" si="8"/>
        <v>0</v>
      </c>
    </row>
    <row r="92" spans="1:17" s="740" customFormat="1" ht="13.5" customHeight="1">
      <c r="A92" s="336" t="s">
        <v>391</v>
      </c>
      <c r="B92" s="852" t="s">
        <v>72</v>
      </c>
      <c r="C92" s="89">
        <v>0</v>
      </c>
      <c r="D92" s="860">
        <v>0</v>
      </c>
      <c r="E92" s="956">
        <v>0</v>
      </c>
      <c r="F92" s="414">
        <v>0</v>
      </c>
      <c r="G92" s="91">
        <v>0</v>
      </c>
      <c r="H92" s="118">
        <f t="shared" si="7"/>
        <v>0</v>
      </c>
      <c r="I92" s="741"/>
      <c r="J92" s="748" t="s">
        <v>391</v>
      </c>
      <c r="K92" s="852" t="s">
        <v>72</v>
      </c>
      <c r="L92" s="89">
        <v>0</v>
      </c>
      <c r="M92" s="1364">
        <v>0</v>
      </c>
      <c r="N92" s="860">
        <v>0</v>
      </c>
      <c r="O92" s="414">
        <v>0</v>
      </c>
      <c r="P92" s="91">
        <v>0</v>
      </c>
      <c r="Q92" s="118">
        <f t="shared" si="8"/>
        <v>0</v>
      </c>
    </row>
    <row r="93" spans="1:17" s="740" customFormat="1" ht="13.5" customHeight="1">
      <c r="A93" s="336" t="s">
        <v>392</v>
      </c>
      <c r="B93" s="852" t="s">
        <v>72</v>
      </c>
      <c r="C93" s="89">
        <v>0</v>
      </c>
      <c r="D93" s="860">
        <v>0</v>
      </c>
      <c r="E93" s="956">
        <v>0</v>
      </c>
      <c r="F93" s="414">
        <v>0</v>
      </c>
      <c r="G93" s="91">
        <v>0</v>
      </c>
      <c r="H93" s="118">
        <f t="shared" si="7"/>
        <v>0</v>
      </c>
      <c r="I93" s="741"/>
      <c r="J93" s="748" t="s">
        <v>392</v>
      </c>
      <c r="K93" s="852" t="s">
        <v>72</v>
      </c>
      <c r="L93" s="89">
        <v>0</v>
      </c>
      <c r="M93" s="1364">
        <v>0</v>
      </c>
      <c r="N93" s="860">
        <v>0</v>
      </c>
      <c r="O93" s="414">
        <v>0</v>
      </c>
      <c r="P93" s="91">
        <v>0</v>
      </c>
      <c r="Q93" s="118">
        <f t="shared" si="8"/>
        <v>0</v>
      </c>
    </row>
    <row r="94" spans="1:17" s="740" customFormat="1" ht="13.5" customHeight="1">
      <c r="A94" s="336" t="s">
        <v>393</v>
      </c>
      <c r="B94" s="852" t="s">
        <v>72</v>
      </c>
      <c r="C94" s="89">
        <v>0</v>
      </c>
      <c r="D94" s="860">
        <v>0</v>
      </c>
      <c r="E94" s="956">
        <v>0</v>
      </c>
      <c r="F94" s="414">
        <v>0</v>
      </c>
      <c r="G94" s="91">
        <v>0</v>
      </c>
      <c r="H94" s="118">
        <f t="shared" si="7"/>
        <v>0</v>
      </c>
      <c r="I94" s="741"/>
      <c r="J94" s="748" t="s">
        <v>393</v>
      </c>
      <c r="K94" s="852" t="s">
        <v>72</v>
      </c>
      <c r="L94" s="89">
        <v>0</v>
      </c>
      <c r="M94" s="1364">
        <v>0</v>
      </c>
      <c r="N94" s="860">
        <v>0</v>
      </c>
      <c r="O94" s="414">
        <v>0</v>
      </c>
      <c r="P94" s="91">
        <v>0</v>
      </c>
      <c r="Q94" s="118">
        <f t="shared" si="8"/>
        <v>0</v>
      </c>
    </row>
    <row r="95" spans="1:17" s="740" customFormat="1" ht="13.5" customHeight="1">
      <c r="A95" s="336" t="s">
        <v>394</v>
      </c>
      <c r="B95" s="852" t="s">
        <v>72</v>
      </c>
      <c r="C95" s="89">
        <v>0</v>
      </c>
      <c r="D95" s="860">
        <v>0</v>
      </c>
      <c r="E95" s="956">
        <v>0</v>
      </c>
      <c r="F95" s="414">
        <v>0</v>
      </c>
      <c r="G95" s="91">
        <v>0</v>
      </c>
      <c r="H95" s="118">
        <f t="shared" si="7"/>
        <v>0</v>
      </c>
      <c r="I95" s="741"/>
      <c r="J95" s="748" t="s">
        <v>394</v>
      </c>
      <c r="K95" s="852" t="s">
        <v>72</v>
      </c>
      <c r="L95" s="89">
        <v>0</v>
      </c>
      <c r="M95" s="1364">
        <v>0</v>
      </c>
      <c r="N95" s="860">
        <v>0</v>
      </c>
      <c r="O95" s="414">
        <v>0</v>
      </c>
      <c r="P95" s="91">
        <v>0</v>
      </c>
      <c r="Q95" s="118">
        <f t="shared" si="8"/>
        <v>0</v>
      </c>
    </row>
    <row r="96" spans="1:17" s="740" customFormat="1" ht="13.5" customHeight="1">
      <c r="A96" s="336" t="s">
        <v>395</v>
      </c>
      <c r="B96" s="852" t="s">
        <v>72</v>
      </c>
      <c r="C96" s="89">
        <v>0</v>
      </c>
      <c r="D96" s="860">
        <v>0</v>
      </c>
      <c r="E96" s="956">
        <v>0</v>
      </c>
      <c r="F96" s="414">
        <v>0</v>
      </c>
      <c r="G96" s="91">
        <v>0</v>
      </c>
      <c r="H96" s="118">
        <f t="shared" si="7"/>
        <v>0</v>
      </c>
      <c r="I96" s="741"/>
      <c r="J96" s="748" t="s">
        <v>395</v>
      </c>
      <c r="K96" s="852" t="s">
        <v>72</v>
      </c>
      <c r="L96" s="89">
        <v>0</v>
      </c>
      <c r="M96" s="1364">
        <v>0</v>
      </c>
      <c r="N96" s="860">
        <v>0</v>
      </c>
      <c r="O96" s="414">
        <v>0</v>
      </c>
      <c r="P96" s="91">
        <v>0</v>
      </c>
      <c r="Q96" s="118">
        <f t="shared" si="8"/>
        <v>0</v>
      </c>
    </row>
    <row r="97" spans="1:17" s="740" customFormat="1" ht="13.5" customHeight="1">
      <c r="A97" s="336" t="s">
        <v>396</v>
      </c>
      <c r="B97" s="852" t="s">
        <v>72</v>
      </c>
      <c r="C97" s="89">
        <v>0</v>
      </c>
      <c r="D97" s="860">
        <v>0</v>
      </c>
      <c r="E97" s="956">
        <v>0</v>
      </c>
      <c r="F97" s="414">
        <v>0</v>
      </c>
      <c r="G97" s="91">
        <v>0</v>
      </c>
      <c r="H97" s="118">
        <f t="shared" si="7"/>
        <v>0</v>
      </c>
      <c r="I97" s="741"/>
      <c r="J97" s="748" t="s">
        <v>396</v>
      </c>
      <c r="K97" s="852" t="s">
        <v>72</v>
      </c>
      <c r="L97" s="89">
        <v>0</v>
      </c>
      <c r="M97" s="1364">
        <v>0</v>
      </c>
      <c r="N97" s="860">
        <v>0</v>
      </c>
      <c r="O97" s="414">
        <v>0</v>
      </c>
      <c r="P97" s="91">
        <v>0</v>
      </c>
      <c r="Q97" s="118">
        <f t="shared" si="8"/>
        <v>0</v>
      </c>
    </row>
    <row r="98" spans="1:17" s="740" customFormat="1" ht="13.5" customHeight="1">
      <c r="A98" s="336" t="s">
        <v>397</v>
      </c>
      <c r="B98" s="852" t="s">
        <v>72</v>
      </c>
      <c r="C98" s="89">
        <v>0</v>
      </c>
      <c r="D98" s="860">
        <v>0</v>
      </c>
      <c r="E98" s="956">
        <v>0</v>
      </c>
      <c r="F98" s="414">
        <v>0</v>
      </c>
      <c r="G98" s="91">
        <v>0</v>
      </c>
      <c r="H98" s="118">
        <f>IFERROR(G98/$G$146,0)</f>
        <v>0</v>
      </c>
      <c r="I98" s="741"/>
      <c r="J98" s="748" t="s">
        <v>397</v>
      </c>
      <c r="K98" s="852" t="s">
        <v>72</v>
      </c>
      <c r="L98" s="89">
        <v>0</v>
      </c>
      <c r="M98" s="1364">
        <v>0</v>
      </c>
      <c r="N98" s="860">
        <v>0</v>
      </c>
      <c r="O98" s="414">
        <v>0</v>
      </c>
      <c r="P98" s="91">
        <v>0</v>
      </c>
      <c r="Q98" s="118">
        <f t="shared" si="8"/>
        <v>0</v>
      </c>
    </row>
    <row r="99" spans="1:17" s="740" customFormat="1" ht="13.5" customHeight="1">
      <c r="A99" s="336" t="s">
        <v>398</v>
      </c>
      <c r="B99" s="852" t="s">
        <v>72</v>
      </c>
      <c r="C99" s="89">
        <v>0</v>
      </c>
      <c r="D99" s="860">
        <v>0</v>
      </c>
      <c r="E99" s="956">
        <v>0</v>
      </c>
      <c r="F99" s="414">
        <v>0</v>
      </c>
      <c r="G99" s="91">
        <v>0</v>
      </c>
      <c r="H99" s="118">
        <f t="shared" si="7"/>
        <v>0</v>
      </c>
      <c r="I99" s="741"/>
      <c r="J99" s="748" t="s">
        <v>398</v>
      </c>
      <c r="K99" s="852" t="s">
        <v>72</v>
      </c>
      <c r="L99" s="89">
        <v>0</v>
      </c>
      <c r="M99" s="1364">
        <v>0</v>
      </c>
      <c r="N99" s="860">
        <v>0</v>
      </c>
      <c r="O99" s="414">
        <v>0</v>
      </c>
      <c r="P99" s="91">
        <v>0</v>
      </c>
      <c r="Q99" s="118">
        <f t="shared" si="8"/>
        <v>0</v>
      </c>
    </row>
    <row r="100" spans="1:17" s="740" customFormat="1" ht="13.5" customHeight="1">
      <c r="A100" s="336" t="s">
        <v>399</v>
      </c>
      <c r="B100" s="852" t="s">
        <v>72</v>
      </c>
      <c r="C100" s="89">
        <v>0</v>
      </c>
      <c r="D100" s="860">
        <v>0</v>
      </c>
      <c r="E100" s="956">
        <v>0</v>
      </c>
      <c r="F100" s="414">
        <v>0</v>
      </c>
      <c r="G100" s="91">
        <v>0</v>
      </c>
      <c r="H100" s="118">
        <f t="shared" si="7"/>
        <v>0</v>
      </c>
      <c r="I100" s="741"/>
      <c r="J100" s="748" t="s">
        <v>399</v>
      </c>
      <c r="K100" s="852" t="s">
        <v>72</v>
      </c>
      <c r="L100" s="89">
        <v>1</v>
      </c>
      <c r="M100" s="1364">
        <v>1144.8115</v>
      </c>
      <c r="N100" s="860">
        <v>0</v>
      </c>
      <c r="O100" s="414">
        <v>0</v>
      </c>
      <c r="P100" s="91">
        <v>5965</v>
      </c>
      <c r="Q100" s="118">
        <f t="shared" si="8"/>
        <v>3.0696210641565726E-2</v>
      </c>
    </row>
    <row r="101" spans="1:17" s="740" customFormat="1" ht="13.5" customHeight="1">
      <c r="A101" s="336" t="s">
        <v>400</v>
      </c>
      <c r="B101" s="852" t="s">
        <v>72</v>
      </c>
      <c r="C101" s="89">
        <v>0</v>
      </c>
      <c r="D101" s="860">
        <v>0</v>
      </c>
      <c r="E101" s="956">
        <v>0</v>
      </c>
      <c r="F101" s="414">
        <v>0</v>
      </c>
      <c r="G101" s="91">
        <v>0</v>
      </c>
      <c r="H101" s="118">
        <f t="shared" si="7"/>
        <v>0</v>
      </c>
      <c r="I101" s="741"/>
      <c r="J101" s="748" t="s">
        <v>400</v>
      </c>
      <c r="K101" s="852" t="s">
        <v>72</v>
      </c>
      <c r="L101" s="89">
        <v>3</v>
      </c>
      <c r="M101" s="1364">
        <v>6451.9601000000002</v>
      </c>
      <c r="N101" s="860">
        <v>0</v>
      </c>
      <c r="O101" s="414">
        <v>0</v>
      </c>
      <c r="P101" s="91">
        <v>17550</v>
      </c>
      <c r="Q101" s="118">
        <f t="shared" si="8"/>
        <v>9.0313243379627581E-2</v>
      </c>
    </row>
    <row r="102" spans="1:17" s="740" customFormat="1" ht="13.5" customHeight="1">
      <c r="A102" s="336" t="s">
        <v>401</v>
      </c>
      <c r="B102" s="852" t="s">
        <v>72</v>
      </c>
      <c r="C102" s="89">
        <v>0</v>
      </c>
      <c r="D102" s="860">
        <v>0</v>
      </c>
      <c r="E102" s="956">
        <v>0</v>
      </c>
      <c r="F102" s="414">
        <v>0</v>
      </c>
      <c r="G102" s="91">
        <v>0</v>
      </c>
      <c r="H102" s="118">
        <f t="shared" si="7"/>
        <v>0</v>
      </c>
      <c r="I102" s="741"/>
      <c r="J102" s="748" t="s">
        <v>401</v>
      </c>
      <c r="K102" s="852" t="s">
        <v>72</v>
      </c>
      <c r="L102" s="89">
        <v>1</v>
      </c>
      <c r="M102" s="1364">
        <v>2476.437527</v>
      </c>
      <c r="N102" s="860">
        <v>0</v>
      </c>
      <c r="O102" s="414">
        <v>0</v>
      </c>
      <c r="P102" s="91">
        <v>6200</v>
      </c>
      <c r="Q102" s="118">
        <f t="shared" si="8"/>
        <v>3.1905533273714586E-2</v>
      </c>
    </row>
    <row r="103" spans="1:17" s="740" customFormat="1" ht="13.5" customHeight="1">
      <c r="A103" s="336" t="s">
        <v>402</v>
      </c>
      <c r="B103" s="852" t="s">
        <v>72</v>
      </c>
      <c r="C103" s="89">
        <v>0</v>
      </c>
      <c r="D103" s="860">
        <v>0</v>
      </c>
      <c r="E103" s="956">
        <v>0</v>
      </c>
      <c r="F103" s="414">
        <v>0</v>
      </c>
      <c r="G103" s="91">
        <v>0</v>
      </c>
      <c r="H103" s="118">
        <f t="shared" si="7"/>
        <v>0</v>
      </c>
      <c r="I103" s="741"/>
      <c r="J103" s="748" t="s">
        <v>402</v>
      </c>
      <c r="K103" s="852" t="s">
        <v>72</v>
      </c>
      <c r="L103" s="89">
        <v>4</v>
      </c>
      <c r="M103" s="1364">
        <v>9109.4542700000002</v>
      </c>
      <c r="N103" s="860">
        <v>0</v>
      </c>
      <c r="O103" s="414">
        <v>0.96650000000000003</v>
      </c>
      <c r="P103" s="91">
        <v>29920</v>
      </c>
      <c r="Q103" s="118">
        <f t="shared" si="8"/>
        <v>0.15396992831444201</v>
      </c>
    </row>
    <row r="104" spans="1:17" s="740" customFormat="1" ht="13.5" customHeight="1">
      <c r="A104" s="336" t="s">
        <v>403</v>
      </c>
      <c r="B104" s="852" t="s">
        <v>72</v>
      </c>
      <c r="C104" s="89">
        <v>0</v>
      </c>
      <c r="D104" s="860">
        <v>0</v>
      </c>
      <c r="E104" s="956">
        <v>0</v>
      </c>
      <c r="F104" s="414">
        <v>0</v>
      </c>
      <c r="G104" s="91">
        <v>0</v>
      </c>
      <c r="H104" s="118">
        <f t="shared" si="7"/>
        <v>0</v>
      </c>
      <c r="I104" s="741"/>
      <c r="J104" s="748" t="s">
        <v>403</v>
      </c>
      <c r="K104" s="852" t="s">
        <v>72</v>
      </c>
      <c r="L104" s="89">
        <v>0</v>
      </c>
      <c r="M104" s="1364">
        <v>0</v>
      </c>
      <c r="N104" s="860">
        <v>0</v>
      </c>
      <c r="O104" s="414">
        <v>0</v>
      </c>
      <c r="P104" s="91">
        <v>0</v>
      </c>
      <c r="Q104" s="118">
        <f t="shared" si="8"/>
        <v>0</v>
      </c>
    </row>
    <row r="105" spans="1:17" s="740" customFormat="1" ht="13.5" customHeight="1">
      <c r="A105" s="336" t="s">
        <v>404</v>
      </c>
      <c r="B105" s="852" t="s">
        <v>72</v>
      </c>
      <c r="C105" s="89">
        <v>0</v>
      </c>
      <c r="D105" s="860">
        <v>0</v>
      </c>
      <c r="E105" s="956">
        <v>0</v>
      </c>
      <c r="F105" s="414">
        <v>0</v>
      </c>
      <c r="G105" s="91">
        <v>0</v>
      </c>
      <c r="H105" s="118">
        <f t="shared" si="7"/>
        <v>0</v>
      </c>
      <c r="I105" s="741"/>
      <c r="J105" s="748" t="s">
        <v>404</v>
      </c>
      <c r="K105" s="852" t="s">
        <v>72</v>
      </c>
      <c r="L105" s="89">
        <v>0</v>
      </c>
      <c r="M105" s="1364">
        <v>0</v>
      </c>
      <c r="N105" s="860">
        <v>0</v>
      </c>
      <c r="O105" s="414">
        <v>0</v>
      </c>
      <c r="P105" s="91">
        <v>0</v>
      </c>
      <c r="Q105" s="118">
        <f t="shared" si="8"/>
        <v>0</v>
      </c>
    </row>
    <row r="106" spans="1:17" s="740" customFormat="1" ht="13.5" customHeight="1">
      <c r="A106" s="336" t="s">
        <v>405</v>
      </c>
      <c r="B106" s="852" t="s">
        <v>72</v>
      </c>
      <c r="C106" s="89">
        <v>0</v>
      </c>
      <c r="D106" s="860">
        <v>0</v>
      </c>
      <c r="E106" s="956">
        <v>0</v>
      </c>
      <c r="F106" s="414">
        <v>0</v>
      </c>
      <c r="G106" s="91">
        <v>0</v>
      </c>
      <c r="H106" s="118">
        <f t="shared" si="7"/>
        <v>0</v>
      </c>
      <c r="I106" s="741"/>
      <c r="J106" s="748" t="s">
        <v>405</v>
      </c>
      <c r="K106" s="852" t="s">
        <v>72</v>
      </c>
      <c r="L106" s="89">
        <v>0</v>
      </c>
      <c r="M106" s="1364">
        <v>0</v>
      </c>
      <c r="N106" s="860">
        <v>0</v>
      </c>
      <c r="O106" s="414">
        <v>0</v>
      </c>
      <c r="P106" s="91">
        <v>0</v>
      </c>
      <c r="Q106" s="118">
        <f>P106/$P$146</f>
        <v>0</v>
      </c>
    </row>
    <row r="107" spans="1:17" s="740" customFormat="1" ht="13.5" customHeight="1">
      <c r="A107" s="336" t="s">
        <v>406</v>
      </c>
      <c r="B107" s="852" t="s">
        <v>72</v>
      </c>
      <c r="C107" s="89">
        <v>0</v>
      </c>
      <c r="D107" s="860">
        <v>0</v>
      </c>
      <c r="E107" s="956">
        <v>0</v>
      </c>
      <c r="F107" s="414">
        <v>0</v>
      </c>
      <c r="G107" s="91">
        <v>0</v>
      </c>
      <c r="H107" s="118">
        <f t="shared" si="7"/>
        <v>0</v>
      </c>
      <c r="I107" s="741"/>
      <c r="J107" s="748" t="s">
        <v>406</v>
      </c>
      <c r="K107" s="852" t="s">
        <v>72</v>
      </c>
      <c r="L107" s="89">
        <v>0</v>
      </c>
      <c r="M107" s="1364">
        <v>0</v>
      </c>
      <c r="N107" s="860">
        <v>0</v>
      </c>
      <c r="O107" s="414">
        <v>0</v>
      </c>
      <c r="P107" s="91">
        <v>0</v>
      </c>
      <c r="Q107" s="118">
        <f>P107/$P$146</f>
        <v>0</v>
      </c>
    </row>
    <row r="108" spans="1:17" s="740" customFormat="1" ht="13.5" customHeight="1">
      <c r="A108" s="336" t="s">
        <v>407</v>
      </c>
      <c r="B108" s="852" t="s">
        <v>72</v>
      </c>
      <c r="C108" s="89">
        <v>0</v>
      </c>
      <c r="D108" s="860">
        <v>0</v>
      </c>
      <c r="E108" s="956">
        <v>0</v>
      </c>
      <c r="F108" s="414">
        <v>0</v>
      </c>
      <c r="G108" s="91">
        <v>0</v>
      </c>
      <c r="H108" s="118">
        <f t="shared" si="7"/>
        <v>0</v>
      </c>
      <c r="I108" s="741"/>
      <c r="J108" s="748" t="s">
        <v>407</v>
      </c>
      <c r="K108" s="852" t="s">
        <v>72</v>
      </c>
      <c r="L108" s="89">
        <v>0</v>
      </c>
      <c r="M108" s="1364">
        <v>0</v>
      </c>
      <c r="N108" s="860">
        <v>0</v>
      </c>
      <c r="O108" s="414">
        <v>0</v>
      </c>
      <c r="P108" s="91">
        <v>0</v>
      </c>
      <c r="Q108" s="118">
        <f>P108/$P$146</f>
        <v>0</v>
      </c>
    </row>
    <row r="109" spans="1:17" s="740" customFormat="1" ht="13.5" customHeight="1">
      <c r="A109" s="336" t="s">
        <v>408</v>
      </c>
      <c r="B109" s="852" t="s">
        <v>72</v>
      </c>
      <c r="C109" s="89">
        <v>0</v>
      </c>
      <c r="D109" s="860">
        <v>0</v>
      </c>
      <c r="E109" s="956">
        <v>0</v>
      </c>
      <c r="F109" s="414">
        <v>0</v>
      </c>
      <c r="G109" s="91">
        <v>0</v>
      </c>
      <c r="H109" s="118">
        <f t="shared" si="7"/>
        <v>0</v>
      </c>
      <c r="I109" s="741"/>
      <c r="J109" s="748" t="s">
        <v>408</v>
      </c>
      <c r="K109" s="852" t="s">
        <v>72</v>
      </c>
      <c r="L109" s="89">
        <v>0</v>
      </c>
      <c r="M109" s="1364">
        <v>0</v>
      </c>
      <c r="N109" s="860">
        <v>0</v>
      </c>
      <c r="O109" s="414">
        <v>0</v>
      </c>
      <c r="P109" s="91">
        <v>0</v>
      </c>
      <c r="Q109" s="118">
        <f t="shared" ref="Q109:Q117" si="9">P109/$P$146</f>
        <v>0</v>
      </c>
    </row>
    <row r="110" spans="1:17" s="740" customFormat="1" ht="13.5" customHeight="1">
      <c r="A110" s="336" t="s">
        <v>409</v>
      </c>
      <c r="B110" s="852" t="s">
        <v>72</v>
      </c>
      <c r="C110" s="89">
        <v>0</v>
      </c>
      <c r="D110" s="860">
        <v>0</v>
      </c>
      <c r="E110" s="956">
        <v>0</v>
      </c>
      <c r="F110" s="414">
        <v>0</v>
      </c>
      <c r="G110" s="91">
        <v>0</v>
      </c>
      <c r="H110" s="118">
        <f t="shared" si="7"/>
        <v>0</v>
      </c>
      <c r="I110" s="741"/>
      <c r="J110" s="748" t="s">
        <v>409</v>
      </c>
      <c r="K110" s="852" t="s">
        <v>72</v>
      </c>
      <c r="L110" s="89">
        <v>0</v>
      </c>
      <c r="M110" s="1364">
        <v>0</v>
      </c>
      <c r="N110" s="860">
        <v>0</v>
      </c>
      <c r="O110" s="414">
        <v>0</v>
      </c>
      <c r="P110" s="91">
        <v>0</v>
      </c>
      <c r="Q110" s="118">
        <f t="shared" si="9"/>
        <v>0</v>
      </c>
    </row>
    <row r="111" spans="1:17" s="740" customFormat="1" ht="13.5" customHeight="1">
      <c r="A111" s="336" t="s">
        <v>410</v>
      </c>
      <c r="B111" s="852" t="s">
        <v>72</v>
      </c>
      <c r="C111" s="89">
        <v>0</v>
      </c>
      <c r="D111" s="860">
        <v>0</v>
      </c>
      <c r="E111" s="956">
        <v>0</v>
      </c>
      <c r="F111" s="414">
        <v>0</v>
      </c>
      <c r="G111" s="91">
        <v>0</v>
      </c>
      <c r="H111" s="118">
        <f t="shared" si="7"/>
        <v>0</v>
      </c>
      <c r="I111" s="741"/>
      <c r="J111" s="748" t="s">
        <v>410</v>
      </c>
      <c r="K111" s="852" t="s">
        <v>72</v>
      </c>
      <c r="L111" s="89">
        <v>0</v>
      </c>
      <c r="M111" s="1364">
        <v>0</v>
      </c>
      <c r="N111" s="860">
        <v>0</v>
      </c>
      <c r="O111" s="414">
        <v>0</v>
      </c>
      <c r="P111" s="91">
        <v>0</v>
      </c>
      <c r="Q111" s="118">
        <f t="shared" si="9"/>
        <v>0</v>
      </c>
    </row>
    <row r="112" spans="1:17" s="740" customFormat="1" ht="13.5" customHeight="1">
      <c r="A112" s="336" t="s">
        <v>411</v>
      </c>
      <c r="B112" s="852" t="s">
        <v>72</v>
      </c>
      <c r="C112" s="89">
        <v>0</v>
      </c>
      <c r="D112" s="860">
        <v>0</v>
      </c>
      <c r="E112" s="956">
        <v>0</v>
      </c>
      <c r="F112" s="414">
        <v>0</v>
      </c>
      <c r="G112" s="91">
        <v>0</v>
      </c>
      <c r="H112" s="118">
        <f t="shared" si="7"/>
        <v>0</v>
      </c>
      <c r="I112" s="741"/>
      <c r="J112" s="748" t="s">
        <v>411</v>
      </c>
      <c r="K112" s="852" t="s">
        <v>72</v>
      </c>
      <c r="L112" s="89">
        <v>0</v>
      </c>
      <c r="M112" s="1364">
        <v>0</v>
      </c>
      <c r="N112" s="860">
        <v>0</v>
      </c>
      <c r="O112" s="414">
        <v>0</v>
      </c>
      <c r="P112" s="91">
        <v>0</v>
      </c>
      <c r="Q112" s="118">
        <f t="shared" si="9"/>
        <v>0</v>
      </c>
    </row>
    <row r="113" spans="1:17" s="740" customFormat="1" ht="13.5" customHeight="1">
      <c r="A113" s="336" t="s">
        <v>412</v>
      </c>
      <c r="B113" s="852" t="s">
        <v>72</v>
      </c>
      <c r="C113" s="89">
        <v>0</v>
      </c>
      <c r="D113" s="860">
        <v>0</v>
      </c>
      <c r="E113" s="956">
        <v>0</v>
      </c>
      <c r="F113" s="414">
        <v>0</v>
      </c>
      <c r="G113" s="91">
        <v>0</v>
      </c>
      <c r="H113" s="118">
        <f t="shared" si="7"/>
        <v>0</v>
      </c>
      <c r="I113" s="741"/>
      <c r="J113" s="748" t="s">
        <v>412</v>
      </c>
      <c r="K113" s="852" t="s">
        <v>72</v>
      </c>
      <c r="L113" s="89">
        <v>0</v>
      </c>
      <c r="M113" s="1364">
        <v>0</v>
      </c>
      <c r="N113" s="860">
        <v>0</v>
      </c>
      <c r="O113" s="414">
        <v>0</v>
      </c>
      <c r="P113" s="91">
        <v>0</v>
      </c>
      <c r="Q113" s="118">
        <f t="shared" si="9"/>
        <v>0</v>
      </c>
    </row>
    <row r="114" spans="1:17" s="740" customFormat="1" ht="13.5" customHeight="1">
      <c r="A114" s="336" t="s">
        <v>413</v>
      </c>
      <c r="B114" s="852" t="s">
        <v>72</v>
      </c>
      <c r="C114" s="89">
        <v>0</v>
      </c>
      <c r="D114" s="860">
        <v>0</v>
      </c>
      <c r="E114" s="956">
        <v>0</v>
      </c>
      <c r="F114" s="414">
        <v>0</v>
      </c>
      <c r="G114" s="91">
        <v>0</v>
      </c>
      <c r="H114" s="118">
        <f t="shared" si="7"/>
        <v>0</v>
      </c>
      <c r="I114" s="741"/>
      <c r="J114" s="748" t="s">
        <v>413</v>
      </c>
      <c r="K114" s="852" t="s">
        <v>72</v>
      </c>
      <c r="L114" s="89">
        <v>0</v>
      </c>
      <c r="M114" s="1364">
        <v>0</v>
      </c>
      <c r="N114" s="860">
        <v>0</v>
      </c>
      <c r="O114" s="414">
        <v>0</v>
      </c>
      <c r="P114" s="91">
        <v>0</v>
      </c>
      <c r="Q114" s="118">
        <f t="shared" si="9"/>
        <v>0</v>
      </c>
    </row>
    <row r="115" spans="1:17" s="740" customFormat="1" ht="13.5" customHeight="1">
      <c r="A115" s="336" t="s">
        <v>414</v>
      </c>
      <c r="B115" s="852" t="s">
        <v>72</v>
      </c>
      <c r="C115" s="89">
        <v>0</v>
      </c>
      <c r="D115" s="860">
        <v>0</v>
      </c>
      <c r="E115" s="956">
        <v>0</v>
      </c>
      <c r="F115" s="414">
        <v>0</v>
      </c>
      <c r="G115" s="91">
        <v>0</v>
      </c>
      <c r="H115" s="118">
        <f t="shared" si="7"/>
        <v>0</v>
      </c>
      <c r="I115" s="741"/>
      <c r="J115" s="748" t="s">
        <v>414</v>
      </c>
      <c r="K115" s="852" t="s">
        <v>72</v>
      </c>
      <c r="L115" s="89">
        <v>0</v>
      </c>
      <c r="M115" s="1364">
        <v>0</v>
      </c>
      <c r="N115" s="860">
        <v>0</v>
      </c>
      <c r="O115" s="414">
        <v>0</v>
      </c>
      <c r="P115" s="91">
        <v>0</v>
      </c>
      <c r="Q115" s="118">
        <f t="shared" si="9"/>
        <v>0</v>
      </c>
    </row>
    <row r="116" spans="1:17" s="740" customFormat="1" ht="13.5" customHeight="1">
      <c r="A116" s="336" t="s">
        <v>415</v>
      </c>
      <c r="B116" s="852" t="s">
        <v>72</v>
      </c>
      <c r="C116" s="89">
        <v>0</v>
      </c>
      <c r="D116" s="860">
        <v>0</v>
      </c>
      <c r="E116" s="956">
        <v>0</v>
      </c>
      <c r="F116" s="414">
        <v>0</v>
      </c>
      <c r="G116" s="91">
        <v>0</v>
      </c>
      <c r="H116" s="118">
        <f t="shared" si="7"/>
        <v>0</v>
      </c>
      <c r="I116" s="741"/>
      <c r="J116" s="748" t="s">
        <v>415</v>
      </c>
      <c r="K116" s="852" t="s">
        <v>72</v>
      </c>
      <c r="L116" s="89">
        <v>0</v>
      </c>
      <c r="M116" s="1364">
        <v>0</v>
      </c>
      <c r="N116" s="860">
        <v>0</v>
      </c>
      <c r="O116" s="414">
        <v>0</v>
      </c>
      <c r="P116" s="91">
        <v>0</v>
      </c>
      <c r="Q116" s="118">
        <f t="shared" si="9"/>
        <v>0</v>
      </c>
    </row>
    <row r="117" spans="1:17" s="740" customFormat="1" ht="13.5" customHeight="1">
      <c r="A117" s="336" t="s">
        <v>416</v>
      </c>
      <c r="B117" s="852" t="s">
        <v>72</v>
      </c>
      <c r="C117" s="89">
        <v>0</v>
      </c>
      <c r="D117" s="860">
        <v>0</v>
      </c>
      <c r="E117" s="956">
        <v>0</v>
      </c>
      <c r="F117" s="414">
        <v>0</v>
      </c>
      <c r="G117" s="91">
        <v>0</v>
      </c>
      <c r="H117" s="118">
        <f t="shared" si="7"/>
        <v>0</v>
      </c>
      <c r="I117" s="741"/>
      <c r="J117" s="748" t="s">
        <v>416</v>
      </c>
      <c r="K117" s="852" t="s">
        <v>72</v>
      </c>
      <c r="L117" s="89">
        <v>0</v>
      </c>
      <c r="M117" s="1364">
        <v>0</v>
      </c>
      <c r="N117" s="860">
        <v>0</v>
      </c>
      <c r="O117" s="414">
        <v>0</v>
      </c>
      <c r="P117" s="91">
        <v>0</v>
      </c>
      <c r="Q117" s="118">
        <f t="shared" si="9"/>
        <v>0</v>
      </c>
    </row>
    <row r="118" spans="1:17" s="740" customFormat="1" ht="28.8">
      <c r="A118" s="336" t="s">
        <v>417</v>
      </c>
      <c r="B118" s="852" t="s">
        <v>72</v>
      </c>
      <c r="C118" s="89">
        <v>0</v>
      </c>
      <c r="D118" s="860">
        <v>0</v>
      </c>
      <c r="E118" s="956">
        <v>0</v>
      </c>
      <c r="F118" s="414">
        <v>0</v>
      </c>
      <c r="G118" s="91">
        <v>0</v>
      </c>
      <c r="H118" s="118">
        <f t="shared" si="7"/>
        <v>0</v>
      </c>
      <c r="I118" s="741"/>
      <c r="J118" s="748" t="s">
        <v>418</v>
      </c>
      <c r="K118" s="852" t="s">
        <v>72</v>
      </c>
      <c r="L118" s="89">
        <v>1</v>
      </c>
      <c r="M118" s="1364">
        <v>1055.7641669999998</v>
      </c>
      <c r="N118" s="860">
        <v>0</v>
      </c>
      <c r="O118" s="414">
        <v>2.7642099999999998</v>
      </c>
      <c r="P118" s="91">
        <v>9300</v>
      </c>
      <c r="Q118" s="118">
        <f>P118/$P$146</f>
        <v>4.7858299910571875E-2</v>
      </c>
    </row>
    <row r="119" spans="1:17" s="740" customFormat="1" ht="28.8">
      <c r="A119" s="336" t="s">
        <v>419</v>
      </c>
      <c r="B119" s="852" t="s">
        <v>72</v>
      </c>
      <c r="C119" s="89">
        <v>0</v>
      </c>
      <c r="D119" s="860">
        <v>0</v>
      </c>
      <c r="E119" s="956">
        <v>0</v>
      </c>
      <c r="F119" s="414">
        <v>0</v>
      </c>
      <c r="G119" s="91">
        <v>0</v>
      </c>
      <c r="H119" s="118">
        <f t="shared" si="7"/>
        <v>0</v>
      </c>
      <c r="I119" s="741"/>
      <c r="J119" s="748" t="s">
        <v>420</v>
      </c>
      <c r="K119" s="852" t="s">
        <v>72</v>
      </c>
      <c r="L119" s="89">
        <v>0</v>
      </c>
      <c r="M119" s="1364">
        <v>0</v>
      </c>
      <c r="N119" s="860">
        <v>0</v>
      </c>
      <c r="O119" s="414">
        <v>0</v>
      </c>
      <c r="P119" s="91">
        <v>0</v>
      </c>
      <c r="Q119" s="118">
        <f>P119/$P$146</f>
        <v>0</v>
      </c>
    </row>
    <row r="120" spans="1:17" s="740" customFormat="1" ht="13.5" customHeight="1">
      <c r="A120" s="336" t="s">
        <v>421</v>
      </c>
      <c r="B120" s="852" t="s">
        <v>72</v>
      </c>
      <c r="C120" s="89">
        <v>0</v>
      </c>
      <c r="D120" s="860">
        <v>0</v>
      </c>
      <c r="E120" s="956">
        <v>0</v>
      </c>
      <c r="F120" s="414">
        <v>0</v>
      </c>
      <c r="G120" s="91">
        <v>0</v>
      </c>
      <c r="H120" s="118">
        <f t="shared" si="7"/>
        <v>0</v>
      </c>
      <c r="I120" s="741"/>
      <c r="J120" s="748" t="s">
        <v>421</v>
      </c>
      <c r="K120" s="852" t="s">
        <v>72</v>
      </c>
      <c r="L120" s="89">
        <v>0</v>
      </c>
      <c r="M120" s="1364">
        <v>0</v>
      </c>
      <c r="N120" s="860">
        <v>0</v>
      </c>
      <c r="O120" s="414">
        <v>0</v>
      </c>
      <c r="P120" s="91">
        <v>0</v>
      </c>
      <c r="Q120" s="118">
        <f>P120/$P$146</f>
        <v>0</v>
      </c>
    </row>
    <row r="121" spans="1:17" s="740" customFormat="1" ht="28.8">
      <c r="A121" s="336" t="s">
        <v>422</v>
      </c>
      <c r="B121" s="852" t="s">
        <v>72</v>
      </c>
      <c r="C121" s="89">
        <v>0</v>
      </c>
      <c r="D121" s="860">
        <v>0</v>
      </c>
      <c r="E121" s="956">
        <v>0</v>
      </c>
      <c r="F121" s="414">
        <v>0</v>
      </c>
      <c r="G121" s="91">
        <v>0</v>
      </c>
      <c r="H121" s="118">
        <f t="shared" si="7"/>
        <v>0</v>
      </c>
      <c r="I121" s="741"/>
      <c r="J121" s="748" t="s">
        <v>423</v>
      </c>
      <c r="K121" s="852" t="s">
        <v>72</v>
      </c>
      <c r="L121" s="89">
        <v>0</v>
      </c>
      <c r="M121" s="1364">
        <v>0</v>
      </c>
      <c r="N121" s="860">
        <v>0</v>
      </c>
      <c r="O121" s="414">
        <v>0</v>
      </c>
      <c r="P121" s="91">
        <v>0</v>
      </c>
      <c r="Q121" s="118">
        <f t="shared" ref="Q121" si="10">P121/$P$146</f>
        <v>0</v>
      </c>
    </row>
    <row r="122" spans="1:17" s="740" customFormat="1" ht="13.8">
      <c r="A122" s="336" t="s">
        <v>123</v>
      </c>
      <c r="B122" s="852" t="s">
        <v>72</v>
      </c>
      <c r="C122" s="89">
        <v>0</v>
      </c>
      <c r="D122" s="860">
        <v>0</v>
      </c>
      <c r="E122" s="956">
        <v>0</v>
      </c>
      <c r="F122" s="414">
        <v>0</v>
      </c>
      <c r="G122" s="91">
        <v>0</v>
      </c>
      <c r="H122" s="118">
        <f t="shared" si="7"/>
        <v>0</v>
      </c>
      <c r="I122" s="741"/>
      <c r="J122" s="748" t="s">
        <v>123</v>
      </c>
      <c r="K122" s="852" t="s">
        <v>72</v>
      </c>
      <c r="L122" s="89">
        <v>1</v>
      </c>
      <c r="M122" s="1364">
        <v>171.72</v>
      </c>
      <c r="N122" s="860">
        <v>0</v>
      </c>
      <c r="O122" s="414">
        <v>9</v>
      </c>
      <c r="P122" s="91">
        <v>235</v>
      </c>
      <c r="Q122" s="118">
        <f>P122/$P$146</f>
        <v>1.2093226321488592E-3</v>
      </c>
    </row>
    <row r="123" spans="1:17" s="740" customFormat="1" ht="13.8">
      <c r="A123" s="231" t="s">
        <v>30</v>
      </c>
      <c r="B123" s="661"/>
      <c r="C123" s="964"/>
      <c r="D123" s="946"/>
      <c r="E123" s="947"/>
      <c r="F123" s="946"/>
      <c r="G123" s="946"/>
      <c r="H123" s="234"/>
      <c r="I123" s="741"/>
      <c r="J123" s="231" t="s">
        <v>30</v>
      </c>
      <c r="K123" s="661"/>
      <c r="L123" s="1075"/>
      <c r="M123" s="1367"/>
      <c r="N123" s="1363"/>
      <c r="O123" s="1363"/>
      <c r="P123" s="1077"/>
      <c r="Q123" s="234"/>
    </row>
    <row r="124" spans="1:17" s="740" customFormat="1" ht="13.5" customHeight="1">
      <c r="A124" s="336" t="s">
        <v>424</v>
      </c>
      <c r="B124" s="852" t="s">
        <v>72</v>
      </c>
      <c r="C124" s="89">
        <v>0</v>
      </c>
      <c r="D124" s="860">
        <v>0</v>
      </c>
      <c r="E124" s="956">
        <v>0</v>
      </c>
      <c r="F124" s="414">
        <v>0</v>
      </c>
      <c r="G124" s="91">
        <v>0</v>
      </c>
      <c r="H124" s="118">
        <f t="shared" ref="H124:H128" si="11">IFERROR(G124/$G$146,0)</f>
        <v>0</v>
      </c>
      <c r="I124" s="741"/>
      <c r="J124" s="748" t="s">
        <v>424</v>
      </c>
      <c r="K124" s="852" t="s">
        <v>72</v>
      </c>
      <c r="L124" s="1421">
        <v>0</v>
      </c>
      <c r="M124" s="400">
        <v>0</v>
      </c>
      <c r="N124" s="1422">
        <v>0</v>
      </c>
      <c r="O124" s="1423">
        <v>0</v>
      </c>
      <c r="P124" s="1424">
        <v>0</v>
      </c>
      <c r="Q124" s="118">
        <f>P124/$P$146</f>
        <v>0</v>
      </c>
    </row>
    <row r="125" spans="1:17" s="740" customFormat="1" ht="13.5" customHeight="1">
      <c r="A125" s="336" t="s">
        <v>147</v>
      </c>
      <c r="B125" s="852" t="s">
        <v>353</v>
      </c>
      <c r="C125" s="89">
        <v>3</v>
      </c>
      <c r="D125" s="860">
        <v>0</v>
      </c>
      <c r="E125" s="956">
        <v>0</v>
      </c>
      <c r="F125" s="414">
        <v>0</v>
      </c>
      <c r="G125" s="91">
        <v>237</v>
      </c>
      <c r="H125" s="118">
        <f t="shared" si="11"/>
        <v>2.474291381740356E-2</v>
      </c>
      <c r="I125" s="741"/>
      <c r="J125" s="748" t="s">
        <v>147</v>
      </c>
      <c r="K125" s="852" t="s">
        <v>353</v>
      </c>
      <c r="L125" s="89">
        <v>12</v>
      </c>
      <c r="M125" s="1364">
        <v>0</v>
      </c>
      <c r="N125" s="860">
        <v>0</v>
      </c>
      <c r="O125" s="414">
        <v>0</v>
      </c>
      <c r="P125" s="91">
        <v>948</v>
      </c>
      <c r="Q125" s="118">
        <f>P125/$P$146</f>
        <v>4.8784589586260366E-3</v>
      </c>
    </row>
    <row r="126" spans="1:17" s="740" customFormat="1" ht="13.5" customHeight="1">
      <c r="A126" s="336" t="s">
        <v>126</v>
      </c>
      <c r="B126" s="853" t="s">
        <v>72</v>
      </c>
      <c r="C126" s="89">
        <v>3</v>
      </c>
      <c r="D126" s="860">
        <v>0</v>
      </c>
      <c r="E126" s="956">
        <v>0</v>
      </c>
      <c r="F126" s="414">
        <v>0</v>
      </c>
      <c r="G126" s="91">
        <v>220.5</v>
      </c>
      <c r="H126" s="118">
        <f t="shared" si="11"/>
        <v>2.302030589340711E-2</v>
      </c>
      <c r="I126" s="741"/>
      <c r="J126" s="748" t="s">
        <v>126</v>
      </c>
      <c r="K126" s="853" t="s">
        <v>72</v>
      </c>
      <c r="L126" s="89">
        <v>12</v>
      </c>
      <c r="M126" s="1364">
        <v>0</v>
      </c>
      <c r="N126" s="860">
        <v>0</v>
      </c>
      <c r="O126" s="414">
        <v>0</v>
      </c>
      <c r="P126" s="91">
        <v>882</v>
      </c>
      <c r="Q126" s="118">
        <f>P126/$P$146</f>
        <v>4.5388194108735907E-3</v>
      </c>
    </row>
    <row r="127" spans="1:17" s="740" customFormat="1" ht="13.5" customHeight="1">
      <c r="A127" s="336" t="s">
        <v>134</v>
      </c>
      <c r="B127" s="852" t="s">
        <v>72</v>
      </c>
      <c r="C127" s="89">
        <v>0</v>
      </c>
      <c r="D127" s="860">
        <v>0</v>
      </c>
      <c r="E127" s="956">
        <v>0</v>
      </c>
      <c r="F127" s="414">
        <v>0</v>
      </c>
      <c r="G127" s="91">
        <v>0</v>
      </c>
      <c r="H127" s="118">
        <f t="shared" si="11"/>
        <v>0</v>
      </c>
      <c r="I127" s="741"/>
      <c r="J127" s="748" t="s">
        <v>134</v>
      </c>
      <c r="K127" s="852" t="s">
        <v>72</v>
      </c>
      <c r="L127" s="89">
        <v>0</v>
      </c>
      <c r="M127" s="1364">
        <v>0</v>
      </c>
      <c r="N127" s="860">
        <v>0</v>
      </c>
      <c r="O127" s="414">
        <v>0</v>
      </c>
      <c r="P127" s="91">
        <v>0</v>
      </c>
      <c r="Q127" s="118">
        <f t="shared" ref="Q127:Q133" si="12">P127/$P$146</f>
        <v>0</v>
      </c>
    </row>
    <row r="128" spans="1:17" s="740" customFormat="1" ht="13.5" customHeight="1">
      <c r="A128" s="336" t="s">
        <v>425</v>
      </c>
      <c r="B128" s="852" t="s">
        <v>72</v>
      </c>
      <c r="C128" s="89">
        <v>0</v>
      </c>
      <c r="D128" s="860">
        <v>0</v>
      </c>
      <c r="E128" s="956">
        <v>0</v>
      </c>
      <c r="F128" s="414">
        <v>0</v>
      </c>
      <c r="G128" s="91">
        <v>0</v>
      </c>
      <c r="H128" s="118">
        <f t="shared" si="11"/>
        <v>0</v>
      </c>
      <c r="I128" s="741"/>
      <c r="J128" s="748" t="s">
        <v>425</v>
      </c>
      <c r="K128" s="852" t="s">
        <v>72</v>
      </c>
      <c r="L128" s="1421">
        <v>0</v>
      </c>
      <c r="M128" s="400">
        <v>0</v>
      </c>
      <c r="N128" s="1422">
        <v>0</v>
      </c>
      <c r="O128" s="1423">
        <v>0</v>
      </c>
      <c r="P128" s="1424">
        <v>0</v>
      </c>
      <c r="Q128" s="118">
        <f t="shared" si="12"/>
        <v>0</v>
      </c>
    </row>
    <row r="129" spans="1:49" s="740" customFormat="1" ht="13.8">
      <c r="A129" s="231" t="s">
        <v>136</v>
      </c>
      <c r="B129" s="661"/>
      <c r="C129" s="964"/>
      <c r="D129" s="946"/>
      <c r="E129" s="947"/>
      <c r="F129" s="946"/>
      <c r="G129" s="960"/>
      <c r="H129" s="234"/>
      <c r="I129" s="741"/>
      <c r="J129" s="231" t="s">
        <v>136</v>
      </c>
      <c r="K129" s="661"/>
      <c r="L129" s="1075"/>
      <c r="M129" s="1367"/>
      <c r="N129" s="1363"/>
      <c r="O129" s="1363"/>
      <c r="P129" s="1076"/>
      <c r="Q129" s="234"/>
    </row>
    <row r="130" spans="1:49" s="740" customFormat="1" ht="13.5" customHeight="1">
      <c r="A130" s="751" t="s">
        <v>426</v>
      </c>
      <c r="B130" s="852" t="s">
        <v>72</v>
      </c>
      <c r="C130" s="89">
        <v>0</v>
      </c>
      <c r="D130" s="860">
        <v>0</v>
      </c>
      <c r="E130" s="956">
        <v>0</v>
      </c>
      <c r="F130" s="414">
        <v>0</v>
      </c>
      <c r="G130" s="91">
        <v>0</v>
      </c>
      <c r="H130" s="118">
        <f t="shared" ref="H130:H134" si="13">IFERROR(G130/$G$146,0)</f>
        <v>0</v>
      </c>
      <c r="I130" s="741"/>
      <c r="J130" s="751" t="s">
        <v>426</v>
      </c>
      <c r="K130" s="852" t="s">
        <v>72</v>
      </c>
      <c r="L130" s="89">
        <v>0</v>
      </c>
      <c r="M130" s="1364">
        <v>0</v>
      </c>
      <c r="N130" s="860">
        <v>0</v>
      </c>
      <c r="O130" s="414">
        <v>0</v>
      </c>
      <c r="P130" s="91">
        <v>0</v>
      </c>
      <c r="Q130" s="118">
        <f t="shared" si="12"/>
        <v>0</v>
      </c>
    </row>
    <row r="131" spans="1:49" s="740" customFormat="1" ht="13.5" customHeight="1">
      <c r="A131" s="751" t="s">
        <v>427</v>
      </c>
      <c r="B131" s="852" t="s">
        <v>72</v>
      </c>
      <c r="C131" s="89">
        <v>0</v>
      </c>
      <c r="D131" s="860">
        <v>0</v>
      </c>
      <c r="E131" s="956">
        <v>0</v>
      </c>
      <c r="F131" s="414">
        <v>0</v>
      </c>
      <c r="G131" s="91">
        <v>0</v>
      </c>
      <c r="H131" s="118">
        <f t="shared" si="13"/>
        <v>0</v>
      </c>
      <c r="I131" s="741"/>
      <c r="J131" s="751" t="s">
        <v>427</v>
      </c>
      <c r="K131" s="852" t="s">
        <v>72</v>
      </c>
      <c r="L131" s="89">
        <v>0</v>
      </c>
      <c r="M131" s="1364">
        <v>0</v>
      </c>
      <c r="N131" s="860">
        <v>0</v>
      </c>
      <c r="O131" s="414">
        <v>0</v>
      </c>
      <c r="P131" s="91">
        <v>0</v>
      </c>
      <c r="Q131" s="118">
        <f t="shared" si="12"/>
        <v>0</v>
      </c>
    </row>
    <row r="132" spans="1:49" s="740" customFormat="1" ht="13.5" customHeight="1">
      <c r="A132" s="751" t="s">
        <v>428</v>
      </c>
      <c r="B132" s="852" t="s">
        <v>72</v>
      </c>
      <c r="C132" s="89">
        <v>0</v>
      </c>
      <c r="D132" s="860">
        <v>0</v>
      </c>
      <c r="E132" s="956">
        <v>0</v>
      </c>
      <c r="F132" s="414">
        <v>0</v>
      </c>
      <c r="G132" s="91">
        <v>0</v>
      </c>
      <c r="H132" s="118">
        <f t="shared" si="13"/>
        <v>0</v>
      </c>
      <c r="I132" s="741"/>
      <c r="J132" s="751" t="s">
        <v>428</v>
      </c>
      <c r="K132" s="852" t="s">
        <v>72</v>
      </c>
      <c r="L132" s="89">
        <v>0</v>
      </c>
      <c r="M132" s="1364">
        <v>0</v>
      </c>
      <c r="N132" s="860">
        <v>0</v>
      </c>
      <c r="O132" s="414">
        <v>0</v>
      </c>
      <c r="P132" s="91">
        <v>0</v>
      </c>
      <c r="Q132" s="118">
        <f t="shared" si="12"/>
        <v>0</v>
      </c>
    </row>
    <row r="133" spans="1:49" s="740" customFormat="1" ht="13.5" customHeight="1">
      <c r="A133" s="751" t="s">
        <v>429</v>
      </c>
      <c r="B133" s="852" t="s">
        <v>72</v>
      </c>
      <c r="C133" s="89">
        <v>0</v>
      </c>
      <c r="D133" s="860">
        <v>0</v>
      </c>
      <c r="E133" s="956">
        <v>0</v>
      </c>
      <c r="F133" s="414">
        <v>0</v>
      </c>
      <c r="G133" s="91">
        <v>0</v>
      </c>
      <c r="H133" s="118">
        <f t="shared" si="13"/>
        <v>0</v>
      </c>
      <c r="I133" s="741"/>
      <c r="J133" s="751" t="s">
        <v>429</v>
      </c>
      <c r="K133" s="852" t="s">
        <v>72</v>
      </c>
      <c r="L133" s="89">
        <v>0</v>
      </c>
      <c r="M133" s="1364">
        <v>0</v>
      </c>
      <c r="N133" s="860">
        <v>0</v>
      </c>
      <c r="O133" s="414">
        <v>0</v>
      </c>
      <c r="P133" s="91">
        <v>0</v>
      </c>
      <c r="Q133" s="118">
        <f t="shared" si="12"/>
        <v>0</v>
      </c>
    </row>
    <row r="134" spans="1:49" s="740" customFormat="1" ht="13.5" customHeight="1">
      <c r="A134" s="751" t="s">
        <v>430</v>
      </c>
      <c r="B134" s="852" t="s">
        <v>72</v>
      </c>
      <c r="C134" s="89">
        <v>26</v>
      </c>
      <c r="D134" s="860">
        <v>366.109848</v>
      </c>
      <c r="E134" s="956">
        <v>4.9846030005937889E-2</v>
      </c>
      <c r="F134" s="414">
        <v>-7.4238941399999998</v>
      </c>
      <c r="G134" s="91">
        <v>312</v>
      </c>
      <c r="H134" s="118">
        <f t="shared" si="13"/>
        <v>3.2572949835569243E-2</v>
      </c>
      <c r="I134" s="741"/>
      <c r="J134" s="751" t="s">
        <v>430</v>
      </c>
      <c r="K134" s="852" t="s">
        <v>72</v>
      </c>
      <c r="L134" s="89">
        <v>131</v>
      </c>
      <c r="M134" s="1364">
        <v>4855.728368</v>
      </c>
      <c r="N134" s="860">
        <v>0</v>
      </c>
      <c r="O134" s="414">
        <v>-26.921064000000005</v>
      </c>
      <c r="P134" s="91">
        <v>1572</v>
      </c>
      <c r="Q134" s="118">
        <f>P134/$P$146</f>
        <v>8.0895965010127947E-3</v>
      </c>
    </row>
    <row r="135" spans="1:49" s="740" customFormat="1" ht="13.8">
      <c r="A135" s="231" t="s">
        <v>32</v>
      </c>
      <c r="B135" s="661"/>
      <c r="C135" s="964"/>
      <c r="D135" s="946"/>
      <c r="E135" s="947"/>
      <c r="F135" s="946"/>
      <c r="G135" s="946"/>
      <c r="H135" s="234"/>
      <c r="I135" s="741"/>
      <c r="J135" s="231" t="s">
        <v>32</v>
      </c>
      <c r="K135" s="661"/>
      <c r="L135" s="1075"/>
      <c r="M135" s="1367"/>
      <c r="N135" s="1363"/>
      <c r="O135" s="1363"/>
      <c r="P135" s="1077"/>
      <c r="Q135" s="234"/>
    </row>
    <row r="136" spans="1:49" s="740" customFormat="1" ht="13.5" customHeight="1">
      <c r="A136" s="748" t="s">
        <v>431</v>
      </c>
      <c r="B136" s="852" t="s">
        <v>72</v>
      </c>
      <c r="C136" s="89">
        <v>0</v>
      </c>
      <c r="D136" s="860">
        <v>0</v>
      </c>
      <c r="E136" s="956">
        <v>0</v>
      </c>
      <c r="F136" s="414">
        <v>0</v>
      </c>
      <c r="G136" s="91">
        <v>0</v>
      </c>
      <c r="H136" s="118">
        <f t="shared" ref="H136:H144" si="14">IFERROR(G136/$G$146,0)</f>
        <v>0</v>
      </c>
      <c r="I136" s="741"/>
      <c r="J136" s="748" t="s">
        <v>431</v>
      </c>
      <c r="K136" s="852" t="s">
        <v>72</v>
      </c>
      <c r="L136" s="89">
        <v>0</v>
      </c>
      <c r="M136" s="1364">
        <v>0</v>
      </c>
      <c r="N136" s="860">
        <v>0</v>
      </c>
      <c r="O136" s="414">
        <v>0</v>
      </c>
      <c r="P136" s="91">
        <v>0</v>
      </c>
      <c r="Q136" s="118">
        <f t="shared" ref="Q136:Q139" si="15">P136/$P$146</f>
        <v>0</v>
      </c>
    </row>
    <row r="137" spans="1:49" s="740" customFormat="1" ht="13.8">
      <c r="A137" s="748" t="s">
        <v>432</v>
      </c>
      <c r="B137" s="852" t="s">
        <v>72</v>
      </c>
      <c r="C137" s="89">
        <v>0</v>
      </c>
      <c r="D137" s="860">
        <v>0</v>
      </c>
      <c r="E137" s="956">
        <v>0</v>
      </c>
      <c r="F137" s="414">
        <v>0</v>
      </c>
      <c r="G137" s="91">
        <v>0</v>
      </c>
      <c r="H137" s="118">
        <f t="shared" si="14"/>
        <v>0</v>
      </c>
      <c r="I137" s="741"/>
      <c r="J137" s="748" t="s">
        <v>432</v>
      </c>
      <c r="K137" s="852" t="s">
        <v>72</v>
      </c>
      <c r="L137" s="89">
        <v>0</v>
      </c>
      <c r="M137" s="1364">
        <v>0</v>
      </c>
      <c r="N137" s="860">
        <v>0</v>
      </c>
      <c r="O137" s="414">
        <v>0</v>
      </c>
      <c r="P137" s="91">
        <v>0</v>
      </c>
      <c r="Q137" s="118">
        <f t="shared" si="15"/>
        <v>0</v>
      </c>
    </row>
    <row r="138" spans="1:49" s="740" customFormat="1" ht="13.8">
      <c r="A138" s="748" t="s">
        <v>433</v>
      </c>
      <c r="B138" s="852" t="s">
        <v>72</v>
      </c>
      <c r="C138" s="89">
        <v>0</v>
      </c>
      <c r="D138" s="860">
        <v>0</v>
      </c>
      <c r="E138" s="956">
        <v>0</v>
      </c>
      <c r="F138" s="414">
        <v>0</v>
      </c>
      <c r="G138" s="91">
        <v>0</v>
      </c>
      <c r="H138" s="118">
        <f t="shared" si="14"/>
        <v>0</v>
      </c>
      <c r="I138" s="741"/>
      <c r="J138" s="748" t="s">
        <v>433</v>
      </c>
      <c r="K138" s="852" t="s">
        <v>72</v>
      </c>
      <c r="L138" s="89">
        <v>0</v>
      </c>
      <c r="M138" s="1364">
        <v>0</v>
      </c>
      <c r="N138" s="860">
        <v>0</v>
      </c>
      <c r="O138" s="414">
        <v>0</v>
      </c>
      <c r="P138" s="91">
        <v>0</v>
      </c>
      <c r="Q138" s="118">
        <f t="shared" si="15"/>
        <v>0</v>
      </c>
    </row>
    <row r="139" spans="1:49" s="740" customFormat="1" ht="13.8">
      <c r="A139" s="748" t="s">
        <v>434</v>
      </c>
      <c r="B139" s="852" t="s">
        <v>72</v>
      </c>
      <c r="C139" s="89">
        <v>0</v>
      </c>
      <c r="D139" s="860">
        <v>0</v>
      </c>
      <c r="E139" s="956">
        <v>0</v>
      </c>
      <c r="F139" s="414">
        <v>0</v>
      </c>
      <c r="G139" s="91">
        <v>0</v>
      </c>
      <c r="H139" s="118">
        <f t="shared" si="14"/>
        <v>0</v>
      </c>
      <c r="I139" s="741"/>
      <c r="J139" s="748" t="s">
        <v>434</v>
      </c>
      <c r="K139" s="852" t="s">
        <v>72</v>
      </c>
      <c r="L139" s="89">
        <v>0</v>
      </c>
      <c r="M139" s="1364">
        <v>0</v>
      </c>
      <c r="N139" s="860">
        <v>0</v>
      </c>
      <c r="O139" s="414">
        <v>0</v>
      </c>
      <c r="P139" s="91">
        <v>0</v>
      </c>
      <c r="Q139" s="118">
        <f t="shared" si="15"/>
        <v>0</v>
      </c>
    </row>
    <row r="140" spans="1:49" s="756" customFormat="1" ht="13.8">
      <c r="A140" s="754" t="s">
        <v>435</v>
      </c>
      <c r="B140" s="854"/>
      <c r="C140" s="964"/>
      <c r="D140" s="946"/>
      <c r="E140" s="947"/>
      <c r="F140" s="946"/>
      <c r="G140" s="946"/>
      <c r="H140" s="755"/>
      <c r="I140" s="741"/>
      <c r="J140" s="231" t="s">
        <v>435</v>
      </c>
      <c r="K140" s="661"/>
      <c r="L140" s="1075"/>
      <c r="M140" s="1367"/>
      <c r="N140" s="1363"/>
      <c r="O140" s="1363"/>
      <c r="P140" s="1077"/>
      <c r="Q140" s="755"/>
      <c r="R140" s="740"/>
      <c r="S140" s="740"/>
      <c r="T140" s="740"/>
      <c r="U140" s="740"/>
      <c r="V140" s="740"/>
      <c r="W140" s="740"/>
      <c r="X140" s="740"/>
      <c r="Y140" s="740"/>
      <c r="Z140" s="740"/>
      <c r="AA140" s="740"/>
      <c r="AB140" s="740"/>
      <c r="AC140" s="740"/>
      <c r="AD140" s="740"/>
      <c r="AE140" s="740"/>
      <c r="AF140" s="740"/>
      <c r="AG140" s="740"/>
      <c r="AH140" s="740"/>
      <c r="AI140" s="740"/>
      <c r="AJ140" s="740"/>
      <c r="AK140" s="740"/>
      <c r="AL140" s="740"/>
      <c r="AM140" s="740"/>
      <c r="AN140" s="740"/>
      <c r="AO140" s="740"/>
      <c r="AP140" s="740"/>
      <c r="AQ140" s="740"/>
      <c r="AR140" s="740"/>
      <c r="AS140" s="740"/>
      <c r="AT140" s="740"/>
      <c r="AU140" s="740"/>
      <c r="AV140" s="740"/>
      <c r="AW140" s="740"/>
    </row>
    <row r="141" spans="1:49" s="740" customFormat="1" ht="13.8">
      <c r="A141" s="757" t="s">
        <v>436</v>
      </c>
      <c r="B141" s="852" t="s">
        <v>72</v>
      </c>
      <c r="C141" s="89">
        <v>0</v>
      </c>
      <c r="D141" s="860">
        <v>0</v>
      </c>
      <c r="E141" s="956">
        <v>0</v>
      </c>
      <c r="F141" s="414">
        <v>0</v>
      </c>
      <c r="G141" s="91">
        <v>0</v>
      </c>
      <c r="H141" s="118">
        <f t="shared" si="14"/>
        <v>0</v>
      </c>
      <c r="I141" s="741"/>
      <c r="J141" s="748" t="s">
        <v>436</v>
      </c>
      <c r="K141" s="852" t="s">
        <v>72</v>
      </c>
      <c r="L141" s="1405">
        <v>12</v>
      </c>
      <c r="M141" s="1408">
        <v>0</v>
      </c>
      <c r="N141" s="1408">
        <v>0</v>
      </c>
      <c r="O141" s="945">
        <v>0</v>
      </c>
      <c r="P141" s="91">
        <v>2162.41</v>
      </c>
      <c r="Q141" s="118">
        <f>P141/$P$146</f>
        <v>1.1127878097808573E-2</v>
      </c>
      <c r="R141" s="1095"/>
    </row>
    <row r="142" spans="1:49" s="740" customFormat="1" ht="13.8">
      <c r="A142" s="231" t="s">
        <v>33</v>
      </c>
      <c r="B142" s="661"/>
      <c r="C142" s="964"/>
      <c r="D142" s="961"/>
      <c r="E142" s="961"/>
      <c r="F142" s="961"/>
      <c r="G142" s="946"/>
      <c r="H142" s="234"/>
      <c r="I142" s="741"/>
      <c r="J142" s="231" t="s">
        <v>33</v>
      </c>
      <c r="K142" s="661"/>
      <c r="L142" s="1075"/>
      <c r="M142" s="1356"/>
      <c r="N142" s="1079"/>
      <c r="O142" s="1078"/>
      <c r="P142" s="1077"/>
      <c r="Q142" s="234"/>
    </row>
    <row r="143" spans="1:49" s="740" customFormat="1" ht="13.8">
      <c r="A143" s="88" t="s">
        <v>437</v>
      </c>
      <c r="B143" s="88" t="s">
        <v>77</v>
      </c>
      <c r="C143" s="1406">
        <v>3</v>
      </c>
      <c r="D143" s="962"/>
      <c r="E143" s="962"/>
      <c r="F143" s="962"/>
      <c r="G143" s="91">
        <v>600</v>
      </c>
      <c r="H143" s="118">
        <f t="shared" si="14"/>
        <v>6.2640288145325462E-2</v>
      </c>
      <c r="I143" s="741"/>
      <c r="J143" s="243" t="s">
        <v>437</v>
      </c>
      <c r="K143" s="88" t="s">
        <v>77</v>
      </c>
      <c r="L143" s="1405">
        <v>12</v>
      </c>
      <c r="M143" s="1409"/>
      <c r="N143" s="1409"/>
      <c r="O143" s="1410"/>
      <c r="P143" s="91">
        <v>2400</v>
      </c>
      <c r="Q143" s="118">
        <f>P143/$P$146</f>
        <v>1.235052900917984E-2</v>
      </c>
    </row>
    <row r="144" spans="1:49" s="740" customFormat="1" ht="13.8">
      <c r="A144" s="88" t="s">
        <v>438</v>
      </c>
      <c r="B144" s="88" t="s">
        <v>77</v>
      </c>
      <c r="C144" s="89">
        <v>0</v>
      </c>
      <c r="D144" s="962"/>
      <c r="E144" s="962"/>
      <c r="F144" s="962"/>
      <c r="G144" s="91">
        <v>0</v>
      </c>
      <c r="H144" s="118">
        <f t="shared" si="14"/>
        <v>0</v>
      </c>
      <c r="I144" s="741"/>
      <c r="J144" s="243" t="s">
        <v>438</v>
      </c>
      <c r="K144" s="88" t="s">
        <v>77</v>
      </c>
      <c r="L144" s="89">
        <v>0</v>
      </c>
      <c r="M144" s="1357" t="s">
        <v>307</v>
      </c>
      <c r="N144" s="1081" t="s">
        <v>307</v>
      </c>
      <c r="O144" s="1080" t="s">
        <v>307</v>
      </c>
      <c r="P144" s="91">
        <v>0</v>
      </c>
      <c r="Q144" s="118">
        <f t="shared" ref="Q144" si="16">P144/$P$146</f>
        <v>0</v>
      </c>
    </row>
    <row r="145" spans="1:17" s="740" customFormat="1" ht="13.8">
      <c r="A145" s="261"/>
      <c r="B145" s="661"/>
      <c r="C145" s="948" t="s">
        <v>307</v>
      </c>
      <c r="D145" s="948" t="s">
        <v>307</v>
      </c>
      <c r="E145" s="948" t="s">
        <v>307</v>
      </c>
      <c r="F145" s="948" t="s">
        <v>307</v>
      </c>
      <c r="G145" s="963" t="s">
        <v>307</v>
      </c>
      <c r="H145" s="234"/>
      <c r="I145" s="741"/>
      <c r="J145" s="261"/>
      <c r="K145" s="661"/>
      <c r="L145" s="948" t="s">
        <v>307</v>
      </c>
      <c r="M145" s="1358" t="s">
        <v>307</v>
      </c>
      <c r="N145" s="950" t="s">
        <v>307</v>
      </c>
      <c r="O145" s="949" t="s">
        <v>307</v>
      </c>
      <c r="P145" s="951" t="s">
        <v>307</v>
      </c>
      <c r="Q145" s="234"/>
    </row>
    <row r="146" spans="1:17" s="759" customFormat="1" ht="14.4" thickBot="1">
      <c r="A146" s="978" t="s">
        <v>154</v>
      </c>
      <c r="B146" s="978"/>
      <c r="C146" s="1027"/>
      <c r="D146" s="1028">
        <f>SUM(D9:D144)</f>
        <v>1400.7798480000001</v>
      </c>
      <c r="E146" s="1407">
        <f>SUM(E9:E144)</f>
        <v>0.81784679300593788</v>
      </c>
      <c r="F146" s="1028">
        <f t="shared" ref="F146" si="17">SUM(F9:F144)</f>
        <v>158.92910586000002</v>
      </c>
      <c r="G146" s="1031">
        <f>SUM(G9:G144)</f>
        <v>9578.5</v>
      </c>
      <c r="H146" s="1007">
        <f>SUM(H9:H144)</f>
        <v>0.99999999999999978</v>
      </c>
      <c r="I146" s="758"/>
      <c r="J146" s="997" t="s">
        <v>154</v>
      </c>
      <c r="K146" s="978"/>
      <c r="L146" s="1030" t="s">
        <v>307</v>
      </c>
      <c r="M146" s="1028">
        <f>SUM(M9:M145)</f>
        <v>40167.11131302001</v>
      </c>
      <c r="N146" s="1028">
        <f>SUM(N9:N145)</f>
        <v>4.7609999999999992</v>
      </c>
      <c r="O146" s="1028">
        <f>SUM(O9:O145)</f>
        <v>1202.192465119</v>
      </c>
      <c r="P146" s="1029">
        <f>SUM(P9:P145)</f>
        <v>194323.66</v>
      </c>
      <c r="Q146" s="1007">
        <f>SUM(Q9:Q145)</f>
        <v>1</v>
      </c>
    </row>
    <row r="147" spans="1:17" s="740" customFormat="1" ht="14.4" thickBot="1">
      <c r="A147" s="178"/>
      <c r="B147" s="178"/>
      <c r="C147" s="178"/>
      <c r="D147" s="760"/>
      <c r="E147" s="760"/>
      <c r="F147" s="760"/>
      <c r="G147" s="760"/>
      <c r="H147" s="178"/>
      <c r="I147" s="48"/>
      <c r="J147" s="178"/>
      <c r="K147" s="178"/>
      <c r="L147" s="178"/>
      <c r="M147" s="178"/>
      <c r="N147" s="178"/>
      <c r="O147" s="178"/>
      <c r="P147" s="178"/>
      <c r="Q147" s="178"/>
    </row>
    <row r="148" spans="1:17" s="740" customFormat="1" ht="13.8">
      <c r="A148" s="744" t="s">
        <v>156</v>
      </c>
      <c r="B148" s="742"/>
      <c r="C148" s="761" t="s">
        <v>10</v>
      </c>
      <c r="D148" s="671"/>
      <c r="E148" s="671"/>
      <c r="F148" s="671"/>
      <c r="G148" s="671"/>
      <c r="H148" s="104"/>
      <c r="I148" s="104"/>
      <c r="J148" s="744" t="s">
        <v>156</v>
      </c>
      <c r="K148" s="742"/>
      <c r="L148" s="761" t="s">
        <v>10</v>
      </c>
      <c r="M148" s="1096"/>
      <c r="N148" s="1096"/>
      <c r="O148" s="1096"/>
      <c r="P148" s="1096"/>
      <c r="Q148" s="104"/>
    </row>
    <row r="149" spans="1:17" s="740" customFormat="1" ht="13.8">
      <c r="A149" s="243" t="s">
        <v>158</v>
      </c>
      <c r="B149" s="88" t="s">
        <v>77</v>
      </c>
      <c r="C149" s="657">
        <v>3</v>
      </c>
      <c r="D149" s="1094"/>
      <c r="E149" s="1094"/>
      <c r="F149" s="1094"/>
      <c r="G149" s="1094"/>
      <c r="H149" s="104"/>
      <c r="I149" s="104"/>
      <c r="J149" s="243" t="s">
        <v>158</v>
      </c>
      <c r="K149" s="88" t="s">
        <v>77</v>
      </c>
      <c r="L149" s="199">
        <v>12</v>
      </c>
      <c r="M149" s="1094"/>
      <c r="N149" s="1094"/>
      <c r="O149" s="1094"/>
      <c r="P149" s="1094"/>
      <c r="Q149" s="104"/>
    </row>
    <row r="150" spans="1:17" s="740" customFormat="1" ht="13.8">
      <c r="A150" s="243" t="s">
        <v>159</v>
      </c>
      <c r="B150" s="88" t="s">
        <v>77</v>
      </c>
      <c r="C150" s="199">
        <v>0</v>
      </c>
      <c r="D150" s="671"/>
      <c r="E150" s="671"/>
      <c r="F150" s="671"/>
      <c r="G150" s="671"/>
      <c r="H150" s="104"/>
      <c r="I150" s="104"/>
      <c r="J150" s="243" t="s">
        <v>159</v>
      </c>
      <c r="K150" s="88" t="s">
        <v>77</v>
      </c>
      <c r="L150" s="199">
        <v>0</v>
      </c>
      <c r="M150" s="48"/>
      <c r="N150" s="103"/>
      <c r="O150" s="103"/>
      <c r="P150" s="104"/>
      <c r="Q150" s="104"/>
    </row>
    <row r="151" spans="1:17" s="740" customFormat="1" ht="14.4" thickBot="1">
      <c r="A151" s="997" t="s">
        <v>160</v>
      </c>
      <c r="B151" s="979" t="s">
        <v>77</v>
      </c>
      <c r="C151" s="938">
        <f>SUM(C149:C150)</f>
        <v>3</v>
      </c>
      <c r="D151" s="105"/>
      <c r="E151" s="1082"/>
      <c r="F151" s="104"/>
      <c r="G151" s="104"/>
      <c r="H151" s="104"/>
      <c r="I151" s="104"/>
      <c r="J151" s="997" t="s">
        <v>160</v>
      </c>
      <c r="K151" s="979" t="s">
        <v>77</v>
      </c>
      <c r="L151" s="975">
        <f>SUM(L149:L150)</f>
        <v>12</v>
      </c>
      <c r="M151" s="48"/>
      <c r="N151" s="105"/>
      <c r="O151" s="104"/>
      <c r="P151" s="104"/>
      <c r="Q151" s="104"/>
    </row>
    <row r="152" spans="1:17" s="740" customFormat="1" ht="13.8">
      <c r="A152" s="178"/>
      <c r="B152" s="178"/>
      <c r="C152" s="178"/>
      <c r="D152" s="178"/>
      <c r="E152" s="178"/>
      <c r="F152" s="178"/>
      <c r="G152" s="178"/>
      <c r="H152" s="178"/>
      <c r="I152" s="48"/>
      <c r="J152" s="178"/>
      <c r="K152" s="178"/>
      <c r="L152" s="178"/>
      <c r="M152" s="178"/>
      <c r="N152" s="178"/>
      <c r="O152" s="178"/>
      <c r="P152" s="178"/>
      <c r="Q152" s="178"/>
    </row>
    <row r="153" spans="1:17" s="740" customFormat="1" ht="12.75" customHeight="1" thickBot="1">
      <c r="A153" s="48"/>
      <c r="B153" s="48"/>
      <c r="C153" s="48"/>
      <c r="D153" s="48"/>
      <c r="E153" s="48"/>
      <c r="F153" s="48"/>
      <c r="G153" s="48"/>
      <c r="H153" s="48"/>
      <c r="I153" s="48"/>
      <c r="J153" s="48"/>
      <c r="K153" s="48"/>
      <c r="L153" s="48"/>
      <c r="M153" s="48"/>
      <c r="N153" s="48"/>
      <c r="O153" s="48"/>
      <c r="P153" s="48"/>
      <c r="Q153" s="48"/>
    </row>
    <row r="154" spans="1:17" s="740" customFormat="1" ht="14.4" thickBot="1">
      <c r="A154" s="629"/>
      <c r="B154" s="1474" t="s">
        <v>5</v>
      </c>
      <c r="C154" s="1475"/>
      <c r="D154" s="1476"/>
      <c r="E154" s="733"/>
      <c r="F154" s="108"/>
      <c r="G154" s="48"/>
      <c r="H154" s="48"/>
      <c r="I154" s="48"/>
      <c r="J154" s="48"/>
      <c r="K154" s="48"/>
      <c r="L154" s="48"/>
      <c r="M154" s="48"/>
      <c r="N154" s="48"/>
      <c r="O154" s="48"/>
      <c r="P154" s="48"/>
      <c r="Q154" s="48"/>
    </row>
    <row r="155" spans="1:17" s="740" customFormat="1" ht="14.4" thickBot="1">
      <c r="A155" s="762" t="s">
        <v>439</v>
      </c>
      <c r="B155" s="763" t="s">
        <v>8</v>
      </c>
      <c r="C155" s="764" t="s">
        <v>9</v>
      </c>
      <c r="D155" s="765" t="s">
        <v>10</v>
      </c>
      <c r="E155" s="108"/>
      <c r="F155" s="734"/>
      <c r="G155" s="48"/>
      <c r="H155" s="48"/>
      <c r="I155" s="48"/>
      <c r="J155" s="48"/>
      <c r="K155" s="48"/>
      <c r="L155" s="48"/>
      <c r="M155" s="48"/>
      <c r="N155" s="48"/>
      <c r="O155" s="48"/>
      <c r="P155" s="48"/>
      <c r="Q155" s="48"/>
    </row>
    <row r="156" spans="1:17" s="740" customFormat="1" ht="16.2">
      <c r="A156" s="717" t="s">
        <v>440</v>
      </c>
      <c r="B156" s="91">
        <f>B164+B165+B166+B168+B173</f>
        <v>17343.249999999993</v>
      </c>
      <c r="C156" s="91">
        <f>C164+C165+C166+C168+C173</f>
        <v>5364</v>
      </c>
      <c r="D156" s="736">
        <f>SUM(B156:C156)</f>
        <v>22707.249999999993</v>
      </c>
      <c r="E156" s="68"/>
      <c r="F156" s="48"/>
      <c r="G156" s="48"/>
      <c r="H156" s="48"/>
      <c r="I156" s="48"/>
      <c r="J156" s="48"/>
      <c r="K156" s="48"/>
      <c r="L156" s="48"/>
      <c r="M156" s="48"/>
      <c r="N156" s="48"/>
      <c r="O156" s="48"/>
      <c r="P156" s="48"/>
      <c r="Q156" s="48"/>
    </row>
    <row r="157" spans="1:17" s="740" customFormat="1" ht="16.2">
      <c r="A157" s="684" t="s">
        <v>441</v>
      </c>
      <c r="B157" s="91">
        <f>B167</f>
        <v>0</v>
      </c>
      <c r="C157" s="91">
        <f>C167</f>
        <v>0</v>
      </c>
      <c r="D157" s="736">
        <f t="shared" ref="D157:D158" si="18">SUM(B157:C157)</f>
        <v>0</v>
      </c>
      <c r="E157" s="108"/>
      <c r="F157" s="108"/>
      <c r="G157" s="48"/>
      <c r="H157" s="48"/>
      <c r="I157" s="48"/>
      <c r="J157" s="48"/>
      <c r="K157" s="48"/>
      <c r="L157" s="48"/>
      <c r="M157" s="48"/>
      <c r="N157" s="48"/>
      <c r="O157" s="48"/>
      <c r="P157" s="48"/>
      <c r="Q157" s="48"/>
    </row>
    <row r="158" spans="1:17" s="740" customFormat="1" ht="16.8" thickBot="1">
      <c r="A158" s="980" t="s">
        <v>442</v>
      </c>
      <c r="B158" s="91">
        <f>B169+B170+B171+B172</f>
        <v>0</v>
      </c>
      <c r="C158" s="91">
        <f>C169+C170+C171+C172</f>
        <v>0</v>
      </c>
      <c r="D158" s="736">
        <f t="shared" si="18"/>
        <v>0</v>
      </c>
      <c r="E158" s="70" t="s">
        <v>170</v>
      </c>
      <c r="F158" s="108"/>
      <c r="G158" s="48"/>
      <c r="H158" s="48"/>
      <c r="I158" s="48"/>
      <c r="J158" s="48"/>
      <c r="K158" s="48"/>
      <c r="L158" s="48"/>
      <c r="M158" s="48"/>
      <c r="N158" s="48"/>
      <c r="O158" s="48"/>
      <c r="P158" s="48"/>
      <c r="Q158" s="48"/>
    </row>
    <row r="159" spans="1:17" s="740" customFormat="1" ht="14.4" thickBot="1">
      <c r="A159" s="638"/>
      <c r="B159" s="638"/>
      <c r="C159" s="639"/>
      <c r="D159" s="640"/>
      <c r="E159" s="108"/>
      <c r="F159" s="108"/>
      <c r="G159" s="48"/>
      <c r="H159" s="48"/>
      <c r="I159" s="48"/>
      <c r="J159" s="48"/>
      <c r="K159" s="48"/>
      <c r="L159" s="48"/>
      <c r="M159" s="48"/>
      <c r="N159" s="48"/>
      <c r="O159" s="48"/>
      <c r="P159" s="48"/>
      <c r="Q159" s="48"/>
    </row>
    <row r="160" spans="1:17" s="740" customFormat="1" ht="14.4" thickBot="1">
      <c r="A160" s="107" t="s">
        <v>443</v>
      </c>
      <c r="B160" s="925">
        <f>SUM(B156:B158)</f>
        <v>17343.249999999993</v>
      </c>
      <c r="C160" s="926">
        <f>SUM(C156:C158)</f>
        <v>5364</v>
      </c>
      <c r="D160" s="927">
        <f>SUM(D156:D158)</f>
        <v>22707.249999999993</v>
      </c>
      <c r="E160" s="108"/>
      <c r="F160" s="180"/>
      <c r="G160" s="48"/>
      <c r="H160" s="48"/>
      <c r="I160" s="48"/>
      <c r="J160" s="119"/>
      <c r="K160" s="48"/>
      <c r="L160" s="48"/>
      <c r="M160" s="48"/>
      <c r="N160" s="48"/>
      <c r="O160" s="48"/>
      <c r="P160" s="48"/>
      <c r="Q160" s="48"/>
    </row>
    <row r="161" spans="1:17" s="740" customFormat="1" ht="14.4" thickBot="1">
      <c r="A161" s="721"/>
      <c r="B161" s="766"/>
      <c r="C161" s="767"/>
      <c r="D161" s="767"/>
      <c r="E161" s="108"/>
      <c r="F161" s="108"/>
      <c r="G161" s="48"/>
      <c r="H161" s="48"/>
      <c r="I161" s="48"/>
      <c r="J161" s="48"/>
      <c r="K161" s="48"/>
      <c r="L161" s="48"/>
      <c r="M161" s="48"/>
      <c r="N161" s="48"/>
      <c r="O161" s="48"/>
      <c r="P161" s="48"/>
      <c r="Q161" s="48"/>
    </row>
    <row r="162" spans="1:17" s="740" customFormat="1" ht="13.8">
      <c r="A162" s="629"/>
      <c r="B162" s="1452" t="s">
        <v>5</v>
      </c>
      <c r="C162" s="1453"/>
      <c r="D162" s="1454"/>
      <c r="E162" s="48"/>
      <c r="F162" s="48"/>
      <c r="G162" s="48"/>
      <c r="H162" s="48"/>
      <c r="I162" s="48"/>
      <c r="J162" s="48"/>
      <c r="K162" s="48"/>
      <c r="L162" s="48"/>
      <c r="M162" s="48"/>
      <c r="N162" s="48"/>
      <c r="O162" s="48"/>
      <c r="P162" s="48"/>
      <c r="Q162" s="48"/>
    </row>
    <row r="163" spans="1:17" s="740" customFormat="1" ht="14.4" thickBot="1">
      <c r="A163" s="630" t="s">
        <v>439</v>
      </c>
      <c r="B163" s="1014" t="s">
        <v>8</v>
      </c>
      <c r="C163" s="1015" t="s">
        <v>9</v>
      </c>
      <c r="D163" s="1016" t="s">
        <v>10</v>
      </c>
      <c r="E163" s="1477"/>
      <c r="F163" s="1478"/>
      <c r="G163" s="1478"/>
      <c r="H163" s="1478"/>
      <c r="I163" s="1478"/>
      <c r="J163" s="1478"/>
      <c r="K163" s="48"/>
      <c r="L163" s="48"/>
      <c r="M163" s="48"/>
      <c r="N163" s="48"/>
      <c r="O163" s="48"/>
      <c r="P163" s="48"/>
      <c r="Q163" s="48"/>
    </row>
    <row r="164" spans="1:17" s="740" customFormat="1" ht="12.9" customHeight="1">
      <c r="A164" s="735" t="s">
        <v>39</v>
      </c>
      <c r="B164" s="91">
        <v>4443</v>
      </c>
      <c r="C164" s="91">
        <v>4443</v>
      </c>
      <c r="D164" s="736">
        <f>SUM(B164:C164)</f>
        <v>8886</v>
      </c>
      <c r="E164" s="68"/>
      <c r="K164" s="48"/>
      <c r="L164" s="48"/>
      <c r="M164" s="48"/>
      <c r="N164" s="48"/>
      <c r="O164" s="48"/>
      <c r="P164" s="48"/>
      <c r="Q164" s="48"/>
    </row>
    <row r="165" spans="1:17" s="740" customFormat="1" ht="13.8">
      <c r="A165" s="101" t="s">
        <v>40</v>
      </c>
      <c r="B165" s="91">
        <v>0</v>
      </c>
      <c r="C165" s="91">
        <v>0</v>
      </c>
      <c r="D165" s="736">
        <f t="shared" ref="D165:D173" si="19">SUM(B165:C165)</f>
        <v>0</v>
      </c>
      <c r="E165" s="68"/>
      <c r="F165" s="106"/>
      <c r="G165" s="106"/>
      <c r="H165" s="48"/>
      <c r="I165" s="48"/>
      <c r="J165" s="48"/>
      <c r="K165" s="48"/>
      <c r="L165" s="48"/>
      <c r="M165" s="48"/>
      <c r="N165" s="48"/>
      <c r="O165" s="48"/>
      <c r="P165" s="48"/>
      <c r="Q165" s="48"/>
    </row>
    <row r="166" spans="1:17" s="740" customFormat="1" ht="13.8">
      <c r="A166" s="101" t="s">
        <v>43</v>
      </c>
      <c r="B166" s="928">
        <v>12900.249999999995</v>
      </c>
      <c r="C166" s="928">
        <v>921</v>
      </c>
      <c r="D166" s="736">
        <f>SUM(B166:C166)</f>
        <v>13821.249999999995</v>
      </c>
      <c r="E166" s="68"/>
      <c r="F166" s="106"/>
      <c r="G166" s="106"/>
      <c r="H166" s="48"/>
      <c r="I166" s="48"/>
      <c r="J166" s="48"/>
      <c r="K166" s="48"/>
      <c r="L166" s="48"/>
      <c r="M166" s="48"/>
      <c r="N166" s="48"/>
      <c r="O166" s="48"/>
      <c r="P166" s="48"/>
      <c r="Q166" s="48"/>
    </row>
    <row r="167" spans="1:17" s="740" customFormat="1" ht="13.8">
      <c r="A167" s="737" t="s">
        <v>444</v>
      </c>
      <c r="B167" s="91">
        <v>0</v>
      </c>
      <c r="C167" s="91">
        <v>0</v>
      </c>
      <c r="D167" s="736">
        <f t="shared" si="19"/>
        <v>0</v>
      </c>
      <c r="E167" s="68"/>
      <c r="F167" s="106"/>
      <c r="G167" s="106"/>
      <c r="H167" s="105"/>
      <c r="I167" s="48"/>
      <c r="J167" s="48"/>
      <c r="K167" s="48"/>
      <c r="L167" s="48"/>
      <c r="M167" s="48"/>
      <c r="N167" s="48"/>
      <c r="O167" s="48"/>
      <c r="P167" s="48"/>
      <c r="Q167" s="48"/>
    </row>
    <row r="168" spans="1:17" s="740" customFormat="1" ht="13.8">
      <c r="A168" s="738" t="s">
        <v>445</v>
      </c>
      <c r="B168" s="91">
        <v>0</v>
      </c>
      <c r="C168" s="91">
        <v>0</v>
      </c>
      <c r="D168" s="736">
        <f t="shared" si="19"/>
        <v>0</v>
      </c>
      <c r="E168" s="68"/>
      <c r="F168" s="106"/>
      <c r="G168" s="106"/>
      <c r="H168" s="48"/>
      <c r="I168" s="48"/>
      <c r="J168" s="48"/>
      <c r="K168" s="48"/>
      <c r="L168" s="48"/>
      <c r="M168" s="48"/>
      <c r="N168" s="48"/>
      <c r="O168" s="48"/>
      <c r="P168" s="48"/>
      <c r="Q168" s="48"/>
    </row>
    <row r="169" spans="1:17" s="740" customFormat="1" ht="13.8">
      <c r="A169" s="738" t="s">
        <v>446</v>
      </c>
      <c r="B169" s="91">
        <v>0</v>
      </c>
      <c r="C169" s="91">
        <v>0</v>
      </c>
      <c r="D169" s="736">
        <f t="shared" si="19"/>
        <v>0</v>
      </c>
      <c r="E169" s="68"/>
      <c r="F169" s="106"/>
      <c r="G169" s="106"/>
      <c r="H169" s="48"/>
      <c r="I169" s="48"/>
      <c r="J169" s="48"/>
      <c r="K169" s="48"/>
      <c r="L169" s="48"/>
      <c r="M169" s="48"/>
      <c r="N169" s="48"/>
      <c r="O169" s="48"/>
      <c r="P169" s="48"/>
      <c r="Q169" s="48"/>
    </row>
    <row r="170" spans="1:17" s="740" customFormat="1" ht="13.8">
      <c r="A170" s="101" t="s">
        <v>447</v>
      </c>
      <c r="B170" s="91">
        <v>0</v>
      </c>
      <c r="C170" s="91">
        <v>0</v>
      </c>
      <c r="D170" s="736">
        <f t="shared" si="19"/>
        <v>0</v>
      </c>
      <c r="E170" s="68"/>
      <c r="F170" s="106"/>
      <c r="G170" s="106"/>
      <c r="H170" s="48"/>
      <c r="I170" s="48"/>
      <c r="J170" s="48"/>
      <c r="K170" s="48"/>
      <c r="L170" s="48"/>
      <c r="M170" s="48"/>
      <c r="N170" s="48"/>
      <c r="O170" s="48"/>
      <c r="P170" s="48"/>
      <c r="Q170" s="48"/>
    </row>
    <row r="171" spans="1:17" s="740" customFormat="1" ht="13.8">
      <c r="A171" s="101" t="s">
        <v>448</v>
      </c>
      <c r="B171" s="91">
        <v>0</v>
      </c>
      <c r="C171" s="91">
        <v>0</v>
      </c>
      <c r="D171" s="736">
        <f>SUM(B171:C171)</f>
        <v>0</v>
      </c>
      <c r="E171" s="68"/>
      <c r="F171" s="106"/>
      <c r="G171" s="106"/>
      <c r="H171" s="48"/>
      <c r="I171" s="48"/>
      <c r="J171" s="48"/>
      <c r="K171" s="48"/>
      <c r="L171" s="48"/>
      <c r="M171" s="48"/>
      <c r="N171" s="48"/>
      <c r="O171" s="48"/>
      <c r="P171" s="48"/>
      <c r="Q171" s="48"/>
    </row>
    <row r="172" spans="1:17" s="740" customFormat="1" ht="13.8">
      <c r="A172" s="737" t="s">
        <v>449</v>
      </c>
      <c r="B172" s="91">
        <v>0</v>
      </c>
      <c r="C172" s="91">
        <v>0</v>
      </c>
      <c r="D172" s="736">
        <f t="shared" si="19"/>
        <v>0</v>
      </c>
      <c r="E172" s="68"/>
      <c r="F172" s="106"/>
      <c r="G172" s="106"/>
      <c r="H172" s="48"/>
      <c r="I172" s="48"/>
      <c r="J172" s="48"/>
      <c r="K172" s="48"/>
      <c r="L172" s="48"/>
      <c r="M172" s="48"/>
      <c r="N172" s="48"/>
      <c r="O172" s="48"/>
      <c r="P172" s="48"/>
      <c r="Q172" s="48"/>
    </row>
    <row r="173" spans="1:17" s="740" customFormat="1" ht="14.4" thickBot="1">
      <c r="A173" s="738" t="s">
        <v>450</v>
      </c>
      <c r="B173" s="924">
        <v>0</v>
      </c>
      <c r="C173" s="924">
        <v>0</v>
      </c>
      <c r="D173" s="768">
        <f t="shared" si="19"/>
        <v>0</v>
      </c>
      <c r="E173" s="68"/>
      <c r="F173" s="106"/>
      <c r="G173" s="106"/>
      <c r="H173" s="48"/>
      <c r="I173" s="48"/>
      <c r="K173" s="48"/>
      <c r="L173" s="48"/>
      <c r="M173" s="48"/>
      <c r="N173" s="48"/>
      <c r="O173" s="48"/>
      <c r="P173" s="48"/>
      <c r="Q173" s="48"/>
    </row>
    <row r="174" spans="1:17" s="740" customFormat="1" ht="14.4" thickBot="1">
      <c r="A174" s="107" t="s">
        <v>10</v>
      </c>
      <c r="B174" s="926">
        <f>SUM(B164:B173)</f>
        <v>17343.249999999993</v>
      </c>
      <c r="C174" s="926">
        <f>SUM(C164:C173)</f>
        <v>5364</v>
      </c>
      <c r="D174" s="927">
        <f>SUM(D164:D173)</f>
        <v>22707.249999999993</v>
      </c>
      <c r="E174" s="108"/>
      <c r="F174" s="180"/>
      <c r="G174" s="48"/>
      <c r="H174" s="48"/>
      <c r="I174" s="48"/>
      <c r="J174" s="119"/>
      <c r="K174" s="48"/>
      <c r="L174" s="48"/>
      <c r="M174" s="48"/>
      <c r="N174" s="48"/>
      <c r="O174" s="48"/>
      <c r="P174" s="48"/>
      <c r="Q174" s="48"/>
    </row>
    <row r="175" spans="1:17" s="740" customFormat="1" ht="15.6">
      <c r="A175" s="769" t="s">
        <v>451</v>
      </c>
      <c r="B175" s="48"/>
      <c r="C175" s="48"/>
      <c r="D175" s="48"/>
      <c r="E175" s="48"/>
      <c r="F175" s="48"/>
      <c r="G175" s="48"/>
      <c r="H175" s="48"/>
      <c r="I175" s="48"/>
      <c r="J175" s="48"/>
      <c r="K175" s="48"/>
      <c r="L175" s="48"/>
      <c r="M175" s="48"/>
      <c r="N175" s="48"/>
      <c r="O175" s="48"/>
      <c r="P175" s="48"/>
      <c r="Q175" s="48"/>
    </row>
    <row r="176" spans="1:17" s="740" customFormat="1" ht="15.6">
      <c r="A176" s="769" t="s">
        <v>452</v>
      </c>
      <c r="B176" s="48"/>
      <c r="C176" s="48"/>
      <c r="D176" s="48"/>
      <c r="E176" s="48"/>
      <c r="F176" s="48"/>
      <c r="G176" s="48"/>
      <c r="H176" s="48"/>
      <c r="I176" s="48"/>
      <c r="J176" s="48"/>
      <c r="K176" s="48"/>
      <c r="L176" s="48"/>
      <c r="M176" s="48"/>
      <c r="N176" s="48"/>
      <c r="O176" s="48"/>
      <c r="P176" s="48"/>
      <c r="Q176" s="48"/>
    </row>
    <row r="177" spans="1:17" s="740" customFormat="1" ht="16.2">
      <c r="A177" s="48" t="s">
        <v>453</v>
      </c>
      <c r="B177" s="48"/>
      <c r="C177" s="48"/>
      <c r="D177" s="48"/>
      <c r="E177" s="48"/>
      <c r="F177" s="48"/>
      <c r="G177" s="48"/>
      <c r="H177" s="48"/>
      <c r="I177" s="48"/>
      <c r="J177" s="48"/>
      <c r="K177" s="48"/>
      <c r="L177" s="48"/>
      <c r="M177" s="48"/>
      <c r="N177" s="48"/>
      <c r="O177" s="48"/>
      <c r="P177" s="48"/>
      <c r="Q177" s="48"/>
    </row>
    <row r="180" spans="1:17" s="740" customFormat="1" ht="13.8">
      <c r="A180" s="692" t="s">
        <v>454</v>
      </c>
      <c r="B180" s="48"/>
      <c r="C180" s="48"/>
      <c r="D180" s="48"/>
      <c r="E180" s="48"/>
      <c r="F180" s="48"/>
      <c r="G180" s="48"/>
      <c r="H180" s="48"/>
      <c r="I180" s="48"/>
      <c r="J180" s="48"/>
      <c r="K180" s="48"/>
      <c r="L180" s="48"/>
      <c r="M180" s="48"/>
      <c r="N180" s="48"/>
      <c r="O180" s="48"/>
      <c r="P180" s="48"/>
      <c r="Q180" s="48"/>
    </row>
  </sheetData>
  <mergeCells count="15">
    <mergeCell ref="B154:D154"/>
    <mergeCell ref="B162:D162"/>
    <mergeCell ref="E163:J163"/>
    <mergeCell ref="A1:Q1"/>
    <mergeCell ref="S1:AE1"/>
    <mergeCell ref="A2:Q2"/>
    <mergeCell ref="A3:Q3"/>
    <mergeCell ref="A5:A7"/>
    <mergeCell ref="B5:B7"/>
    <mergeCell ref="C5:H5"/>
    <mergeCell ref="J5:J7"/>
    <mergeCell ref="K5:K7"/>
    <mergeCell ref="L5:Q5"/>
    <mergeCell ref="C6:H6"/>
    <mergeCell ref="L6:Q6"/>
  </mergeCells>
  <printOptions horizontalCentered="1"/>
  <pageMargins left="0.7" right="0.7" top="0.75" bottom="0.75" header="0.3" footer="0.3"/>
  <pageSetup scale="28" fitToWidth="0" orientation="portrait" r:id="rId1"/>
  <rowBreaks count="2" manualBreakCount="2">
    <brk id="72" max="16" man="1"/>
    <brk id="161" max="16" man="1"/>
  </rowBreaks>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pageSetUpPr fitToPage="1"/>
  </sheetPr>
  <dimension ref="A1:Q62"/>
  <sheetViews>
    <sheetView topLeftCell="A39" zoomScaleNormal="100" zoomScaleSheetLayoutView="100" workbookViewId="0">
      <selection activeCell="L28" sqref="L28"/>
    </sheetView>
  </sheetViews>
  <sheetFormatPr defaultColWidth="8.5546875" defaultRowHeight="13.2"/>
  <cols>
    <col min="1" max="1" width="38.44140625" style="48" bestFit="1" customWidth="1"/>
    <col min="2" max="3" width="12.109375" style="48" customWidth="1"/>
    <col min="4" max="8" width="14.109375" style="48" customWidth="1"/>
    <col min="9" max="9" width="11" style="48" customWidth="1"/>
    <col min="10" max="10" width="14" style="48" customWidth="1"/>
    <col min="11" max="11" width="11" style="48" customWidth="1"/>
    <col min="12" max="14" width="8.5546875" style="48"/>
    <col min="15" max="15" width="10.109375" style="48" customWidth="1"/>
    <col min="16" max="16" width="12.5546875" style="48" customWidth="1"/>
    <col min="17" max="17" width="18.44140625" style="48" customWidth="1"/>
    <col min="18" max="16384" width="8.5546875" style="48"/>
  </cols>
  <sheetData>
    <row r="1" spans="1:17" ht="15.75" customHeight="1">
      <c r="A1" s="1436" t="s">
        <v>455</v>
      </c>
      <c r="B1" s="1436"/>
      <c r="C1" s="1436"/>
      <c r="D1" s="1436"/>
      <c r="E1" s="1436"/>
      <c r="F1" s="1436"/>
      <c r="G1" s="1436"/>
      <c r="H1" s="1436"/>
      <c r="I1" s="646"/>
      <c r="J1" s="646"/>
      <c r="K1" s="646"/>
      <c r="L1" s="646"/>
      <c r="M1" s="646"/>
      <c r="N1" s="646"/>
      <c r="O1" s="646"/>
      <c r="P1" s="646"/>
      <c r="Q1" s="646"/>
    </row>
    <row r="2" spans="1:17" ht="15.75" customHeight="1">
      <c r="A2" s="1436" t="str" cm="1">
        <f t="array" ref="A2">'ESA Summary'!A2:A2</f>
        <v>Southern California Edison</v>
      </c>
      <c r="B2" s="1436"/>
      <c r="C2" s="1436"/>
      <c r="D2" s="1436"/>
      <c r="E2" s="1436"/>
      <c r="F2" s="1436"/>
      <c r="G2" s="1436"/>
      <c r="H2" s="1436"/>
      <c r="I2" s="646"/>
      <c r="J2" s="646"/>
      <c r="K2" s="646"/>
      <c r="L2" s="646"/>
      <c r="M2" s="646"/>
      <c r="N2" s="646"/>
      <c r="O2" s="646"/>
      <c r="P2" s="646"/>
      <c r="Q2" s="646"/>
    </row>
    <row r="3" spans="1:17" ht="15.75" customHeight="1">
      <c r="A3" s="1436" t="str" cm="1">
        <f t="array" ref="A3">'ESA Summary'!A3:A3</f>
        <v>Through January 2026</v>
      </c>
      <c r="B3" s="1436"/>
      <c r="C3" s="1436"/>
      <c r="D3" s="1436"/>
      <c r="E3" s="1436"/>
      <c r="F3" s="1436"/>
      <c r="G3" s="1436"/>
      <c r="H3" s="1436"/>
      <c r="I3" s="647"/>
      <c r="J3" s="647"/>
      <c r="K3" s="647"/>
      <c r="L3" s="647"/>
      <c r="M3" s="647"/>
      <c r="N3" s="647"/>
      <c r="O3" s="647"/>
      <c r="P3" s="647"/>
      <c r="Q3" s="647"/>
    </row>
    <row r="4" spans="1:17" ht="17.25" customHeight="1" thickBot="1">
      <c r="A4" s="614"/>
      <c r="B4" s="614"/>
      <c r="C4" s="614"/>
      <c r="D4" s="614"/>
      <c r="E4" s="614"/>
      <c r="F4" s="614"/>
      <c r="G4" s="614"/>
      <c r="H4" s="614"/>
      <c r="I4" s="614"/>
      <c r="J4" s="614"/>
      <c r="K4" s="614"/>
      <c r="L4" s="614"/>
      <c r="M4" s="614"/>
      <c r="N4" s="614"/>
    </row>
    <row r="5" spans="1:17" ht="19.2" thickBot="1">
      <c r="A5" s="1479" t="s">
        <v>60</v>
      </c>
      <c r="B5" s="1482" t="s">
        <v>63</v>
      </c>
      <c r="C5" s="1485" t="s">
        <v>456</v>
      </c>
      <c r="D5" s="1486"/>
      <c r="E5" s="1486"/>
      <c r="F5" s="1486"/>
      <c r="G5" s="1486"/>
      <c r="H5" s="1501"/>
    </row>
    <row r="6" spans="1:17">
      <c r="A6" s="1480"/>
      <c r="B6" s="1483"/>
      <c r="C6" s="1502" t="s">
        <v>59</v>
      </c>
      <c r="D6" s="1503"/>
      <c r="E6" s="1503"/>
      <c r="F6" s="1503"/>
      <c r="G6" s="1503"/>
      <c r="H6" s="1504"/>
    </row>
    <row r="7" spans="1:17" ht="27" thickBot="1">
      <c r="A7" s="1481" t="s">
        <v>60</v>
      </c>
      <c r="B7" s="1484" t="s">
        <v>63</v>
      </c>
      <c r="C7" s="1024" t="s">
        <v>64</v>
      </c>
      <c r="D7" s="1025" t="s">
        <v>457</v>
      </c>
      <c r="E7" s="1025" t="s">
        <v>192</v>
      </c>
      <c r="F7" s="1025" t="s">
        <v>193</v>
      </c>
      <c r="G7" s="1025" t="s">
        <v>68</v>
      </c>
      <c r="H7" s="1026" t="s">
        <v>69</v>
      </c>
    </row>
    <row r="8" spans="1:17" ht="15.6">
      <c r="A8" s="615" t="s">
        <v>24</v>
      </c>
      <c r="B8" s="616"/>
      <c r="C8" s="617"/>
      <c r="D8" s="618"/>
      <c r="E8" s="618"/>
      <c r="F8" s="618"/>
      <c r="G8" s="618"/>
      <c r="H8" s="619"/>
      <c r="I8" s="904"/>
    </row>
    <row r="9" spans="1:17">
      <c r="A9" s="88" t="s">
        <v>458</v>
      </c>
      <c r="B9" s="88" t="s">
        <v>72</v>
      </c>
      <c r="C9" s="89">
        <v>34</v>
      </c>
      <c r="D9" s="90">
        <v>-10381</v>
      </c>
      <c r="E9" s="90">
        <v>0</v>
      </c>
      <c r="F9" s="90">
        <v>515</v>
      </c>
      <c r="G9" s="91">
        <v>48774</v>
      </c>
      <c r="H9" s="92">
        <f>IF($G$31&lt;&gt;0,G9/$G$31,0)</f>
        <v>1.6561258729006413E-2</v>
      </c>
      <c r="I9" s="68"/>
    </row>
    <row r="10" spans="1:17">
      <c r="A10" s="88" t="s">
        <v>459</v>
      </c>
      <c r="B10" s="88" t="s">
        <v>72</v>
      </c>
      <c r="C10" s="89">
        <v>1</v>
      </c>
      <c r="D10" s="90">
        <v>-27</v>
      </c>
      <c r="E10" s="90">
        <v>0</v>
      </c>
      <c r="F10" s="90">
        <v>12</v>
      </c>
      <c r="G10" s="91">
        <v>1911</v>
      </c>
      <c r="H10" s="92">
        <f t="shared" ref="H10:H29" si="0">IF($G$31&lt;&gt;0,G10/$G$31,0)</f>
        <v>6.4888189262991055E-4</v>
      </c>
    </row>
    <row r="11" spans="1:17">
      <c r="A11" s="88" t="s">
        <v>460</v>
      </c>
      <c r="B11" s="88" t="s">
        <v>72</v>
      </c>
      <c r="C11" s="89">
        <v>3</v>
      </c>
      <c r="D11" s="90">
        <v>-270</v>
      </c>
      <c r="E11" s="90">
        <v>0</v>
      </c>
      <c r="F11" s="90">
        <v>17</v>
      </c>
      <c r="G11" s="91">
        <v>5828</v>
      </c>
      <c r="H11" s="92">
        <f t="shared" si="0"/>
        <v>1.9789030194909043E-3</v>
      </c>
    </row>
    <row r="12" spans="1:17">
      <c r="A12" s="88" t="s">
        <v>461</v>
      </c>
      <c r="B12" s="88" t="s">
        <v>72</v>
      </c>
      <c r="C12" s="89">
        <v>25</v>
      </c>
      <c r="D12" s="90">
        <v>-5175</v>
      </c>
      <c r="E12" s="90">
        <v>0</v>
      </c>
      <c r="F12" s="90">
        <v>358</v>
      </c>
      <c r="G12" s="91">
        <v>57700</v>
      </c>
      <c r="H12" s="92">
        <f t="shared" si="0"/>
        <v>1.9592090635659778E-2</v>
      </c>
    </row>
    <row r="13" spans="1:17">
      <c r="A13" s="658" t="s">
        <v>27</v>
      </c>
      <c r="B13" s="661"/>
      <c r="C13" s="620"/>
      <c r="D13" s="621"/>
      <c r="E13" s="621"/>
      <c r="F13" s="621"/>
      <c r="G13" s="621"/>
      <c r="H13" s="234"/>
    </row>
    <row r="14" spans="1:17">
      <c r="A14" s="88" t="s">
        <v>83</v>
      </c>
      <c r="B14" s="88" t="s">
        <v>72</v>
      </c>
      <c r="C14" s="89">
        <v>82</v>
      </c>
      <c r="D14" s="90">
        <v>-109710</v>
      </c>
      <c r="E14" s="90">
        <v>0</v>
      </c>
      <c r="F14" s="90">
        <v>14412</v>
      </c>
      <c r="G14" s="91">
        <v>470887</v>
      </c>
      <c r="H14" s="92">
        <f t="shared" si="0"/>
        <v>0.15989013489001605</v>
      </c>
    </row>
    <row r="15" spans="1:17">
      <c r="A15" s="658" t="s">
        <v>28</v>
      </c>
      <c r="B15" s="661"/>
      <c r="C15" s="620"/>
      <c r="D15" s="621"/>
      <c r="E15" s="621"/>
      <c r="F15" s="621"/>
      <c r="G15" s="621"/>
      <c r="H15" s="234"/>
    </row>
    <row r="16" spans="1:17">
      <c r="A16" s="88" t="s">
        <v>98</v>
      </c>
      <c r="B16" s="88" t="s">
        <v>77</v>
      </c>
      <c r="C16" s="89">
        <v>27</v>
      </c>
      <c r="D16" s="90">
        <v>14351</v>
      </c>
      <c r="E16" s="90">
        <v>7</v>
      </c>
      <c r="F16" s="90">
        <v>0</v>
      </c>
      <c r="G16" s="91">
        <v>110178</v>
      </c>
      <c r="H16" s="92">
        <f t="shared" si="0"/>
        <v>3.7411046136147715E-2</v>
      </c>
    </row>
    <row r="17" spans="1:8">
      <c r="A17" s="658" t="s">
        <v>29</v>
      </c>
      <c r="B17" s="661"/>
      <c r="C17" s="620"/>
      <c r="D17" s="621"/>
      <c r="E17" s="621"/>
      <c r="F17" s="621"/>
      <c r="G17" s="621"/>
      <c r="H17" s="234"/>
    </row>
    <row r="18" spans="1:8">
      <c r="A18" s="88" t="s">
        <v>462</v>
      </c>
      <c r="B18" s="88" t="s">
        <v>72</v>
      </c>
      <c r="C18" s="89">
        <v>95</v>
      </c>
      <c r="D18" s="90">
        <v>-47272</v>
      </c>
      <c r="E18" s="90">
        <v>0</v>
      </c>
      <c r="F18" s="90">
        <v>12029</v>
      </c>
      <c r="G18" s="91">
        <v>1477134</v>
      </c>
      <c r="H18" s="92">
        <f t="shared" si="0"/>
        <v>0.50156227398638942</v>
      </c>
    </row>
    <row r="19" spans="1:8">
      <c r="A19" s="88" t="s">
        <v>463</v>
      </c>
      <c r="B19" s="88" t="s">
        <v>72</v>
      </c>
      <c r="C19" s="89">
        <v>72</v>
      </c>
      <c r="D19" s="90">
        <v>0</v>
      </c>
      <c r="E19" s="90">
        <v>0</v>
      </c>
      <c r="F19" s="90">
        <v>0</v>
      </c>
      <c r="G19" s="91">
        <v>29467</v>
      </c>
      <c r="H19" s="92">
        <f t="shared" si="0"/>
        <v>1.0005548262755402E-2</v>
      </c>
    </row>
    <row r="20" spans="1:8">
      <c r="A20" s="88" t="s">
        <v>123</v>
      </c>
      <c r="B20" s="88" t="s">
        <v>72</v>
      </c>
      <c r="C20" s="89">
        <v>38</v>
      </c>
      <c r="D20" s="90">
        <v>1041</v>
      </c>
      <c r="E20" s="90">
        <v>0</v>
      </c>
      <c r="F20" s="90">
        <v>0</v>
      </c>
      <c r="G20" s="91">
        <v>12535</v>
      </c>
      <c r="H20" s="92">
        <f t="shared" si="0"/>
        <v>4.2562713365337139E-3</v>
      </c>
    </row>
    <row r="21" spans="1:8" ht="15.6">
      <c r="A21" s="658" t="s">
        <v>464</v>
      </c>
      <c r="B21" s="661"/>
      <c r="C21" s="620"/>
      <c r="D21" s="621"/>
      <c r="E21" s="621"/>
      <c r="F21" s="621"/>
      <c r="G21" s="621"/>
      <c r="H21" s="234"/>
    </row>
    <row r="22" spans="1:8">
      <c r="A22" s="88" t="s">
        <v>465</v>
      </c>
      <c r="B22" s="88" t="s">
        <v>77</v>
      </c>
      <c r="C22" s="89">
        <v>74</v>
      </c>
      <c r="D22" s="621"/>
      <c r="E22" s="621"/>
      <c r="F22" s="621"/>
      <c r="G22" s="91">
        <v>239314</v>
      </c>
      <c r="H22" s="92">
        <f t="shared" si="0"/>
        <v>8.1259299452032654E-2</v>
      </c>
    </row>
    <row r="23" spans="1:8">
      <c r="A23" s="88" t="s">
        <v>466</v>
      </c>
      <c r="B23" s="88" t="s">
        <v>72</v>
      </c>
      <c r="C23" s="89">
        <v>214</v>
      </c>
      <c r="D23" s="621"/>
      <c r="E23" s="621"/>
      <c r="F23" s="621"/>
      <c r="G23" s="91">
        <v>21050</v>
      </c>
      <c r="H23" s="92">
        <f t="shared" si="0"/>
        <v>7.1475477968914788E-3</v>
      </c>
    </row>
    <row r="24" spans="1:8">
      <c r="A24" s="88" t="s">
        <v>467</v>
      </c>
      <c r="B24" s="88" t="s">
        <v>72</v>
      </c>
      <c r="C24" s="89">
        <v>19</v>
      </c>
      <c r="D24" s="621"/>
      <c r="E24" s="621"/>
      <c r="F24" s="621"/>
      <c r="G24" s="91">
        <v>72100</v>
      </c>
      <c r="H24" s="92">
        <f t="shared" si="0"/>
        <v>2.4481624520469151E-2</v>
      </c>
    </row>
    <row r="25" spans="1:8">
      <c r="A25" s="88" t="s">
        <v>468</v>
      </c>
      <c r="B25" s="88" t="s">
        <v>72</v>
      </c>
      <c r="C25" s="89">
        <v>27</v>
      </c>
      <c r="D25" s="621"/>
      <c r="E25" s="621"/>
      <c r="F25" s="621"/>
      <c r="G25" s="91">
        <v>54720</v>
      </c>
      <c r="H25" s="92">
        <f t="shared" si="0"/>
        <v>1.8580228762275615E-2</v>
      </c>
    </row>
    <row r="26" spans="1:8">
      <c r="A26" s="88" t="s">
        <v>469</v>
      </c>
      <c r="B26" s="88" t="s">
        <v>72</v>
      </c>
      <c r="C26" s="89">
        <v>271</v>
      </c>
      <c r="D26" s="621"/>
      <c r="E26" s="621"/>
      <c r="F26" s="621"/>
      <c r="G26" s="91">
        <v>303300</v>
      </c>
      <c r="H26" s="92">
        <f t="shared" si="0"/>
        <v>0.10298580744879741</v>
      </c>
    </row>
    <row r="27" spans="1:8">
      <c r="A27" s="88" t="s">
        <v>470</v>
      </c>
      <c r="B27" s="88" t="s">
        <v>77</v>
      </c>
      <c r="C27" s="89">
        <v>28</v>
      </c>
      <c r="D27" s="621"/>
      <c r="E27" s="621"/>
      <c r="F27" s="621"/>
      <c r="G27" s="91">
        <v>4468</v>
      </c>
      <c r="H27" s="92">
        <f t="shared" si="0"/>
        <v>1.517113708147797E-3</v>
      </c>
    </row>
    <row r="28" spans="1:8">
      <c r="A28" s="658" t="s">
        <v>33</v>
      </c>
      <c r="B28" s="661"/>
      <c r="C28" s="620"/>
      <c r="D28" s="621"/>
      <c r="E28" s="621"/>
      <c r="F28" s="621"/>
      <c r="G28" s="621"/>
      <c r="H28" s="234"/>
    </row>
    <row r="29" spans="1:8">
      <c r="A29" s="88" t="s">
        <v>471</v>
      </c>
      <c r="B29" s="88" t="s">
        <v>77</v>
      </c>
      <c r="C29" s="89">
        <v>83</v>
      </c>
      <c r="D29" s="621"/>
      <c r="E29" s="621"/>
      <c r="F29" s="621"/>
      <c r="G29" s="91">
        <v>35700</v>
      </c>
      <c r="H29" s="92">
        <f t="shared" si="0"/>
        <v>1.2121969422756569E-2</v>
      </c>
    </row>
    <row r="30" spans="1:8">
      <c r="A30" s="661"/>
      <c r="B30" s="661"/>
      <c r="C30" s="71"/>
      <c r="D30" s="233"/>
      <c r="E30" s="621"/>
      <c r="F30" s="233"/>
      <c r="G30" s="233"/>
      <c r="H30" s="234"/>
    </row>
    <row r="31" spans="1:8" ht="13.8" thickBot="1">
      <c r="A31" s="978" t="s">
        <v>154</v>
      </c>
      <c r="B31" s="978"/>
      <c r="C31" s="1027"/>
      <c r="D31" s="1028">
        <f>SUM(D9:D20)</f>
        <v>-157443</v>
      </c>
      <c r="E31" s="1028">
        <f>SUM(E9:E20)</f>
        <v>7</v>
      </c>
      <c r="F31" s="1028">
        <f>SUM(F9:F20)</f>
        <v>27343</v>
      </c>
      <c r="G31" s="1031">
        <f>SUM(G9:G30)</f>
        <v>2945066</v>
      </c>
      <c r="H31" s="1007">
        <f>IF($G$31&lt;&gt;0,G31/$G$31,0)</f>
        <v>1</v>
      </c>
    </row>
    <row r="32" spans="1:8" ht="16.2" thickBot="1">
      <c r="A32" s="978" t="s">
        <v>472</v>
      </c>
      <c r="B32" s="981"/>
      <c r="C32" s="1032"/>
      <c r="D32" s="1028">
        <f>D31+(F31*29.3)</f>
        <v>643706.9</v>
      </c>
      <c r="E32" s="1033"/>
      <c r="F32" s="1033"/>
      <c r="G32" s="1034"/>
      <c r="H32" s="1035"/>
    </row>
    <row r="33" spans="1:8" ht="13.8" thickBot="1">
      <c r="A33" s="178"/>
      <c r="B33" s="178"/>
      <c r="C33" s="178"/>
      <c r="D33" s="622"/>
      <c r="E33" s="178"/>
      <c r="F33" s="178"/>
      <c r="G33" s="178"/>
      <c r="H33" s="178"/>
    </row>
    <row r="34" spans="1:8" ht="13.8" thickBot="1">
      <c r="A34" s="623" t="s">
        <v>156</v>
      </c>
      <c r="B34" s="624"/>
      <c r="C34" s="625" t="s">
        <v>10</v>
      </c>
      <c r="D34" s="105"/>
      <c r="E34" s="103"/>
      <c r="F34" s="103"/>
      <c r="G34" s="104"/>
      <c r="H34" s="104"/>
    </row>
    <row r="35" spans="1:8">
      <c r="A35" s="162" t="s">
        <v>473</v>
      </c>
      <c r="B35" s="626" t="s">
        <v>77</v>
      </c>
      <c r="C35" s="1353">
        <f>C29</f>
        <v>83</v>
      </c>
      <c r="D35" s="68"/>
      <c r="E35" s="103"/>
      <c r="F35" s="103"/>
      <c r="G35" s="627"/>
      <c r="H35" s="104"/>
    </row>
    <row r="36" spans="1:8" ht="16.2" thickBot="1">
      <c r="A36" s="1036" t="s">
        <v>474</v>
      </c>
      <c r="B36" s="1037" t="s">
        <v>77</v>
      </c>
      <c r="C36" s="1354">
        <v>421</v>
      </c>
      <c r="D36" s="628"/>
      <c r="E36" s="959"/>
      <c r="F36" s="103"/>
      <c r="G36" s="627"/>
      <c r="H36" s="104"/>
    </row>
    <row r="37" spans="1:8">
      <c r="A37" s="178"/>
      <c r="B37" s="178"/>
      <c r="C37" s="178"/>
      <c r="D37" s="178"/>
      <c r="E37" s="178"/>
      <c r="F37" s="178"/>
      <c r="G37" s="178"/>
      <c r="H37" s="178"/>
    </row>
    <row r="38" spans="1:8" ht="13.8" thickBot="1">
      <c r="A38" s="108"/>
      <c r="B38" s="108"/>
      <c r="C38" s="108"/>
      <c r="D38" s="108"/>
      <c r="E38" s="108"/>
      <c r="F38" s="108"/>
      <c r="G38" s="108"/>
      <c r="H38" s="108"/>
    </row>
    <row r="39" spans="1:8">
      <c r="A39" s="629"/>
      <c r="B39" s="1452" t="s">
        <v>5</v>
      </c>
      <c r="C39" s="1453"/>
      <c r="D39" s="1454"/>
      <c r="F39" s="108"/>
      <c r="G39" s="108"/>
      <c r="H39" s="108"/>
    </row>
    <row r="40" spans="1:8" ht="13.8" thickBot="1">
      <c r="A40" s="630" t="s">
        <v>475</v>
      </c>
      <c r="B40" s="1014" t="s">
        <v>8</v>
      </c>
      <c r="C40" s="1015" t="s">
        <v>9</v>
      </c>
      <c r="D40" s="1016" t="s">
        <v>10</v>
      </c>
      <c r="E40" s="68"/>
      <c r="F40" s="108"/>
      <c r="G40" s="108"/>
      <c r="H40" s="108"/>
    </row>
    <row r="41" spans="1:8">
      <c r="A41" s="631" t="s">
        <v>293</v>
      </c>
      <c r="B41" s="632">
        <v>9168.9500000000007</v>
      </c>
      <c r="C41" s="633"/>
      <c r="D41" s="634">
        <f>B41+C41</f>
        <v>9168.9500000000007</v>
      </c>
      <c r="E41" s="68"/>
      <c r="F41" s="108"/>
      <c r="G41" s="108"/>
      <c r="H41" s="108"/>
    </row>
    <row r="42" spans="1:8" ht="15.6">
      <c r="A42" s="101" t="s">
        <v>476</v>
      </c>
      <c r="B42" s="240">
        <v>14703.520000000008</v>
      </c>
      <c r="C42" s="40"/>
      <c r="D42" s="635">
        <f t="shared" ref="D42:D43" si="1">B42+C42</f>
        <v>14703.520000000008</v>
      </c>
      <c r="F42" s="636"/>
      <c r="G42" s="108"/>
      <c r="H42" s="108"/>
    </row>
    <row r="43" spans="1:8" ht="16.2" thickBot="1">
      <c r="A43" s="980" t="s">
        <v>477</v>
      </c>
      <c r="B43" s="637">
        <v>1084697.1799999997</v>
      </c>
      <c r="C43" s="40"/>
      <c r="D43" s="182">
        <f t="shared" si="1"/>
        <v>1084697.1799999997</v>
      </c>
      <c r="E43" s="70" t="s">
        <v>170</v>
      </c>
      <c r="F43" s="108"/>
      <c r="G43" s="108"/>
      <c r="H43" s="108"/>
    </row>
    <row r="44" spans="1:8" ht="13.8" thickBot="1">
      <c r="A44" s="638"/>
      <c r="B44" s="638"/>
      <c r="C44" s="639"/>
      <c r="D44" s="640"/>
      <c r="F44" s="108"/>
      <c r="G44" s="108"/>
      <c r="H44" s="108"/>
    </row>
    <row r="45" spans="1:8" ht="16.2" thickBot="1">
      <c r="A45" s="641" t="s">
        <v>478</v>
      </c>
      <c r="B45" s="642">
        <f>SUM(B41:B43)</f>
        <v>1108569.6499999997</v>
      </c>
      <c r="C45" s="642">
        <f>SUM(C41:C43)</f>
        <v>0</v>
      </c>
      <c r="D45" s="643">
        <f>SUM(D41:D43)</f>
        <v>1108569.6499999997</v>
      </c>
      <c r="E45" s="644"/>
      <c r="F45" s="645"/>
      <c r="G45" s="108"/>
      <c r="H45" s="108"/>
    </row>
    <row r="46" spans="1:8" ht="14.25" customHeight="1">
      <c r="A46" s="108"/>
      <c r="B46" s="108"/>
      <c r="C46" s="108"/>
      <c r="D46" s="108"/>
      <c r="E46" s="108"/>
      <c r="F46" s="108"/>
      <c r="G46" s="108"/>
      <c r="H46" s="108"/>
    </row>
    <row r="47" spans="1:8" ht="27.9" customHeight="1">
      <c r="A47" s="1464" t="s">
        <v>479</v>
      </c>
      <c r="B47" s="1464"/>
      <c r="C47" s="1464"/>
      <c r="D47" s="1464"/>
      <c r="E47" s="1464"/>
      <c r="F47" s="1464"/>
      <c r="G47" s="1464"/>
      <c r="H47" s="1464"/>
    </row>
    <row r="48" spans="1:8" ht="16.5" customHeight="1">
      <c r="A48" s="1500" t="s">
        <v>480</v>
      </c>
      <c r="B48" s="1500"/>
      <c r="C48" s="1500"/>
      <c r="D48" s="1500"/>
      <c r="E48" s="1500"/>
      <c r="F48" s="1500"/>
      <c r="G48" s="1500"/>
      <c r="H48" s="1500"/>
    </row>
    <row r="49" spans="1:8" ht="14.25" customHeight="1">
      <c r="A49" s="1500" t="s">
        <v>481</v>
      </c>
      <c r="B49" s="1500"/>
      <c r="C49" s="1500"/>
      <c r="D49" s="1500"/>
      <c r="E49" s="1500"/>
      <c r="F49" s="1500"/>
      <c r="G49" s="1500"/>
      <c r="H49" s="1500"/>
    </row>
    <row r="50" spans="1:8" ht="27.75" customHeight="1">
      <c r="A50" s="1499" t="s">
        <v>482</v>
      </c>
      <c r="B50" s="1500"/>
      <c r="C50" s="1500"/>
      <c r="D50" s="1500"/>
      <c r="E50" s="1500"/>
      <c r="F50" s="1500"/>
      <c r="G50" s="1500"/>
      <c r="H50" s="1500"/>
    </row>
    <row r="51" spans="1:8" ht="44.25" customHeight="1">
      <c r="A51" s="1499" t="s">
        <v>483</v>
      </c>
      <c r="B51" s="1500"/>
      <c r="C51" s="1500"/>
      <c r="D51" s="1500"/>
      <c r="E51" s="1500"/>
      <c r="F51" s="1500"/>
      <c r="G51" s="1500"/>
      <c r="H51" s="1500"/>
    </row>
    <row r="52" spans="1:8" ht="16.5" customHeight="1">
      <c r="A52" s="1499" t="s">
        <v>484</v>
      </c>
      <c r="B52" s="1500"/>
      <c r="C52" s="1500"/>
      <c r="D52" s="1500"/>
      <c r="E52" s="1500"/>
      <c r="F52" s="1500"/>
      <c r="G52" s="1500"/>
      <c r="H52" s="1500"/>
    </row>
    <row r="53" spans="1:8" ht="32.25" customHeight="1">
      <c r="A53" s="1499" t="s">
        <v>485</v>
      </c>
      <c r="B53" s="1500"/>
      <c r="C53" s="1500"/>
      <c r="D53" s="1500"/>
      <c r="E53" s="1500"/>
      <c r="F53" s="1500"/>
      <c r="G53" s="1500"/>
      <c r="H53" s="1500"/>
    </row>
    <row r="62" spans="1:8">
      <c r="A62" s="108"/>
      <c r="B62" s="108"/>
      <c r="D62" s="648"/>
    </row>
  </sheetData>
  <mergeCells count="15">
    <mergeCell ref="B39:D39"/>
    <mergeCell ref="A1:H1"/>
    <mergeCell ref="A2:H2"/>
    <mergeCell ref="A3:H3"/>
    <mergeCell ref="A5:A7"/>
    <mergeCell ref="B5:B7"/>
    <mergeCell ref="C5:H5"/>
    <mergeCell ref="C6:H6"/>
    <mergeCell ref="A50:H50"/>
    <mergeCell ref="A51:H51"/>
    <mergeCell ref="A52:H52"/>
    <mergeCell ref="A53:H53"/>
    <mergeCell ref="A47:H47"/>
    <mergeCell ref="A48:H48"/>
    <mergeCell ref="A49:H49"/>
  </mergeCells>
  <printOptions horizontalCentered="1"/>
  <pageMargins left="0.7" right="0.7" top="0.75" bottom="0.75" header="0.3" footer="0.3"/>
  <pageSetup scale="69" fitToHeight="0" orientation="portrait" r:id="rId1"/>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tabColor theme="0" tint="-0.14999847407452621"/>
    <pageSetUpPr fitToPage="1"/>
  </sheetPr>
  <dimension ref="A1:O53"/>
  <sheetViews>
    <sheetView topLeftCell="A19" zoomScale="110" zoomScaleNormal="110" zoomScaleSheetLayoutView="100" workbookViewId="0">
      <selection activeCell="L28" sqref="L28"/>
    </sheetView>
  </sheetViews>
  <sheetFormatPr defaultColWidth="9.44140625" defaultRowHeight="13.2"/>
  <cols>
    <col min="1" max="1" width="47.5546875" style="48" customWidth="1"/>
    <col min="2" max="2" width="10.109375" style="48" customWidth="1"/>
    <col min="3" max="3" width="11.5546875" style="48" customWidth="1"/>
    <col min="4" max="4" width="14.44140625" style="48" customWidth="1"/>
    <col min="5" max="5" width="15.5546875" style="48" customWidth="1"/>
    <col min="6" max="6" width="13.33203125" style="48" customWidth="1"/>
    <col min="7" max="7" width="11.5546875" style="48" customWidth="1"/>
    <col min="8" max="8" width="10.44140625" style="48" bestFit="1" customWidth="1"/>
  </cols>
  <sheetData>
    <row r="1" spans="1:15" ht="15.6">
      <c r="A1" s="1507" t="str" cm="1">
        <f t="array" ref="A1">'ESA Summary'!A1:A1</f>
        <v xml:space="preserve"> Energy Savings Assistance Program - Expenses Summary</v>
      </c>
      <c r="B1" s="1436"/>
      <c r="C1" s="1436"/>
      <c r="D1" s="1436"/>
      <c r="E1" s="1436"/>
      <c r="F1" s="1436"/>
      <c r="G1" s="1436"/>
      <c r="H1" s="1436"/>
      <c r="I1" s="34"/>
      <c r="J1" s="34"/>
      <c r="K1" s="34"/>
      <c r="L1" s="34"/>
      <c r="M1" s="34"/>
      <c r="N1" s="34"/>
      <c r="O1" s="34"/>
    </row>
    <row r="2" spans="1:15" ht="15.6">
      <c r="A2" s="1507" t="str" cm="1">
        <f t="array" ref="A2">'ESA Summary'!A2:A2</f>
        <v>Southern California Edison</v>
      </c>
      <c r="B2" s="1436"/>
      <c r="C2" s="1436"/>
      <c r="D2" s="1436"/>
      <c r="E2" s="1436"/>
      <c r="F2" s="1436"/>
      <c r="G2" s="1436"/>
      <c r="H2" s="1436"/>
      <c r="I2" s="1508"/>
      <c r="J2" s="1508"/>
      <c r="K2" s="1508"/>
      <c r="L2" s="1508"/>
      <c r="M2" s="1508"/>
      <c r="N2" s="1508"/>
      <c r="O2" s="1508"/>
    </row>
    <row r="3" spans="1:15" ht="15.6">
      <c r="A3" s="1507" t="str" cm="1">
        <f t="array" ref="A3">'ESA Summary'!A3:A3</f>
        <v>Through January 2026</v>
      </c>
      <c r="B3" s="1436"/>
      <c r="C3" s="1436"/>
      <c r="D3" s="1436"/>
      <c r="E3" s="1436"/>
      <c r="F3" s="1436"/>
      <c r="G3" s="1436"/>
      <c r="H3" s="1436"/>
      <c r="I3" s="1508"/>
      <c r="J3" s="1508"/>
      <c r="K3" s="1508"/>
      <c r="L3" s="1508"/>
      <c r="M3" s="1508"/>
      <c r="N3" s="1508"/>
      <c r="O3" s="1508"/>
    </row>
    <row r="5" spans="1:15" ht="15.6">
      <c r="A5" s="1509" t="s">
        <v>486</v>
      </c>
      <c r="B5" s="1510" t="s">
        <v>487</v>
      </c>
      <c r="C5" s="1510"/>
      <c r="D5" s="1510"/>
      <c r="E5" s="1510"/>
      <c r="F5" s="1510"/>
      <c r="G5" s="1510"/>
      <c r="H5"/>
    </row>
    <row r="6" spans="1:15" s="5" customFormat="1" ht="68.400000000000006">
      <c r="A6" s="1509" t="s">
        <v>486</v>
      </c>
      <c r="B6" s="36" t="s">
        <v>488</v>
      </c>
      <c r="C6" s="36" t="s">
        <v>489</v>
      </c>
      <c r="D6" s="36" t="s">
        <v>490</v>
      </c>
      <c r="E6" s="36" t="s">
        <v>491</v>
      </c>
      <c r="F6" s="36" t="s">
        <v>492</v>
      </c>
      <c r="G6" s="36" t="s">
        <v>493</v>
      </c>
      <c r="H6" s="873"/>
    </row>
    <row r="7" spans="1:15">
      <c r="A7" s="37" t="s">
        <v>494</v>
      </c>
      <c r="B7" s="37"/>
      <c r="C7" s="37"/>
      <c r="D7" s="37"/>
      <c r="E7" s="37"/>
      <c r="F7" s="38"/>
      <c r="G7" s="39"/>
      <c r="H7" s="35"/>
    </row>
    <row r="8" spans="1:15">
      <c r="A8" s="37" t="s">
        <v>495</v>
      </c>
      <c r="B8" s="37"/>
      <c r="C8" s="37"/>
      <c r="D8" s="37"/>
      <c r="E8" s="37"/>
      <c r="F8" s="38"/>
      <c r="G8" s="39"/>
      <c r="H8" s="35"/>
    </row>
    <row r="9" spans="1:15">
      <c r="A9" s="37" t="s">
        <v>496</v>
      </c>
      <c r="B9" s="37"/>
      <c r="C9" s="37"/>
      <c r="D9" s="37"/>
      <c r="E9" s="37"/>
      <c r="F9" s="40"/>
      <c r="G9" s="37"/>
      <c r="H9"/>
    </row>
    <row r="10" spans="1:15">
      <c r="A10" s="37" t="s">
        <v>497</v>
      </c>
      <c r="B10" s="37"/>
      <c r="C10" s="1512" t="s">
        <v>1151</v>
      </c>
      <c r="D10" s="1513"/>
      <c r="E10" s="1514"/>
      <c r="F10" s="40"/>
      <c r="G10" s="37"/>
      <c r="H10" s="41"/>
      <c r="I10" s="42"/>
    </row>
    <row r="11" spans="1:15" ht="16.2">
      <c r="A11" s="37" t="s">
        <v>498</v>
      </c>
      <c r="B11" s="37"/>
      <c r="C11" s="1515"/>
      <c r="D11" s="1516"/>
      <c r="E11" s="1517"/>
      <c r="F11" s="43"/>
      <c r="G11" s="929"/>
      <c r="H11" s="41"/>
      <c r="I11" s="45"/>
    </row>
    <row r="12" spans="1:15">
      <c r="A12" s="37" t="s">
        <v>499</v>
      </c>
      <c r="B12" s="37"/>
      <c r="C12" s="1515"/>
      <c r="D12" s="1516"/>
      <c r="E12" s="1517"/>
      <c r="F12" s="40"/>
      <c r="G12" s="37"/>
      <c r="H12"/>
    </row>
    <row r="13" spans="1:15">
      <c r="A13" s="37" t="s">
        <v>500</v>
      </c>
      <c r="B13" s="37"/>
      <c r="C13" s="1515"/>
      <c r="D13" s="1516"/>
      <c r="E13" s="1517"/>
      <c r="F13" s="40"/>
      <c r="G13" s="929"/>
      <c r="H13"/>
    </row>
    <row r="14" spans="1:15">
      <c r="A14" s="37" t="s">
        <v>501</v>
      </c>
      <c r="B14" s="37"/>
      <c r="C14" s="1518"/>
      <c r="D14" s="1519"/>
      <c r="E14" s="1520"/>
      <c r="F14" s="40"/>
      <c r="G14" s="37"/>
      <c r="H14"/>
    </row>
    <row r="15" spans="1:15">
      <c r="A15" s="37"/>
      <c r="B15" s="37" t="s">
        <v>307</v>
      </c>
      <c r="C15" s="37" t="s">
        <v>307</v>
      </c>
      <c r="D15" s="37" t="s">
        <v>307</v>
      </c>
      <c r="E15" s="37" t="s">
        <v>307</v>
      </c>
      <c r="F15" s="40"/>
      <c r="G15" s="37"/>
      <c r="H15"/>
    </row>
    <row r="16" spans="1:15">
      <c r="A16" s="46" t="s">
        <v>154</v>
      </c>
      <c r="B16" s="37" t="s">
        <v>307</v>
      </c>
      <c r="C16" s="37" t="s">
        <v>502</v>
      </c>
      <c r="D16" s="37" t="s">
        <v>307</v>
      </c>
      <c r="E16" s="37"/>
      <c r="F16" s="40"/>
      <c r="G16" s="929"/>
      <c r="H16"/>
    </row>
    <row r="17" spans="1:8">
      <c r="A17" s="47"/>
      <c r="B17" s="47"/>
      <c r="C17" s="47"/>
      <c r="D17" s="47"/>
      <c r="E17" s="47"/>
      <c r="F17" s="47"/>
      <c r="G17" s="47"/>
      <c r="H17"/>
    </row>
    <row r="18" spans="1:8" ht="15.75" customHeight="1">
      <c r="A18" s="896" t="s">
        <v>503</v>
      </c>
      <c r="B18" s="896"/>
      <c r="C18" s="896"/>
      <c r="D18" s="896"/>
      <c r="E18" s="896"/>
      <c r="F18" s="896"/>
      <c r="G18" s="896"/>
      <c r="H18"/>
    </row>
    <row r="19" spans="1:8" ht="30" customHeight="1">
      <c r="A19" s="1511" t="s">
        <v>504</v>
      </c>
      <c r="B19" s="1511"/>
      <c r="C19" s="1511"/>
      <c r="D19" s="1511"/>
      <c r="E19" s="1511"/>
      <c r="F19" s="1511"/>
      <c r="G19" s="1511"/>
      <c r="H19" s="955"/>
    </row>
    <row r="20" spans="1:8" ht="12.9" customHeight="1">
      <c r="A20" s="1511"/>
      <c r="B20" s="1511"/>
      <c r="C20" s="1511"/>
      <c r="D20" s="1511"/>
      <c r="E20" s="1511"/>
      <c r="F20" s="1511"/>
      <c r="G20" s="1511"/>
      <c r="H20" s="955"/>
    </row>
    <row r="21" spans="1:8" ht="12.9" customHeight="1">
      <c r="A21" s="1511"/>
      <c r="B21" s="1511"/>
      <c r="C21" s="1511"/>
      <c r="D21" s="1511"/>
      <c r="E21" s="1511"/>
      <c r="F21" s="1511"/>
      <c r="G21" s="1511"/>
      <c r="H21" s="955"/>
    </row>
    <row r="22" spans="1:8" ht="12.9" customHeight="1">
      <c r="A22" s="1511"/>
      <c r="B22" s="1511"/>
      <c r="C22" s="1511"/>
      <c r="D22" s="1511"/>
      <c r="E22" s="1511"/>
      <c r="F22" s="1511"/>
      <c r="G22" s="1511"/>
      <c r="H22" s="955"/>
    </row>
    <row r="23" spans="1:8" ht="15.75" customHeight="1">
      <c r="A23" s="1506" t="s">
        <v>505</v>
      </c>
      <c r="B23" s="1506"/>
      <c r="C23" s="1506"/>
      <c r="D23" s="1506"/>
      <c r="E23" s="1506"/>
      <c r="F23" s="1506"/>
      <c r="G23" s="1506"/>
      <c r="H23"/>
    </row>
    <row r="24" spans="1:8">
      <c r="A24" s="64"/>
      <c r="H24"/>
    </row>
    <row r="25" spans="1:8">
      <c r="A25" s="64"/>
      <c r="H25"/>
    </row>
    <row r="26" spans="1:8" ht="15.75" customHeight="1">
      <c r="A26" s="48" t="s">
        <v>506</v>
      </c>
      <c r="B26" s="49"/>
      <c r="C26" s="49"/>
      <c r="D26" s="49"/>
    </row>
    <row r="28" spans="1:8" ht="26.4">
      <c r="A28" s="50" t="s">
        <v>507</v>
      </c>
      <c r="B28" s="51" t="s">
        <v>63</v>
      </c>
      <c r="C28" s="51" t="s">
        <v>508</v>
      </c>
      <c r="D28" s="51" t="s">
        <v>509</v>
      </c>
    </row>
    <row r="29" spans="1:8" ht="26.4">
      <c r="A29" s="52" t="s">
        <v>510</v>
      </c>
      <c r="B29" s="53" t="s">
        <v>511</v>
      </c>
      <c r="C29" s="1355">
        <v>0</v>
      </c>
      <c r="D29" s="1355">
        <v>0</v>
      </c>
      <c r="E29" s="35"/>
    </row>
    <row r="30" spans="1:8" ht="26.4">
      <c r="A30" s="52" t="s">
        <v>512</v>
      </c>
      <c r="B30" s="53" t="s">
        <v>513</v>
      </c>
      <c r="C30" s="1355">
        <v>0</v>
      </c>
      <c r="D30" s="1355">
        <v>0</v>
      </c>
    </row>
    <row r="31" spans="1:8" ht="26.4">
      <c r="A31" s="37" t="s">
        <v>514</v>
      </c>
      <c r="B31" s="391" t="s">
        <v>513</v>
      </c>
      <c r="C31" s="1355">
        <v>0</v>
      </c>
      <c r="D31" s="1355">
        <v>0</v>
      </c>
    </row>
    <row r="32" spans="1:8" ht="15" customHeight="1">
      <c r="A32" s="1505" t="s">
        <v>515</v>
      </c>
      <c r="B32" s="1505"/>
      <c r="C32" s="1505"/>
      <c r="D32" s="1505"/>
    </row>
    <row r="33" spans="1:10" ht="15" customHeight="1">
      <c r="A33" s="1506"/>
      <c r="B33" s="1506"/>
      <c r="C33" s="1506"/>
      <c r="D33" s="1506"/>
    </row>
    <row r="35" spans="1:10" ht="45" customHeight="1">
      <c r="A35" s="51" t="s">
        <v>516</v>
      </c>
      <c r="B35" s="51" t="s">
        <v>63</v>
      </c>
      <c r="C35" s="51" t="s">
        <v>517</v>
      </c>
      <c r="D35" s="51" t="s">
        <v>518</v>
      </c>
      <c r="E35" s="51" t="s">
        <v>519</v>
      </c>
      <c r="F35" s="51" t="s">
        <v>520</v>
      </c>
      <c r="G35" s="51" t="s">
        <v>492</v>
      </c>
      <c r="H35" s="51" t="s">
        <v>493</v>
      </c>
      <c r="I35" s="54"/>
    </row>
    <row r="36" spans="1:10">
      <c r="A36" s="55" t="s">
        <v>521</v>
      </c>
      <c r="B36" s="55" t="s">
        <v>522</v>
      </c>
      <c r="C36" s="55">
        <v>0</v>
      </c>
      <c r="D36" s="55" t="s">
        <v>307</v>
      </c>
      <c r="E36" s="55" t="s">
        <v>307</v>
      </c>
      <c r="F36" s="55" t="s">
        <v>307</v>
      </c>
      <c r="G36" s="55"/>
      <c r="H36" s="56">
        <v>0</v>
      </c>
      <c r="I36" s="35"/>
    </row>
    <row r="37" spans="1:10">
      <c r="A37" s="55" t="s">
        <v>523</v>
      </c>
      <c r="B37" s="55" t="s">
        <v>522</v>
      </c>
      <c r="C37" s="55">
        <v>0</v>
      </c>
      <c r="D37" s="55" t="s">
        <v>307</v>
      </c>
      <c r="E37" s="55" t="s">
        <v>307</v>
      </c>
      <c r="F37" s="55" t="s">
        <v>307</v>
      </c>
      <c r="G37" s="1093"/>
      <c r="H37" s="56">
        <v>0</v>
      </c>
      <c r="I37" s="54"/>
    </row>
    <row r="38" spans="1:10">
      <c r="A38" s="57" t="s">
        <v>154</v>
      </c>
      <c r="B38" s="58" t="s">
        <v>307</v>
      </c>
      <c r="C38" s="58" t="s">
        <v>307</v>
      </c>
      <c r="D38" s="58" t="s">
        <v>524</v>
      </c>
      <c r="E38" s="59" t="s">
        <v>307</v>
      </c>
      <c r="F38" s="59" t="s">
        <v>307</v>
      </c>
      <c r="G38" s="58" t="s">
        <v>525</v>
      </c>
      <c r="H38" s="60">
        <v>0</v>
      </c>
      <c r="I38" s="54"/>
    </row>
    <row r="39" spans="1:10" ht="13.5" customHeight="1">
      <c r="A39" s="61"/>
      <c r="B39" s="62"/>
      <c r="C39" s="62"/>
      <c r="D39" s="62"/>
      <c r="E39" s="62"/>
      <c r="F39" s="62"/>
      <c r="G39" s="62"/>
      <c r="H39" s="62"/>
    </row>
    <row r="40" spans="1:10">
      <c r="A40" s="64"/>
      <c r="B40" s="63"/>
      <c r="C40" s="65"/>
      <c r="D40" s="65"/>
    </row>
    <row r="41" spans="1:10">
      <c r="A41" s="51"/>
      <c r="B41" s="66"/>
      <c r="C41" s="67" t="s">
        <v>5</v>
      </c>
      <c r="D41" s="51"/>
    </row>
    <row r="42" spans="1:10">
      <c r="A42" s="51" t="s">
        <v>526</v>
      </c>
      <c r="B42" s="51" t="s">
        <v>8</v>
      </c>
      <c r="C42" s="51" t="s">
        <v>9</v>
      </c>
      <c r="D42" s="51" t="s">
        <v>10</v>
      </c>
      <c r="H42" s="68"/>
    </row>
    <row r="43" spans="1:10">
      <c r="A43" s="46" t="s">
        <v>293</v>
      </c>
      <c r="B43" s="43">
        <f>7921.32+17.09</f>
        <v>7938.41</v>
      </c>
      <c r="C43" s="43">
        <v>0</v>
      </c>
      <c r="D43" s="43">
        <f>B43+C43</f>
        <v>7938.41</v>
      </c>
      <c r="H43" s="68"/>
      <c r="J43" s="153"/>
    </row>
    <row r="44" spans="1:10">
      <c r="A44" s="69" t="s">
        <v>168</v>
      </c>
      <c r="B44" s="40"/>
      <c r="C44" s="40">
        <v>0</v>
      </c>
      <c r="D44" s="43">
        <f>B44+C44</f>
        <v>0</v>
      </c>
      <c r="J44" s="153"/>
    </row>
    <row r="45" spans="1:10">
      <c r="A45" s="69" t="s">
        <v>169</v>
      </c>
      <c r="B45" s="40"/>
      <c r="C45" s="40">
        <v>0</v>
      </c>
      <c r="D45" s="43">
        <f>B45+C45</f>
        <v>0</v>
      </c>
      <c r="H45" s="70"/>
    </row>
    <row r="46" spans="1:10">
      <c r="A46" s="71"/>
      <c r="B46" s="71"/>
      <c r="C46" s="71"/>
      <c r="D46" s="71"/>
    </row>
    <row r="47" spans="1:10">
      <c r="A47" s="72" t="s">
        <v>527</v>
      </c>
      <c r="B47" s="73">
        <f>SUM(B43:B45)</f>
        <v>7938.41</v>
      </c>
      <c r="C47" s="74">
        <f>SUM(C43:C45)</f>
        <v>0</v>
      </c>
      <c r="D47" s="74">
        <f>SUM(D43:D45)</f>
        <v>7938.41</v>
      </c>
      <c r="H47" s="75"/>
      <c r="J47" s="153"/>
    </row>
    <row r="49" spans="1:6">
      <c r="A49" s="63"/>
      <c r="B49" s="63"/>
      <c r="C49" s="63"/>
      <c r="D49" s="63"/>
      <c r="E49" s="63"/>
      <c r="F49" s="63"/>
    </row>
    <row r="50" spans="1:6">
      <c r="A50" s="63"/>
      <c r="B50" s="63"/>
      <c r="C50" s="63"/>
      <c r="D50" s="63"/>
      <c r="E50" s="63"/>
      <c r="F50" s="63"/>
    </row>
    <row r="53" spans="1:6">
      <c r="D53" s="76"/>
    </row>
  </sheetData>
  <mergeCells count="11">
    <mergeCell ref="A32:D33"/>
    <mergeCell ref="A1:H1"/>
    <mergeCell ref="A2:H2"/>
    <mergeCell ref="I2:O2"/>
    <mergeCell ref="A3:H3"/>
    <mergeCell ref="I3:O3"/>
    <mergeCell ref="A5:A6"/>
    <mergeCell ref="B5:G5"/>
    <mergeCell ref="A23:G23"/>
    <mergeCell ref="A19:G22"/>
    <mergeCell ref="C10:E14"/>
  </mergeCells>
  <hyperlinks>
    <hyperlink ref="A3" r:id="rId1" display="=@'ESA Summary'!$A$2:$A$2" xr:uid="{9B4E7135-08B5-49BC-8D58-19E82BCE18C6}"/>
    <hyperlink ref="A1" r:id="rId2" display="=@'ESA Summary'!$A$2:$A$2" xr:uid="{21E3EB26-E816-46FE-B9B9-831DA4F1AA6E}"/>
    <hyperlink ref="A2" r:id="rId3" display="=@'ESA Summary'!$A$2:$A$2" xr:uid="{97589FE6-27FE-4CC0-9E65-B8FB8063E98D}"/>
  </hyperlinks>
  <pageMargins left="0.7" right="0.7" top="0.75" bottom="0.75" header="0.3" footer="0.3"/>
  <pageSetup scale="68" orientation="portrait"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tabColor theme="0" tint="-0.14999847407452621"/>
  </sheetPr>
  <dimension ref="A1:J115"/>
  <sheetViews>
    <sheetView view="pageBreakPreview" zoomScaleNormal="100" zoomScaleSheetLayoutView="100" workbookViewId="0">
      <selection activeCell="M34" sqref="M34"/>
    </sheetView>
  </sheetViews>
  <sheetFormatPr defaultColWidth="8.5546875" defaultRowHeight="13.2"/>
  <cols>
    <col min="1" max="1" width="48" style="48" bestFit="1" customWidth="1"/>
    <col min="2" max="3" width="8.5546875" style="48"/>
    <col min="4" max="4" width="9.5546875" style="48" customWidth="1"/>
    <col min="5" max="9" width="8.5546875" style="48"/>
    <col min="10" max="10" width="11" style="48" customWidth="1"/>
    <col min="11" max="16384" width="8.5546875" style="48"/>
  </cols>
  <sheetData>
    <row r="1" spans="1:10" ht="15.6">
      <c r="A1" s="1436" t="s">
        <v>528</v>
      </c>
      <c r="B1" s="1436"/>
      <c r="C1" s="1436"/>
      <c r="D1" s="1436"/>
      <c r="E1" s="1436"/>
      <c r="F1" s="1436"/>
      <c r="G1" s="1436"/>
      <c r="H1" s="1436"/>
      <c r="I1" s="1436"/>
      <c r="J1" s="1436"/>
    </row>
    <row r="2" spans="1:10" ht="15.6">
      <c r="A2" s="1436" t="str" cm="1">
        <f t="array" ref="A2">'ESA Summary'!A2:A2</f>
        <v>Southern California Edison</v>
      </c>
      <c r="B2" s="1436"/>
      <c r="C2" s="1436"/>
      <c r="D2" s="1436"/>
      <c r="E2" s="1436"/>
      <c r="F2" s="1436"/>
      <c r="G2" s="1436"/>
      <c r="H2" s="1436"/>
      <c r="I2" s="1436"/>
      <c r="J2" s="1436"/>
    </row>
    <row r="3" spans="1:10" ht="15.75" customHeight="1">
      <c r="A3" s="1436" t="str" cm="1">
        <f t="array" ref="A3">'ESA Summary'!A3:A3</f>
        <v>Through January 2026</v>
      </c>
      <c r="B3" s="1436"/>
      <c r="C3" s="1436"/>
      <c r="D3" s="1436"/>
      <c r="E3" s="1436"/>
      <c r="F3" s="1436"/>
      <c r="G3" s="1436"/>
      <c r="H3" s="1436"/>
      <c r="I3" s="1436"/>
      <c r="J3" s="1436"/>
    </row>
    <row r="4" spans="1:10" ht="15.75" customHeight="1" thickBot="1">
      <c r="A4" s="649"/>
      <c r="B4" s="649"/>
      <c r="C4" s="649"/>
      <c r="D4" s="191"/>
      <c r="E4" s="191"/>
      <c r="F4" s="191"/>
      <c r="G4" s="191"/>
      <c r="H4" s="191"/>
      <c r="I4" s="191"/>
    </row>
    <row r="5" spans="1:10" ht="15.75" customHeight="1" thickBot="1">
      <c r="A5" s="227"/>
      <c r="B5" s="227"/>
      <c r="C5" s="227"/>
      <c r="D5" s="1523" t="s">
        <v>529</v>
      </c>
      <c r="E5" s="1523"/>
      <c r="F5" s="1523"/>
      <c r="G5" s="1523"/>
      <c r="H5" s="1523"/>
      <c r="I5" s="1523"/>
      <c r="J5" s="1524"/>
    </row>
    <row r="6" spans="1:10" ht="12.75" customHeight="1" thickBot="1">
      <c r="A6" s="796"/>
      <c r="B6" s="796"/>
      <c r="C6" s="796"/>
      <c r="D6" s="796"/>
      <c r="E6" s="1521" t="s">
        <v>59</v>
      </c>
      <c r="F6" s="1521"/>
      <c r="G6" s="1521"/>
      <c r="H6" s="1521"/>
      <c r="I6" s="1521"/>
      <c r="J6" s="1522"/>
    </row>
    <row r="7" spans="1:10" ht="39.6">
      <c r="A7" s="650" t="s">
        <v>530</v>
      </c>
      <c r="B7" s="797" t="s">
        <v>61</v>
      </c>
      <c r="C7" s="797" t="s">
        <v>62</v>
      </c>
      <c r="D7" s="652" t="s">
        <v>63</v>
      </c>
      <c r="E7" s="798" t="s">
        <v>64</v>
      </c>
      <c r="F7" s="798" t="s">
        <v>191</v>
      </c>
      <c r="G7" s="798" t="s">
        <v>192</v>
      </c>
      <c r="H7" s="798" t="s">
        <v>531</v>
      </c>
      <c r="I7" s="799" t="s">
        <v>68</v>
      </c>
      <c r="J7" s="798" t="s">
        <v>69</v>
      </c>
    </row>
    <row r="8" spans="1:10" ht="12.75" customHeight="1">
      <c r="A8" s="770" t="s">
        <v>532</v>
      </c>
      <c r="B8" s="770"/>
      <c r="C8" s="770"/>
      <c r="D8" s="85"/>
      <c r="E8" s="771"/>
      <c r="F8" s="86"/>
      <c r="G8" s="86"/>
      <c r="H8" s="86"/>
      <c r="I8" s="86"/>
      <c r="J8" s="87"/>
    </row>
    <row r="9" spans="1:10">
      <c r="A9" s="88" t="s">
        <v>70</v>
      </c>
      <c r="B9" s="88"/>
      <c r="C9" s="88"/>
      <c r="D9" s="88" t="s">
        <v>72</v>
      </c>
      <c r="E9" s="89"/>
      <c r="F9" s="90"/>
      <c r="G9" s="90"/>
      <c r="H9" s="90"/>
      <c r="I9" s="91"/>
      <c r="J9" s="92"/>
    </row>
    <row r="10" spans="1:10">
      <c r="A10" s="88" t="s">
        <v>533</v>
      </c>
      <c r="B10" s="88"/>
      <c r="C10" s="88"/>
      <c r="D10" s="88" t="s">
        <v>72</v>
      </c>
      <c r="E10" s="772"/>
      <c r="F10" s="698"/>
      <c r="G10" s="698"/>
      <c r="H10" s="698"/>
      <c r="I10" s="773"/>
      <c r="J10" s="774"/>
    </row>
    <row r="11" spans="1:10" ht="12.75" customHeight="1">
      <c r="A11" s="88" t="s">
        <v>75</v>
      </c>
      <c r="B11" s="88"/>
      <c r="C11" s="88"/>
      <c r="D11" s="88" t="s">
        <v>72</v>
      </c>
      <c r="E11" s="89"/>
      <c r="F11" s="90"/>
      <c r="G11" s="90"/>
      <c r="H11" s="90"/>
      <c r="I11" s="91"/>
      <c r="J11" s="92"/>
    </row>
    <row r="12" spans="1:10" ht="12.75" customHeight="1">
      <c r="A12" s="88" t="s">
        <v>76</v>
      </c>
      <c r="B12" s="88"/>
      <c r="C12" s="88"/>
      <c r="D12" s="88" t="s">
        <v>72</v>
      </c>
      <c r="E12" s="89"/>
      <c r="F12" s="90"/>
      <c r="G12" s="90"/>
      <c r="H12" s="90"/>
      <c r="I12" s="91"/>
      <c r="J12" s="92"/>
    </row>
    <row r="13" spans="1:10" ht="12.75" customHeight="1">
      <c r="A13" s="88" t="s">
        <v>78</v>
      </c>
      <c r="B13" s="88"/>
      <c r="C13" s="88"/>
      <c r="D13" s="88" t="s">
        <v>72</v>
      </c>
      <c r="E13" s="772"/>
      <c r="F13" s="698"/>
      <c r="G13" s="698"/>
      <c r="H13" s="698"/>
      <c r="I13" s="773"/>
      <c r="J13" s="774"/>
    </row>
    <row r="14" spans="1:10">
      <c r="A14" s="88" t="s">
        <v>79</v>
      </c>
      <c r="B14" s="88"/>
      <c r="C14" s="88"/>
      <c r="D14" s="88" t="s">
        <v>72</v>
      </c>
      <c r="E14" s="89"/>
      <c r="F14" s="90"/>
      <c r="G14" s="90"/>
      <c r="H14" s="90"/>
      <c r="I14" s="91"/>
      <c r="J14" s="92"/>
    </row>
    <row r="15" spans="1:10">
      <c r="A15" s="88" t="s">
        <v>80</v>
      </c>
      <c r="B15" s="88"/>
      <c r="C15" s="88"/>
      <c r="D15" s="88" t="s">
        <v>72</v>
      </c>
      <c r="E15" s="89"/>
      <c r="F15" s="90"/>
      <c r="G15" s="90"/>
      <c r="H15" s="90"/>
      <c r="I15" s="91"/>
      <c r="J15" s="92"/>
    </row>
    <row r="16" spans="1:10">
      <c r="A16" s="775" t="s">
        <v>27</v>
      </c>
      <c r="B16" s="775"/>
      <c r="C16" s="775"/>
      <c r="D16" s="93"/>
      <c r="E16" s="94"/>
      <c r="F16" s="95"/>
      <c r="G16" s="95"/>
      <c r="H16" s="95"/>
      <c r="I16" s="95"/>
      <c r="J16" s="87"/>
    </row>
    <row r="17" spans="1:10">
      <c r="A17" s="88" t="s">
        <v>81</v>
      </c>
      <c r="B17" s="88"/>
      <c r="C17" s="88"/>
      <c r="D17" s="88" t="s">
        <v>77</v>
      </c>
      <c r="E17" s="89"/>
      <c r="F17" s="90"/>
      <c r="G17" s="90"/>
      <c r="H17" s="90"/>
      <c r="I17" s="91"/>
      <c r="J17" s="92"/>
    </row>
    <row r="18" spans="1:10">
      <c r="A18" s="88" t="s">
        <v>82</v>
      </c>
      <c r="B18" s="88"/>
      <c r="C18" s="88"/>
      <c r="D18" s="88" t="s">
        <v>72</v>
      </c>
      <c r="E18" s="89"/>
      <c r="F18" s="90"/>
      <c r="G18" s="90"/>
      <c r="H18" s="90"/>
      <c r="I18" s="91"/>
      <c r="J18" s="92"/>
    </row>
    <row r="19" spans="1:10">
      <c r="A19" s="88" t="s">
        <v>83</v>
      </c>
      <c r="B19" s="88"/>
      <c r="C19" s="88"/>
      <c r="D19" s="88" t="s">
        <v>72</v>
      </c>
      <c r="E19" s="89"/>
      <c r="F19" s="90"/>
      <c r="G19" s="90"/>
      <c r="H19" s="90"/>
      <c r="I19" s="91"/>
      <c r="J19" s="92"/>
    </row>
    <row r="20" spans="1:10">
      <c r="A20" s="88" t="s">
        <v>84</v>
      </c>
      <c r="B20" s="88"/>
      <c r="C20" s="88"/>
      <c r="D20" s="88" t="s">
        <v>72</v>
      </c>
      <c r="E20" s="89"/>
      <c r="F20" s="90"/>
      <c r="G20" s="90"/>
      <c r="H20" s="90"/>
      <c r="I20" s="91"/>
      <c r="J20" s="92"/>
    </row>
    <row r="21" spans="1:10">
      <c r="A21" s="88" t="s">
        <v>85</v>
      </c>
      <c r="B21" s="88"/>
      <c r="C21" s="88"/>
      <c r="D21" s="88" t="s">
        <v>72</v>
      </c>
      <c r="E21" s="89"/>
      <c r="F21" s="90"/>
      <c r="G21" s="90"/>
      <c r="H21" s="90"/>
      <c r="I21" s="91"/>
      <c r="J21" s="92"/>
    </row>
    <row r="22" spans="1:10">
      <c r="A22" s="88" t="s">
        <v>86</v>
      </c>
      <c r="B22" s="88"/>
      <c r="C22" s="88"/>
      <c r="D22" s="88" t="s">
        <v>72</v>
      </c>
      <c r="E22" s="89"/>
      <c r="F22" s="90"/>
      <c r="G22" s="90"/>
      <c r="H22" s="90"/>
      <c r="I22" s="91"/>
      <c r="J22" s="92"/>
    </row>
    <row r="23" spans="1:10">
      <c r="A23" s="88" t="s">
        <v>87</v>
      </c>
      <c r="B23" s="88"/>
      <c r="C23" s="88"/>
      <c r="D23" s="88" t="s">
        <v>77</v>
      </c>
      <c r="E23" s="89"/>
      <c r="F23" s="90"/>
      <c r="G23" s="90"/>
      <c r="H23" s="90"/>
      <c r="I23" s="91"/>
      <c r="J23" s="92"/>
    </row>
    <row r="24" spans="1:10">
      <c r="A24" s="88" t="s">
        <v>88</v>
      </c>
      <c r="B24" s="88"/>
      <c r="C24" s="88"/>
      <c r="D24" s="88" t="s">
        <v>77</v>
      </c>
      <c r="E24" s="89"/>
      <c r="F24" s="90"/>
      <c r="G24" s="90"/>
      <c r="H24" s="90"/>
      <c r="I24" s="91"/>
      <c r="J24" s="92"/>
    </row>
    <row r="25" spans="1:10">
      <c r="A25" s="88" t="s">
        <v>89</v>
      </c>
      <c r="B25" s="88"/>
      <c r="C25" s="88"/>
      <c r="D25" s="88" t="s">
        <v>77</v>
      </c>
      <c r="E25" s="89"/>
      <c r="F25" s="90"/>
      <c r="G25" s="90"/>
      <c r="H25" s="90"/>
      <c r="I25" s="91"/>
      <c r="J25" s="92"/>
    </row>
    <row r="26" spans="1:10">
      <c r="A26" s="88" t="s">
        <v>90</v>
      </c>
      <c r="B26" s="88"/>
      <c r="C26" s="88"/>
      <c r="D26" s="88" t="s">
        <v>72</v>
      </c>
      <c r="E26" s="89"/>
      <c r="F26" s="90"/>
      <c r="G26" s="90"/>
      <c r="H26" s="90"/>
      <c r="I26" s="91"/>
      <c r="J26" s="92"/>
    </row>
    <row r="27" spans="1:10" s="668" customFormat="1">
      <c r="A27" s="88" t="s">
        <v>91</v>
      </c>
      <c r="B27" s="88"/>
      <c r="C27" s="88"/>
      <c r="D27" s="88"/>
      <c r="E27" s="89"/>
      <c r="F27" s="90"/>
      <c r="G27" s="90"/>
      <c r="H27" s="90"/>
      <c r="I27" s="91"/>
      <c r="J27" s="92"/>
    </row>
    <row r="28" spans="1:10" s="668" customFormat="1">
      <c r="A28" s="88" t="s">
        <v>92</v>
      </c>
      <c r="B28" s="88"/>
      <c r="C28" s="88"/>
      <c r="D28" s="88" t="s">
        <v>72</v>
      </c>
      <c r="E28" s="89"/>
      <c r="F28" s="90"/>
      <c r="G28" s="90"/>
      <c r="H28" s="90"/>
      <c r="I28" s="91"/>
      <c r="J28" s="92"/>
    </row>
    <row r="29" spans="1:10" s="668" customFormat="1">
      <c r="A29" s="88" t="s">
        <v>93</v>
      </c>
      <c r="B29" s="88"/>
      <c r="C29" s="88"/>
      <c r="D29" s="88" t="s">
        <v>72</v>
      </c>
      <c r="E29" s="89"/>
      <c r="F29" s="90"/>
      <c r="G29" s="90"/>
      <c r="H29" s="90"/>
      <c r="I29" s="91"/>
      <c r="J29" s="92"/>
    </row>
    <row r="30" spans="1:10" s="776" customFormat="1">
      <c r="A30" s="88" t="s">
        <v>94</v>
      </c>
      <c r="B30" s="88"/>
      <c r="C30" s="88"/>
      <c r="D30" s="88" t="s">
        <v>72</v>
      </c>
      <c r="E30" s="772"/>
      <c r="F30" s="698"/>
      <c r="G30" s="698"/>
      <c r="H30" s="698"/>
      <c r="I30" s="773"/>
      <c r="J30" s="774"/>
    </row>
    <row r="31" spans="1:10" s="776" customFormat="1">
      <c r="A31" s="88" t="s">
        <v>95</v>
      </c>
      <c r="B31" s="88"/>
      <c r="C31" s="88"/>
      <c r="D31" s="88" t="s">
        <v>72</v>
      </c>
      <c r="E31" s="772"/>
      <c r="F31" s="698"/>
      <c r="G31" s="698"/>
      <c r="H31" s="698"/>
      <c r="I31" s="773"/>
      <c r="J31" s="774"/>
    </row>
    <row r="32" spans="1:10">
      <c r="A32" s="666" t="s">
        <v>96</v>
      </c>
      <c r="B32" s="666"/>
      <c r="C32" s="666"/>
      <c r="D32" s="88" t="s">
        <v>72</v>
      </c>
      <c r="E32" s="89"/>
      <c r="F32" s="90"/>
      <c r="G32" s="90"/>
      <c r="H32" s="90"/>
      <c r="I32" s="91"/>
      <c r="J32" s="92"/>
    </row>
    <row r="33" spans="1:10">
      <c r="A33" s="775" t="s">
        <v>28</v>
      </c>
      <c r="B33" s="775"/>
      <c r="C33" s="775"/>
      <c r="D33" s="93"/>
      <c r="E33" s="94"/>
      <c r="F33" s="95"/>
      <c r="G33" s="95"/>
      <c r="H33" s="95"/>
      <c r="I33" s="95"/>
      <c r="J33" s="87"/>
    </row>
    <row r="34" spans="1:10">
      <c r="A34" s="88" t="s">
        <v>97</v>
      </c>
      <c r="B34" s="88"/>
      <c r="C34" s="88"/>
      <c r="D34" s="88" t="s">
        <v>77</v>
      </c>
      <c r="E34" s="89"/>
      <c r="F34" s="90"/>
      <c r="G34" s="90"/>
      <c r="H34" s="90"/>
      <c r="I34" s="91"/>
      <c r="J34" s="92"/>
    </row>
    <row r="35" spans="1:10">
      <c r="A35" s="88" t="s">
        <v>98</v>
      </c>
      <c r="B35" s="88"/>
      <c r="C35" s="88"/>
      <c r="D35" s="88" t="s">
        <v>77</v>
      </c>
      <c r="E35" s="89"/>
      <c r="F35" s="90"/>
      <c r="G35" s="90"/>
      <c r="H35" s="90"/>
      <c r="I35" s="91"/>
      <c r="J35" s="92"/>
    </row>
    <row r="36" spans="1:10">
      <c r="A36" s="88" t="s">
        <v>99</v>
      </c>
      <c r="B36" s="88"/>
      <c r="C36" s="88"/>
      <c r="D36" s="777" t="s">
        <v>77</v>
      </c>
      <c r="E36" s="89"/>
      <c r="F36" s="90"/>
      <c r="G36" s="90"/>
      <c r="H36" s="90"/>
      <c r="I36" s="91"/>
      <c r="J36" s="92"/>
    </row>
    <row r="37" spans="1:10">
      <c r="A37" s="88" t="s">
        <v>100</v>
      </c>
      <c r="B37" s="88"/>
      <c r="C37" s="88"/>
      <c r="D37" s="777" t="s">
        <v>77</v>
      </c>
      <c r="E37" s="89"/>
      <c r="F37" s="90"/>
      <c r="G37" s="90"/>
      <c r="H37" s="90"/>
      <c r="I37" s="91"/>
      <c r="J37" s="92"/>
    </row>
    <row r="38" spans="1:10">
      <c r="A38" s="88" t="s">
        <v>101</v>
      </c>
      <c r="B38" s="88"/>
      <c r="C38" s="88"/>
      <c r="D38" s="777" t="s">
        <v>77</v>
      </c>
      <c r="E38" s="89"/>
      <c r="F38" s="90"/>
      <c r="G38" s="90"/>
      <c r="H38" s="90"/>
      <c r="I38" s="91"/>
      <c r="J38" s="92"/>
    </row>
    <row r="39" spans="1:10">
      <c r="A39" s="88" t="s">
        <v>102</v>
      </c>
      <c r="B39" s="88"/>
      <c r="C39" s="88"/>
      <c r="D39" s="777" t="s">
        <v>77</v>
      </c>
      <c r="E39" s="89"/>
      <c r="F39" s="90"/>
      <c r="G39" s="90"/>
      <c r="H39" s="90"/>
      <c r="I39" s="91"/>
      <c r="J39" s="92"/>
    </row>
    <row r="40" spans="1:10">
      <c r="A40" s="88" t="s">
        <v>103</v>
      </c>
      <c r="B40" s="88"/>
      <c r="C40" s="88"/>
      <c r="D40" s="777" t="s">
        <v>77</v>
      </c>
      <c r="E40" s="89"/>
      <c r="F40" s="90"/>
      <c r="G40" s="90"/>
      <c r="H40" s="90"/>
      <c r="I40" s="91"/>
      <c r="J40" s="92"/>
    </row>
    <row r="41" spans="1:10">
      <c r="A41" s="775" t="s">
        <v>29</v>
      </c>
      <c r="B41" s="775"/>
      <c r="C41" s="775"/>
      <c r="D41" s="93"/>
      <c r="E41" s="94"/>
      <c r="F41" s="95"/>
      <c r="G41" s="95"/>
      <c r="H41" s="95"/>
      <c r="I41" s="95"/>
      <c r="J41" s="87"/>
    </row>
    <row r="42" spans="1:10">
      <c r="A42" s="88" t="s">
        <v>534</v>
      </c>
      <c r="B42" s="88"/>
      <c r="C42" s="88"/>
      <c r="D42" s="88" t="s">
        <v>72</v>
      </c>
      <c r="E42" s="89"/>
      <c r="F42" s="90"/>
      <c r="G42" s="90"/>
      <c r="H42" s="90"/>
      <c r="I42" s="91"/>
      <c r="J42" s="92"/>
    </row>
    <row r="43" spans="1:10">
      <c r="A43" s="88" t="s">
        <v>105</v>
      </c>
      <c r="B43" s="88"/>
      <c r="C43" s="88"/>
      <c r="D43" s="88" t="s">
        <v>77</v>
      </c>
      <c r="E43" s="89"/>
      <c r="F43" s="90"/>
      <c r="G43" s="90"/>
      <c r="H43" s="90"/>
      <c r="I43" s="91"/>
      <c r="J43" s="92"/>
    </row>
    <row r="44" spans="1:10">
      <c r="A44" s="88" t="s">
        <v>106</v>
      </c>
      <c r="B44" s="88"/>
      <c r="C44" s="88"/>
      <c r="D44" s="88" t="s">
        <v>72</v>
      </c>
      <c r="E44" s="89"/>
      <c r="F44" s="90"/>
      <c r="G44" s="90"/>
      <c r="H44" s="90"/>
      <c r="I44" s="91"/>
      <c r="J44" s="92"/>
    </row>
    <row r="45" spans="1:10">
      <c r="A45" s="88" t="s">
        <v>107</v>
      </c>
      <c r="B45" s="88"/>
      <c r="C45" s="88"/>
      <c r="D45" s="88" t="s">
        <v>72</v>
      </c>
      <c r="E45" s="89"/>
      <c r="F45" s="90"/>
      <c r="G45" s="90"/>
      <c r="H45" s="90"/>
      <c r="I45" s="91"/>
      <c r="J45" s="92"/>
    </row>
    <row r="46" spans="1:10">
      <c r="A46" s="88" t="s">
        <v>108</v>
      </c>
      <c r="B46" s="88"/>
      <c r="C46" s="88"/>
      <c r="D46" s="88" t="s">
        <v>72</v>
      </c>
      <c r="E46" s="89"/>
      <c r="F46" s="90"/>
      <c r="G46" s="90"/>
      <c r="H46" s="90"/>
      <c r="I46" s="91"/>
      <c r="J46" s="92"/>
    </row>
    <row r="47" spans="1:10">
      <c r="A47" s="88" t="s">
        <v>109</v>
      </c>
      <c r="B47" s="88"/>
      <c r="C47" s="88"/>
      <c r="D47" s="88" t="s">
        <v>72</v>
      </c>
      <c r="E47" s="89"/>
      <c r="F47" s="90"/>
      <c r="G47" s="90"/>
      <c r="H47" s="90"/>
      <c r="I47" s="91"/>
      <c r="J47" s="92"/>
    </row>
    <row r="48" spans="1:10" s="75" customFormat="1">
      <c r="A48" s="88" t="s">
        <v>110</v>
      </c>
      <c r="B48" s="88"/>
      <c r="C48" s="88"/>
      <c r="D48" s="88" t="s">
        <v>77</v>
      </c>
      <c r="E48" s="772"/>
      <c r="F48" s="698"/>
      <c r="G48" s="698"/>
      <c r="H48" s="698"/>
      <c r="I48" s="773"/>
      <c r="J48" s="774"/>
    </row>
    <row r="49" spans="1:10" s="75" customFormat="1">
      <c r="A49" s="88" t="s">
        <v>111</v>
      </c>
      <c r="B49" s="88"/>
      <c r="C49" s="88"/>
      <c r="D49" s="88" t="s">
        <v>77</v>
      </c>
      <c r="E49" s="772"/>
      <c r="F49" s="698"/>
      <c r="G49" s="698"/>
      <c r="H49" s="698"/>
      <c r="I49" s="773"/>
      <c r="J49" s="774"/>
    </row>
    <row r="50" spans="1:10">
      <c r="A50" s="88" t="s">
        <v>112</v>
      </c>
      <c r="B50" s="88"/>
      <c r="C50" s="88"/>
      <c r="D50" s="88" t="s">
        <v>77</v>
      </c>
      <c r="E50" s="89"/>
      <c r="F50" s="90"/>
      <c r="G50" s="90"/>
      <c r="H50" s="90"/>
      <c r="I50" s="91"/>
      <c r="J50" s="92"/>
    </row>
    <row r="51" spans="1:10">
      <c r="A51" s="88" t="s">
        <v>535</v>
      </c>
      <c r="B51" s="88"/>
      <c r="C51" s="88"/>
      <c r="D51" s="88" t="s">
        <v>77</v>
      </c>
      <c r="E51" s="89"/>
      <c r="F51" s="90"/>
      <c r="G51" s="90"/>
      <c r="H51" s="90"/>
      <c r="I51" s="91"/>
      <c r="J51" s="92"/>
    </row>
    <row r="52" spans="1:10">
      <c r="A52" s="88" t="s">
        <v>536</v>
      </c>
      <c r="B52" s="88"/>
      <c r="C52" s="88"/>
      <c r="D52" s="88" t="s">
        <v>77</v>
      </c>
      <c r="E52" s="89"/>
      <c r="F52" s="90"/>
      <c r="G52" s="90"/>
      <c r="H52" s="90"/>
      <c r="I52" s="91"/>
      <c r="J52" s="92"/>
    </row>
    <row r="53" spans="1:10">
      <c r="A53" s="88" t="s">
        <v>115</v>
      </c>
      <c r="B53" s="88"/>
      <c r="C53" s="88"/>
      <c r="D53" s="88" t="s">
        <v>77</v>
      </c>
      <c r="E53" s="89"/>
      <c r="F53" s="90"/>
      <c r="G53" s="90"/>
      <c r="H53" s="90"/>
      <c r="I53" s="91"/>
      <c r="J53" s="92"/>
    </row>
    <row r="54" spans="1:10">
      <c r="A54" s="88" t="s">
        <v>116</v>
      </c>
      <c r="B54" s="88"/>
      <c r="C54" s="88"/>
      <c r="D54" s="88" t="s">
        <v>77</v>
      </c>
      <c r="E54" s="89"/>
      <c r="F54" s="90"/>
      <c r="G54" s="90"/>
      <c r="H54" s="90"/>
      <c r="I54" s="91"/>
      <c r="J54" s="92"/>
    </row>
    <row r="55" spans="1:10">
      <c r="A55" s="88" t="s">
        <v>117</v>
      </c>
      <c r="B55" s="88"/>
      <c r="C55" s="88"/>
      <c r="D55" s="88" t="s">
        <v>77</v>
      </c>
      <c r="E55" s="89"/>
      <c r="F55" s="90"/>
      <c r="G55" s="90"/>
      <c r="H55" s="90"/>
      <c r="I55" s="91"/>
      <c r="J55" s="92"/>
    </row>
    <row r="56" spans="1:10">
      <c r="A56" s="88" t="s">
        <v>118</v>
      </c>
      <c r="B56" s="88"/>
      <c r="C56" s="88"/>
      <c r="D56" s="88" t="s">
        <v>72</v>
      </c>
      <c r="E56" s="89"/>
      <c r="F56" s="90"/>
      <c r="G56" s="90"/>
      <c r="H56" s="90"/>
      <c r="I56" s="91"/>
      <c r="J56" s="92"/>
    </row>
    <row r="57" spans="1:10">
      <c r="A57" s="88" t="s">
        <v>119</v>
      </c>
      <c r="B57" s="88"/>
      <c r="C57" s="88"/>
      <c r="D57" s="88" t="s">
        <v>77</v>
      </c>
      <c r="E57" s="89"/>
      <c r="F57" s="90"/>
      <c r="G57" s="90"/>
      <c r="H57" s="90"/>
      <c r="I57" s="91"/>
      <c r="J57" s="92"/>
    </row>
    <row r="58" spans="1:10">
      <c r="A58" s="88" t="s">
        <v>120</v>
      </c>
      <c r="B58" s="88"/>
      <c r="C58" s="88"/>
      <c r="D58" s="88" t="s">
        <v>72</v>
      </c>
      <c r="E58" s="89"/>
      <c r="F58" s="90"/>
      <c r="G58" s="90"/>
      <c r="H58" s="90"/>
      <c r="I58" s="91"/>
      <c r="J58" s="92"/>
    </row>
    <row r="59" spans="1:10">
      <c r="A59" s="88" t="s">
        <v>121</v>
      </c>
      <c r="B59" s="88"/>
      <c r="C59" s="88"/>
      <c r="D59" s="88" t="s">
        <v>72</v>
      </c>
      <c r="E59" s="89"/>
      <c r="F59" s="90"/>
      <c r="G59" s="90"/>
      <c r="H59" s="90"/>
      <c r="I59" s="91"/>
      <c r="J59" s="92"/>
    </row>
    <row r="60" spans="1:10">
      <c r="A60" s="88" t="s">
        <v>122</v>
      </c>
      <c r="B60" s="88"/>
      <c r="C60" s="88"/>
      <c r="D60" s="88" t="s">
        <v>77</v>
      </c>
      <c r="E60" s="89"/>
      <c r="F60" s="90"/>
      <c r="G60" s="90"/>
      <c r="H60" s="90"/>
      <c r="I60" s="91"/>
      <c r="J60" s="92"/>
    </row>
    <row r="61" spans="1:10">
      <c r="A61" s="88" t="s">
        <v>123</v>
      </c>
      <c r="B61" s="88"/>
      <c r="C61" s="88"/>
      <c r="D61" s="88" t="s">
        <v>77</v>
      </c>
      <c r="E61" s="89"/>
      <c r="F61" s="90"/>
      <c r="G61" s="90"/>
      <c r="H61" s="90"/>
      <c r="I61" s="91"/>
      <c r="J61" s="92"/>
    </row>
    <row r="62" spans="1:10">
      <c r="A62" s="88" t="s">
        <v>124</v>
      </c>
      <c r="B62" s="88"/>
      <c r="C62" s="88"/>
      <c r="D62" s="88" t="s">
        <v>72</v>
      </c>
      <c r="E62" s="89"/>
      <c r="F62" s="90"/>
      <c r="G62" s="90"/>
      <c r="H62" s="90"/>
      <c r="I62" s="91"/>
      <c r="J62" s="92"/>
    </row>
    <row r="63" spans="1:10">
      <c r="A63" s="775" t="s">
        <v>30</v>
      </c>
      <c r="B63" s="775"/>
      <c r="C63" s="775"/>
      <c r="D63" s="93"/>
      <c r="E63" s="94"/>
      <c r="F63" s="95"/>
      <c r="G63" s="95"/>
      <c r="H63" s="95"/>
      <c r="I63" s="778"/>
      <c r="J63" s="87"/>
    </row>
    <row r="64" spans="1:10">
      <c r="A64" s="88" t="s">
        <v>125</v>
      </c>
      <c r="B64" s="88"/>
      <c r="C64" s="88"/>
      <c r="D64" s="88" t="s">
        <v>77</v>
      </c>
      <c r="E64" s="89"/>
      <c r="F64" s="90"/>
      <c r="G64" s="90"/>
      <c r="H64" s="90"/>
      <c r="I64" s="91"/>
      <c r="J64" s="92"/>
    </row>
    <row r="65" spans="1:10">
      <c r="A65" s="88" t="s">
        <v>126</v>
      </c>
      <c r="B65" s="88"/>
      <c r="C65" s="88"/>
      <c r="D65" s="88" t="s">
        <v>77</v>
      </c>
      <c r="E65" s="89"/>
      <c r="F65" s="90"/>
      <c r="G65" s="90"/>
      <c r="H65" s="90"/>
      <c r="I65" s="91"/>
      <c r="J65" s="92"/>
    </row>
    <row r="66" spans="1:10">
      <c r="A66" s="88" t="s">
        <v>127</v>
      </c>
      <c r="B66" s="88"/>
      <c r="C66" s="88"/>
      <c r="D66" s="88" t="s">
        <v>72</v>
      </c>
      <c r="E66" s="89"/>
      <c r="F66" s="90"/>
      <c r="G66" s="90"/>
      <c r="H66" s="90"/>
      <c r="I66" s="91"/>
      <c r="J66" s="92"/>
    </row>
    <row r="67" spans="1:10">
      <c r="A67" s="88" t="s">
        <v>128</v>
      </c>
      <c r="B67" s="88"/>
      <c r="C67" s="88"/>
      <c r="D67" s="88" t="s">
        <v>72</v>
      </c>
      <c r="E67" s="89"/>
      <c r="F67" s="90"/>
      <c r="G67" s="90"/>
      <c r="H67" s="90"/>
      <c r="I67" s="91"/>
      <c r="J67" s="92"/>
    </row>
    <row r="68" spans="1:10">
      <c r="A68" s="88" t="s">
        <v>129</v>
      </c>
      <c r="B68" s="88"/>
      <c r="C68" s="88"/>
      <c r="D68" s="88" t="s">
        <v>72</v>
      </c>
      <c r="E68" s="89"/>
      <c r="F68" s="90"/>
      <c r="G68" s="90"/>
      <c r="H68" s="90"/>
      <c r="I68" s="91"/>
      <c r="J68" s="92"/>
    </row>
    <row r="69" spans="1:10">
      <c r="A69" s="88" t="s">
        <v>130</v>
      </c>
      <c r="B69" s="88"/>
      <c r="C69" s="88"/>
      <c r="D69" s="88" t="s">
        <v>72</v>
      </c>
      <c r="E69" s="89"/>
      <c r="F69" s="90"/>
      <c r="G69" s="90"/>
      <c r="H69" s="90"/>
      <c r="I69" s="91"/>
      <c r="J69" s="92"/>
    </row>
    <row r="70" spans="1:10">
      <c r="A70" s="88" t="s">
        <v>131</v>
      </c>
      <c r="B70" s="88"/>
      <c r="C70" s="88"/>
      <c r="D70" s="88" t="s">
        <v>77</v>
      </c>
      <c r="E70" s="89"/>
      <c r="F70" s="90"/>
      <c r="G70" s="90"/>
      <c r="H70" s="90"/>
      <c r="I70" s="91"/>
      <c r="J70" s="92"/>
    </row>
    <row r="71" spans="1:10">
      <c r="A71" s="88" t="s">
        <v>132</v>
      </c>
      <c r="B71" s="88"/>
      <c r="C71" s="88"/>
      <c r="D71" s="88" t="s">
        <v>72</v>
      </c>
      <c r="E71" s="89"/>
      <c r="F71" s="90"/>
      <c r="G71" s="90"/>
      <c r="H71" s="90"/>
      <c r="I71" s="91"/>
      <c r="J71" s="92"/>
    </row>
    <row r="72" spans="1:10">
      <c r="A72" s="88" t="s">
        <v>133</v>
      </c>
      <c r="B72" s="88"/>
      <c r="C72" s="88"/>
      <c r="D72" s="88" t="s">
        <v>72</v>
      </c>
      <c r="E72" s="89"/>
      <c r="F72" s="90"/>
      <c r="G72" s="90"/>
      <c r="H72" s="90"/>
      <c r="I72" s="91"/>
      <c r="J72" s="92"/>
    </row>
    <row r="73" spans="1:10">
      <c r="A73" s="88" t="s">
        <v>134</v>
      </c>
      <c r="B73" s="88"/>
      <c r="C73" s="88"/>
      <c r="D73" s="88" t="s">
        <v>77</v>
      </c>
      <c r="E73" s="89"/>
      <c r="F73" s="90"/>
      <c r="G73" s="90"/>
      <c r="H73" s="90"/>
      <c r="I73" s="91"/>
      <c r="J73" s="92"/>
    </row>
    <row r="74" spans="1:10">
      <c r="A74" s="88" t="s">
        <v>135</v>
      </c>
      <c r="B74" s="88"/>
      <c r="C74" s="88"/>
      <c r="D74" s="88" t="s">
        <v>72</v>
      </c>
      <c r="E74" s="89"/>
      <c r="F74" s="90"/>
      <c r="G74" s="90"/>
      <c r="H74" s="90"/>
      <c r="I74" s="91"/>
      <c r="J74" s="92"/>
    </row>
    <row r="75" spans="1:10">
      <c r="A75" s="97" t="s">
        <v>136</v>
      </c>
      <c r="B75" s="97"/>
      <c r="C75" s="97"/>
      <c r="D75" s="93"/>
      <c r="E75" s="94"/>
      <c r="F75" s="95"/>
      <c r="G75" s="95"/>
      <c r="H75" s="95"/>
      <c r="I75" s="95"/>
      <c r="J75" s="87"/>
    </row>
    <row r="76" spans="1:10">
      <c r="A76" s="88" t="s">
        <v>137</v>
      </c>
      <c r="B76" s="88"/>
      <c r="C76" s="88"/>
      <c r="D76" s="88" t="s">
        <v>72</v>
      </c>
      <c r="E76" s="89"/>
      <c r="F76" s="90"/>
      <c r="G76" s="90"/>
      <c r="H76" s="90"/>
      <c r="I76" s="91"/>
      <c r="J76" s="92"/>
    </row>
    <row r="77" spans="1:10">
      <c r="A77" s="666" t="s">
        <v>138</v>
      </c>
      <c r="B77" s="666"/>
      <c r="C77" s="666"/>
      <c r="D77" s="88" t="s">
        <v>72</v>
      </c>
      <c r="E77" s="89"/>
      <c r="F77" s="90"/>
      <c r="G77" s="90"/>
      <c r="H77" s="90"/>
      <c r="I77" s="91"/>
      <c r="J77" s="92"/>
    </row>
    <row r="78" spans="1:10">
      <c r="A78" s="666" t="s">
        <v>139</v>
      </c>
      <c r="B78" s="666"/>
      <c r="C78" s="666"/>
      <c r="D78" s="88" t="s">
        <v>72</v>
      </c>
      <c r="E78" s="89"/>
      <c r="F78" s="90"/>
      <c r="G78" s="90"/>
      <c r="H78" s="90"/>
      <c r="I78" s="91"/>
      <c r="J78" s="92"/>
    </row>
    <row r="79" spans="1:10">
      <c r="A79" s="88" t="s">
        <v>140</v>
      </c>
      <c r="B79" s="88"/>
      <c r="C79" s="88"/>
      <c r="D79" s="88" t="s">
        <v>72</v>
      </c>
      <c r="E79" s="89"/>
      <c r="F79" s="90"/>
      <c r="G79" s="90"/>
      <c r="H79" s="90"/>
      <c r="I79" s="91"/>
      <c r="J79" s="92"/>
    </row>
    <row r="80" spans="1:10">
      <c r="A80" s="88" t="s">
        <v>141</v>
      </c>
      <c r="B80" s="88"/>
      <c r="C80" s="88"/>
      <c r="D80" s="88" t="s">
        <v>72</v>
      </c>
      <c r="E80" s="89"/>
      <c r="F80" s="90"/>
      <c r="G80" s="90"/>
      <c r="H80" s="90"/>
      <c r="I80" s="91"/>
      <c r="J80" s="92"/>
    </row>
    <row r="81" spans="1:10">
      <c r="A81" s="88" t="s">
        <v>142</v>
      </c>
      <c r="B81" s="88"/>
      <c r="C81" s="88"/>
      <c r="D81" s="88" t="s">
        <v>72</v>
      </c>
      <c r="E81" s="89"/>
      <c r="F81" s="90"/>
      <c r="G81" s="90"/>
      <c r="H81" s="90"/>
      <c r="I81" s="91"/>
      <c r="J81" s="92"/>
    </row>
    <row r="82" spans="1:10">
      <c r="A82" s="88" t="s">
        <v>143</v>
      </c>
      <c r="B82" s="88"/>
      <c r="C82" s="88"/>
      <c r="D82" s="88" t="s">
        <v>72</v>
      </c>
      <c r="E82" s="89"/>
      <c r="F82" s="90"/>
      <c r="G82" s="90"/>
      <c r="H82" s="90"/>
      <c r="I82" s="91"/>
      <c r="J82" s="92"/>
    </row>
    <row r="83" spans="1:10">
      <c r="A83" s="97" t="s">
        <v>32</v>
      </c>
      <c r="B83" s="97"/>
      <c r="C83" s="97"/>
      <c r="D83" s="93"/>
      <c r="E83" s="94"/>
      <c r="F83" s="95"/>
      <c r="G83" s="95"/>
      <c r="H83" s="95"/>
      <c r="I83" s="95"/>
      <c r="J83" s="87"/>
    </row>
    <row r="84" spans="1:10">
      <c r="A84" s="88" t="s">
        <v>144</v>
      </c>
      <c r="B84" s="88"/>
      <c r="C84" s="88"/>
      <c r="D84" s="88" t="s">
        <v>77</v>
      </c>
      <c r="E84" s="89"/>
      <c r="F84" s="90"/>
      <c r="G84" s="90"/>
      <c r="H84" s="90"/>
      <c r="I84" s="91"/>
      <c r="J84" s="92"/>
    </row>
    <row r="85" spans="1:10">
      <c r="A85" s="88" t="s">
        <v>145</v>
      </c>
      <c r="B85" s="88"/>
      <c r="C85" s="88"/>
      <c r="D85" s="88" t="s">
        <v>72</v>
      </c>
      <c r="E85" s="89"/>
      <c r="F85" s="90"/>
      <c r="G85" s="90"/>
      <c r="H85" s="90"/>
      <c r="I85" s="91"/>
      <c r="J85" s="92"/>
    </row>
    <row r="86" spans="1:10">
      <c r="A86" s="88" t="s">
        <v>146</v>
      </c>
      <c r="B86" s="88"/>
      <c r="C86" s="88"/>
      <c r="D86" s="88" t="s">
        <v>77</v>
      </c>
      <c r="E86" s="89"/>
      <c r="F86" s="90"/>
      <c r="G86" s="90"/>
      <c r="H86" s="90"/>
      <c r="I86" s="91"/>
      <c r="J86" s="92"/>
    </row>
    <row r="87" spans="1:10">
      <c r="A87" s="88" t="s">
        <v>147</v>
      </c>
      <c r="B87" s="88"/>
      <c r="C87" s="88"/>
      <c r="D87" s="88" t="s">
        <v>72</v>
      </c>
      <c r="E87" s="89"/>
      <c r="F87" s="90"/>
      <c r="G87" s="90"/>
      <c r="H87" s="90"/>
      <c r="I87" s="91"/>
      <c r="J87" s="92"/>
    </row>
    <row r="88" spans="1:10">
      <c r="A88" s="88" t="s">
        <v>148</v>
      </c>
      <c r="B88" s="88"/>
      <c r="C88" s="88"/>
      <c r="D88" s="88" t="s">
        <v>72</v>
      </c>
      <c r="E88" s="89"/>
      <c r="F88" s="90"/>
      <c r="G88" s="90"/>
      <c r="H88" s="90"/>
      <c r="I88" s="91"/>
      <c r="J88" s="92"/>
    </row>
    <row r="89" spans="1:10">
      <c r="A89" s="88" t="s">
        <v>149</v>
      </c>
      <c r="B89" s="88"/>
      <c r="C89" s="88"/>
      <c r="D89" s="88" t="s">
        <v>72</v>
      </c>
      <c r="E89" s="89"/>
      <c r="F89" s="90"/>
      <c r="G89" s="90"/>
      <c r="H89" s="90"/>
      <c r="I89" s="91"/>
      <c r="J89" s="92"/>
    </row>
    <row r="90" spans="1:10">
      <c r="A90" s="88" t="s">
        <v>150</v>
      </c>
      <c r="B90" s="88"/>
      <c r="C90" s="88"/>
      <c r="D90" s="88" t="s">
        <v>72</v>
      </c>
      <c r="E90" s="89"/>
      <c r="F90" s="90"/>
      <c r="G90" s="90"/>
      <c r="H90" s="90"/>
      <c r="I90" s="91"/>
      <c r="J90" s="92"/>
    </row>
    <row r="91" spans="1:10">
      <c r="A91" s="97" t="s">
        <v>151</v>
      </c>
      <c r="B91" s="97"/>
      <c r="C91" s="97"/>
      <c r="D91" s="93"/>
      <c r="E91" s="94"/>
      <c r="F91" s="95"/>
      <c r="G91" s="95"/>
      <c r="H91" s="95"/>
      <c r="I91" s="95"/>
      <c r="J91" s="87"/>
    </row>
    <row r="92" spans="1:10">
      <c r="A92" s="88"/>
      <c r="B92" s="88"/>
      <c r="C92" s="88"/>
      <c r="D92" s="88"/>
      <c r="E92" s="98"/>
      <c r="F92" s="99"/>
      <c r="G92" s="99"/>
      <c r="H92" s="99"/>
      <c r="I92" s="99"/>
      <c r="J92" s="100"/>
    </row>
    <row r="93" spans="1:10">
      <c r="A93" s="97" t="s">
        <v>33</v>
      </c>
      <c r="B93" s="97"/>
      <c r="C93" s="97"/>
      <c r="D93" s="93"/>
      <c r="E93" s="94"/>
      <c r="F93" s="95"/>
      <c r="G93" s="95"/>
      <c r="H93" s="95"/>
      <c r="I93" s="95"/>
      <c r="J93" s="87"/>
    </row>
    <row r="94" spans="1:10">
      <c r="A94" s="88" t="s">
        <v>537</v>
      </c>
      <c r="B94" s="88"/>
      <c r="C94" s="88"/>
      <c r="D94" s="88" t="s">
        <v>77</v>
      </c>
      <c r="E94" s="89"/>
      <c r="F94" s="95"/>
      <c r="G94" s="95"/>
      <c r="H94" s="95"/>
      <c r="I94" s="91"/>
      <c r="J94" s="92"/>
    </row>
    <row r="95" spans="1:10">
      <c r="A95" s="88" t="s">
        <v>538</v>
      </c>
      <c r="B95" s="88"/>
      <c r="C95" s="88"/>
      <c r="D95" s="88" t="s">
        <v>77</v>
      </c>
      <c r="E95" s="89"/>
      <c r="F95" s="95"/>
      <c r="G95" s="95"/>
      <c r="H95" s="95"/>
      <c r="I95" s="91"/>
      <c r="J95" s="92"/>
    </row>
    <row r="96" spans="1:10">
      <c r="A96" s="93"/>
      <c r="B96" s="93"/>
      <c r="C96" s="93"/>
      <c r="D96" s="93"/>
      <c r="E96" s="86"/>
      <c r="F96" s="86"/>
      <c r="G96" s="95"/>
      <c r="H96" s="86"/>
      <c r="I96" s="86"/>
      <c r="J96" s="87"/>
    </row>
    <row r="97" spans="1:10">
      <c r="A97" s="101" t="s">
        <v>154</v>
      </c>
      <c r="B97" s="101"/>
      <c r="C97" s="101"/>
      <c r="D97" s="88"/>
      <c r="E97" s="37"/>
      <c r="F97" s="99"/>
      <c r="G97" s="99"/>
      <c r="H97" s="99"/>
      <c r="I97" s="102"/>
      <c r="J97" s="92"/>
    </row>
    <row r="98" spans="1:10">
      <c r="A98" s="85"/>
      <c r="B98" s="85"/>
      <c r="C98" s="85"/>
      <c r="D98" s="93"/>
      <c r="E98" s="86"/>
      <c r="F98" s="86"/>
      <c r="G98" s="86"/>
      <c r="H98" s="86"/>
      <c r="I98" s="86"/>
      <c r="J98" s="96"/>
    </row>
    <row r="99" spans="1:10" ht="13.8" thickBot="1">
      <c r="A99" s="979" t="s">
        <v>539</v>
      </c>
      <c r="B99" s="979"/>
      <c r="C99" s="979"/>
      <c r="D99" s="979"/>
      <c r="E99" s="1038"/>
      <c r="F99" s="1037"/>
      <c r="G99" s="1037"/>
      <c r="H99" s="1037"/>
      <c r="I99" s="1037"/>
      <c r="J99" s="1039"/>
    </row>
    <row r="100" spans="1:10" customFormat="1">
      <c r="A100" s="732"/>
      <c r="B100" s="48"/>
      <c r="C100" s="48"/>
      <c r="D100" s="48"/>
      <c r="E100" s="48"/>
      <c r="F100" s="48"/>
      <c r="G100" s="48"/>
      <c r="H100" s="48"/>
      <c r="I100" s="48"/>
      <c r="J100" s="48"/>
    </row>
    <row r="101" spans="1:10" customFormat="1" ht="13.8" thickBot="1">
      <c r="A101" s="732"/>
      <c r="B101" s="48"/>
      <c r="C101" s="48"/>
      <c r="D101" s="48"/>
      <c r="E101" s="48"/>
      <c r="F101" s="48"/>
      <c r="G101" s="48"/>
      <c r="H101" s="48"/>
      <c r="I101" s="48"/>
      <c r="J101" s="48"/>
    </row>
    <row r="102" spans="1:10" customFormat="1">
      <c r="A102" s="780" t="s">
        <v>540</v>
      </c>
      <c r="B102" s="781" t="s">
        <v>10</v>
      </c>
      <c r="C102" s="48"/>
      <c r="D102" s="48"/>
      <c r="E102" s="48"/>
      <c r="F102" s="48"/>
      <c r="G102" s="48"/>
      <c r="H102" s="48"/>
      <c r="I102" s="48"/>
      <c r="J102" s="48"/>
    </row>
    <row r="103" spans="1:10" customFormat="1">
      <c r="A103" s="657">
        <v>0</v>
      </c>
      <c r="B103" s="657">
        <v>0</v>
      </c>
      <c r="C103" s="48"/>
      <c r="D103" s="48"/>
      <c r="E103" s="48"/>
      <c r="F103" s="48"/>
      <c r="G103" s="48"/>
      <c r="H103" s="48"/>
      <c r="I103" s="48"/>
      <c r="J103" s="48"/>
    </row>
    <row r="104" spans="1:10" customFormat="1" ht="13.8" thickBot="1">
      <c r="A104" s="975">
        <v>0</v>
      </c>
      <c r="B104" s="975">
        <v>0</v>
      </c>
      <c r="C104" s="48"/>
      <c r="D104" s="48"/>
      <c r="E104" s="48"/>
      <c r="F104" s="48"/>
      <c r="G104" s="48"/>
      <c r="H104" s="48"/>
      <c r="I104" s="48"/>
      <c r="J104" s="48"/>
    </row>
    <row r="105" spans="1:10" customFormat="1">
      <c r="A105" s="732"/>
      <c r="B105" s="48"/>
      <c r="C105" s="48"/>
      <c r="D105" s="48"/>
      <c r="E105" s="48"/>
      <c r="F105" s="48"/>
      <c r="G105" s="48"/>
      <c r="H105" s="48"/>
      <c r="I105" s="48"/>
      <c r="J105" s="48"/>
    </row>
    <row r="106" spans="1:10" customFormat="1" ht="13.8" thickBot="1">
      <c r="A106" s="732"/>
      <c r="B106" s="48"/>
      <c r="C106" s="48"/>
      <c r="D106" s="48"/>
      <c r="E106" s="48"/>
      <c r="F106" s="48"/>
      <c r="G106" s="48"/>
      <c r="H106" s="48"/>
      <c r="I106" s="48"/>
      <c r="J106" s="48"/>
    </row>
    <row r="107" spans="1:10" customFormat="1">
      <c r="A107" s="782"/>
      <c r="B107" s="1453" t="s">
        <v>541</v>
      </c>
      <c r="C107" s="1453"/>
      <c r="D107" s="1454"/>
      <c r="E107" s="48"/>
      <c r="F107" s="48"/>
      <c r="G107" s="48"/>
      <c r="H107" s="48"/>
      <c r="I107" s="48"/>
      <c r="J107" s="48"/>
    </row>
    <row r="108" spans="1:10" customFormat="1" ht="13.8" thickBot="1">
      <c r="A108" s="783" t="s">
        <v>529</v>
      </c>
      <c r="B108" s="1416" t="s">
        <v>8</v>
      </c>
      <c r="C108" s="1015" t="s">
        <v>9</v>
      </c>
      <c r="D108" s="1016" t="s">
        <v>10</v>
      </c>
      <c r="E108" s="48"/>
      <c r="F108" s="48"/>
      <c r="G108" s="48"/>
      <c r="H108" s="48"/>
      <c r="I108" s="48"/>
      <c r="J108" s="48"/>
    </row>
    <row r="109" spans="1:10" customFormat="1">
      <c r="A109" s="784" t="s">
        <v>293</v>
      </c>
      <c r="B109" s="785">
        <v>0</v>
      </c>
      <c r="C109" s="786"/>
      <c r="D109" s="725">
        <f>B109+C109</f>
        <v>0</v>
      </c>
      <c r="E109" s="48"/>
      <c r="F109" s="48"/>
      <c r="G109" s="48"/>
      <c r="H109" s="48"/>
      <c r="I109" s="48"/>
      <c r="J109" s="48"/>
    </row>
    <row r="110" spans="1:10" customFormat="1">
      <c r="A110" s="787" t="s">
        <v>168</v>
      </c>
      <c r="B110" s="788">
        <v>0</v>
      </c>
      <c r="C110" s="74"/>
      <c r="D110" s="686">
        <f t="shared" ref="D110:D111" si="0">B110+C110</f>
        <v>0</v>
      </c>
      <c r="E110" s="48"/>
      <c r="F110" s="48"/>
      <c r="G110" s="48"/>
      <c r="H110" s="48"/>
      <c r="I110" s="48"/>
      <c r="J110" s="48"/>
    </row>
    <row r="111" spans="1:10" customFormat="1" ht="13.8" thickBot="1">
      <c r="A111" s="1040" t="s">
        <v>169</v>
      </c>
      <c r="B111" s="1417">
        <f>I97</f>
        <v>0</v>
      </c>
      <c r="C111" s="1041"/>
      <c r="D111" s="1018">
        <f t="shared" si="0"/>
        <v>0</v>
      </c>
      <c r="E111" s="48"/>
      <c r="F111" s="48"/>
      <c r="G111" s="48"/>
      <c r="H111" s="48"/>
      <c r="I111" s="48"/>
      <c r="J111" s="48"/>
    </row>
    <row r="112" spans="1:10" customFormat="1" ht="13.8" thickBot="1">
      <c r="A112" s="789"/>
      <c r="B112" s="790"/>
      <c r="C112" s="790"/>
      <c r="D112" s="791"/>
      <c r="E112" s="48"/>
      <c r="F112" s="48"/>
      <c r="G112" s="48"/>
      <c r="H112" s="48"/>
      <c r="I112" s="48"/>
      <c r="J112" s="48"/>
    </row>
    <row r="113" spans="1:10" customFormat="1" ht="13.8" thickBot="1">
      <c r="A113" s="792" t="s">
        <v>542</v>
      </c>
      <c r="B113" s="793">
        <f>SUM(B109:B111)</f>
        <v>0</v>
      </c>
      <c r="C113" s="794">
        <f>SUM(C109:C111)</f>
        <v>0</v>
      </c>
      <c r="D113" s="795">
        <f>SUM(D109:D111)</f>
        <v>0</v>
      </c>
      <c r="E113" s="48"/>
      <c r="F113" s="48"/>
      <c r="G113" s="48"/>
      <c r="H113" s="48"/>
      <c r="I113" s="48"/>
      <c r="J113" s="48"/>
    </row>
    <row r="114" spans="1:10">
      <c r="A114" s="108"/>
      <c r="B114" s="108"/>
      <c r="C114" s="108"/>
      <c r="D114" s="108"/>
      <c r="F114" s="779"/>
    </row>
    <row r="115" spans="1:10">
      <c r="A115" s="1464"/>
      <c r="B115" s="1464"/>
      <c r="C115" s="1464"/>
      <c r="D115" s="1464"/>
      <c r="E115" s="1464"/>
      <c r="F115" s="1464"/>
      <c r="G115" s="1464"/>
      <c r="H115" s="1464"/>
      <c r="I115" s="1464"/>
      <c r="J115" s="1464"/>
    </row>
  </sheetData>
  <mergeCells count="7">
    <mergeCell ref="A115:J115"/>
    <mergeCell ref="E6:J6"/>
    <mergeCell ref="A1:J1"/>
    <mergeCell ref="A2:J2"/>
    <mergeCell ref="A3:J3"/>
    <mergeCell ref="B107:D107"/>
    <mergeCell ref="D5:J5"/>
  </mergeCells>
  <pageMargins left="0.7" right="0.7" top="0.75" bottom="0.75" header="0.3" footer="0.3"/>
  <pageSetup scale="71" orientation="portrait" r:id="rId1"/>
  <rowBreaks count="1" manualBreakCount="1">
    <brk id="62" max="9" man="1"/>
  </rowBreaks>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df11a07-48e1-493b-8a44-05c1dd2a3a8e" xsi:nil="true"/>
    <lcf76f155ced4ddcb4097134ff3c332f xmlns="01fc3ef5-7229-49f9-b8a9-bf44198ee2e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ADB5AAE7D737743BDEE71D2C360B417" ma:contentTypeVersion="11" ma:contentTypeDescription="Create a new document." ma:contentTypeScope="" ma:versionID="24305a3f63688e2b6d489db7f9dd210a">
  <xsd:schema xmlns:xsd="http://www.w3.org/2001/XMLSchema" xmlns:xs="http://www.w3.org/2001/XMLSchema" xmlns:p="http://schemas.microsoft.com/office/2006/metadata/properties" xmlns:ns2="01fc3ef5-7229-49f9-b8a9-bf44198ee2eb" xmlns:ns3="8df11a07-48e1-493b-8a44-05c1dd2a3a8e" targetNamespace="http://schemas.microsoft.com/office/2006/metadata/properties" ma:root="true" ma:fieldsID="02fcd81a6aeacb37e5085d4ec005d863" ns2:_="" ns3:_="">
    <xsd:import namespace="01fc3ef5-7229-49f9-b8a9-bf44198ee2eb"/>
    <xsd:import namespace="8df11a07-48e1-493b-8a44-05c1dd2a3a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fc3ef5-7229-49f9-b8a9-bf44198ee2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displayName="Image Tags_0" ma:hidden="true" ma:internalName="lcf76f155ced4ddcb4097134ff3c332f">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df11a07-48e1-493b-8a44-05c1dd2a3a8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9560ea1-a521-4b8e-abeb-4cce4ce9afec}" ma:internalName="TaxCatchAll" ma:showField="CatchAllData" ma:web="8df11a07-48e1-493b-8a44-05c1dd2a3a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540C34-B68F-4BD1-AD6F-E521573F6D8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df11a07-48e1-493b-8a44-05c1dd2a3a8e"/>
    <ds:schemaRef ds:uri="http://purl.org/dc/elements/1.1/"/>
    <ds:schemaRef ds:uri="http://schemas.microsoft.com/office/2006/metadata/properties"/>
    <ds:schemaRef ds:uri="01fc3ef5-7229-49f9-b8a9-bf44198ee2eb"/>
    <ds:schemaRef ds:uri="http://www.w3.org/XML/1998/namespace"/>
    <ds:schemaRef ds:uri="http://purl.org/dc/dcmitype/"/>
  </ds:schemaRefs>
</ds:datastoreItem>
</file>

<file path=customXml/itemProps2.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3.xml><?xml version="1.0" encoding="utf-8"?>
<ds:datastoreItem xmlns:ds="http://schemas.openxmlformats.org/officeDocument/2006/customXml" ds:itemID="{455171C6-B03D-4FC3-A6DF-3E61BF00C9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fc3ef5-7229-49f9-b8a9-bf44198ee2eb"/>
    <ds:schemaRef ds:uri="8df11a07-48e1-493b-8a44-05c1dd2a3a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31</vt:i4>
      </vt:variant>
    </vt:vector>
  </HeadingPairs>
  <TitlesOfParts>
    <vt:vector size="63" baseType="lpstr">
      <vt:lpstr>Sheet1</vt:lpstr>
      <vt:lpstr>ESA Summary</vt:lpstr>
      <vt:lpstr>ESA Table 1</vt:lpstr>
      <vt:lpstr>ESA Table 2</vt:lpstr>
      <vt:lpstr>ESA Table 2A MFWB</vt:lpstr>
      <vt:lpstr>ESA Table 2B (PPPD)</vt:lpstr>
      <vt:lpstr>ESA Table 2C</vt:lpstr>
      <vt:lpstr>ESA Table 2D</vt:lpstr>
      <vt:lpstr>ESA Table 2E</vt:lpstr>
      <vt:lpstr>ESA Table 3A</vt:lpstr>
      <vt:lpstr>ESA Table 4A-E</vt:lpstr>
      <vt:lpstr>ESA Table 5A_5F</vt:lpstr>
      <vt:lpstr>ESA Table 6</vt:lpstr>
      <vt:lpstr>ESA Table 7</vt:lpstr>
      <vt:lpstr>ESA Table 8</vt:lpstr>
      <vt:lpstr>ESA Table 9</vt:lpstr>
      <vt:lpstr>ESA Table 10</vt:lpstr>
      <vt:lpstr>CARE Table 1</vt:lpstr>
      <vt:lpstr>CARE Table 2</vt:lpstr>
      <vt:lpstr>CARE Table 3A _3B</vt:lpstr>
      <vt:lpstr>CARE Table 4</vt:lpstr>
      <vt:lpstr>CARE Table 5</vt:lpstr>
      <vt:lpstr>CARE Table 6</vt:lpstr>
      <vt:lpstr>CARE Table 7</vt:lpstr>
      <vt:lpstr>CARE Table 8</vt:lpstr>
      <vt:lpstr>CARE Table 9</vt:lpstr>
      <vt:lpstr>FERA Table 1</vt:lpstr>
      <vt:lpstr>FERA Table 2</vt:lpstr>
      <vt:lpstr>FERA Table 3A _3B</vt:lpstr>
      <vt:lpstr>FERA Table 4</vt:lpstr>
      <vt:lpstr>FERA Table 5</vt:lpstr>
      <vt:lpstr>FERA Table 6</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9'!Print_Area</vt:lpstr>
      <vt:lpstr>'ESA Summary'!Print_Area</vt:lpstr>
      <vt:lpstr>'ESA Table 1'!Print_Area</vt:lpstr>
      <vt:lpstr>'ESA Table 2'!Print_Area</vt:lpstr>
      <vt:lpstr>'ESA Table 2B (PPPD)'!Print_Area</vt:lpstr>
      <vt:lpstr>'ESA Table 2C'!Print_Area</vt:lpstr>
      <vt:lpstr>'ESA Table 2D'!Print_Area</vt:lpstr>
      <vt:lpstr>'ESA Table 2E'!Print_Area</vt:lpstr>
      <vt:lpstr>'ESA Table 3A'!Print_Area</vt:lpstr>
      <vt:lpstr>'ESA Table 4A-E'!Print_Area</vt:lpstr>
      <vt:lpstr>'ESA Table 5A_5F'!Print_Area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lpstr>'ESA Table 3A'!Print_Titles</vt:lpstr>
      <vt:lpstr>'ESA Table 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SCE Monthly IQP Report Excel Tables - June 2025 - FINAL</dc:title>
  <dc:subject>A1911003 et al-SCE Monthly IQP Report-October 2025-Excel</dc:subject>
  <dc:creator>IQP Team</dc:creator>
  <cp:keywords/>
  <dc:description/>
  <cp:lastModifiedBy>Gordon, Jennifer</cp:lastModifiedBy>
  <cp:revision/>
  <cp:lastPrinted>2026-02-19T22:54:51Z</cp:lastPrinted>
  <dcterms:created xsi:type="dcterms:W3CDTF">2021-01-04T18:24:22Z</dcterms:created>
  <dcterms:modified xsi:type="dcterms:W3CDTF">2026-02-24T16:42:55Z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0x010100FADB5AAE7D737743BDEE71D2C360B417</vt:lpwstr>
  </property>
  <property fmtid="{D5CDD505-2E9C-101B-9397-08002B2CF9AE}" pid="3" name="_dlc_DocIdItemGuid">
    <vt:lpwstr>3d8eba41-93be-4fec-ac99-1623c3a4168e</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MediaServiceImageTags">
    <vt:lpwstr/>
  </property>
  <property fmtid="{D5CDD505-2E9C-101B-9397-08002B2CF9AE}" pid="7" name="MSIP_Label_64fb56ae-b253-43b2-ae76-5b0fef4d3037_Enabled">
    <vt:lpwstr>true</vt:lpwstr>
  </property>
  <property fmtid="{D5CDD505-2E9C-101B-9397-08002B2CF9AE}" pid="8" name="MSIP_Label_64fb56ae-b253-43b2-ae76-5b0fef4d3037_SetDate">
    <vt:lpwstr>2023-11-27T17:52:02Z</vt:lpwstr>
  </property>
  <property fmtid="{D5CDD505-2E9C-101B-9397-08002B2CF9AE}" pid="9" name="MSIP_Label_64fb56ae-b253-43b2-ae76-5b0fef4d3037_Method">
    <vt:lpwstr>Privileged</vt:lpwstr>
  </property>
  <property fmtid="{D5CDD505-2E9C-101B-9397-08002B2CF9AE}" pid="10" name="MSIP_Label_64fb56ae-b253-43b2-ae76-5b0fef4d3037_Name">
    <vt:lpwstr>Internal (With Markings)</vt:lpwstr>
  </property>
  <property fmtid="{D5CDD505-2E9C-101B-9397-08002B2CF9AE}" pid="11" name="MSIP_Label_64fb56ae-b253-43b2-ae76-5b0fef4d3037_SiteId">
    <vt:lpwstr>44ae661a-ece6-41aa-bc96-7c2c85a08941</vt:lpwstr>
  </property>
  <property fmtid="{D5CDD505-2E9C-101B-9397-08002B2CF9AE}" pid="12" name="MSIP_Label_64fb56ae-b253-43b2-ae76-5b0fef4d3037_ActionId">
    <vt:lpwstr>4aa8f072-6a9d-47f9-8868-e3dc9da6bdbf</vt:lpwstr>
  </property>
  <property fmtid="{D5CDD505-2E9C-101B-9397-08002B2CF9AE}" pid="13" name="MSIP_Label_64fb56ae-b253-43b2-ae76-5b0fef4d3037_ContentBits">
    <vt:lpwstr>3</vt:lpwstr>
  </property>
  <property fmtid="{D5CDD505-2E9C-101B-9397-08002B2CF9AE}" pid="14" name="MSIP_Label_bc3dd1c7-2c40-4a31-84b2-bec599b321a0_Enabled">
    <vt:lpwstr>true</vt:lpwstr>
  </property>
  <property fmtid="{D5CDD505-2E9C-101B-9397-08002B2CF9AE}" pid="15" name="MSIP_Label_bc3dd1c7-2c40-4a31-84b2-bec599b321a0_SetDate">
    <vt:lpwstr>2023-11-27T22:31:19Z</vt:lpwstr>
  </property>
  <property fmtid="{D5CDD505-2E9C-101B-9397-08002B2CF9AE}" pid="16" name="MSIP_Label_bc3dd1c7-2c40-4a31-84b2-bec599b321a0_Method">
    <vt:lpwstr>Standard</vt:lpwstr>
  </property>
  <property fmtid="{D5CDD505-2E9C-101B-9397-08002B2CF9AE}" pid="17" name="MSIP_Label_bc3dd1c7-2c40-4a31-84b2-bec599b321a0_Name">
    <vt:lpwstr>bc3dd1c7-2c40-4a31-84b2-bec599b321a0</vt:lpwstr>
  </property>
  <property fmtid="{D5CDD505-2E9C-101B-9397-08002B2CF9AE}" pid="18" name="MSIP_Label_bc3dd1c7-2c40-4a31-84b2-bec599b321a0_SiteId">
    <vt:lpwstr>5b2a8fee-4c95-4bdc-8aae-196f8aacb1b6</vt:lpwstr>
  </property>
  <property fmtid="{D5CDD505-2E9C-101B-9397-08002B2CF9AE}" pid="19" name="MSIP_Label_bc3dd1c7-2c40-4a31-84b2-bec599b321a0_ActionId">
    <vt:lpwstr>e69407b2-95a4-4c31-b7af-82a27ca88dcc</vt:lpwstr>
  </property>
  <property fmtid="{D5CDD505-2E9C-101B-9397-08002B2CF9AE}" pid="20" name="MSIP_Label_bc3dd1c7-2c40-4a31-84b2-bec599b321a0_ContentBits">
    <vt:lpwstr>0</vt:lpwstr>
  </property>
  <property fmtid="{D5CDD505-2E9C-101B-9397-08002B2CF9AE}" pid="21" name="Retention Code">
    <vt:lpwstr/>
  </property>
  <property fmtid="{D5CDD505-2E9C-101B-9397-08002B2CF9AE}" pid="22" name="Retention_x0020_Code">
    <vt:lpwstr/>
  </property>
  <property fmtid="{D5CDD505-2E9C-101B-9397-08002B2CF9AE}" pid="23" name="LeadDocument">
    <vt:bool>true</vt:bool>
  </property>
  <property fmtid="{D5CDD505-2E9C-101B-9397-08002B2CF9AE}" pid="24" name="SoftDelete">
    <vt:bool>false</vt:bool>
  </property>
  <property fmtid="{D5CDD505-2E9C-101B-9397-08002B2CF9AE}" pid="25" name="Proceeding No.">
    <vt:lpwstr>21695</vt:lpwstr>
  </property>
</Properties>
</file>