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pge-my.sharepoint.com/personal/tvu1_pge_com/Documents/Attorneys/Jennifer Reyes Lagunero/A.19-11-003, LM# 981591/Aug 22 2022 Monthly Report/"/>
    </mc:Choice>
  </mc:AlternateContent>
  <xr:revisionPtr revIDLastSave="0" documentId="8_{C9F2F0A8-53B3-4E83-84C0-63ACDD7A303B}" xr6:coauthVersionLast="47" xr6:coauthVersionMax="47" xr10:uidLastSave="{00000000-0000-0000-0000-000000000000}"/>
  <bookViews>
    <workbookView xWindow="-120" yWindow="-120" windowWidth="29040" windowHeight="15840" tabRatio="784"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115"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8'!$A$1:$E$26</definedName>
    <definedName name="_xlnm.Print_Area" localSheetId="24">'CARE Table 8A'!$A$1:$H$22</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4A-D'!$A$1:$G$141</definedName>
    <definedName name="_xlnm.Print_Area" localSheetId="11">'ESA Table 5A_5D'!$A$1:$Q$88</definedName>
    <definedName name="_xlnm.Print_Area" localSheetId="12">'ESA Table 6'!$A$1:$P$36</definedName>
    <definedName name="_xlnm.Print_Area" localSheetId="13">'ESA Table 7'!$A$1:$L$122</definedName>
    <definedName name="_xlnm.Print_Area" localSheetId="14">'ESA Table 8'!$A$1:$G$21</definedName>
    <definedName name="_xlnm.Print_Area" localSheetId="15">'ESA Table 9'!$A$1:$C$13</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 i="67" l="1"/>
  <c r="O10" i="67"/>
  <c r="N10" i="67"/>
  <c r="N16" i="67"/>
  <c r="D49" i="115"/>
  <c r="D44" i="115"/>
  <c r="D55" i="115" l="1"/>
  <c r="D54" i="115"/>
  <c r="D53" i="115"/>
  <c r="D48" i="115"/>
  <c r="D47" i="115"/>
  <c r="D46" i="115"/>
  <c r="D40" i="115"/>
  <c r="C6" i="83"/>
  <c r="U12" i="86"/>
  <c r="B17" i="89"/>
  <c r="G17" i="89"/>
  <c r="M16" i="67"/>
  <c r="G8" i="83"/>
  <c r="F8" i="83"/>
  <c r="H8" i="89"/>
  <c r="G8" i="89"/>
  <c r="D11" i="89"/>
  <c r="O13" i="86"/>
  <c r="K13" i="86"/>
  <c r="V13" i="86" s="1"/>
  <c r="B66" i="4"/>
  <c r="D39" i="115"/>
  <c r="D56" i="115"/>
  <c r="D37" i="115"/>
  <c r="D36" i="115"/>
  <c r="D35" i="115"/>
  <c r="D34" i="115"/>
  <c r="D26" i="115"/>
  <c r="D27" i="115"/>
  <c r="D28" i="115"/>
  <c r="D29" i="115"/>
  <c r="D30" i="115"/>
  <c r="D31" i="115"/>
  <c r="D32" i="115"/>
  <c r="D33" i="115"/>
  <c r="D22" i="115"/>
  <c r="D23" i="115"/>
  <c r="D24" i="115"/>
  <c r="D17" i="115"/>
  <c r="D10" i="115"/>
  <c r="D13" i="115"/>
  <c r="D12" i="115"/>
  <c r="D9" i="115"/>
  <c r="D8" i="115"/>
  <c r="U13" i="86" l="1"/>
  <c r="D15" i="8"/>
  <c r="G31" i="76" l="1"/>
  <c r="F31" i="76"/>
  <c r="F61" i="42" l="1"/>
  <c r="B11" i="106"/>
  <c r="V12" i="86"/>
  <c r="G7" i="89"/>
  <c r="H7" i="89"/>
  <c r="D10" i="89"/>
  <c r="O12" i="86"/>
  <c r="G39" i="87"/>
  <c r="F39" i="87"/>
  <c r="E39" i="87"/>
  <c r="C39" i="87"/>
  <c r="H39" i="87" s="1"/>
  <c r="B39" i="87"/>
  <c r="I39" i="87" s="1"/>
  <c r="H6" i="89"/>
  <c r="G6" i="89"/>
  <c r="D9" i="89"/>
  <c r="V11" i="86"/>
  <c r="U11" i="86"/>
  <c r="T11" i="86"/>
  <c r="O11" i="86"/>
  <c r="D39" i="87" l="1"/>
  <c r="N55" i="7" l="1"/>
  <c r="O55" i="7"/>
  <c r="H5" i="89" l="1"/>
  <c r="G5" i="89"/>
  <c r="D8" i="89"/>
  <c r="V10" i="86"/>
  <c r="M22" i="8" l="1"/>
  <c r="J20" i="8"/>
  <c r="G20" i="8"/>
  <c r="K21" i="8"/>
  <c r="D7" i="89" l="1"/>
  <c r="K13" i="70"/>
  <c r="L12" i="70"/>
  <c r="K12" i="70"/>
  <c r="L8" i="8"/>
  <c r="O8" i="8" s="1"/>
  <c r="K8" i="8"/>
  <c r="N8" i="8" s="1"/>
  <c r="J8" i="8"/>
  <c r="G8" i="8"/>
  <c r="D8" i="8"/>
  <c r="D6" i="89"/>
  <c r="V8" i="86"/>
  <c r="C16" i="53"/>
  <c r="B16" i="53"/>
  <c r="C12" i="67"/>
  <c r="D12" i="67"/>
  <c r="E12" i="67"/>
  <c r="F12" i="67"/>
  <c r="G12" i="67"/>
  <c r="H12" i="67"/>
  <c r="I12" i="67"/>
  <c r="J12" i="67"/>
  <c r="K12" i="67"/>
  <c r="N12" i="67" s="1"/>
  <c r="L12" i="67"/>
  <c r="O12" i="67" s="1"/>
  <c r="M12" i="67"/>
  <c r="B12" i="67"/>
  <c r="N22" i="8"/>
  <c r="O22" i="8"/>
  <c r="J22" i="8"/>
  <c r="G22" i="8"/>
  <c r="I19" i="53"/>
  <c r="H19" i="53"/>
  <c r="H30" i="53" s="1"/>
  <c r="N57" i="7"/>
  <c r="F92" i="21"/>
  <c r="G92" i="21"/>
  <c r="E92" i="21"/>
  <c r="D53" i="107"/>
  <c r="L14" i="8"/>
  <c r="K14" i="8"/>
  <c r="B10" i="67"/>
  <c r="D10" i="67"/>
  <c r="C10" i="67"/>
  <c r="E44" i="110"/>
  <c r="P12" i="67" l="1"/>
  <c r="M8" i="8"/>
  <c r="P8" i="8" s="1"/>
  <c r="C14" i="96"/>
  <c r="E14" i="96"/>
  <c r="F14" i="96"/>
  <c r="G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128" i="21"/>
  <c r="F128" i="21"/>
  <c r="G53" i="88"/>
  <c r="J53" i="88" s="1"/>
  <c r="G7" i="88"/>
  <c r="G8" i="88"/>
  <c r="G9" i="88"/>
  <c r="J9" i="88" s="1"/>
  <c r="G10" i="88"/>
  <c r="J10" i="88" s="1"/>
  <c r="G11" i="88"/>
  <c r="G12" i="88"/>
  <c r="G13" i="88"/>
  <c r="G14" i="88"/>
  <c r="G15" i="88"/>
  <c r="G16" i="88"/>
  <c r="G17" i="88"/>
  <c r="J17" i="88" s="1"/>
  <c r="G18" i="88"/>
  <c r="G19" i="88"/>
  <c r="G20" i="88"/>
  <c r="G21" i="88"/>
  <c r="J21" i="88" s="1"/>
  <c r="G22" i="88"/>
  <c r="G23" i="88"/>
  <c r="G24" i="88"/>
  <c r="G25" i="88"/>
  <c r="G26" i="88"/>
  <c r="J26" i="88" s="1"/>
  <c r="G27" i="88"/>
  <c r="G28" i="88"/>
  <c r="G29" i="88"/>
  <c r="G30" i="88"/>
  <c r="G31" i="88"/>
  <c r="G32" i="88"/>
  <c r="G33" i="88"/>
  <c r="G34" i="88"/>
  <c r="G35" i="88"/>
  <c r="G36" i="88"/>
  <c r="G37" i="88"/>
  <c r="J37" i="88" s="1"/>
  <c r="G38" i="88"/>
  <c r="G39" i="88"/>
  <c r="G40" i="88"/>
  <c r="G41" i="88"/>
  <c r="G42" i="88"/>
  <c r="J42" i="88" s="1"/>
  <c r="G43" i="88"/>
  <c r="G44" i="88"/>
  <c r="G45" i="88"/>
  <c r="G46" i="88"/>
  <c r="G47" i="88"/>
  <c r="G48" i="88"/>
  <c r="G49" i="88"/>
  <c r="J49" i="88" s="1"/>
  <c r="G50" i="88"/>
  <c r="G51" i="88"/>
  <c r="G52" i="88"/>
  <c r="G6" i="88"/>
  <c r="D7" i="88"/>
  <c r="D8" i="88"/>
  <c r="D9" i="88"/>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D6" i="88"/>
  <c r="I7" i="88"/>
  <c r="H8" i="88"/>
  <c r="I8" i="88"/>
  <c r="H9" i="88"/>
  <c r="I9" i="88"/>
  <c r="H10" i="88"/>
  <c r="I10" i="88"/>
  <c r="H11" i="88"/>
  <c r="I11" i="88"/>
  <c r="H12" i="88"/>
  <c r="I12" i="88"/>
  <c r="H13" i="88"/>
  <c r="I13" i="88"/>
  <c r="H14" i="88"/>
  <c r="I14" i="88"/>
  <c r="H15" i="88"/>
  <c r="I15" i="88"/>
  <c r="I16" i="88"/>
  <c r="J16" i="88"/>
  <c r="H17" i="88"/>
  <c r="I17" i="88"/>
  <c r="H18" i="88"/>
  <c r="I18" i="88"/>
  <c r="I19" i="88"/>
  <c r="I20" i="88"/>
  <c r="H21" i="88"/>
  <c r="I21" i="88"/>
  <c r="H22" i="88"/>
  <c r="H23" i="88"/>
  <c r="I23" i="88"/>
  <c r="H24" i="88"/>
  <c r="I24" i="88"/>
  <c r="H25" i="88"/>
  <c r="I25" i="88"/>
  <c r="H26" i="88"/>
  <c r="I26" i="88"/>
  <c r="H27" i="88"/>
  <c r="I27" i="88"/>
  <c r="H28" i="88"/>
  <c r="I28" i="88"/>
  <c r="J28" i="88"/>
  <c r="H29" i="88"/>
  <c r="I29" i="88"/>
  <c r="H30" i="88"/>
  <c r="I30" i="88"/>
  <c r="H31" i="88"/>
  <c r="H32" i="88"/>
  <c r="I32" i="88"/>
  <c r="J32" i="88"/>
  <c r="H34" i="88"/>
  <c r="H35" i="88"/>
  <c r="I35" i="88"/>
  <c r="H36" i="88"/>
  <c r="I36" i="88"/>
  <c r="H37" i="88"/>
  <c r="H38" i="88"/>
  <c r="I38" i="88"/>
  <c r="H39" i="88"/>
  <c r="I39" i="88"/>
  <c r="H40" i="88"/>
  <c r="I40" i="88"/>
  <c r="H41" i="88"/>
  <c r="I41" i="88"/>
  <c r="H42" i="88"/>
  <c r="I42" i="88"/>
  <c r="I43" i="88"/>
  <c r="H44" i="88"/>
  <c r="H45" i="88"/>
  <c r="I45" i="88"/>
  <c r="H46" i="88"/>
  <c r="I46" i="88"/>
  <c r="H47" i="88"/>
  <c r="I47" i="88"/>
  <c r="H48" i="88"/>
  <c r="I48" i="88"/>
  <c r="I49" i="88"/>
  <c r="H50" i="88"/>
  <c r="I50" i="88"/>
  <c r="I51" i="88"/>
  <c r="H52" i="88"/>
  <c r="I52" i="88"/>
  <c r="H53" i="88"/>
  <c r="I53" i="88"/>
  <c r="I6" i="88"/>
  <c r="O19" i="8"/>
  <c r="N19" i="8"/>
  <c r="O18" i="8"/>
  <c r="N18" i="8"/>
  <c r="O17" i="8"/>
  <c r="N17" i="8"/>
  <c r="O16" i="8"/>
  <c r="N16" i="8"/>
  <c r="O15" i="8"/>
  <c r="N15" i="8"/>
  <c r="O14" i="8"/>
  <c r="N14" i="8"/>
  <c r="L7" i="8"/>
  <c r="O7" i="8" s="1"/>
  <c r="K7" i="8"/>
  <c r="N7" i="8" s="1"/>
  <c r="L21" i="8"/>
  <c r="M21" i="8" s="1"/>
  <c r="O20" i="8"/>
  <c r="N20" i="8"/>
  <c r="I10" i="8"/>
  <c r="H10" i="8"/>
  <c r="F10" i="8"/>
  <c r="E10" i="8"/>
  <c r="M19" i="8"/>
  <c r="M18" i="8"/>
  <c r="M17" i="8"/>
  <c r="M16" i="8"/>
  <c r="M15" i="8"/>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E30" i="53" s="1"/>
  <c r="J18" i="53"/>
  <c r="G18" i="53"/>
  <c r="D18" i="53"/>
  <c r="M14" i="8"/>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P22" i="8" s="1"/>
  <c r="C21" i="67"/>
  <c r="D21" i="67"/>
  <c r="E21" i="67"/>
  <c r="F21" i="67"/>
  <c r="H21" i="67"/>
  <c r="I21" i="67"/>
  <c r="K21" i="67"/>
  <c r="N21" i="67" s="1"/>
  <c r="L21" i="67"/>
  <c r="O21" i="67" s="1"/>
  <c r="B21" i="67"/>
  <c r="P17" i="67"/>
  <c r="P18" i="67"/>
  <c r="P19" i="67"/>
  <c r="O17" i="67"/>
  <c r="O18" i="67"/>
  <c r="O19" i="67"/>
  <c r="O16" i="67"/>
  <c r="N17" i="67"/>
  <c r="N18" i="67"/>
  <c r="N19" i="67"/>
  <c r="M17" i="67"/>
  <c r="M18" i="67"/>
  <c r="M19" i="67"/>
  <c r="J17" i="67"/>
  <c r="J18" i="67"/>
  <c r="J19" i="67"/>
  <c r="J16" i="67"/>
  <c r="J21" i="67" s="1"/>
  <c r="G17" i="67"/>
  <c r="G18" i="67"/>
  <c r="G19" i="67"/>
  <c r="G16" i="67"/>
  <c r="G21" i="67" s="1"/>
  <c r="D17" i="67"/>
  <c r="D18" i="67"/>
  <c r="D19" i="67"/>
  <c r="D16" i="67"/>
  <c r="O21" i="7"/>
  <c r="P21" i="7"/>
  <c r="C31" i="70"/>
  <c r="B31" i="70"/>
  <c r="D61" i="42"/>
  <c r="E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K55" i="107" s="1"/>
  <c r="F55" i="107"/>
  <c r="E55" i="107"/>
  <c r="C55" i="107"/>
  <c r="L55" i="107" s="1"/>
  <c r="B55" i="107"/>
  <c r="J54" i="107"/>
  <c r="G54" i="107"/>
  <c r="G15" i="96" s="1"/>
  <c r="D54" i="107"/>
  <c r="J53" i="107"/>
  <c r="G53" i="107"/>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G22" i="107"/>
  <c r="G11" i="96" s="1"/>
  <c r="D22" i="107"/>
  <c r="P44" i="108"/>
  <c r="O44" i="108"/>
  <c r="N44" i="108"/>
  <c r="M44" i="108"/>
  <c r="J18" i="8"/>
  <c r="G18" i="8"/>
  <c r="D18" i="8"/>
  <c r="J17" i="8"/>
  <c r="G17" i="8"/>
  <c r="D17" i="8"/>
  <c r="J16" i="8"/>
  <c r="G16" i="8"/>
  <c r="D16" i="8"/>
  <c r="J15" i="8"/>
  <c r="G15" i="8"/>
  <c r="J14" i="8"/>
  <c r="G14" i="8"/>
  <c r="D14" i="8"/>
  <c r="Q84" i="7"/>
  <c r="P84" i="7"/>
  <c r="O84" i="7"/>
  <c r="N84" i="7"/>
  <c r="M84" i="7"/>
  <c r="L84" i="7"/>
  <c r="K84" i="7"/>
  <c r="J84" i="7"/>
  <c r="I84" i="7"/>
  <c r="H84" i="7"/>
  <c r="G84" i="7"/>
  <c r="F84" i="7"/>
  <c r="E84" i="7"/>
  <c r="D84" i="7"/>
  <c r="C84" i="7"/>
  <c r="B84" i="7"/>
  <c r="F136" i="21"/>
  <c r="G136" i="21" s="1"/>
  <c r="G44" i="108"/>
  <c r="H41" i="108"/>
  <c r="F44" i="108"/>
  <c r="E44" i="108"/>
  <c r="D44" i="108"/>
  <c r="F11" i="107"/>
  <c r="E11" i="107"/>
  <c r="C11" i="107"/>
  <c r="B11" i="107"/>
  <c r="K11" i="107" s="1"/>
  <c r="G10" i="107"/>
  <c r="G16" i="96" s="1"/>
  <c r="D10" i="107"/>
  <c r="D16" i="96" s="1"/>
  <c r="G9" i="107"/>
  <c r="D9" i="107"/>
  <c r="G8" i="107"/>
  <c r="G9" i="96" s="1"/>
  <c r="D8" i="107"/>
  <c r="D11" i="107" s="1"/>
  <c r="J7" i="107"/>
  <c r="G7" i="107"/>
  <c r="D7" i="107"/>
  <c r="D24" i="107"/>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5" i="107"/>
  <c r="J55" i="107"/>
  <c r="G45" i="107"/>
  <c r="G55"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D75" i="42"/>
  <c r="C75" i="42"/>
  <c r="B75" i="42"/>
  <c r="F17" i="89"/>
  <c r="H17" i="89" s="1"/>
  <c r="E17" i="89"/>
  <c r="C17" i="89"/>
  <c r="D17" i="89" s="1"/>
  <c r="F54" i="88"/>
  <c r="E54" i="88"/>
  <c r="C54" i="88"/>
  <c r="B54" i="88"/>
  <c r="H6" i="88"/>
  <c r="G17" i="87"/>
  <c r="F17" i="87"/>
  <c r="E17" i="87"/>
  <c r="C17" i="87"/>
  <c r="H17" i="87" s="1"/>
  <c r="B17" i="87"/>
  <c r="X19" i="86"/>
  <c r="W19" i="86"/>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1" i="70"/>
  <c r="J11" i="70"/>
  <c r="G10" i="70"/>
  <c r="J13" i="70"/>
  <c r="M13" i="70" s="1"/>
  <c r="J28" i="53"/>
  <c r="M28" i="53" s="1"/>
  <c r="J27" i="53"/>
  <c r="M27" i="53" s="1"/>
  <c r="J26" i="53"/>
  <c r="M26" i="53" s="1"/>
  <c r="J25" i="53"/>
  <c r="J24" i="53"/>
  <c r="M24" i="53" s="1"/>
  <c r="J23" i="53"/>
  <c r="M23" i="53" s="1"/>
  <c r="J22" i="53"/>
  <c r="J21" i="53"/>
  <c r="M21" i="53" s="1"/>
  <c r="J17" i="53"/>
  <c r="M17" i="53" s="1"/>
  <c r="G17" i="53"/>
  <c r="D17" i="53"/>
  <c r="D54" i="74"/>
  <c r="C54" i="74"/>
  <c r="B54" i="74"/>
  <c r="I29" i="70"/>
  <c r="H29" i="70"/>
  <c r="F29" i="70"/>
  <c r="E29" i="70"/>
  <c r="L19" i="70"/>
  <c r="J19" i="70"/>
  <c r="M19" i="70" s="1"/>
  <c r="G19" i="70"/>
  <c r="K19" i="70"/>
  <c r="I17" i="70"/>
  <c r="I21" i="70" s="1"/>
  <c r="L21" i="70" s="1"/>
  <c r="H17" i="70"/>
  <c r="K17" i="70" s="1"/>
  <c r="F17" i="70"/>
  <c r="F21" i="70" s="1"/>
  <c r="E17" i="70"/>
  <c r="E21" i="70" s="1"/>
  <c r="L15" i="70"/>
  <c r="K15" i="70"/>
  <c r="J15" i="70"/>
  <c r="M15" i="70" s="1"/>
  <c r="G15" i="70"/>
  <c r="L14" i="70"/>
  <c r="K14" i="70"/>
  <c r="J14" i="70"/>
  <c r="M14" i="70" s="1"/>
  <c r="G14" i="70"/>
  <c r="L13" i="70"/>
  <c r="G13" i="70"/>
  <c r="J12" i="70"/>
  <c r="M12" i="70" s="1"/>
  <c r="G12" i="70"/>
  <c r="L10" i="70"/>
  <c r="K10" i="70"/>
  <c r="J10" i="70"/>
  <c r="M10" i="70" s="1"/>
  <c r="L9" i="70"/>
  <c r="K9" i="70"/>
  <c r="J9" i="70"/>
  <c r="M9" i="70" s="1"/>
  <c r="G9" i="70"/>
  <c r="L8" i="70"/>
  <c r="K8" i="70"/>
  <c r="J8" i="70"/>
  <c r="M8" i="70" s="1"/>
  <c r="G8" i="70"/>
  <c r="L7" i="70"/>
  <c r="K7" i="70"/>
  <c r="J7" i="70"/>
  <c r="M7" i="70" s="1"/>
  <c r="G7" i="70"/>
  <c r="L6" i="70"/>
  <c r="K6" i="70"/>
  <c r="J6" i="70"/>
  <c r="M6" i="70" s="1"/>
  <c r="G6" i="70"/>
  <c r="J29" i="70"/>
  <c r="G29" i="70"/>
  <c r="G22" i="53"/>
  <c r="L21" i="53"/>
  <c r="K21" i="53"/>
  <c r="J33" i="53"/>
  <c r="Q53" i="7"/>
  <c r="Q54" i="7"/>
  <c r="Q55" i="7"/>
  <c r="Q56" i="7"/>
  <c r="Q57" i="7"/>
  <c r="Q58" i="7"/>
  <c r="Q59" i="7"/>
  <c r="Q60" i="7"/>
  <c r="Q61" i="7"/>
  <c r="Q62" i="7"/>
  <c r="Q63" i="7"/>
  <c r="P53" i="7"/>
  <c r="P54" i="7"/>
  <c r="P55" i="7"/>
  <c r="P56" i="7"/>
  <c r="P57" i="7"/>
  <c r="P58" i="7"/>
  <c r="P59" i="7"/>
  <c r="P60" i="7"/>
  <c r="P61" i="7"/>
  <c r="P62" i="7"/>
  <c r="P63" i="7"/>
  <c r="O53" i="7"/>
  <c r="O54" i="7"/>
  <c r="O56" i="7"/>
  <c r="O57" i="7"/>
  <c r="O58" i="7"/>
  <c r="O59" i="7"/>
  <c r="O60" i="7"/>
  <c r="O61" i="7"/>
  <c r="O62" i="7"/>
  <c r="O63" i="7"/>
  <c r="N53" i="7"/>
  <c r="N54" i="7"/>
  <c r="N64" i="7"/>
  <c r="N56" i="7"/>
  <c r="N58" i="7"/>
  <c r="N59" i="7"/>
  <c r="N60" i="7"/>
  <c r="N61" i="7"/>
  <c r="N62" i="7"/>
  <c r="N63" i="7"/>
  <c r="I25" i="8"/>
  <c r="H25" i="8"/>
  <c r="F25" i="8"/>
  <c r="E25" i="8"/>
  <c r="C25" i="8"/>
  <c r="B25" i="8"/>
  <c r="J21" i="8"/>
  <c r="G21" i="8"/>
  <c r="D21" i="8"/>
  <c r="D20" i="8"/>
  <c r="J19" i="8"/>
  <c r="G19" i="8"/>
  <c r="D19" i="8"/>
  <c r="C10" i="8"/>
  <c r="B10" i="8"/>
  <c r="J7" i="8"/>
  <c r="J10" i="8" s="1"/>
  <c r="G7" i="8"/>
  <c r="G10" i="8" s="1"/>
  <c r="D10"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B67" i="4"/>
  <c r="B65" i="4"/>
  <c r="B64" i="4"/>
  <c r="B63" i="4"/>
  <c r="B62" i="4"/>
  <c r="B61" i="4"/>
  <c r="B60" i="4"/>
  <c r="G33" i="53"/>
  <c r="J32" i="53"/>
  <c r="G32" i="53"/>
  <c r="L28" i="53"/>
  <c r="K28" i="53"/>
  <c r="G28" i="53"/>
  <c r="L27" i="53"/>
  <c r="K27" i="53"/>
  <c r="G27" i="53"/>
  <c r="L26" i="53"/>
  <c r="K26" i="53"/>
  <c r="G26" i="53"/>
  <c r="G25" i="53"/>
  <c r="L24" i="53"/>
  <c r="K24" i="53"/>
  <c r="G24" i="53"/>
  <c r="L23" i="53"/>
  <c r="K23" i="53"/>
  <c r="G23" i="53"/>
  <c r="G21" i="53"/>
  <c r="I30" i="53"/>
  <c r="J30" i="53" s="1"/>
  <c r="F30" i="53"/>
  <c r="F7" i="96" s="1"/>
  <c r="C30" i="53"/>
  <c r="C7" i="96" s="1"/>
  <c r="B30" i="53"/>
  <c r="B7" i="96" s="1"/>
  <c r="J16" i="53"/>
  <c r="G16" i="53"/>
  <c r="D16" i="53"/>
  <c r="J15" i="53"/>
  <c r="M15" i="53" s="1"/>
  <c r="G15" i="53"/>
  <c r="D15" i="53"/>
  <c r="J14" i="53"/>
  <c r="M14" i="53" s="1"/>
  <c r="G14" i="53"/>
  <c r="D14" i="53"/>
  <c r="J13" i="53"/>
  <c r="M13" i="53" s="1"/>
  <c r="G13" i="53"/>
  <c r="D13" i="53"/>
  <c r="J12" i="53"/>
  <c r="M12" i="53" s="1"/>
  <c r="G12" i="53"/>
  <c r="D12" i="53"/>
  <c r="J11" i="53"/>
  <c r="G11" i="53"/>
  <c r="D11" i="53"/>
  <c r="J10" i="53"/>
  <c r="M10" i="53" s="1"/>
  <c r="G10" i="53"/>
  <c r="D10" i="53"/>
  <c r="J9" i="53"/>
  <c r="M9" i="53" s="1"/>
  <c r="G9" i="53"/>
  <c r="D9" i="53"/>
  <c r="J8" i="53"/>
  <c r="M8" i="53" s="1"/>
  <c r="G8" i="53"/>
  <c r="D8" i="53"/>
  <c r="J7" i="53"/>
  <c r="G7" i="53"/>
  <c r="D7" i="53"/>
  <c r="D19" i="53"/>
  <c r="N21" i="7"/>
  <c r="Q21" i="7"/>
  <c r="G128" i="21"/>
  <c r="K19" i="53"/>
  <c r="L19" i="53"/>
  <c r="J48" i="88" l="1"/>
  <c r="J40" i="88"/>
  <c r="J24" i="88"/>
  <c r="J12" i="88"/>
  <c r="J8" i="88"/>
  <c r="J47" i="88"/>
  <c r="J39" i="88"/>
  <c r="J31" i="88"/>
  <c r="J23" i="88"/>
  <c r="J15" i="88"/>
  <c r="J7" i="88"/>
  <c r="P14" i="8"/>
  <c r="P18" i="8"/>
  <c r="P21" i="8"/>
  <c r="E7" i="96"/>
  <c r="E18" i="96" s="1"/>
  <c r="G30" i="53"/>
  <c r="G7" i="96" s="1"/>
  <c r="G18" i="96" s="1"/>
  <c r="Y19" i="86"/>
  <c r="P16" i="8"/>
  <c r="D25" i="8"/>
  <c r="M8" i="107"/>
  <c r="M9" i="96" s="1"/>
  <c r="D54" i="88"/>
  <c r="J52" i="88"/>
  <c r="J44" i="88"/>
  <c r="J36" i="88"/>
  <c r="J20" i="88"/>
  <c r="J51" i="88"/>
  <c r="J43" i="88"/>
  <c r="J35" i="88"/>
  <c r="J27" i="88"/>
  <c r="J19" i="88"/>
  <c r="J11" i="88"/>
  <c r="J19" i="53"/>
  <c r="J24" i="107"/>
  <c r="M24" i="107" s="1"/>
  <c r="F18" i="96"/>
  <c r="L11" i="107"/>
  <c r="M7" i="53"/>
  <c r="L10" i="8"/>
  <c r="O10" i="8" s="1"/>
  <c r="M22" i="107"/>
  <c r="M11" i="96" s="1"/>
  <c r="G24" i="107"/>
  <c r="J11" i="107"/>
  <c r="M10" i="107"/>
  <c r="M16" i="96" s="1"/>
  <c r="G11" i="107"/>
  <c r="M19" i="53"/>
  <c r="M16" i="53"/>
  <c r="G19" i="53"/>
  <c r="G25" i="8"/>
  <c r="J25" i="8"/>
  <c r="K10" i="8"/>
  <c r="N10" i="8" s="1"/>
  <c r="M7" i="8"/>
  <c r="P17" i="8"/>
  <c r="P20" i="8"/>
  <c r="P19" i="8"/>
  <c r="B18" i="96"/>
  <c r="O64" i="7"/>
  <c r="P64" i="7"/>
  <c r="Q64" i="7"/>
  <c r="J45" i="88"/>
  <c r="J41" i="88"/>
  <c r="J29" i="88"/>
  <c r="J25" i="88"/>
  <c r="J13" i="88"/>
  <c r="G54" i="88"/>
  <c r="J54" i="88" s="1"/>
  <c r="J6" i="88"/>
  <c r="M25" i="8"/>
  <c r="K25" i="8"/>
  <c r="N25" i="8" s="1"/>
  <c r="N21" i="8"/>
  <c r="L25" i="8"/>
  <c r="O25" i="8" s="1"/>
  <c r="O21" i="8"/>
  <c r="P16" i="67"/>
  <c r="M21" i="67"/>
  <c r="P21" i="67" s="1"/>
  <c r="H21" i="70"/>
  <c r="K21" i="70" s="1"/>
  <c r="L17" i="70"/>
  <c r="J17" i="70"/>
  <c r="J21" i="70" s="1"/>
  <c r="M21" i="70" s="1"/>
  <c r="G17" i="70"/>
  <c r="G21" i="70" s="1"/>
  <c r="D20" i="85"/>
  <c r="E20" i="85" s="1"/>
  <c r="M11" i="107"/>
  <c r="M25" i="53"/>
  <c r="D17" i="87"/>
  <c r="L30" i="53"/>
  <c r="L7" i="96" s="1"/>
  <c r="D30" i="53"/>
  <c r="D7" i="96" s="1"/>
  <c r="K30" i="53"/>
  <c r="K7" i="96" s="1"/>
  <c r="J7" i="96"/>
  <c r="J18" i="96" s="1"/>
  <c r="P15" i="8"/>
  <c r="H18" i="96"/>
  <c r="K18" i="96" s="1"/>
  <c r="I7" i="96"/>
  <c r="I18" i="96" s="1"/>
  <c r="D14" i="96"/>
  <c r="D55" i="107"/>
  <c r="M55" i="107" s="1"/>
  <c r="C18" i="96"/>
  <c r="D18" i="96" s="1"/>
  <c r="D9" i="96"/>
  <c r="J50" i="88"/>
  <c r="J46" i="88"/>
  <c r="J38" i="88"/>
  <c r="J34" i="88"/>
  <c r="J30" i="88"/>
  <c r="J22" i="88"/>
  <c r="J18" i="88"/>
  <c r="J14" i="88"/>
  <c r="I54" i="88"/>
  <c r="H54" i="88"/>
  <c r="I17" i="87"/>
  <c r="P25" i="8" l="1"/>
  <c r="M18" i="96"/>
  <c r="P7" i="8"/>
  <c r="M10" i="8"/>
  <c r="P10" i="8" s="1"/>
  <c r="M17" i="70"/>
  <c r="M30" i="53"/>
  <c r="M7" i="96" s="1"/>
  <c r="L18" i="96"/>
</calcChain>
</file>

<file path=xl/sharedStrings.xml><?xml version="1.0" encoding="utf-8"?>
<sst xmlns="http://schemas.openxmlformats.org/spreadsheetml/2006/main" count="3017" uniqueCount="941">
  <si>
    <t xml:space="preserve"> Energy Savings Assistance Program Table - Summary Expenses</t>
  </si>
  <si>
    <t>Pacific Gas and Electric Company</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</si>
  <si>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</si>
  <si>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</si>
  <si>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</si>
  <si>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</si>
  <si>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</si>
  <si>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</si>
  <si>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</si>
  <si>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</si>
  <si>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</si>
  <si>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</si>
  <si>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</si>
  <si>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</si>
  <si>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</si>
  <si>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</si>
  <si>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</si>
  <si>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</si>
  <si>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</si>
  <si>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</si>
  <si>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</si>
  <si>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</si>
  <si>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</si>
  <si>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</si>
  <si>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</si>
  <si>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</si>
  <si>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</si>
  <si>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</si>
  <si>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</si>
  <si>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</si>
  <si>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</si>
  <si>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</si>
  <si>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</si>
  <si>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</si>
  <si>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</si>
  <si>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</si>
  <si>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</si>
  <si>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</si>
  <si>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</si>
  <si>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</si>
  <si>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</si>
  <si>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</si>
  <si>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</si>
  <si>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</si>
  <si>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</si>
  <si>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</si>
  <si>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</si>
  <si>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</si>
  <si>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</si>
  <si>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</si>
  <si>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</si>
  <si>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</si>
  <si>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</si>
  <si>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</si>
  <si>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</si>
  <si>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</si>
  <si>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</si>
  <si>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</si>
  <si>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</si>
  <si>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</si>
  <si>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</si>
  <si>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</si>
  <si>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</si>
  <si>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</si>
  <si>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</si>
  <si>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</si>
  <si>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</si>
  <si>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</si>
  <si>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</si>
  <si>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</si>
  <si>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</si>
  <si>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</si>
  <si>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</si>
  <si>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</si>
  <si>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</si>
  <si>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</si>
  <si>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</si>
  <si>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</si>
  <si>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</si>
  <si>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</si>
  <si>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</si>
  <si>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</si>
  <si>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</si>
  <si>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</si>
  <si>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</si>
  <si>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</si>
  <si>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</si>
  <si>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</si>
  <si>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</si>
  <si>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</si>
  <si>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</si>
  <si>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</si>
  <si>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</si>
  <si>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</si>
  <si>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</si>
  <si>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</si>
  <si>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</si>
  <si>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</si>
  <si>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</si>
  <si>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</si>
  <si>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</si>
  <si>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</si>
  <si>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</si>
  <si>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</si>
  <si>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</si>
  <si>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</si>
  <si>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</si>
  <si>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</si>
  <si>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</si>
  <si>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</si>
  <si>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</si>
  <si>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</si>
  <si>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</si>
  <si>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</si>
  <si>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</si>
  <si>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</si>
  <si>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</si>
  <si>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</si>
  <si>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</si>
  <si>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</si>
  <si>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</si>
  <si>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</si>
  <si>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Smart Thermostat</t>
  </si>
  <si>
    <t>New - Portable A/C</t>
  </si>
  <si>
    <t>New - Central Heat Pump-FS (propane or gas space)</t>
  </si>
  <si>
    <t>New - Wholehouse Fan</t>
  </si>
  <si>
    <t>Furnace Clean and Tune</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</si>
  <si>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</si>
  <si>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</si>
  <si>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</si>
  <si>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</si>
  <si>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</si>
  <si>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</si>
  <si>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</si>
  <si>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</si>
  <si>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</si>
  <si>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</si>
  <si>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</si>
  <si>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</si>
  <si>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</si>
  <si>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</si>
  <si>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</si>
  <si>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</si>
  <si>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</si>
  <si>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</si>
  <si>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</si>
  <si>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</si>
  <si>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</si>
  <si>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</si>
  <si>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</si>
  <si>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</si>
  <si>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</si>
  <si>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</si>
  <si>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</si>
  <si>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</si>
  <si>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</si>
  <si>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</si>
  <si>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</si>
  <si>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</si>
  <si>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</si>
  <si>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</si>
  <si>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</si>
  <si>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</si>
  <si>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</si>
  <si>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</si>
  <si>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</si>
  <si>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</si>
  <si>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</si>
  <si>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</si>
  <si>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</si>
  <si>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</si>
  <si>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</si>
  <si>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</si>
  <si>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</si>
  <si>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</si>
  <si>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</si>
  <si>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</si>
  <si>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</si>
  <si>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</si>
  <si>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</si>
  <si>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</si>
  <si>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</si>
  <si>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</si>
  <si>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</si>
  <si>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</si>
  <si>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</si>
  <si>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</si>
  <si>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</si>
  <si>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</si>
  <si>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</si>
  <si>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</si>
  <si>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</si>
  <si>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</si>
  <si>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</si>
  <si>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</si>
  <si>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</si>
  <si>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</si>
  <si>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</si>
  <si>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</si>
  <si>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</si>
  <si>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</si>
  <si>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</si>
  <si>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</si>
  <si>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</si>
  <si>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</si>
  <si>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</si>
  <si>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</si>
  <si>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</si>
  <si>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</si>
  <si>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</si>
  <si>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</si>
  <si>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</si>
  <si>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</si>
  <si>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</si>
  <si>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</si>
  <si>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</si>
  <si>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</si>
  <si>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</si>
  <si>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</si>
  <si>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</si>
  <si>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</si>
  <si>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</si>
  <si>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</si>
  <si>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</si>
  <si>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</si>
  <si>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</si>
  <si>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</si>
  <si>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</si>
  <si>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</si>
  <si>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</si>
  <si>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</si>
  <si>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</si>
  <si>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</si>
  <si>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</si>
  <si>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</si>
  <si>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</si>
  <si>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</si>
  <si>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</si>
  <si>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</si>
  <si>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</si>
  <si>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</si>
  <si>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</si>
  <si>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</si>
  <si>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</si>
  <si>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</si>
  <si>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</si>
  <si>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</si>
  <si>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</si>
  <si>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</si>
  <si>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</si>
  <si>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</si>
  <si>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</si>
  <si>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</si>
  <si>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</si>
  <si>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</si>
  <si>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</si>
  <si>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</si>
  <si>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</si>
  <si>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</si>
  <si>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</si>
  <si>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</si>
  <si>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</si>
  <si>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</si>
  <si>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</si>
  <si>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</si>
  <si>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</si>
  <si>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</si>
  <si>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</si>
  <si>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</si>
  <si>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</si>
  <si>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</si>
  <si>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</si>
  <si>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</si>
  <si>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</si>
  <si>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</si>
  <si>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</si>
  <si>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</si>
  <si>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</si>
  <si>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</si>
  <si>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</si>
  <si>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</si>
  <si>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</si>
  <si>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</si>
  <si>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</si>
  <si>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</si>
  <si>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</si>
  <si>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</si>
  <si>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</si>
  <si>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</si>
  <si>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</si>
  <si>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</si>
  <si>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</si>
  <si>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</si>
  <si>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</si>
  <si>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</si>
  <si>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</si>
  <si>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</si>
  <si>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</si>
  <si>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</si>
  <si>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</si>
  <si>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</si>
  <si>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</si>
  <si>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</si>
  <si>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</si>
  <si>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</si>
  <si>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</si>
  <si>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</si>
  <si>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</si>
  <si>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</si>
  <si>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</si>
  <si>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</si>
  <si>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</si>
  <si>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</si>
  <si>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</si>
  <si>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Average 1st Year Bill Savings / Treated Households </t>
  </si>
  <si>
    <t>Average Lifecycle Bill Savings / Treated Households</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</si>
  <si>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</si>
  <si>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</si>
  <si>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</si>
  <si>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</si>
  <si>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</si>
  <si>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</si>
  <si>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</si>
  <si>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</si>
  <si>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</si>
  <si>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</si>
  <si>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</si>
  <si>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</si>
  <si>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</si>
  <si>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</si>
  <si>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</si>
  <si>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</si>
  <si>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</si>
  <si>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</si>
  <si>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</si>
  <si>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</si>
  <si>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</si>
  <si>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</si>
  <si>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</si>
  <si>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</si>
  <si>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</si>
  <si>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</si>
  <si>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</si>
  <si>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</si>
  <si>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</si>
  <si>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</si>
  <si>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</si>
  <si>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</si>
  <si>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</si>
  <si>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</si>
  <si>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</si>
  <si>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</si>
  <si>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</si>
  <si>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</si>
  <si>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</si>
  <si>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</si>
  <si>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</si>
  <si>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</si>
  <si>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</si>
  <si>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</si>
  <si>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</si>
  <si>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</si>
  <si>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</si>
  <si>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</si>
  <si>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</si>
  <si>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</si>
  <si>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</si>
  <si>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</si>
  <si>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</si>
  <si>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</si>
  <si>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</si>
  <si>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</si>
  <si>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</si>
  <si>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</si>
  <si>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</si>
  <si>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</si>
  <si>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</si>
  <si>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</si>
  <si>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</si>
  <si>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</si>
  <si>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</si>
  <si>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</si>
  <si>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</si>
  <si>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</si>
  <si>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</si>
  <si>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</si>
  <si>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</si>
  <si>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</si>
  <si>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</si>
  <si>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</si>
  <si>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</si>
  <si>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</si>
  <si>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</si>
  <si>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</si>
  <si>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Note: YTD Total Energy Impacts for all fuel types should equal YTD energy impacts that are reported every month Table 2B.</t>
  </si>
  <si>
    <t>Authorized 2021-26 Funding</t>
  </si>
  <si>
    <t>Cycle to Date Expenses</t>
  </si>
  <si>
    <t>% of Budget Expensed</t>
  </si>
  <si>
    <t>Virtual Energy Coach</t>
  </si>
  <si>
    <t>Total Pilots</t>
  </si>
  <si>
    <t>Studies</t>
  </si>
  <si>
    <t>Joint IOU - 2022 Low Income Needs Assessment (LINA) Study</t>
  </si>
  <si>
    <t>Joint IOU - 2025 Low Income Needs Assessment (LINA) Study</t>
  </si>
  <si>
    <t>Joint IOU - 2028 Low Income Needs Assessment (LINA) Study</t>
  </si>
  <si>
    <t>Total Studies</t>
  </si>
  <si>
    <t>ESA Main (SF, MH, MF in-unit)</t>
  </si>
  <si>
    <t>Customer Segments</t>
  </si>
  <si>
    <t># of Households Eligible</t>
  </si>
  <si>
    <t># of Households Treated</t>
  </si>
  <si>
    <t>Enrollment Rate =  (C/B)</t>
  </si>
  <si>
    <t># of Households Contacted</t>
  </si>
  <si>
    <t>Avg. Peak Demand Savings (kW) Per Treated Household</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</si>
  <si>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</si>
  <si>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</si>
  <si>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</si>
  <si>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</si>
  <si>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</si>
  <si>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</si>
  <si>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</si>
  <si>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</si>
  <si>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</si>
  <si>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</si>
  <si>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</si>
  <si>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</si>
  <si>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</si>
  <si>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</si>
  <si>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</si>
  <si>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</si>
  <si>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</si>
  <si>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</si>
  <si>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</si>
  <si>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</si>
  <si>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</si>
  <si>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</si>
  <si>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</si>
  <si>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</si>
  <si>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</si>
  <si>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</si>
  <si>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</si>
  <si>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</si>
  <si>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</si>
  <si>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</si>
  <si>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</si>
  <si>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</si>
  <si>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</si>
  <si>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</si>
  <si>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</si>
  <si>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</si>
  <si>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</si>
  <si>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</si>
  <si>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</si>
  <si>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</si>
  <si>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</si>
  <si>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</si>
  <si>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 [4]</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</si>
  <si>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</si>
  <si>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</si>
  <si>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</si>
  <si>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</si>
  <si>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</si>
  <si>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Climate Zone 7 (example)</t>
  </si>
  <si>
    <t>Climate Zone 10 (example)</t>
  </si>
  <si>
    <t>Climate Zone 14 (example)</t>
  </si>
  <si>
    <t>Climate Zone 15 (example)</t>
  </si>
  <si>
    <t xml:space="preserve">[1] ESA Table 7 is part of the new ESA reporting structure contemplated in D. 21-06-015. PG&amp;E received this reporting template in Q1 2022 and, at the time of this filing, is working to define terms. PG&amp;E is concurrently implementing processes to be able to report data for this table in the future.													</t>
  </si>
  <si>
    <t>Partner</t>
  </si>
  <si>
    <t>Brief Description of Effort</t>
  </si>
  <si>
    <t>LIHEAP</t>
  </si>
  <si>
    <t>CSD</t>
  </si>
  <si>
    <t>Energy Savings Assistance Program Table 9 - Tribal Outreach</t>
  </si>
  <si>
    <t>OUTREACH STATUS</t>
  </si>
  <si>
    <t>Quantity (Includes CARE, FERA, and ESA)</t>
  </si>
  <si>
    <t xml:space="preserve">List of Participating Tribes </t>
  </si>
  <si>
    <t>Tribes completed ESA Meet &amp; Confer</t>
  </si>
  <si>
    <t>Tribes requested outreach materials or applications</t>
  </si>
  <si>
    <t>Tribes who have not accepted offer to Meet and Confer</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</si>
  <si>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</si>
  <si>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</si>
  <si>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</si>
  <si>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</si>
  <si>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Housing Authority and TANF offices who participated in Meet and Confer</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</si>
  <si>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</si>
  <si>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</si>
  <si>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</si>
  <si>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</si>
  <si>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</si>
  <si>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</si>
  <si>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</si>
  <si>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</si>
  <si>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</si>
  <si>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</si>
  <si>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</si>
  <si>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</si>
  <si>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</si>
  <si>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</si>
  <si>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</si>
  <si>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</si>
  <si>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</si>
  <si>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</si>
  <si>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</si>
  <si>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</si>
  <si>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</si>
  <si>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</si>
  <si>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</si>
  <si>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</si>
  <si>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</si>
  <si>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</si>
  <si>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</si>
  <si>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</si>
  <si>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</si>
  <si>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</si>
  <si>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</si>
  <si>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</si>
  <si>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</si>
  <si>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</si>
  <si>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</si>
  <si>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</si>
  <si>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</si>
  <si>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</si>
  <si>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</si>
  <si>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</si>
  <si>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</si>
  <si>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</si>
  <si>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</si>
  <si>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</si>
  <si>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</si>
  <si>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</si>
  <si>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</si>
  <si>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</si>
  <si>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</si>
  <si>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</si>
  <si>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</si>
  <si>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</si>
  <si>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</si>
  <si>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</si>
  <si>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</si>
  <si>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</si>
  <si>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</si>
  <si>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</si>
  <si>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</si>
  <si>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</si>
  <si>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</si>
  <si>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</si>
  <si>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</si>
  <si>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</si>
  <si>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</si>
  <si>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</si>
  <si>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</si>
  <si>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</si>
  <si>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</si>
  <si>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</si>
  <si>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</si>
  <si>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</si>
  <si>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</si>
  <si>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</si>
  <si>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</si>
  <si>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</si>
  <si>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</si>
  <si>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</si>
  <si>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</si>
  <si>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</si>
  <si>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</si>
  <si>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</si>
  <si>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</si>
  <si>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</si>
  <si>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</si>
  <si>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</si>
  <si>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</si>
  <si>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</si>
  <si>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</si>
  <si>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</si>
  <si>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</si>
  <si>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</si>
  <si>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</si>
  <si>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</si>
  <si>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</si>
  <si>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</si>
  <si>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</si>
  <si>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</si>
  <si>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</si>
  <si>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</si>
  <si>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</si>
  <si>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</si>
  <si>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</si>
  <si>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</si>
  <si>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</si>
  <si>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</si>
  <si>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</si>
  <si>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</si>
  <si>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</si>
  <si>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</si>
  <si>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</si>
  <si>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</si>
  <si>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</si>
  <si>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</si>
  <si>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</si>
  <si>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</si>
  <si>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</si>
  <si>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</si>
  <si>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</si>
  <si>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</si>
  <si>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</si>
  <si>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</si>
  <si>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</si>
  <si>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</si>
  <si>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</si>
  <si>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</si>
  <si>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</si>
  <si>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</si>
  <si>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</si>
  <si>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</si>
  <si>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</si>
  <si>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</si>
  <si>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</si>
  <si>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</si>
  <si>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</si>
  <si>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</si>
  <si>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</si>
  <si>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</si>
  <si>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</si>
  <si>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</si>
  <si>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</si>
  <si>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</si>
  <si>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</si>
  <si>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</si>
  <si>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</si>
  <si>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</si>
  <si>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</si>
  <si>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</si>
  <si>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</si>
  <si>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</si>
  <si>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</si>
  <si>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</si>
  <si>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</si>
  <si>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</si>
  <si>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</si>
  <si>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</si>
  <si>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</si>
  <si>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</si>
  <si>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</si>
  <si>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</si>
  <si>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</si>
  <si>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</si>
  <si>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</si>
  <si>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</si>
  <si>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</si>
  <si>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</si>
  <si>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</si>
  <si>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</si>
  <si>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</si>
  <si>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</si>
  <si>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</si>
  <si>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</si>
  <si>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</si>
  <si>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</si>
  <si>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</si>
  <si>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</si>
  <si>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</si>
  <si>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</si>
  <si>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</si>
  <si>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</si>
  <si>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</si>
  <si>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</si>
  <si>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</si>
  <si>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</si>
  <si>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</si>
  <si>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</si>
  <si>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</si>
  <si>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</si>
  <si>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</si>
  <si>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</si>
  <si>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</si>
  <si>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</si>
  <si>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</si>
  <si>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</si>
  <si>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</si>
  <si>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</si>
  <si>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</si>
  <si>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</si>
  <si>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</si>
  <si>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</si>
  <si>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</si>
  <si>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</si>
  <si>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</si>
  <si>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</si>
  <si>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</si>
  <si>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</si>
  <si>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</si>
  <si>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in High Poverty (with 70% or Less CARE Penetration)</t>
  </si>
  <si>
    <t>Note:</t>
  </si>
  <si>
    <t>Penetration Rate and Enrollment Rate are the same value.</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</si>
  <si>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</si>
  <si>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</si>
  <si>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</si>
  <si>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ZIP00001</t>
  </si>
  <si>
    <t>ZIP00002</t>
  </si>
  <si>
    <t>ZIP00003</t>
  </si>
  <si>
    <t>ZIP00004</t>
  </si>
  <si>
    <t>ZIP00005</t>
  </si>
  <si>
    <t>ZIP00006</t>
  </si>
  <si>
    <t>ZIP00007</t>
  </si>
  <si>
    <t>ZIP00008</t>
  </si>
  <si>
    <t>ZIP00009</t>
  </si>
  <si>
    <t>ZIP00010</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</si>
  <si>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</si>
  <si>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</si>
  <si>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</si>
  <si>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</si>
  <si>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</si>
  <si>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</si>
  <si>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</si>
  <si>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</si>
  <si>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</si>
  <si>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</si>
  <si>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</si>
  <si>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</si>
  <si>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</si>
  <si>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</si>
  <si>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</si>
  <si>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</si>
  <si>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</si>
  <si>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</si>
  <si>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</si>
  <si>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</si>
  <si>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</si>
  <si>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</si>
  <si>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</si>
  <si>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</si>
  <si>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</si>
  <si>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</si>
  <si>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</si>
  <si>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</si>
  <si>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</si>
  <si>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</si>
  <si>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</si>
  <si>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</si>
  <si>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</si>
  <si>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</si>
  <si>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</si>
  <si>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</si>
  <si>
    <t>[3] PG&amp;E has considered only the energy savings associated with the ESA measures installed for this entry that have a positive value for  kWh and/or Therms. Installed ESA measures with a negative savings value for both kWh and Therms were excluded.</t>
  </si>
  <si>
    <t>[2]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</si>
  <si>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 of Households Eligible [1]</t>
  </si>
  <si>
    <t xml:space="preserve">  First Touch</t>
  </si>
  <si>
    <t xml:space="preserve">  Go Back</t>
  </si>
  <si>
    <t># of Households Treated [2]</t>
  </si>
  <si>
    <t># of Households Contacted [3]</t>
  </si>
  <si>
    <t>Avg. Energy Savings (kWh) Per Treated Households (Energy Saving and HCS Measures) [4]</t>
  </si>
  <si>
    <t>Avg. Energy Savings (kWh) Per Treated Households (Energy Saving Measures only) [5]</t>
  </si>
  <si>
    <t>Avg. Energy Savings (Therms) Per Treated Households (Energy Saving and HCS Measures) [4]</t>
  </si>
  <si>
    <t>Avg. Energy Savings  (Therms) Per Treated Households (Energy Saving Measures only) [5]</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</si>
  <si>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</si>
  <si>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</si>
  <si>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 xml:space="preserve">Energy Savings Assistance Program Table 7 - Customer Segments/Needs State by Demographic, Financial, Location, and Health Conditions </t>
  </si>
  <si>
    <t xml:space="preserve">PSPS Zone </t>
  </si>
  <si>
    <t>[1] The estimates for eligible households will be provided based on the 250% Federal Poverty Guidelines where applicable.</t>
  </si>
  <si>
    <t>Note: Any measures noted as 'New' have been added during the course of this program year.</t>
  </si>
  <si>
    <t>Note: Any measures noted as 'Removed', are no longer offered by the program but have been kept for tracking purposes.</t>
  </si>
  <si>
    <t xml:space="preserve">Enrollment Rate </t>
  </si>
  <si>
    <t>New - Air Purifier</t>
  </si>
  <si>
    <t>Seniors [6]</t>
  </si>
  <si>
    <t>Hard-to-Reach [7]</t>
  </si>
  <si>
    <t>Vulnerable [8]</t>
  </si>
  <si>
    <t xml:space="preserve">Location </t>
  </si>
  <si>
    <t>Through June 30, 2022</t>
  </si>
  <si>
    <t>H</t>
  </si>
  <si>
    <t>M</t>
  </si>
  <si>
    <t>L</t>
  </si>
  <si>
    <t>95211</t>
  </si>
  <si>
    <t>93628</t>
  </si>
  <si>
    <t>95981</t>
  </si>
  <si>
    <t>94720</t>
  </si>
  <si>
    <t>96125</t>
  </si>
  <si>
    <t>95486</t>
  </si>
  <si>
    <t>95452</t>
  </si>
  <si>
    <t>94704</t>
  </si>
  <si>
    <t>95552</t>
  </si>
  <si>
    <t>93405</t>
  </si>
  <si>
    <t>95814</t>
  </si>
  <si>
    <t>95824</t>
  </si>
  <si>
    <t>95815</t>
  </si>
  <si>
    <t>95652</t>
  </si>
  <si>
    <t>95202</t>
  </si>
  <si>
    <t>95422</t>
  </si>
  <si>
    <t>93206</t>
  </si>
  <si>
    <t>93701</t>
  </si>
  <si>
    <t>95965</t>
  </si>
  <si>
    <t xml:space="preserve">Zip codes with fewer than 100 customers are excluded for privacy reasons. </t>
  </si>
  <si>
    <t>Top 10 Lowest CARE Enrollment Rate for Zip Codes that have 10% or more Disconnections [1]</t>
  </si>
  <si>
    <t>[1] Disconnection Rates are based on the previous year. PG&amp;E did not perform any disconnections in 2021.</t>
  </si>
  <si>
    <t>Notes:</t>
  </si>
  <si>
    <t>Data was not available prior to June 2022</t>
  </si>
  <si>
    <t>CARE Enrollment Rate for Zip Codes that have 10% or more disconnections [1]</t>
  </si>
  <si>
    <t>[8] Vulnerable refers to Disadvantaged Vulnerable Communities (DVC) which consist consists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</si>
  <si>
    <t>Wildfire Zone [9]</t>
  </si>
  <si>
    <t xml:space="preserve">CARB Communities [10] </t>
  </si>
  <si>
    <t>[10] This reflects communities within PG&amp;E’s service territory that are identified by the California Air Resources Board (CARB) Community Air Protection Program as communities continue to experience environmental and health inequities from air pollution.</t>
  </si>
  <si>
    <t>Disconnected [11]</t>
  </si>
  <si>
    <t>Arrearages [12]</t>
  </si>
  <si>
    <t>High Usage [13]</t>
  </si>
  <si>
    <t>[11] Rates are based on the previous year. PG&amp;E did not perform any disconnections in 2021 and as of June 2022.</t>
  </si>
  <si>
    <t>[12] PG&amp;E defines arrearages as overdue balance greater than 30 days.</t>
  </si>
  <si>
    <t>High Energy Burden [14]</t>
  </si>
  <si>
    <t>[13] PG&amp;E defines high usage as at least 400% of baseline at least three times in 12-month period.</t>
  </si>
  <si>
    <t>[14] PG&amp;E utilizes the Low-Income Energy Affordability Data (LEAD) Tool developed DOE’s Office of Energy Efficiency &amp; Renewable Energy to identify census tracts with high energy burden for households at below 200 % Federal Poverty Level (FPL) that are in PG&amp;E’s service territory. The 2016 Needs Assessment for the Energy Savings Assistance and the California Alternate Rates for Energy Programs describes households that spent more 6.3% of their annual income on energy bills as having high energy burden (p.47).</t>
  </si>
  <si>
    <t>SEVI [15]</t>
  </si>
  <si>
    <t>Affordability Ratio [16]</t>
  </si>
  <si>
    <t>Respiratory (Asthma) [17]</t>
  </si>
  <si>
    <t>[16]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2022 (using 2019 base year) provided by the CPUC, PG&amp;E selects census tracts with Electric AR20  at above 15% or Gas AR20  above 10% to identify areas within its service territory as having high affordability ratio (CPUC 2019 Annual Affordability Report, pp 34, 44).</t>
  </si>
  <si>
    <t>Veterans [18]</t>
  </si>
  <si>
    <t>ALAMEDA</t>
  </si>
  <si>
    <t>AMADOR</t>
  </si>
  <si>
    <t>BUTTE</t>
  </si>
  <si>
    <t>CALAVERAS</t>
  </si>
  <si>
    <t>COLUSA</t>
  </si>
  <si>
    <t>CONTRA COSTA</t>
  </si>
  <si>
    <t>EL DORADO</t>
  </si>
  <si>
    <t>FRESNO</t>
  </si>
  <si>
    <t>GLENN</t>
  </si>
  <si>
    <t>HUMBOLDT</t>
  </si>
  <si>
    <t>INYO</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</si>
  <si>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</si>
  <si>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</si>
  <si>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</si>
  <si>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</si>
  <si>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</si>
  <si>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</si>
  <si>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</si>
  <si>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</si>
  <si>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</si>
  <si>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</si>
  <si>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</si>
  <si>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</si>
  <si>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</si>
  <si>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</si>
  <si>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</si>
  <si>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</si>
  <si>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</si>
  <si>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</si>
  <si>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</si>
  <si>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</si>
  <si>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</si>
  <si>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</si>
  <si>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</si>
  <si>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</si>
  <si>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</si>
  <si>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</si>
  <si>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</si>
  <si>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</si>
  <si>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</si>
  <si>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</si>
  <si>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</si>
  <si>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</si>
  <si>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</si>
  <si>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</si>
  <si>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</si>
  <si>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</si>
  <si>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[3] DACs are defined at the census tract level. Corresponding zip codes are provided for the purpose of this table; however, the entire zip code listed may not be considered a DAC.</t>
  </si>
  <si>
    <t>CARE Enrollment Rate for Zip Codes in High Poverty (Income Less than 100% FPG) [2]</t>
  </si>
  <si>
    <t>CARE Enrollment Rate for DAC (Zip/Census Track) Codes in High Poverty (with 70% or Less CARE Enrollment Rate) [3]</t>
  </si>
  <si>
    <t>[2] Includes  zip codes with &gt;25% of customers with incomes less than 100% FPG.</t>
  </si>
  <si>
    <t>Top 10 Lowest CARE Enrollment Rate for Zip Codes in DAC [3]</t>
  </si>
  <si>
    <t>Top 10 Lowest CARE Enrollment Rate for Zip Codes in High Poverty (Income Less than 100% FPG) [2]</t>
  </si>
  <si>
    <t>[7] "Hard-to-reach"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PG&amp;E is defining ‘hard-to-reach” as those residential customer self-identified as not preferring or speaking English as the primary language because income, housing type, geographic, and homeownership information is reported elsewhere on this table.</t>
  </si>
  <si>
    <t>[9] Includes Zone 3 (Tier 3) of the CPUC Fire-Threat Map</t>
  </si>
  <si>
    <t>[15] The Socioeconomic Vulnerability Index (SEVI) metric represents the relative socioeconomic standing of census tracts, referred to as communities, in terms of poverty, unemployment, educational attainment, linguistic isolation, and percentage of income spent on housing. PG&amp;E utilizes the SEVI data provided by the CPUC to map its service territory by SEVI scores (L: 0 to 33; M: &gt;33 to 66; H: &gt;66).</t>
  </si>
  <si>
    <t>[17] PG&amp;E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</si>
  <si>
    <t>Rate of Uptake =  (C/E) [19]</t>
  </si>
  <si>
    <t>[6] This represents the number of households with at least one member who is at least 60 years old at the time of data collection.</t>
  </si>
  <si>
    <t>[3] The number of household contacted includes YTD leads and enrollments.</t>
  </si>
  <si>
    <t>[19] Rate of Uptake may be slighter greater than 100% as homes that have received treatment this year may have been enrolled/contacted in the prior year.</t>
  </si>
  <si>
    <t xml:space="preserve">Sherwood Valley Rancheria of Pomo Indians </t>
  </si>
  <si>
    <r>
      <rPr>
        <b/>
        <sz val="10"/>
        <rFont val="Arial"/>
        <family val="2"/>
      </rPr>
      <t>(Federally-Recognized Tribes)</t>
    </r>
    <r>
      <rPr>
        <sz val="10"/>
        <rFont val="Arial"/>
        <family val="2"/>
      </rPr>
      <t xml:space="preserve"> Bear River Band of the Rohnerville Rancheria, Big Lagoon Rancheria, Big Sandy Rancheria, Big Valley Band Rancheria, Blue Lake Rancheria, Buena Vista Rancheria of Mi-Wuk Indians, Cachil DeHe Band of Wintun Indians of the Colusa Indian Community, Cahto Tribe (Laytonville), California Valley Miwok Tribe, Chicken Ranch Rancheria, Cloverdale Rancheria of Pomo Indians of California, Cold Springs Rancheria, Cortina Rancheria, Coyote Valley Band of Pomo Indians, Dry Creek Rancheria of Pomo Indians, Elem Indian Colony, Enterprise Rancheria, Federated Indians of Graton Rancheria, Greenville Rancheria, Grindstone Indian Rancheria, Guidiville Indian Rancheria, Habematolel Pomo of Upper Lake, Hoopa Valley Tribe, Hopland Band of Pomo Indians, Ione Band of Miwok Indians of California, Jackson band of Mi-Wuk Indians, Kashia Band of Pomo Indians of the Stewart’s Point Rancheria, Karuk Tribe, Lower Lake (Koi Tribe), Lytton Rancheria of California, Manchester Band of Pomo Indians, Mechoopda Indian Tribe, Middletown Rancheria of Pomo Indians, Mooretown Rancheria, North Fork Rancheria, Paskenta Band of Nomlaki Indians, Picayune Rancheria of Chukchansi Indians, Pinoleville Pomo Nation, Pit River Tribe, Potter Valley Tribe, Redding Rancheria, Redwood Valley, Little River Band of Rancheria of Pomo, Robinson Rancheria, Round Valley Reservation, Santa Ynez Band of Chumash Mission Indians, Scotts Valley Band of Pomo Indians, Sherwood Valley Rancheria, Shingle Springs Band of Miwok Indians, Susanville Indian Rancheria, Table Mountain Rancheria, Tachi-Yokut Tribe (Santa Rosa Rancheria, Leemore, CA), Tejon Indian Tribe, Trinidad Rancheria, Tule River Indian Reservation, Tuolumne Band of Me-Wuk Indians, Tyme Maidu Tribe-Berry Creek Reservation, United Auburn Indian Community, Wilton Rancheria, Wiyot Tribe, Washoe Tribe of CA and NV, Yocha Dehe Wintun Nation, Yurok Tribe.                                          
 </t>
    </r>
    <r>
      <rPr>
        <b/>
        <sz val="10"/>
        <rFont val="Arial"/>
        <family val="2"/>
      </rPr>
      <t xml:space="preserve">(Non-Federally Recognized Tribes): </t>
    </r>
    <r>
      <rPr>
        <sz val="10"/>
        <rFont val="Arial"/>
        <family val="2"/>
      </rPr>
      <t xml:space="preserve"> Amah Mutsun Tribal Band, American Indian Council of Mariposa County (Southern Sierra Miwuk Nation), Butte Tribal Council, Calaveras Band of Mi-Wuk Indians, California Choinumni Tribal Project, Chaushila Yokuts, Coastal Band of the Chumash Nation, Coastanoan Ohlone Rumsen-Mutsen Tribe, Dumna Wo-Wah Tribal Government, Dunlap Band of Mono Indians, Dunlap Band of Mono Indians Historical Preservation Society, Haslett Basin Traditional Committee, Honey Lake Maidu, Indian Canyon Mutsun Band of Costanoan, Kern Valley  Indian Council, Kawaiisu Tribe. Kings River Choinumni Farm Tribe, Mishewal-Wappo Tribe of Alexander Valley, Muwekma Ohlone Indian Tribe, Nor-Rel-Muk Nation, North Fork Mono Tribe, Northern Band of Mono Yokuts, Noyo River Indian Community, Ohlone Indian Tribe, Salinan Tribe of Monterey San Luis Obispo and San Benito Counties, San Luis Obispo County Chumash Council, Shelbelna Band of Mendocino Coast Pomo Indians,  Sierra Mono Museum, Strawberry Valley Rancheria, The Mono Nation, Traditional Choinumni Tribe (East of Kings River), Trina Marine Ruano Family, Tsungwe Council, Tubatulabal Tribe, Wailaki Tribe, Winnemem Wintu Tribe, Wintu Tribe of Northern California, Wukchumni Tribal Council, Wuksachi Indian Tribe, Xolon Salinan Tribe.</t>
    </r>
  </si>
  <si>
    <r>
      <rPr>
        <b/>
        <sz val="10"/>
        <rFont val="Arial"/>
        <family val="2"/>
      </rPr>
      <t>Housing Authority Offices:</t>
    </r>
    <r>
      <rPr>
        <sz val="10"/>
        <rFont val="Arial"/>
        <family val="2"/>
      </rPr>
      <t xml:space="preserve"> Bear River Band of Rohnerville Rancheria, Berry Creek Rancheria, Big Sandy Rancheria, Big Valley Rancheria, Cher-Ae Heights Indian Community of The Trinidad Rancheria, Cloverdale Rancheria, Dry Creek Rancheria, Elem Indian Colony, Enterprise Rancheria of Maidu Indians, Federated Indians of Graton Rancheria, Fort Independence Reservation, Greenville Rancheria, Hoopa Valley Tribe, Ione Band of Miwok Indians, Karuk Tribe, Laytonville Rancheria, North Fork Rancheria, Picayune Rancheria, Pinoleville Reservation, Pit River Tribes, Round Valley Reservation, Santa Rosa Rancheria Tachi-Yokut, Stewarts Point Rancheria (Kashaya Pomo), Susanville Indian Rancheria, Tejon Indian Tribe, Tule River Indian Tribe, Upper Lake Rancheria, Washoe Tribe, Wilton Rancheria, and Yurok Tribe.                                                                                                                                                         
</t>
    </r>
    <r>
      <rPr>
        <b/>
        <sz val="10"/>
        <rFont val="Arial"/>
        <family val="2"/>
      </rPr>
      <t>TANF Offices:</t>
    </r>
    <r>
      <rPr>
        <sz val="10"/>
        <rFont val="Arial"/>
        <family val="2"/>
      </rPr>
      <t xml:space="preserve"> California Department of Social Services CALWORKS and Family Resilience Branch, Federated Indians of Graton Rancheria, Hoopa Valley Tribe, Karuk Tribe, North Fork Rancheria, Susanville Indian Rancheria, Tuolumne Rancheria, and Owens Valley Career Development Center.</t>
    </r>
  </si>
  <si>
    <t>Table 3F, Summary - ESA Program (SF, MH, MF In-Unit)/CSD Leveraging/Pilot Plus and Pilot Deep [3] [4]</t>
  </si>
  <si>
    <t>[3] Summary is the sum of ESA Program + CSD Leveraging + Pilot Plus + Pilot Deep.</t>
  </si>
  <si>
    <t xml:space="preserve">[18] PG&amp;E is currently updating its form/system to begin data collection for this segment. </t>
  </si>
  <si>
    <t>Through July 31, 2022</t>
  </si>
  <si>
    <t xml:space="preserve">Blue Lake Rancheria, Cloverdale Rancheria, Hoopa Valley Rancheria,  Ione Band of Miwok Indians, Karuk Tribe,  Robinson Rancheria, Scotts Valley Band of Pomo, Sherwood Valley Rancheria of Pomo Indians, and Tejon Indian Tribe.    </t>
  </si>
  <si>
    <t>Hoopa Valley Housing Authority, Hoopa Valley TANF Office, North Fork Rancheria Housing Authority, and Wilton Rancheria Housing Authority</t>
  </si>
  <si>
    <t>[1] As of July 2022, ESA Pilot Plus/Deep program has not begun measure installation.</t>
  </si>
  <si>
    <t>[2] As of July 2022, ESA Pilot Plus/Deep program has not begun measure installation.</t>
  </si>
  <si>
    <t>[4] As of July 2022, ESA Pilot Plus/Deep program has not begun measure installation.</t>
  </si>
  <si>
    <t>[3] As of July 2022, ESA Pilot Plus/Deep program has not begun home treatment.</t>
  </si>
  <si>
    <t>[1] As of July 2022, ESA Pilot Plus/Deep program has not begun customer enrollment.</t>
  </si>
  <si>
    <t>[4] As of July 2022, ESA Pilot Plus/Deep program has not begun customer enrollment.</t>
  </si>
  <si>
    <t>DAC-SASH</t>
  </si>
  <si>
    <t xml:space="preserve">When a home does not qualify for R&amp;R measures in ESA, contractors connect the customer to LIHEAP contractors.  </t>
  </si>
  <si>
    <t xml:space="preserve">Coordination and collaboration with SPOC to support multifamily customers to learn about program opportunities applicable to multifamily properties. </t>
  </si>
  <si>
    <t>Allows ESA contractors to offer water conservation measures while they treat ESA customers.  Water Agencies select from a standardized menu of options that can include replacing toilets, leak detection, meter checks, etc. Water offerings are paid by each participating Water Agency.</t>
  </si>
  <si>
    <t>SmartAC Program</t>
  </si>
  <si>
    <t>*</t>
  </si>
  <si>
    <t>N/A</t>
  </si>
  <si>
    <t>93721</t>
  </si>
  <si>
    <t># of Referral [1]</t>
  </si>
  <si>
    <t># of Leveraging [2]</t>
  </si>
  <si>
    <t># of Coordination Efforts [3]</t>
  </si>
  <si>
    <t># of Leads [4]</t>
  </si>
  <si>
    <t># of Enrollments [5]</t>
  </si>
  <si>
    <t>[3] # of coordination efforts include joint marketing activities by ESA and its Partner Program. These joint marketing activities may include social media, leave behinds, customer outreach events and activities..</t>
  </si>
  <si>
    <t>[4] # of leads include customer leads provided to ESA by Partner Program.</t>
  </si>
  <si>
    <t>[1] # of referral includes  leads provided to a Partner Program by ESA.</t>
  </si>
  <si>
    <t>[2] # of leveraging acounts for households that have received  treatments by both ESA and the Partner Program where there were shared resources/cost, such as Direct Tech, CSD, Water Energy, Refrigerator, etc..</t>
  </si>
  <si>
    <t>[5] # of enrollment accounts for completed ESA treatment YTD. This includes customer leads that result in actual ESA enrollments/treatment. It does not include leads that are in the intake process or have been treated in prior years.</t>
  </si>
  <si>
    <t>SmartAC is a voluntary program that helps prevent power interruptions. It encourages customer participation by providing incentives and instant rebates for purchasing an eligible smart thermostat.</t>
  </si>
  <si>
    <t>Heat Pump Water Heater [3]</t>
  </si>
  <si>
    <t>SoCal Gas ESA</t>
  </si>
  <si>
    <t>When a home is has PGE Electric Only and gas service is through SoCal Gas, contractors connect the customer to SoCal Gas ESA for additional assistance w/ ESA measures.</t>
  </si>
  <si>
    <t>SJV DAC</t>
  </si>
  <si>
    <t>Residential Electrification in three communities in the San Joaquin Valley: Allensworth, Cantua Creek, and Seville.  Customer's eligible for this service, ESA contractor will enroll customer in SJV DAC and once home is fully converted will also enroll through PGE ESA to receive additional ESA measures not offered through this program.</t>
  </si>
  <si>
    <t>SMUD</t>
  </si>
  <si>
    <t>ESA Subcontractor provides customer with contact information for SMUD for possible assistance.</t>
  </si>
  <si>
    <t>[3] PG&amp;E's Advice Letter 4193-G/5718-E approved Joint Utilities' 2022 LINA Study for $500,000. SCE holds the statewide contract for this co-funded study. PG&amp;E's 30% allocation is $150,000, funded 50/50 via the ESA and CARE budgets. The 2022 LINA commenced in January 2021. The Joint Utilities would carry over committed, unspent 2021 LINA funding forward to 2022 and until the study is completed.</t>
  </si>
  <si>
    <t>Energy Savings Assistance Program Table 6 - Expenditures for Pilots and Studies [1]</t>
  </si>
  <si>
    <t>Joint IOU - 2022 Low Income Needs Assessment (LINA) Study [3]</t>
  </si>
  <si>
    <t>[4] Authorized per D.21-06-015, the 2025 and 2028 Low Income Needs Assessment (LINA) are required to be completed by Dec 2025 and Dec 2028, respectively.</t>
  </si>
  <si>
    <t>[5] Authorized per D.21-06-015, the Categorical Study will be funded 50/50 via the ESA and CARE budgets.</t>
  </si>
  <si>
    <t>[7] Authorized per D.21-06-015, for each IOU to use for IOU-specific studies as needed. Unused annual budget may be carried forward until the end of the cycle.</t>
  </si>
  <si>
    <t xml:space="preserve">[8] PG&amp;E's Advice Letter 4349-G/6030-E was approved on January 21, 2021, and authorized $90,000 shift from MF-CAM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</si>
  <si>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 xml:space="preserve">[1] Funding for studies is not solely supported via the ESA program budget; some studies are jointly supported via the CARE budget. </t>
  </si>
  <si>
    <t>[2] Authorized per D.21-06-015. Funds for pilots and studies may be rolled over to the next program year or borrowed from a future program year within the cycle, to allow for flexibility in scheduling changes with these efforts. Funding amounts listed reflect PG&amp;E's 30% allocation among the IOUs, except for PG&amp;E-only studies including the "Rapid Feedback Research and Analysis". Final authorized budgets may be adjusted by the ESA/CARE Studies Working Group per D.21-06-015.</t>
  </si>
  <si>
    <t>Studies [2]</t>
  </si>
  <si>
    <t>Joint IOU - 2025 Low Income Needs Assessment (LINA) Study [4]</t>
  </si>
  <si>
    <t>Joint IOU - 2028 Low Income Needs Assessment (LINA) Study [4]</t>
  </si>
  <si>
    <t>Joint IOU - Statewide CARE-ESA Categorical Study [5]</t>
  </si>
  <si>
    <t>Load Impact Evaluation Study [6]</t>
  </si>
  <si>
    <t>Equity Criteria and Non Energy Benefits Evaluation (NEB's) [6]</t>
  </si>
  <si>
    <t>Joint IOU - Process Evaluation Studies (1-4 Studies) [6]</t>
  </si>
  <si>
    <t>[6] Authorized per D.21-06-015, to be conducted during PY 2023-26.</t>
  </si>
  <si>
    <t>Rapid Feedback Research and Analysis [7]</t>
  </si>
  <si>
    <t>Joint IOU - Multifamily CAM Process Evaluation [8]</t>
  </si>
  <si>
    <t>Energy Savings Assistance Program Table - 8 Clean Energy Referral, Leveraging, and Coordination</t>
  </si>
  <si>
    <t>[*] PG&amp;E is currently updating its system to capture information required for this reporting. PG&amp;E expects to begin reporting on these metrics in full starting in Q4 2022.</t>
  </si>
  <si>
    <t>[3] Savings values updated in July 2022 based on workpaper updates</t>
  </si>
  <si>
    <t>Central A/C Tune up [3]</t>
  </si>
  <si>
    <t>Removed - A/C Time Delay [3]</t>
  </si>
  <si>
    <t>Coordination with the DAC Single-family Affordable Solar Homes Program Administrator, GRID Alternatives, on referrals and homes treated.</t>
  </si>
  <si>
    <t>FERA</t>
  </si>
  <si>
    <t xml:space="preserve">[*] PG&amp;E is currently in the process of identifying method and updating its system/process to report on this customer segment. </t>
  </si>
  <si>
    <t>ESA Water-Energy Coordination Program</t>
  </si>
  <si>
    <t xml:space="preserve">[2] Households treated data is not additive because customers may be represented in multiple categories. Data is compiled based on ESA measures received YTD, and may include enrollments from prior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</si>
</sst>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1"/>
      <name val="Times New Roman"/>
      <family val="1"/>
    </font>
    <font>
      <sz val="16"/>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
      <patternFill patternType="solid">
        <fgColor rgb="FFBFBFBF"/>
        <bgColor rgb="FF000000"/>
      </patternFill>
    </fill>
  </fills>
  <borders count="156">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auto="1"/>
      </top>
      <bottom/>
      <diagonal/>
    </border>
  </borders>
  <cellStyleXfs count="31347">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7"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1" fillId="0" borderId="0"/>
    <xf numFmtId="170" fontId="6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1"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3"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5" fillId="0" borderId="0"/>
    <xf numFmtId="172" fontId="86"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5" fillId="0" borderId="0"/>
    <xf numFmtId="0" fontId="115" fillId="0" borderId="0"/>
    <xf numFmtId="0" fontId="115" fillId="0" borderId="0"/>
    <xf numFmtId="0" fontId="21" fillId="0" borderId="0"/>
    <xf numFmtId="9" fontId="115"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21"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5"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8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115" fillId="0" borderId="0"/>
    <xf numFmtId="0" fontId="115" fillId="0" borderId="0"/>
    <xf numFmtId="0" fontId="21"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115" fillId="0" borderId="0"/>
    <xf numFmtId="0" fontId="81"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1"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9" fontId="115"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5"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5"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0"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15" fillId="0" borderId="0"/>
    <xf numFmtId="0" fontId="61" fillId="0" borderId="0"/>
    <xf numFmtId="0" fontId="115" fillId="0" borderId="0"/>
    <xf numFmtId="0" fontId="1" fillId="0" borderId="0"/>
    <xf numFmtId="43" fontId="115" fillId="0" borderId="0" applyFont="0" applyFill="0" applyBorder="0" applyAlignment="0" applyProtection="0"/>
  </cellStyleXfs>
  <cellXfs count="1642">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164" fontId="38" fillId="0" borderId="29" xfId="4" applyNumberFormat="1" applyFont="1" applyBorder="1"/>
    <xf numFmtId="0" fontId="0" fillId="0" borderId="30" xfId="0" applyBorder="1"/>
    <xf numFmtId="37" fontId="38" fillId="0" borderId="29" xfId="4" applyNumberFormat="1" applyFont="1"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5"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9" fillId="37" borderId="46" xfId="0" applyFont="1" applyFill="1" applyBorder="1"/>
    <xf numFmtId="0" fontId="109" fillId="37" borderId="30" xfId="0" applyFont="1" applyFill="1" applyBorder="1"/>
    <xf numFmtId="0" fontId="109" fillId="37" borderId="47" xfId="0" applyFont="1" applyFill="1" applyBorder="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0" fontId="38" fillId="0" borderId="29" xfId="0" applyFont="1" applyBorder="1" applyAlignment="1">
      <alignment wrapText="1"/>
    </xf>
    <xf numFmtId="0" fontId="104" fillId="0" borderId="0" xfId="0" applyFont="1"/>
    <xf numFmtId="0" fontId="104" fillId="0" borderId="0" xfId="0" applyFont="1" applyAlignment="1">
      <alignment wrapText="1"/>
    </xf>
    <xf numFmtId="0" fontId="38" fillId="0" borderId="29" xfId="0" applyFont="1" applyBorder="1" applyAlignment="1">
      <alignment horizontal="left" wrapText="1" indent="1"/>
    </xf>
    <xf numFmtId="0" fontId="108" fillId="37" borderId="26" xfId="0" applyFont="1" applyFill="1" applyBorder="1"/>
    <xf numFmtId="164" fontId="108"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5" fillId="0" borderId="0" xfId="528" applyAlignment="1">
      <alignment horizontal="center"/>
    </xf>
    <xf numFmtId="0" fontId="115"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8" fillId="36" borderId="59" xfId="0" applyFont="1" applyFill="1" applyBorder="1"/>
    <xf numFmtId="0" fontId="38" fillId="36" borderId="8" xfId="0" applyFont="1" applyFill="1" applyBorder="1"/>
    <xf numFmtId="0" fontId="38" fillId="37" borderId="59" xfId="0" applyFont="1" applyFill="1" applyBorder="1"/>
    <xf numFmtId="0" fontId="75" fillId="37" borderId="8" xfId="0" applyFont="1" applyFill="1" applyBorder="1"/>
    <xf numFmtId="164" fontId="75" fillId="37" borderId="8" xfId="39" applyNumberFormat="1" applyFont="1" applyFill="1" applyBorder="1"/>
    <xf numFmtId="0" fontId="75" fillId="0" borderId="59" xfId="0" applyFont="1" applyBorder="1"/>
    <xf numFmtId="0" fontId="38"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Border="1" applyAlignment="1">
      <alignment horizontal="center"/>
    </xf>
    <xf numFmtId="0" fontId="38" fillId="36" borderId="59" xfId="0" applyFont="1" applyFill="1" applyBorder="1" applyAlignment="1">
      <alignment horizontal="center"/>
    </xf>
    <xf numFmtId="0" fontId="38"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8" fillId="36" borderId="63" xfId="132" applyFont="1" applyFill="1" applyBorder="1"/>
    <xf numFmtId="0" fontId="38" fillId="36" borderId="62"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5" xfId="132" applyFill="1" applyBorder="1"/>
    <xf numFmtId="0" fontId="115" fillId="36" borderId="39" xfId="132" applyFill="1" applyBorder="1"/>
    <xf numFmtId="0" fontId="115" fillId="36" borderId="0" xfId="132" applyFill="1"/>
    <xf numFmtId="0" fontId="115"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6" fillId="0" borderId="63" xfId="132" applyFont="1" applyBorder="1"/>
    <xf numFmtId="0" fontId="0" fillId="0" borderId="43" xfId="132" applyFont="1" applyBorder="1"/>
    <xf numFmtId="0" fontId="0" fillId="0" borderId="0" xfId="132" applyFont="1"/>
    <xf numFmtId="0" fontId="0" fillId="0" borderId="27" xfId="132" applyFont="1" applyBorder="1"/>
    <xf numFmtId="165" fontId="115" fillId="0" borderId="0" xfId="132" applyNumberFormat="1"/>
    <xf numFmtId="5" fontId="38" fillId="0" borderId="67" xfId="132" quotePrefix="1" applyNumberFormat="1" applyFont="1" applyBorder="1" applyAlignment="1">
      <alignment horizontal="left"/>
    </xf>
    <xf numFmtId="0" fontId="0" fillId="0" borderId="64" xfId="132" quotePrefix="1" applyFont="1" applyBorder="1" applyAlignment="1">
      <alignment horizontal="left"/>
    </xf>
    <xf numFmtId="3" fontId="115"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8" fillId="37" borderId="63" xfId="528" applyFont="1" applyFill="1" applyBorder="1"/>
    <xf numFmtId="0" fontId="0" fillId="0" borderId="63" xfId="528" applyFont="1" applyBorder="1"/>
    <xf numFmtId="0" fontId="38"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59" xfId="0" applyFont="1"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3" fontId="38" fillId="0" borderId="68" xfId="4" applyNumberFormat="1" applyFont="1" applyFill="1" applyBorder="1"/>
    <xf numFmtId="0" fontId="38" fillId="0" borderId="45" xfId="0" applyFont="1" applyBorder="1"/>
    <xf numFmtId="3" fontId="38"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6" fillId="38" borderId="24" xfId="0" applyFont="1" applyFill="1" applyBorder="1"/>
    <xf numFmtId="0" fontId="0" fillId="38" borderId="38" xfId="0" applyFill="1" applyBorder="1"/>
    <xf numFmtId="0" fontId="106" fillId="38" borderId="59" xfId="0" applyFont="1" applyFill="1" applyBorder="1"/>
    <xf numFmtId="0" fontId="0" fillId="40" borderId="60" xfId="0" applyFill="1" applyBorder="1"/>
    <xf numFmtId="0" fontId="0" fillId="41" borderId="60" xfId="0" applyFill="1" applyBorder="1"/>
    <xf numFmtId="0" fontId="75" fillId="35" borderId="62" xfId="0" applyFont="1" applyFill="1" applyBorder="1"/>
    <xf numFmtId="0" fontId="0" fillId="0" borderId="54" xfId="0" applyBorder="1"/>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8" fillId="0" borderId="78" xfId="0" applyNumberFormat="1" applyFont="1" applyBorder="1"/>
    <xf numFmtId="9" fontId="38" fillId="0" borderId="79" xfId="0" applyNumberFormat="1" applyFont="1" applyBorder="1"/>
    <xf numFmtId="9" fontId="38" fillId="0" borderId="80" xfId="0" applyNumberFormat="1" applyFont="1" applyBorder="1"/>
    <xf numFmtId="0" fontId="109" fillId="37" borderId="78" xfId="0" applyFont="1" applyFill="1" applyBorder="1"/>
    <xf numFmtId="0" fontId="38" fillId="37" borderId="76" xfId="0" applyFont="1" applyFill="1" applyBorder="1"/>
    <xf numFmtId="0" fontId="38" fillId="37" borderId="82" xfId="0" applyFont="1" applyFill="1" applyBorder="1" applyAlignment="1">
      <alignment horizontal="center"/>
    </xf>
    <xf numFmtId="0" fontId="113" fillId="39" borderId="75" xfId="0" applyFont="1" applyFill="1" applyBorder="1" applyAlignment="1">
      <alignment horizontal="center" vertical="center" wrapText="1"/>
    </xf>
    <xf numFmtId="0" fontId="38" fillId="0" borderId="78" xfId="0" applyFont="1" applyBorder="1"/>
    <xf numFmtId="3" fontId="38" fillId="0" borderId="83" xfId="4" applyNumberFormat="1" applyFont="1" applyFill="1" applyBorder="1"/>
    <xf numFmtId="3" fontId="38" fillId="0" borderId="79" xfId="4" applyNumberFormat="1" applyFont="1" applyFill="1" applyBorder="1"/>
    <xf numFmtId="3" fontId="38" fillId="0" borderId="80" xfId="4" applyNumberFormat="1" applyFont="1" applyFill="1" applyBorder="1"/>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9" fontId="38" fillId="0" borderId="80" xfId="509" applyNumberFormat="1" applyFont="1" applyFill="1" applyBorder="1" applyAlignment="1">
      <alignment vertical="center" wrapText="1"/>
    </xf>
    <xf numFmtId="0" fontId="38" fillId="0" borderId="76" xfId="0" quotePrefix="1" applyFont="1" applyBorder="1" applyAlignment="1">
      <alignment horizontal="left"/>
    </xf>
    <xf numFmtId="0" fontId="0" fillId="36" borderId="86" xfId="132" applyFont="1" applyFill="1" applyBorder="1"/>
    <xf numFmtId="0" fontId="38" fillId="36" borderId="89" xfId="132" applyFont="1" applyFill="1" applyBorder="1"/>
    <xf numFmtId="0" fontId="0" fillId="36" borderId="88" xfId="132" applyFont="1" applyFill="1" applyBorder="1"/>
    <xf numFmtId="0" fontId="38" fillId="36" borderId="87" xfId="528" applyFont="1" applyFill="1" applyBorder="1"/>
    <xf numFmtId="0" fontId="0" fillId="37" borderId="89" xfId="528" applyFont="1" applyFill="1" applyBorder="1"/>
    <xf numFmtId="0" fontId="38"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5" fillId="0" borderId="0" xfId="31305" quotePrefix="1" applyAlignment="1">
      <alignment horizontal="left" wrapText="1"/>
    </xf>
    <xf numFmtId="3" fontId="38" fillId="0" borderId="92" xfId="4" applyNumberFormat="1" applyFont="1" applyFill="1" applyBorder="1"/>
    <xf numFmtId="3" fontId="38"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5"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8" fillId="0" borderId="56"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5" fillId="0" borderId="56" xfId="132" applyNumberFormat="1" applyBorder="1" applyAlignment="1">
      <alignment vertical="top" wrapText="1"/>
    </xf>
    <xf numFmtId="165" fontId="115"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5"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165" fontId="115" fillId="36" borderId="65" xfId="2" applyNumberFormat="1" applyFill="1" applyBorder="1"/>
    <xf numFmtId="9" fontId="0" fillId="0" borderId="0" xfId="0" applyNumberFormat="1"/>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2" fillId="0" borderId="0" xfId="127" applyNumberFormat="1" applyFont="1"/>
    <xf numFmtId="9" fontId="0" fillId="37" borderId="8" xfId="64" applyNumberFormat="1" applyFont="1" applyFill="1" applyBorder="1" applyAlignment="1">
      <alignment wrapText="1"/>
    </xf>
    <xf numFmtId="0" fontId="116" fillId="0" borderId="0" xfId="127" applyFont="1"/>
    <xf numFmtId="2" fontId="0" fillId="0" borderId="0" xfId="0" applyNumberFormat="1"/>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8" xfId="127" applyFont="1" applyFill="1" applyBorder="1" applyAlignment="1">
      <alignment horizontal="center" vertical="center" wrapText="1"/>
    </xf>
    <xf numFmtId="3" fontId="38" fillId="36" borderId="79" xfId="127" applyNumberFormat="1"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177" fontId="38"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8"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8"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8" fillId="0" borderId="78" xfId="127" applyFont="1" applyBorder="1" applyAlignment="1">
      <alignment horizontal="center"/>
    </xf>
    <xf numFmtId="3" fontId="38" fillId="0" borderId="79" xfId="127" applyNumberFormat="1" applyFont="1" applyBorder="1" applyAlignment="1">
      <alignment horizontal="center" vertical="center"/>
    </xf>
    <xf numFmtId="171" fontId="38" fillId="0" borderId="79" xfId="127" applyNumberFormat="1" applyFont="1" applyBorder="1" applyAlignment="1">
      <alignment horizontal="center" vertical="center"/>
    </xf>
    <xf numFmtId="171" fontId="38" fillId="0" borderId="80"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8" fillId="0" borderId="0" xfId="127" applyFont="1"/>
    <xf numFmtId="3" fontId="0" fillId="0" borderId="0" xfId="127" applyNumberFormat="1" applyFont="1"/>
    <xf numFmtId="3" fontId="115"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2"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8" xfId="0" applyFont="1" applyBorder="1" applyAlignment="1">
      <alignment horizontal="center"/>
    </xf>
    <xf numFmtId="3" fontId="38" fillId="0" borderId="79" xfId="0" applyNumberFormat="1" applyFont="1" applyBorder="1" applyAlignment="1">
      <alignment horizontal="center" vertical="center"/>
    </xf>
    <xf numFmtId="171" fontId="38" fillId="0" borderId="79" xfId="0" applyNumberFormat="1" applyFont="1" applyBorder="1" applyAlignment="1">
      <alignment horizontal="center" vertical="center"/>
    </xf>
    <xf numFmtId="0" fontId="0" fillId="0" borderId="63" xfId="0" applyBorder="1" applyAlignment="1">
      <alignment horizontal="left" vertical="center" wrapText="1"/>
    </xf>
    <xf numFmtId="0" fontId="37"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118" fillId="0" borderId="8" xfId="31325" applyFont="1" applyBorder="1" applyAlignment="1">
      <alignment horizontal="center" vertical="center"/>
    </xf>
    <xf numFmtId="0" fontId="0" fillId="0" borderId="63" xfId="895" applyFont="1" applyBorder="1" applyAlignment="1">
      <alignment horizontal="left"/>
    </xf>
    <xf numFmtId="0" fontId="38"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8" fillId="0" borderId="0" xfId="127" applyFont="1"/>
    <xf numFmtId="0" fontId="0" fillId="0" borderId="0" xfId="127" applyFont="1"/>
    <xf numFmtId="0" fontId="79"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3" fontId="115" fillId="0" borderId="66"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3" xfId="31328" applyBorder="1" applyAlignment="1">
      <alignment horizontal="left" vertical="center" wrapText="1"/>
    </xf>
    <xf numFmtId="0" fontId="0" fillId="0" borderId="26" xfId="0"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0" fontId="38"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5" fillId="0" borderId="29" xfId="0" applyNumberFormat="1" applyFont="1" applyBorder="1" applyAlignment="1">
      <alignment horizontal="center" vertical="center"/>
    </xf>
    <xf numFmtId="3" fontId="75"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5"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2" fillId="0" borderId="63" xfId="0" applyFont="1" applyBorder="1"/>
    <xf numFmtId="0" fontId="121" fillId="0" borderId="43" xfId="0" applyFont="1" applyBorder="1"/>
    <xf numFmtId="0" fontId="121" fillId="0" borderId="63" xfId="0" applyFont="1" applyBorder="1"/>
    <xf numFmtId="0" fontId="117" fillId="0" borderId="0" xfId="127" applyFont="1"/>
    <xf numFmtId="0" fontId="125" fillId="0" borderId="0" xfId="0" applyFont="1" applyAlignment="1">
      <alignment vertical="center" wrapText="1"/>
    </xf>
    <xf numFmtId="0" fontId="78" fillId="0" borderId="0" xfId="0" applyFont="1" applyAlignment="1">
      <alignment vertical="center"/>
    </xf>
    <xf numFmtId="0" fontId="127" fillId="0" borderId="0" xfId="0" applyFont="1" applyAlignment="1">
      <alignment vertical="center"/>
    </xf>
    <xf numFmtId="0" fontId="126" fillId="0" borderId="0" xfId="0" applyFont="1" applyAlignment="1">
      <alignment vertical="center"/>
    </xf>
    <xf numFmtId="0" fontId="78" fillId="0" borderId="0" xfId="0" applyFont="1" applyAlignment="1">
      <alignment vertical="center" wrapText="1"/>
    </xf>
    <xf numFmtId="9" fontId="115" fillId="0" borderId="0" xfId="528" applyNumberFormat="1"/>
    <xf numFmtId="0" fontId="115" fillId="0" borderId="0" xfId="127"/>
    <xf numFmtId="9" fontId="0" fillId="0" borderId="0" xfId="187" applyFont="1"/>
    <xf numFmtId="0" fontId="115" fillId="0" borderId="0" xfId="127" applyAlignment="1">
      <alignment horizontal="center"/>
    </xf>
    <xf numFmtId="0" fontId="115"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5" fillId="0" borderId="0" xfId="127" applyAlignment="1">
      <alignment horizontal="center" wrapText="1"/>
    </xf>
    <xf numFmtId="9" fontId="76" fillId="0" borderId="0" xfId="187" applyFont="1" applyAlignment="1">
      <alignment horizontal="center"/>
    </xf>
    <xf numFmtId="3" fontId="115"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8" fontId="115" fillId="0" borderId="0" xfId="127" applyNumberFormat="1" applyAlignment="1">
      <alignment horizontal="center"/>
    </xf>
    <xf numFmtId="171" fontId="115" fillId="0" borderId="0" xfId="127" applyNumberFormat="1" applyAlignment="1">
      <alignment horizontal="center"/>
    </xf>
    <xf numFmtId="9" fontId="115" fillId="0" borderId="0" xfId="127" applyNumberFormat="1"/>
    <xf numFmtId="165" fontId="115" fillId="36" borderId="76" xfId="2" applyNumberFormat="1" applyFill="1" applyBorder="1"/>
    <xf numFmtId="165" fontId="115" fillId="36" borderId="101" xfId="2" applyNumberFormat="1" applyFill="1" applyBorder="1"/>
    <xf numFmtId="165" fontId="115" fillId="36" borderId="77" xfId="2" applyNumberFormat="1" applyFill="1" applyBorder="1"/>
    <xf numFmtId="0" fontId="115" fillId="36" borderId="76" xfId="132" applyFill="1" applyBorder="1"/>
    <xf numFmtId="0" fontId="115" fillId="36" borderId="101" xfId="132" applyFill="1" applyBorder="1"/>
    <xf numFmtId="0" fontId="115" fillId="36" borderId="77" xfId="132" applyFill="1" applyBorder="1"/>
    <xf numFmtId="2" fontId="115" fillId="0" borderId="0" xfId="132" applyNumberFormat="1" applyAlignment="1">
      <alignment wrapText="1"/>
    </xf>
    <xf numFmtId="10" fontId="75" fillId="0" borderId="0" xfId="0" applyNumberFormat="1" applyFont="1"/>
    <xf numFmtId="165" fontId="115" fillId="0" borderId="59" xfId="703" applyNumberFormat="1" applyFont="1" applyBorder="1"/>
    <xf numFmtId="165" fontId="115" fillId="0" borderId="8" xfId="703" applyNumberFormat="1" applyFont="1" applyBorder="1"/>
    <xf numFmtId="0" fontId="129" fillId="0" borderId="0" xfId="0" applyFont="1"/>
    <xf numFmtId="165" fontId="75" fillId="0" borderId="0" xfId="0" applyNumberFormat="1" applyFont="1"/>
    <xf numFmtId="0" fontId="115" fillId="42" borderId="88" xfId="132" applyFill="1" applyBorder="1"/>
    <xf numFmtId="0" fontId="128" fillId="42" borderId="88" xfId="132" applyFont="1" applyFill="1" applyBorder="1"/>
    <xf numFmtId="0" fontId="128" fillId="42" borderId="49" xfId="132" applyFont="1" applyFill="1" applyBorder="1"/>
    <xf numFmtId="0" fontId="128" fillId="42" borderId="86" xfId="132" applyFont="1" applyFill="1" applyBorder="1"/>
    <xf numFmtId="5" fontId="38" fillId="0" borderId="0" xfId="0" applyNumberFormat="1" applyFont="1" applyAlignment="1">
      <alignment horizontal="left"/>
    </xf>
    <xf numFmtId="165" fontId="128" fillId="0" borderId="0" xfId="31334"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120" fillId="0" borderId="43" xfId="132" quotePrefix="1" applyFont="1" applyBorder="1" applyAlignment="1">
      <alignment horizontal="left"/>
    </xf>
    <xf numFmtId="0" fontId="38" fillId="41" borderId="0" xfId="0" applyFont="1" applyFill="1"/>
    <xf numFmtId="3" fontId="38" fillId="0" borderId="0" xfId="4" applyNumberFormat="1" applyFont="1" applyFill="1" applyBorder="1"/>
    <xf numFmtId="3" fontId="38" fillId="41" borderId="0" xfId="4" applyNumberFormat="1" applyFont="1" applyFill="1" applyBorder="1"/>
    <xf numFmtId="0" fontId="38" fillId="36" borderId="46" xfId="0" applyFont="1" applyFill="1" applyBorder="1"/>
    <xf numFmtId="0" fontId="38" fillId="36" borderId="29" xfId="0" applyFont="1" applyFill="1" applyBorder="1"/>
    <xf numFmtId="0" fontId="0" fillId="41" borderId="8" xfId="127" applyFont="1" applyFill="1" applyBorder="1"/>
    <xf numFmtId="0" fontId="0" fillId="41" borderId="26" xfId="127" applyFont="1" applyFill="1" applyBorder="1"/>
    <xf numFmtId="0" fontId="38" fillId="41" borderId="103" xfId="0" applyFont="1" applyFill="1" applyBorder="1"/>
    <xf numFmtId="3" fontId="38" fillId="36" borderId="103" xfId="4" applyNumberFormat="1" applyFont="1" applyFill="1" applyBorder="1"/>
    <xf numFmtId="3" fontId="38" fillId="0" borderId="103" xfId="4" applyNumberFormat="1" applyFont="1" applyFill="1" applyBorder="1"/>
    <xf numFmtId="3" fontId="38" fillId="41" borderId="103"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0" fontId="0" fillId="37" borderId="100" xfId="528" applyFont="1" applyFill="1" applyBorder="1"/>
    <xf numFmtId="0" fontId="38" fillId="36" borderId="100" xfId="528" applyFont="1" applyFill="1" applyBorder="1" applyAlignment="1">
      <alignment horizontal="center" vertical="center" wrapText="1"/>
    </xf>
    <xf numFmtId="0" fontId="38" fillId="36" borderId="100" xfId="528" quotePrefix="1" applyFont="1" applyFill="1" applyBorder="1" applyAlignment="1">
      <alignment horizontal="center" vertical="center" wrapText="1"/>
    </xf>
    <xf numFmtId="0" fontId="38" fillId="37" borderId="102" xfId="0" applyFont="1" applyFill="1" applyBorder="1"/>
    <xf numFmtId="0" fontId="38" fillId="37" borderId="103" xfId="0" applyFont="1" applyFill="1" applyBorder="1"/>
    <xf numFmtId="0" fontId="38" fillId="37" borderId="104" xfId="0" applyFont="1" applyFill="1" applyBorder="1"/>
    <xf numFmtId="49" fontId="112" fillId="0" borderId="102" xfId="0" applyNumberFormat="1" applyFont="1" applyBorder="1" applyAlignment="1">
      <alignment horizontal="center"/>
    </xf>
    <xf numFmtId="0" fontId="38" fillId="36" borderId="104" xfId="0" applyFont="1" applyFill="1" applyBorder="1" applyAlignment="1">
      <alignment horizontal="center" vertical="center" wrapText="1"/>
    </xf>
    <xf numFmtId="164" fontId="38" fillId="0" borderId="103" xfId="4" applyNumberFormat="1" applyFont="1" applyBorder="1"/>
    <xf numFmtId="37" fontId="38" fillId="0" borderId="103" xfId="4" applyNumberFormat="1" applyFont="1" applyBorder="1"/>
    <xf numFmtId="0" fontId="38" fillId="36" borderId="102" xfId="0" applyFont="1" applyFill="1" applyBorder="1" applyAlignment="1">
      <alignment horizontal="center" vertical="center" wrapText="1"/>
    </xf>
    <xf numFmtId="0" fontId="38" fillId="36" borderId="103" xfId="0" applyFont="1" applyFill="1" applyBorder="1" applyAlignment="1">
      <alignment horizontal="center" vertical="center" wrapText="1"/>
    </xf>
    <xf numFmtId="9" fontId="38" fillId="36" borderId="103" xfId="0" applyNumberFormat="1" applyFont="1" applyFill="1" applyBorder="1" applyAlignment="1">
      <alignment horizontal="center" vertical="center" wrapText="1"/>
    </xf>
    <xf numFmtId="5" fontId="38" fillId="35" borderId="109" xfId="0" applyNumberFormat="1" applyFont="1" applyFill="1" applyBorder="1" applyAlignment="1">
      <alignment horizontal="left"/>
    </xf>
    <xf numFmtId="0" fontId="38" fillId="35" borderId="31" xfId="132" applyFont="1" applyFill="1" applyBorder="1"/>
    <xf numFmtId="0" fontId="38" fillId="35" borderId="61" xfId="132" applyFont="1" applyFill="1" applyBorder="1"/>
    <xf numFmtId="173" fontId="115"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8" fillId="0" borderId="76" xfId="0" applyFont="1" applyBorder="1"/>
    <xf numFmtId="0" fontId="38" fillId="36" borderId="103" xfId="0" applyFont="1" applyFill="1" applyBorder="1" applyAlignment="1">
      <alignment horizontal="center"/>
    </xf>
    <xf numFmtId="0" fontId="38" fillId="36" borderId="60" xfId="0" applyFont="1" applyFill="1" applyBorder="1" applyAlignment="1">
      <alignment horizontal="center"/>
    </xf>
    <xf numFmtId="0" fontId="0" fillId="0" borderId="0" xfId="127" applyFont="1" applyAlignment="1">
      <alignment horizontal="left" wrapText="1"/>
    </xf>
    <xf numFmtId="0" fontId="38" fillId="36" borderId="66" xfId="0" applyFont="1" applyFill="1" applyBorder="1" applyAlignment="1">
      <alignment horizontal="center"/>
    </xf>
    <xf numFmtId="0" fontId="38" fillId="36" borderId="29" xfId="0" applyFont="1" applyFill="1" applyBorder="1" applyAlignment="1">
      <alignment horizontal="center"/>
    </xf>
    <xf numFmtId="0" fontId="38" fillId="36" borderId="53" xfId="0" applyFont="1" applyFill="1" applyBorder="1" applyAlignment="1">
      <alignment horizontal="center"/>
    </xf>
    <xf numFmtId="49" fontId="39" fillId="0" borderId="0" xfId="0" applyNumberFormat="1" applyFont="1" applyAlignment="1">
      <alignment horizontal="center"/>
    </xf>
    <xf numFmtId="0" fontId="38" fillId="0" borderId="100" xfId="132" applyFont="1" applyBorder="1"/>
    <xf numFmtId="165" fontId="115" fillId="0" borderId="102" xfId="703" applyNumberFormat="1" applyFont="1" applyFill="1" applyBorder="1"/>
    <xf numFmtId="165" fontId="115" fillId="0" borderId="103" xfId="703" applyNumberFormat="1" applyFont="1" applyFill="1" applyBorder="1"/>
    <xf numFmtId="165" fontId="115" fillId="0" borderId="104" xfId="703" applyNumberFormat="1" applyFont="1" applyFill="1" applyBorder="1"/>
    <xf numFmtId="0" fontId="38" fillId="0" borderId="88" xfId="132" applyFont="1" applyBorder="1"/>
    <xf numFmtId="0" fontId="38" fillId="0" borderId="56" xfId="132" applyFont="1" applyBorder="1"/>
    <xf numFmtId="0" fontId="38" fillId="0" borderId="62" xfId="132" applyFont="1" applyBorder="1" applyAlignment="1">
      <alignment horizontal="center"/>
    </xf>
    <xf numFmtId="0" fontId="38" fillId="0" borderId="30" xfId="132" applyFont="1" applyBorder="1" applyAlignment="1">
      <alignment horizontal="center"/>
    </xf>
    <xf numFmtId="0" fontId="38" fillId="0" borderId="54" xfId="132" applyFont="1" applyBorder="1" applyAlignment="1">
      <alignment horizontal="center"/>
    </xf>
    <xf numFmtId="0" fontId="115" fillId="0" borderId="63" xfId="132" quotePrefix="1" applyBorder="1" applyAlignment="1">
      <alignment horizontal="left" wrapText="1"/>
    </xf>
    <xf numFmtId="42" fontId="115" fillId="0" borderId="27" xfId="703" applyNumberFormat="1" applyFont="1" applyBorder="1" applyAlignment="1">
      <alignment vertical="top"/>
    </xf>
    <xf numFmtId="42" fontId="115" fillId="0" borderId="29" xfId="703" applyNumberFormat="1" applyFont="1" applyBorder="1" applyAlignment="1">
      <alignment vertical="top"/>
    </xf>
    <xf numFmtId="42" fontId="115" fillId="0" borderId="65" xfId="703" applyNumberFormat="1" applyFont="1" applyBorder="1" applyAlignment="1">
      <alignment vertical="top"/>
    </xf>
    <xf numFmtId="9" fontId="115" fillId="0" borderId="24" xfId="197" applyFont="1" applyBorder="1"/>
    <xf numFmtId="9" fontId="115" fillId="0" borderId="29" xfId="197" applyFont="1" applyBorder="1"/>
    <xf numFmtId="9" fontId="115" fillId="0" borderId="38" xfId="197" applyFont="1" applyBorder="1"/>
    <xf numFmtId="42" fontId="115" fillId="0" borderId="63" xfId="703" applyNumberFormat="1" applyFont="1" applyBorder="1" applyAlignment="1">
      <alignment vertical="top"/>
    </xf>
    <xf numFmtId="0" fontId="115" fillId="0" borderId="32" xfId="0" applyFont="1" applyBorder="1"/>
    <xf numFmtId="0" fontId="115" fillId="0" borderId="63" xfId="132" applyBorder="1" applyAlignment="1">
      <alignment wrapText="1"/>
    </xf>
    <xf numFmtId="0" fontId="38" fillId="0" borderId="64" xfId="132" quotePrefix="1" applyFont="1" applyBorder="1" applyAlignment="1">
      <alignment horizontal="left" wrapText="1"/>
    </xf>
    <xf numFmtId="9" fontId="115" fillId="0" borderId="45" xfId="197" applyFont="1" applyBorder="1"/>
    <xf numFmtId="9" fontId="115" fillId="0" borderId="46" xfId="197" applyFont="1" applyBorder="1"/>
    <xf numFmtId="9" fontId="115" fillId="0" borderId="47" xfId="197" applyFont="1" applyBorder="1"/>
    <xf numFmtId="0" fontId="115" fillId="0" borderId="27" xfId="132" quotePrefix="1" applyBorder="1" applyAlignment="1">
      <alignment horizontal="left" wrapText="1"/>
    </xf>
    <xf numFmtId="0" fontId="131" fillId="0" borderId="0" xfId="0" applyFont="1" applyAlignment="1">
      <alignment horizontal="center" wrapText="1"/>
    </xf>
    <xf numFmtId="0" fontId="38" fillId="42" borderId="59" xfId="0" applyFont="1" applyFill="1" applyBorder="1" applyAlignment="1">
      <alignment horizontal="center" vertical="center" wrapText="1"/>
    </xf>
    <xf numFmtId="0" fontId="38" fillId="42" borderId="8" xfId="0" applyFont="1" applyFill="1" applyBorder="1" applyAlignment="1">
      <alignment horizontal="center" vertical="center" wrapText="1"/>
    </xf>
    <xf numFmtId="0" fontId="38" fillId="42" borderId="60" xfId="0" applyFont="1" applyFill="1" applyBorder="1" applyAlignment="1">
      <alignment horizontal="center" vertical="center" wrapText="1"/>
    </xf>
    <xf numFmtId="0" fontId="38" fillId="42" borderId="114" xfId="0" applyFont="1" applyFill="1" applyBorder="1" applyAlignment="1">
      <alignment horizontal="center" vertical="center" wrapText="1"/>
    </xf>
    <xf numFmtId="0" fontId="38" fillId="42" borderId="30" xfId="0" applyFont="1" applyFill="1" applyBorder="1" applyAlignment="1">
      <alignment horizontal="center" vertical="center" wrapText="1"/>
    </xf>
    <xf numFmtId="0" fontId="38"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9"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9" fillId="0" borderId="8" xfId="0" applyFont="1" applyBorder="1"/>
    <xf numFmtId="164" fontId="0" fillId="0" borderId="30" xfId="0" applyNumberFormat="1" applyBorder="1"/>
    <xf numFmtId="0" fontId="0" fillId="0" borderId="30" xfId="0" applyBorder="1" applyAlignment="1">
      <alignment horizontal="center"/>
    </xf>
    <xf numFmtId="0" fontId="109" fillId="0" borderId="26" xfId="0" applyFont="1" applyBorder="1"/>
    <xf numFmtId="0" fontId="0" fillId="37" borderId="5" xfId="0" applyFill="1" applyBorder="1"/>
    <xf numFmtId="0" fontId="38" fillId="42" borderId="75" xfId="0" applyFont="1" applyFill="1" applyBorder="1" applyAlignment="1">
      <alignment horizontal="center" wrapText="1"/>
    </xf>
    <xf numFmtId="0" fontId="0" fillId="0" borderId="32" xfId="0" applyBorder="1"/>
    <xf numFmtId="0" fontId="133" fillId="0" borderId="0" xfId="0" applyFont="1" applyAlignment="1">
      <alignment horizontal="centerContinuous" vertical="center"/>
    </xf>
    <xf numFmtId="0" fontId="125" fillId="0" borderId="0" xfId="0" applyFont="1"/>
    <xf numFmtId="0" fontId="0" fillId="0" borderId="8" xfId="0" applyBorder="1" applyAlignment="1">
      <alignment horizontal="center" vertical="center" wrapText="1"/>
    </xf>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5" fillId="0" borderId="0" xfId="0" quotePrefix="1" applyFont="1"/>
    <xf numFmtId="0" fontId="0" fillId="0" borderId="24" xfId="0" applyBorder="1" applyAlignment="1">
      <alignment horizontal="left"/>
    </xf>
    <xf numFmtId="0" fontId="47" fillId="0" borderId="0" xfId="528" applyFont="1"/>
    <xf numFmtId="10" fontId="115" fillId="0" borderId="0" xfId="528" applyNumberFormat="1"/>
    <xf numFmtId="0" fontId="115" fillId="0" borderId="0" xfId="528" quotePrefix="1" applyAlignment="1">
      <alignment horizontal="left"/>
    </xf>
    <xf numFmtId="0" fontId="115" fillId="0" borderId="0" xfId="528" applyAlignment="1">
      <alignment wrapText="1"/>
    </xf>
    <xf numFmtId="0" fontId="38" fillId="0" borderId="0" xfId="528" quotePrefix="1" applyFont="1" applyAlignment="1">
      <alignment horizontal="left"/>
    </xf>
    <xf numFmtId="2" fontId="115" fillId="0" borderId="0" xfId="528" applyNumberFormat="1"/>
    <xf numFmtId="3" fontId="115" fillId="0" borderId="0" xfId="127" applyNumberFormat="1"/>
    <xf numFmtId="0" fontId="115" fillId="0" borderId="0" xfId="2807" applyAlignment="1">
      <alignment vertical="center" wrapText="1"/>
    </xf>
    <xf numFmtId="3" fontId="115" fillId="0" borderId="37" xfId="127" applyNumberFormat="1" applyBorder="1" applyAlignment="1">
      <alignment horizontal="center" vertical="center"/>
    </xf>
    <xf numFmtId="3" fontId="115" fillId="0" borderId="8" xfId="127" applyNumberFormat="1" applyBorder="1" applyAlignment="1">
      <alignment horizontal="center" vertical="center"/>
    </xf>
    <xf numFmtId="10" fontId="115" fillId="0" borderId="0" xfId="187" applyNumberFormat="1" applyFont="1"/>
    <xf numFmtId="3" fontId="115" fillId="0" borderId="26" xfId="127" applyNumberFormat="1" applyBorder="1" applyAlignment="1">
      <alignment horizontal="center" vertical="center"/>
    </xf>
    <xf numFmtId="0" fontId="115" fillId="0" borderId="0" xfId="31324" applyFont="1"/>
    <xf numFmtId="0" fontId="47" fillId="0" borderId="0" xfId="127" applyFont="1"/>
    <xf numFmtId="9" fontId="47" fillId="0" borderId="0" xfId="127" applyNumberFormat="1" applyFont="1"/>
    <xf numFmtId="0" fontId="115" fillId="0" borderId="63" xfId="31328" applyFont="1" applyBorder="1" applyAlignment="1">
      <alignment horizontal="left" vertical="center" wrapText="1"/>
    </xf>
    <xf numFmtId="0" fontId="115" fillId="0" borderId="26" xfId="127" applyBorder="1" applyAlignment="1">
      <alignment horizontal="center" vertical="center" wrapText="1"/>
    </xf>
    <xf numFmtId="0" fontId="38" fillId="0" borderId="33" xfId="127" applyFont="1" applyBorder="1" applyAlignment="1">
      <alignment horizontal="center" vertical="center" wrapText="1"/>
    </xf>
    <xf numFmtId="0" fontId="115" fillId="0" borderId="63" xfId="127" applyBorder="1" applyAlignment="1">
      <alignment horizontal="left" vertical="center" wrapText="1"/>
    </xf>
    <xf numFmtId="0" fontId="115" fillId="0" borderId="8" xfId="31325" applyBorder="1" applyAlignment="1">
      <alignment horizontal="center" vertical="center"/>
    </xf>
    <xf numFmtId="0" fontId="115" fillId="0" borderId="53" xfId="31325" applyBorder="1" applyAlignment="1">
      <alignment horizontal="center" vertical="center"/>
    </xf>
    <xf numFmtId="0" fontId="115" fillId="0" borderId="8" xfId="127" applyBorder="1"/>
    <xf numFmtId="0" fontId="115" fillId="0" borderId="8" xfId="127" applyBorder="1" applyAlignment="1">
      <alignment horizontal="center"/>
    </xf>
    <xf numFmtId="0" fontId="115" fillId="0" borderId="53" xfId="127" applyBorder="1" applyAlignment="1">
      <alignment horizontal="center"/>
    </xf>
    <xf numFmtId="0" fontId="38" fillId="0" borderId="8" xfId="31325" applyFont="1" applyBorder="1" applyAlignment="1">
      <alignment horizontal="center" vertical="center"/>
    </xf>
    <xf numFmtId="0" fontId="115" fillId="0" borderId="63" xfId="895" applyFont="1" applyBorder="1" applyAlignment="1">
      <alignment horizontal="left"/>
    </xf>
    <xf numFmtId="0" fontId="115" fillId="0" borderId="0" xfId="31325" applyAlignment="1">
      <alignment horizontal="center" vertical="center"/>
    </xf>
    <xf numFmtId="0" fontId="110" fillId="0" borderId="0" xfId="127" applyFont="1" applyAlignment="1">
      <alignment horizontal="center" vertical="center"/>
    </xf>
    <xf numFmtId="0" fontId="115" fillId="0" borderId="0" xfId="31325" applyAlignment="1">
      <alignment vertical="center" wrapText="1"/>
    </xf>
    <xf numFmtId="0" fontId="115" fillId="0" borderId="0" xfId="127" applyAlignment="1">
      <alignment vertical="center" wrapText="1"/>
    </xf>
    <xf numFmtId="0" fontId="0" fillId="0" borderId="63"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0" fontId="38" fillId="0" borderId="89" xfId="132" applyFont="1" applyBorder="1"/>
    <xf numFmtId="0" fontId="38"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6"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8" fillId="0" borderId="0" xfId="703" applyNumberFormat="1" applyFont="1" applyFill="1" applyBorder="1" applyAlignment="1">
      <alignment vertical="top"/>
    </xf>
    <xf numFmtId="9" fontId="0" fillId="0" borderId="0" xfId="197" applyFont="1" applyFill="1" applyBorder="1"/>
    <xf numFmtId="0" fontId="38" fillId="42" borderId="75" xfId="0" applyFont="1" applyFill="1" applyBorder="1"/>
    <xf numFmtId="0" fontId="0" fillId="0" borderId="100" xfId="0" applyBorder="1"/>
    <xf numFmtId="0" fontId="115"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8" fillId="0" borderId="56" xfId="703" applyNumberFormat="1" applyFont="1" applyBorder="1" applyAlignment="1">
      <alignment horizontal="right" vertical="center"/>
    </xf>
    <xf numFmtId="42" fontId="38" fillId="0" borderId="46" xfId="703" applyNumberFormat="1" applyFont="1" applyBorder="1" applyAlignment="1">
      <alignment horizontal="right" vertical="center"/>
    </xf>
    <xf numFmtId="42" fontId="38"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8" fillId="0" borderId="45" xfId="132" applyNumberFormat="1" applyFont="1" applyBorder="1" applyAlignment="1">
      <alignment horizontal="right" vertical="center"/>
    </xf>
    <xf numFmtId="42" fontId="38" fillId="0" borderId="46" xfId="132" applyNumberFormat="1" applyFont="1" applyBorder="1" applyAlignment="1">
      <alignment horizontal="right" vertical="center"/>
    </xf>
    <xf numFmtId="9" fontId="38" fillId="0" borderId="45" xfId="197" applyFont="1" applyBorder="1" applyAlignment="1">
      <alignment horizontal="right" vertical="center"/>
    </xf>
    <xf numFmtId="9" fontId="38" fillId="0" borderId="46" xfId="197" applyFont="1" applyBorder="1" applyAlignment="1">
      <alignment horizontal="right" vertical="center"/>
    </xf>
    <xf numFmtId="9" fontId="38"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8" fillId="0" borderId="8" xfId="0" applyNumberFormat="1" applyFont="1" applyBorder="1" applyAlignment="1">
      <alignment horizontal="right" vertical="center"/>
    </xf>
    <xf numFmtId="9" fontId="38" fillId="0" borderId="8" xfId="0" applyNumberFormat="1" applyFont="1" applyBorder="1" applyAlignment="1">
      <alignment horizontal="right" vertical="center"/>
    </xf>
    <xf numFmtId="0" fontId="114" fillId="0" borderId="31" xfId="528" applyFont="1" applyBorder="1"/>
    <xf numFmtId="0" fontId="134" fillId="37" borderId="31" xfId="528" applyFont="1" applyFill="1" applyBorder="1"/>
    <xf numFmtId="0" fontId="114" fillId="37" borderId="31" xfId="528" applyFont="1" applyFill="1" applyBorder="1"/>
    <xf numFmtId="0" fontId="114" fillId="0" borderId="108" xfId="528" applyFont="1" applyBorder="1"/>
    <xf numFmtId="0" fontId="114" fillId="41" borderId="31" xfId="528" applyFont="1" applyFill="1" applyBorder="1"/>
    <xf numFmtId="14" fontId="0" fillId="0" borderId="8" xfId="0" applyNumberFormat="1" applyBorder="1"/>
    <xf numFmtId="0" fontId="38" fillId="37" borderId="59" xfId="0" applyFont="1" applyFill="1" applyBorder="1" applyAlignment="1">
      <alignment vertical="center"/>
    </xf>
    <xf numFmtId="0" fontId="75" fillId="37" borderId="8" xfId="0" applyFont="1" applyFill="1" applyBorder="1" applyAlignment="1">
      <alignment vertical="center"/>
    </xf>
    <xf numFmtId="0" fontId="75" fillId="35" borderId="59" xfId="0" applyFont="1" applyFill="1" applyBorder="1" applyAlignment="1">
      <alignment vertical="center"/>
    </xf>
    <xf numFmtId="0" fontId="75" fillId="0" borderId="59" xfId="0" applyFont="1" applyBorder="1" applyAlignment="1">
      <alignment vertical="center"/>
    </xf>
    <xf numFmtId="0" fontId="75" fillId="0" borderId="63" xfId="0" applyFont="1" applyBorder="1" applyAlignment="1">
      <alignment vertical="center"/>
    </xf>
    <xf numFmtId="0" fontId="38" fillId="37" borderId="25" xfId="0" applyFont="1" applyFill="1" applyBorder="1" applyAlignment="1">
      <alignment vertical="center"/>
    </xf>
    <xf numFmtId="0" fontId="38"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8" fillId="0" borderId="120" xfId="0" applyNumberFormat="1" applyFont="1" applyBorder="1" applyAlignment="1">
      <alignment horizontal="right" vertical="center"/>
    </xf>
    <xf numFmtId="42" fontId="38"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8"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53" xfId="0" applyNumberFormat="1" applyBorder="1" applyAlignment="1">
      <alignment horizontal="right" vertical="center"/>
    </xf>
    <xf numFmtId="42" fontId="38"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8" fillId="0" borderId="78" xfId="2" applyNumberFormat="1" applyFont="1" applyFill="1" applyBorder="1" applyAlignment="1">
      <alignment vertical="center" wrapText="1"/>
    </xf>
    <xf numFmtId="176" fontId="38" fillId="0" borderId="79" xfId="2" applyNumberFormat="1" applyFont="1" applyFill="1" applyBorder="1" applyAlignment="1">
      <alignment vertical="center" wrapText="1"/>
    </xf>
    <xf numFmtId="176" fontId="38"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8" fillId="0" borderId="78" xfId="2" applyNumberFormat="1" applyFont="1" applyBorder="1" applyAlignment="1">
      <alignment vertical="center" wrapText="1"/>
    </xf>
    <xf numFmtId="176" fontId="38" fillId="0" borderId="79" xfId="2" applyNumberFormat="1" applyFont="1" applyBorder="1" applyAlignment="1">
      <alignment vertical="center" wrapText="1"/>
    </xf>
    <xf numFmtId="176" fontId="38" fillId="0" borderId="80" xfId="2" applyNumberFormat="1" applyFont="1" applyBorder="1" applyAlignment="1">
      <alignment vertical="center" wrapText="1"/>
    </xf>
    <xf numFmtId="176" fontId="38"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0" fontId="0" fillId="0" borderId="122" xfId="127" applyFont="1" applyBorder="1" applyAlignment="1">
      <alignment horizontal="center"/>
    </xf>
    <xf numFmtId="0" fontId="38" fillId="0" borderId="123" xfId="127" applyFont="1" applyBorder="1" applyAlignment="1">
      <alignment horizontal="center"/>
    </xf>
    <xf numFmtId="0" fontId="38" fillId="0" borderId="124" xfId="127" applyFont="1" applyBorder="1" applyAlignment="1">
      <alignment horizontal="center"/>
    </xf>
    <xf numFmtId="0" fontId="38"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8"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8" fillId="0" borderId="0" xfId="0" applyFont="1"/>
    <xf numFmtId="0" fontId="38" fillId="0" borderId="0" xfId="0" applyFont="1" applyAlignment="1">
      <alignment wrapText="1"/>
    </xf>
    <xf numFmtId="0" fontId="38" fillId="36" borderId="94" xfId="0" applyFont="1" applyFill="1" applyBorder="1" applyAlignment="1">
      <alignment horizontal="center" vertical="center" wrapText="1"/>
    </xf>
    <xf numFmtId="0" fontId="117" fillId="0" borderId="0" xfId="0" applyFont="1"/>
    <xf numFmtId="3" fontId="75" fillId="0" borderId="29" xfId="31304" applyNumberFormat="1" applyFont="1" applyFill="1" applyBorder="1" applyAlignment="1">
      <alignment horizontal="center" vertical="center"/>
    </xf>
    <xf numFmtId="3" fontId="75"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8" fillId="0" borderId="79" xfId="16261" applyNumberFormat="1" applyFont="1" applyBorder="1" applyAlignment="1">
      <alignment horizontal="center" vertical="center"/>
    </xf>
    <xf numFmtId="9" fontId="38" fillId="0" borderId="79" xfId="0" applyNumberFormat="1" applyFont="1" applyBorder="1" applyAlignment="1">
      <alignment horizontal="center" vertical="center"/>
    </xf>
    <xf numFmtId="9" fontId="38" fillId="0" borderId="80" xfId="0" applyNumberFormat="1" applyFont="1" applyBorder="1" applyAlignment="1">
      <alignment horizontal="center" vertical="center"/>
    </xf>
    <xf numFmtId="0" fontId="38" fillId="36" borderId="62"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14" fontId="38" fillId="0" borderId="31" xfId="127" applyNumberFormat="1" applyFont="1" applyBorder="1" applyAlignment="1">
      <alignment horizontal="left"/>
    </xf>
    <xf numFmtId="0" fontId="38" fillId="0" borderId="64" xfId="127" applyFont="1" applyBorder="1" applyAlignment="1">
      <alignment horizontal="center"/>
    </xf>
    <xf numFmtId="3" fontId="115" fillId="0" borderId="24" xfId="127" applyNumberFormat="1" applyBorder="1" applyAlignment="1">
      <alignment horizontal="center" vertical="center"/>
    </xf>
    <xf numFmtId="3" fontId="115" fillId="0" borderId="38" xfId="127" applyNumberFormat="1" applyBorder="1" applyAlignment="1">
      <alignment horizontal="center" vertical="center"/>
    </xf>
    <xf numFmtId="3" fontId="115" fillId="0" borderId="28" xfId="127" applyNumberFormat="1" applyBorder="1" applyAlignment="1">
      <alignment horizontal="center" vertical="center"/>
    </xf>
    <xf numFmtId="3" fontId="115" fillId="0" borderId="60" xfId="127" applyNumberFormat="1" applyBorder="1" applyAlignment="1">
      <alignment horizontal="center" vertical="center"/>
    </xf>
    <xf numFmtId="3" fontId="115" fillId="0" borderId="27" xfId="127" applyNumberFormat="1" applyBorder="1" applyAlignment="1">
      <alignment horizontal="center" vertical="center"/>
    </xf>
    <xf numFmtId="3" fontId="115" fillId="0" borderId="29" xfId="31323" applyNumberFormat="1" applyFont="1" applyBorder="1" applyAlignment="1">
      <alignment horizontal="center" vertical="center"/>
    </xf>
    <xf numFmtId="3" fontId="115" fillId="0" borderId="41" xfId="31323" applyNumberFormat="1" applyFont="1" applyBorder="1" applyAlignment="1">
      <alignment horizontal="center" vertical="center"/>
    </xf>
    <xf numFmtId="3" fontId="115" fillId="0" borderId="24" xfId="31323" applyNumberFormat="1" applyFont="1" applyBorder="1" applyAlignment="1">
      <alignment horizontal="center" vertical="center"/>
    </xf>
    <xf numFmtId="3" fontId="115" fillId="0" borderId="38" xfId="31323" applyNumberFormat="1" applyFont="1" applyBorder="1" applyAlignment="1">
      <alignment horizontal="center" vertical="center"/>
    </xf>
    <xf numFmtId="3" fontId="115" fillId="0" borderId="102" xfId="127" applyNumberFormat="1" applyBorder="1" applyAlignment="1">
      <alignment horizontal="center" vertical="center"/>
    </xf>
    <xf numFmtId="3" fontId="115" fillId="0" borderId="59" xfId="127" applyNumberFormat="1" applyBorder="1" applyAlignment="1">
      <alignment horizontal="center" vertical="center"/>
    </xf>
    <xf numFmtId="3" fontId="115" fillId="0" borderId="5" xfId="127" applyNumberFormat="1" applyBorder="1" applyAlignment="1">
      <alignment horizontal="center" vertical="center"/>
    </xf>
    <xf numFmtId="3" fontId="115" fillId="0" borderId="8" xfId="31323" applyNumberFormat="1" applyFont="1" applyBorder="1" applyAlignment="1">
      <alignment horizontal="center" vertical="center"/>
    </xf>
    <xf numFmtId="3" fontId="115" fillId="0" borderId="59" xfId="31323" applyNumberFormat="1" applyFont="1" applyBorder="1" applyAlignment="1">
      <alignment horizontal="center" vertical="center"/>
    </xf>
    <xf numFmtId="1" fontId="115" fillId="0" borderId="59" xfId="31323" applyNumberFormat="1" applyFont="1" applyBorder="1" applyAlignment="1">
      <alignment horizontal="center" vertical="center"/>
    </xf>
    <xf numFmtId="3" fontId="115" fillId="0" borderId="25" xfId="127" applyNumberFormat="1" applyBorder="1" applyAlignment="1">
      <alignment horizontal="center" vertical="center"/>
    </xf>
    <xf numFmtId="3" fontId="115" fillId="0" borderId="34" xfId="127" applyNumberFormat="1" applyBorder="1" applyAlignment="1">
      <alignment horizontal="center" vertical="center"/>
    </xf>
    <xf numFmtId="3" fontId="115" fillId="0" borderId="54" xfId="127" applyNumberFormat="1" applyBorder="1" applyAlignment="1">
      <alignment horizontal="center" vertical="center"/>
    </xf>
    <xf numFmtId="3" fontId="115" fillId="0" borderId="26" xfId="31323" applyNumberFormat="1" applyFont="1" applyBorder="1" applyAlignment="1">
      <alignment horizontal="center" vertical="center"/>
    </xf>
    <xf numFmtId="3" fontId="115" fillId="0" borderId="25" xfId="31323" applyNumberFormat="1" applyFont="1" applyBorder="1" applyAlignment="1">
      <alignment horizontal="center" vertical="center"/>
    </xf>
    <xf numFmtId="3" fontId="115" fillId="0" borderId="42" xfId="31323" applyNumberFormat="1" applyFont="1" applyBorder="1" applyAlignment="1">
      <alignment horizontal="center" vertical="center"/>
    </xf>
    <xf numFmtId="3" fontId="38" fillId="0" borderId="78" xfId="127" applyNumberFormat="1" applyFont="1" applyBorder="1" applyAlignment="1">
      <alignment horizontal="center" vertical="center"/>
    </xf>
    <xf numFmtId="3" fontId="38" fillId="0" borderId="80" xfId="127" applyNumberFormat="1" applyFont="1" applyBorder="1" applyAlignment="1">
      <alignment horizontal="center" vertical="center"/>
    </xf>
    <xf numFmtId="3" fontId="38" fillId="0" borderId="98" xfId="127" applyNumberFormat="1" applyFont="1" applyBorder="1" applyAlignment="1">
      <alignment horizontal="center" vertical="center"/>
    </xf>
    <xf numFmtId="0" fontId="38" fillId="36" borderId="85"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8"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8" fillId="0" borderId="78" xfId="0" applyNumberFormat="1" applyFont="1" applyBorder="1" applyAlignment="1">
      <alignment horizontal="center" vertical="center"/>
    </xf>
    <xf numFmtId="3" fontId="38"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8" fillId="0" borderId="107" xfId="0" applyNumberFormat="1" applyFont="1" applyBorder="1" applyAlignment="1">
      <alignment horizontal="center" vertical="center"/>
    </xf>
    <xf numFmtId="3" fontId="38"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5"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7" fillId="0" borderId="27" xfId="31328" applyBorder="1" applyAlignment="1">
      <alignment horizontal="left" vertical="center" wrapText="1"/>
    </xf>
    <xf numFmtId="0" fontId="38" fillId="0" borderId="66" xfId="0" applyFont="1" applyBorder="1" applyAlignment="1">
      <alignment horizontal="center" vertical="center" wrapText="1"/>
    </xf>
    <xf numFmtId="0" fontId="0" fillId="0" borderId="66" xfId="0" applyBorder="1" applyAlignment="1">
      <alignment horizontal="center" vertical="center" wrapText="1"/>
    </xf>
    <xf numFmtId="0" fontId="38"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8" fillId="36" borderId="30" xfId="0" applyFont="1" applyFill="1" applyBorder="1" applyAlignment="1">
      <alignment horizontal="center" vertical="center" wrapText="1"/>
    </xf>
    <xf numFmtId="0" fontId="38" fillId="36" borderId="131" xfId="0" applyFont="1" applyFill="1" applyBorder="1" applyAlignment="1">
      <alignment horizontal="center" vertical="center" wrapText="1"/>
    </xf>
    <xf numFmtId="0" fontId="38"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38"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8" fillId="0" borderId="79" xfId="39" applyNumberFormat="1" applyFont="1" applyBorder="1" applyAlignment="1">
      <alignment horizontal="center" vertical="center" wrapText="1"/>
    </xf>
    <xf numFmtId="37" fontId="38" fillId="0" borderId="80" xfId="39" applyNumberFormat="1"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3" fontId="115" fillId="0" borderId="53" xfId="31323" applyNumberFormat="1" applyFont="1" applyBorder="1" applyAlignment="1">
      <alignment horizontal="center" vertical="center"/>
    </xf>
    <xf numFmtId="3" fontId="38" fillId="0" borderId="132" xfId="127" applyNumberFormat="1" applyFont="1" applyBorder="1" applyAlignment="1">
      <alignment horizontal="center" vertical="center"/>
    </xf>
    <xf numFmtId="9" fontId="115" fillId="0" borderId="38" xfId="127" applyNumberFormat="1" applyBorder="1" applyAlignment="1">
      <alignment horizontal="center" vertical="center"/>
    </xf>
    <xf numFmtId="3" fontId="38" fillId="0" borderId="133" xfId="127" applyNumberFormat="1" applyFont="1" applyBorder="1" applyAlignment="1">
      <alignment horizontal="center" vertical="center"/>
    </xf>
    <xf numFmtId="9" fontId="38" fillId="0" borderId="106" xfId="127" applyNumberFormat="1" applyFont="1" applyBorder="1" applyAlignment="1">
      <alignment horizontal="center" vertical="center"/>
    </xf>
    <xf numFmtId="3" fontId="115" fillId="0" borderId="32" xfId="0" applyNumberFormat="1" applyFont="1" applyBorder="1"/>
    <xf numFmtId="3" fontId="115" fillId="0" borderId="29" xfId="0" applyNumberFormat="1" applyFont="1" applyBorder="1"/>
    <xf numFmtId="3" fontId="115" fillId="0" borderId="31" xfId="0" applyNumberFormat="1" applyFont="1" applyBorder="1"/>
    <xf numFmtId="3" fontId="115" fillId="0" borderId="8" xfId="0" applyNumberFormat="1" applyFont="1" applyBorder="1"/>
    <xf numFmtId="3" fontId="115" fillId="0" borderId="31" xfId="1" applyNumberFormat="1" applyFont="1" applyBorder="1"/>
    <xf numFmtId="3" fontId="115" fillId="0" borderId="71" xfId="0" applyNumberFormat="1" applyFont="1" applyBorder="1"/>
    <xf numFmtId="3" fontId="115" fillId="0" borderId="26" xfId="0" applyNumberFormat="1" applyFont="1" applyBorder="1"/>
    <xf numFmtId="3" fontId="38" fillId="0" borderId="75" xfId="0" applyNumberFormat="1" applyFont="1" applyBorder="1"/>
    <xf numFmtId="3" fontId="38" fillId="0" borderId="79" xfId="0" applyNumberFormat="1" applyFont="1" applyBorder="1"/>
    <xf numFmtId="3" fontId="115" fillId="0" borderId="24" xfId="0" applyNumberFormat="1" applyFont="1" applyBorder="1"/>
    <xf numFmtId="3" fontId="115" fillId="0" borderId="38" xfId="0" applyNumberFormat="1" applyFont="1" applyBorder="1"/>
    <xf numFmtId="3" fontId="115" fillId="0" borderId="59" xfId="0" applyNumberFormat="1" applyFont="1" applyBorder="1"/>
    <xf numFmtId="3" fontId="115" fillId="0" borderId="60" xfId="0" applyNumberFormat="1" applyFont="1" applyBorder="1"/>
    <xf numFmtId="3" fontId="115" fillId="0" borderId="25" xfId="0" applyNumberFormat="1" applyFont="1" applyBorder="1"/>
    <xf numFmtId="3" fontId="115" fillId="0" borderId="44" xfId="0" applyNumberFormat="1" applyFont="1" applyBorder="1"/>
    <xf numFmtId="3" fontId="38" fillId="0" borderId="78" xfId="0" applyNumberFormat="1" applyFont="1" applyBorder="1"/>
    <xf numFmtId="3" fontId="38" fillId="0" borderId="80" xfId="0" applyNumberFormat="1" applyFont="1" applyBorder="1"/>
    <xf numFmtId="0" fontId="38" fillId="36" borderId="134" xfId="0" applyFont="1" applyFill="1" applyBorder="1" applyAlignment="1">
      <alignment wrapText="1"/>
    </xf>
    <xf numFmtId="0" fontId="38" fillId="36" borderId="35" xfId="0" applyFont="1" applyFill="1" applyBorder="1" applyAlignment="1">
      <alignment horizontal="center"/>
    </xf>
    <xf numFmtId="0" fontId="38" fillId="36" borderId="26" xfId="0" applyFont="1" applyFill="1" applyBorder="1" applyAlignment="1">
      <alignment horizontal="center"/>
    </xf>
    <xf numFmtId="0" fontId="38" fillId="36" borderId="33" xfId="0" applyFont="1" applyFill="1" applyBorder="1" applyAlignment="1">
      <alignment horizontal="center"/>
    </xf>
    <xf numFmtId="0" fontId="38" fillId="36" borderId="135" xfId="0" applyFont="1" applyFill="1" applyBorder="1" applyAlignment="1">
      <alignment horizontal="center"/>
    </xf>
    <xf numFmtId="0" fontId="38" fillId="36" borderId="136" xfId="0" applyFont="1" applyFill="1" applyBorder="1" applyAlignment="1">
      <alignment horizontal="center"/>
    </xf>
    <xf numFmtId="0" fontId="38"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8" fillId="0" borderId="143" xfId="0" quotePrefix="1" applyFont="1" applyBorder="1" applyAlignment="1">
      <alignment horizontal="left" wrapText="1"/>
    </xf>
    <xf numFmtId="9" fontId="38" fillId="0" borderId="60" xfId="0" applyNumberFormat="1" applyFont="1" applyBorder="1" applyAlignment="1">
      <alignment horizontal="right" vertical="center"/>
    </xf>
    <xf numFmtId="0" fontId="38" fillId="0" borderId="144" xfId="0" applyFont="1" applyBorder="1" applyAlignment="1">
      <alignment wrapText="1"/>
    </xf>
    <xf numFmtId="42" fontId="38" fillId="0" borderId="114" xfId="0" applyNumberFormat="1" applyFont="1" applyBorder="1" applyAlignment="1">
      <alignment horizontal="right" vertical="center"/>
    </xf>
    <xf numFmtId="42" fontId="38" fillId="0" borderId="30" xfId="0" applyNumberFormat="1" applyFont="1" applyBorder="1" applyAlignment="1">
      <alignment horizontal="right" vertical="center"/>
    </xf>
    <xf numFmtId="42" fontId="38" fillId="0" borderId="131" xfId="0" applyNumberFormat="1" applyFont="1" applyBorder="1" applyAlignment="1">
      <alignment horizontal="right" vertical="center"/>
    </xf>
    <xf numFmtId="42" fontId="38" fillId="0" borderId="145" xfId="0" applyNumberFormat="1" applyFont="1" applyBorder="1" applyAlignment="1">
      <alignment horizontal="right" vertical="center"/>
    </xf>
    <xf numFmtId="42" fontId="38" fillId="0" borderId="146" xfId="0" applyNumberFormat="1" applyFont="1" applyBorder="1" applyAlignment="1">
      <alignment horizontal="right" vertical="center"/>
    </xf>
    <xf numFmtId="9" fontId="38" fillId="0" borderId="114" xfId="0" applyNumberFormat="1" applyFont="1" applyBorder="1" applyAlignment="1">
      <alignment horizontal="right" vertical="center"/>
    </xf>
    <xf numFmtId="9" fontId="38" fillId="0" borderId="30" xfId="0" applyNumberFormat="1" applyFont="1" applyBorder="1" applyAlignment="1">
      <alignment horizontal="right" vertical="center"/>
    </xf>
    <xf numFmtId="9" fontId="38" fillId="0" borderId="54" xfId="0" applyNumberFormat="1" applyFont="1" applyBorder="1" applyAlignment="1">
      <alignment horizontal="right" vertical="center"/>
    </xf>
    <xf numFmtId="0" fontId="38" fillId="0" borderId="137" xfId="127" applyFont="1" applyBorder="1" applyAlignment="1">
      <alignment horizontal="center"/>
    </xf>
    <xf numFmtId="0" fontId="38" fillId="0" borderId="37" xfId="127" applyFont="1" applyBorder="1" applyAlignment="1">
      <alignment horizontal="center"/>
    </xf>
    <xf numFmtId="0" fontId="38" fillId="0" borderId="29" xfId="127" applyFont="1" applyBorder="1" applyAlignment="1">
      <alignment horizontal="center"/>
    </xf>
    <xf numFmtId="0" fontId="38" fillId="0" borderId="41" xfId="127" applyFont="1" applyBorder="1" applyAlignment="1">
      <alignment horizontal="center"/>
    </xf>
    <xf numFmtId="0" fontId="0" fillId="0" borderId="138" xfId="127" applyFont="1" applyBorder="1" applyAlignment="1">
      <alignment horizontal="center"/>
    </xf>
    <xf numFmtId="0" fontId="38" fillId="0" borderId="139" xfId="127" applyFont="1" applyBorder="1" applyAlignment="1">
      <alignment horizontal="center"/>
    </xf>
    <xf numFmtId="0" fontId="42" fillId="0" borderId="140" xfId="127" applyFont="1" applyBorder="1" applyAlignment="1">
      <alignment horizontal="justify" wrapText="1"/>
    </xf>
    <xf numFmtId="0" fontId="42" fillId="0" borderId="113" xfId="127" applyFont="1" applyBorder="1" applyAlignment="1">
      <alignment horizontal="center" wrapText="1"/>
    </xf>
    <xf numFmtId="0" fontId="42" fillId="0" borderId="103" xfId="127" applyFont="1" applyBorder="1" applyAlignment="1">
      <alignment horizontal="center" wrapText="1"/>
    </xf>
    <xf numFmtId="0" fontId="42" fillId="0" borderId="91" xfId="127" applyFont="1" applyBorder="1" applyAlignment="1">
      <alignment horizontal="center" wrapText="1"/>
    </xf>
    <xf numFmtId="43" fontId="42" fillId="0" borderId="141" xfId="39" applyFont="1" applyFill="1" applyBorder="1" applyAlignment="1">
      <alignment horizontal="center" wrapText="1"/>
    </xf>
    <xf numFmtId="0" fontId="42" fillId="0" borderId="142" xfId="127" applyFont="1" applyBorder="1" applyAlignment="1">
      <alignment horizontal="center" wrapText="1"/>
    </xf>
    <xf numFmtId="0" fontId="42"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8" fillId="0" borderId="145" xfId="0" applyNumberFormat="1" applyFont="1" applyBorder="1"/>
    <xf numFmtId="42" fontId="38" fillId="0" borderId="30" xfId="0" applyNumberFormat="1" applyFont="1" applyBorder="1"/>
    <xf numFmtId="42" fontId="38" fillId="0" borderId="146" xfId="0" applyNumberFormat="1" applyFont="1" applyBorder="1"/>
    <xf numFmtId="42" fontId="38"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5" fillId="36" borderId="8" xfId="528" applyFill="1" applyBorder="1"/>
    <xf numFmtId="0" fontId="38" fillId="36" borderId="8" xfId="528" quotePrefix="1" applyFont="1" applyFill="1" applyBorder="1" applyAlignment="1">
      <alignment horizontal="center" wrapText="1"/>
    </xf>
    <xf numFmtId="0" fontId="38" fillId="36" borderId="8" xfId="528" applyFont="1" applyFill="1" applyBorder="1" applyAlignment="1">
      <alignment horizontal="center" wrapText="1"/>
    </xf>
    <xf numFmtId="0" fontId="38" fillId="36" borderId="8" xfId="528" applyFont="1" applyFill="1" applyBorder="1" applyAlignment="1">
      <alignment wrapText="1"/>
    </xf>
    <xf numFmtId="0" fontId="38" fillId="36" borderId="8" xfId="528" applyFont="1" applyFill="1" applyBorder="1" applyAlignment="1">
      <alignment horizontal="center"/>
    </xf>
    <xf numFmtId="0" fontId="115" fillId="0" borderId="8" xfId="528" quotePrefix="1" applyBorder="1" applyAlignment="1">
      <alignment horizontal="left" wrapText="1"/>
    </xf>
    <xf numFmtId="42" fontId="115" fillId="0" borderId="8" xfId="528" applyNumberFormat="1" applyBorder="1" applyAlignment="1">
      <alignment horizontal="right"/>
    </xf>
    <xf numFmtId="9" fontId="115" fillId="0" borderId="8" xfId="528" applyNumberFormat="1" applyBorder="1"/>
    <xf numFmtId="0" fontId="115" fillId="0" borderId="8" xfId="528" applyBorder="1" applyAlignment="1">
      <alignment wrapText="1"/>
    </xf>
    <xf numFmtId="0" fontId="115" fillId="0" borderId="8" xfId="528" applyBorder="1"/>
    <xf numFmtId="0" fontId="38" fillId="0" borderId="8" xfId="528" quotePrefix="1" applyFont="1" applyBorder="1" applyAlignment="1">
      <alignment horizontal="left" wrapText="1"/>
    </xf>
    <xf numFmtId="42" fontId="38" fillId="0" borderId="8" xfId="528" applyNumberFormat="1" applyFont="1" applyBorder="1" applyAlignment="1">
      <alignment horizontal="right"/>
    </xf>
    <xf numFmtId="9" fontId="38" fillId="0" borderId="8" xfId="528" applyNumberFormat="1" applyFont="1" applyBorder="1"/>
    <xf numFmtId="0" fontId="38" fillId="0" borderId="8" xfId="528" applyFont="1" applyBorder="1" applyAlignment="1">
      <alignment wrapText="1"/>
    </xf>
    <xf numFmtId="0" fontId="38" fillId="0" borderId="8" xfId="127" applyFont="1" applyBorder="1" applyAlignment="1">
      <alignment horizontal="center"/>
    </xf>
    <xf numFmtId="42" fontId="38" fillId="0" borderId="8" xfId="127" applyNumberFormat="1" applyFont="1" applyBorder="1" applyAlignment="1">
      <alignment horizontal="right"/>
    </xf>
    <xf numFmtId="42" fontId="115" fillId="0" borderId="8" xfId="127" applyNumberFormat="1" applyBorder="1" applyAlignment="1">
      <alignment horizontal="right"/>
    </xf>
    <xf numFmtId="0" fontId="115" fillId="0" borderId="8" xfId="127" applyBorder="1" applyAlignment="1">
      <alignment horizontal="justify" vertical="top" wrapText="1"/>
    </xf>
    <xf numFmtId="42" fontId="115" fillId="37" borderId="8" xfId="64" applyNumberFormat="1" applyFont="1" applyFill="1" applyBorder="1" applyAlignment="1">
      <alignment horizontal="right" wrapText="1"/>
    </xf>
    <xf numFmtId="9" fontId="115" fillId="37" borderId="8" xfId="187" applyFont="1" applyFill="1" applyBorder="1" applyAlignment="1">
      <alignment horizontal="center" wrapText="1"/>
    </xf>
    <xf numFmtId="3" fontId="115" fillId="0" borderId="60" xfId="31323" applyNumberFormat="1" applyFont="1" applyBorder="1" applyAlignment="1">
      <alignment horizontal="center" vertical="center"/>
    </xf>
    <xf numFmtId="3" fontId="115" fillId="0" borderId="36" xfId="127" applyNumberFormat="1" applyBorder="1" applyAlignment="1">
      <alignment horizontal="center" vertical="center"/>
    </xf>
    <xf numFmtId="3" fontId="115" fillId="0" borderId="35" xfId="127" applyNumberFormat="1" applyBorder="1" applyAlignment="1">
      <alignment horizontal="center" vertical="center"/>
    </xf>
    <xf numFmtId="3" fontId="38" fillId="0" borderId="96" xfId="127" applyNumberFormat="1" applyFont="1" applyBorder="1" applyAlignment="1">
      <alignment horizontal="center" vertical="center"/>
    </xf>
    <xf numFmtId="3" fontId="38" fillId="0" borderId="97" xfId="127" applyNumberFormat="1" applyFont="1" applyBorder="1" applyAlignment="1">
      <alignment horizontal="center" vertical="center"/>
    </xf>
    <xf numFmtId="3" fontId="115" fillId="0" borderId="29" xfId="31331" applyNumberFormat="1" applyFont="1" applyFill="1" applyBorder="1" applyAlignment="1">
      <alignment horizontal="center" vertical="center"/>
    </xf>
    <xf numFmtId="3" fontId="115" fillId="0" borderId="8" xfId="31331" applyNumberFormat="1" applyFont="1" applyFill="1" applyBorder="1" applyAlignment="1">
      <alignment horizontal="center" vertical="center"/>
    </xf>
    <xf numFmtId="9" fontId="38" fillId="36" borderId="103" xfId="127" applyNumberFormat="1" applyFont="1" applyFill="1" applyBorder="1" applyAlignment="1">
      <alignment horizontal="center" vertical="center" wrapText="1"/>
    </xf>
    <xf numFmtId="0" fontId="115" fillId="0" borderId="59" xfId="127" applyBorder="1" applyAlignment="1">
      <alignment horizontal="left"/>
    </xf>
    <xf numFmtId="171" fontId="115" fillId="0" borderId="8" xfId="127" applyNumberFormat="1" applyBorder="1" applyAlignment="1">
      <alignment horizontal="center" vertical="center"/>
    </xf>
    <xf numFmtId="3" fontId="115" fillId="0" borderId="8" xfId="16259" applyNumberFormat="1" applyBorder="1" applyAlignment="1">
      <alignment horizontal="center" vertical="center"/>
    </xf>
    <xf numFmtId="171" fontId="115" fillId="0" borderId="60" xfId="127" applyNumberFormat="1" applyBorder="1" applyAlignment="1">
      <alignment horizontal="center" vertical="center"/>
    </xf>
    <xf numFmtId="3" fontId="115" fillId="0" borderId="8" xfId="16266" applyNumberFormat="1" applyBorder="1" applyAlignment="1">
      <alignment horizontal="center" vertical="center"/>
    </xf>
    <xf numFmtId="10" fontId="115" fillId="0" borderId="60" xfId="127" applyNumberFormat="1" applyBorder="1" applyAlignment="1">
      <alignment horizontal="center" vertical="center"/>
    </xf>
    <xf numFmtId="0" fontId="115" fillId="0" borderId="25" xfId="127" applyBorder="1" applyAlignment="1">
      <alignment horizontal="left"/>
    </xf>
    <xf numFmtId="37" fontId="115" fillId="0" borderId="8" xfId="39" applyNumberFormat="1" applyFont="1" applyFill="1" applyBorder="1" applyAlignment="1">
      <alignment horizontal="center" vertical="center" wrapText="1"/>
    </xf>
    <xf numFmtId="0" fontId="115" fillId="0" borderId="27" xfId="31328" applyFont="1" applyBorder="1" applyAlignment="1">
      <alignment horizontal="left" vertical="center" wrapText="1"/>
    </xf>
    <xf numFmtId="0" fontId="38" fillId="0" borderId="66" xfId="127" applyFont="1" applyBorder="1" applyAlignment="1">
      <alignment horizontal="center" vertical="center" wrapText="1"/>
    </xf>
    <xf numFmtId="0" fontId="115" fillId="0" borderId="66" xfId="127" applyBorder="1" applyAlignment="1">
      <alignment horizontal="center" vertical="center" wrapText="1"/>
    </xf>
    <xf numFmtId="0" fontId="38" fillId="0" borderId="42" xfId="127" applyFont="1" applyBorder="1" applyAlignment="1">
      <alignment horizontal="center" vertical="center" wrapText="1"/>
    </xf>
    <xf numFmtId="37" fontId="115" fillId="0" borderId="29" xfId="39" applyNumberFormat="1" applyFont="1" applyFill="1" applyBorder="1" applyAlignment="1">
      <alignment horizontal="center" vertical="center" wrapText="1"/>
    </xf>
    <xf numFmtId="0" fontId="38" fillId="36" borderId="131" xfId="127" applyFont="1" applyFill="1" applyBorder="1" applyAlignment="1">
      <alignment horizontal="center" vertical="center" wrapText="1"/>
    </xf>
    <xf numFmtId="37" fontId="115" fillId="0" borderId="38" xfId="39" applyNumberFormat="1" applyFont="1" applyFill="1" applyBorder="1" applyAlignment="1">
      <alignment horizontal="center" vertical="center" wrapText="1"/>
    </xf>
    <xf numFmtId="37" fontId="115" fillId="0" borderId="60" xfId="39" applyNumberFormat="1" applyFont="1" applyFill="1" applyBorder="1" applyAlignment="1">
      <alignment horizontal="center" vertical="center" wrapText="1"/>
    </xf>
    <xf numFmtId="0" fontId="115" fillId="39" borderId="115" xfId="127" applyFill="1" applyBorder="1" applyAlignment="1">
      <alignment vertical="center" wrapText="1"/>
    </xf>
    <xf numFmtId="0" fontId="115" fillId="39" borderId="101" xfId="127" applyFill="1" applyBorder="1" applyAlignment="1">
      <alignment vertical="center" wrapText="1"/>
    </xf>
    <xf numFmtId="0" fontId="38" fillId="43" borderId="24" xfId="0" applyFont="1" applyFill="1" applyBorder="1"/>
    <xf numFmtId="0" fontId="38" fillId="43" borderId="103" xfId="0" applyFont="1" applyFill="1" applyBorder="1"/>
    <xf numFmtId="0" fontId="38" fillId="43" borderId="113" xfId="0" applyFont="1" applyFill="1" applyBorder="1"/>
    <xf numFmtId="0" fontId="38" fillId="43" borderId="29" xfId="0" applyFont="1" applyFill="1" applyBorder="1"/>
    <xf numFmtId="0" fontId="38" fillId="43" borderId="37" xfId="0" applyFont="1" applyFill="1" applyBorder="1"/>
    <xf numFmtId="0" fontId="38" fillId="43" borderId="65" xfId="0" applyFont="1" applyFill="1" applyBorder="1"/>
    <xf numFmtId="0" fontId="0" fillId="43" borderId="36" xfId="0" applyFill="1" applyBorder="1"/>
    <xf numFmtId="0" fontId="38" fillId="43" borderId="36" xfId="0" applyFont="1" applyFill="1" applyBorder="1"/>
    <xf numFmtId="0" fontId="0" fillId="0" borderId="37" xfId="0" applyBorder="1"/>
    <xf numFmtId="0" fontId="38" fillId="0" borderId="65" xfId="0" applyFont="1" applyBorder="1"/>
    <xf numFmtId="0" fontId="0" fillId="0" borderId="67" xfId="0" applyBorder="1"/>
    <xf numFmtId="0" fontId="0" fillId="43" borderId="74" xfId="0" applyFill="1" applyBorder="1"/>
    <xf numFmtId="0" fontId="38" fillId="43" borderId="74" xfId="0" applyFont="1" applyFill="1" applyBorder="1"/>
    <xf numFmtId="0" fontId="0" fillId="0" borderId="74" xfId="0" applyBorder="1"/>
    <xf numFmtId="0" fontId="0" fillId="0" borderId="25" xfId="0" applyBorder="1"/>
    <xf numFmtId="0" fontId="0" fillId="43" borderId="35" xfId="0" applyFill="1" applyBorder="1"/>
    <xf numFmtId="0" fontId="38"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5" fillId="36" borderId="89" xfId="2" applyNumberFormat="1" applyFont="1" applyFill="1" applyBorder="1"/>
    <xf numFmtId="165" fontId="115" fillId="36" borderId="90" xfId="2" applyNumberFormat="1" applyFont="1" applyFill="1" applyBorder="1"/>
    <xf numFmtId="165" fontId="115" fillId="36" borderId="105" xfId="2" applyNumberFormat="1" applyFont="1" applyFill="1" applyBorder="1"/>
    <xf numFmtId="0" fontId="115" fillId="36" borderId="89" xfId="132" applyFill="1" applyBorder="1"/>
    <xf numFmtId="0" fontId="115" fillId="36" borderId="90" xfId="132" applyFill="1" applyBorder="1"/>
    <xf numFmtId="0" fontId="115" fillId="36" borderId="105" xfId="132" applyFill="1" applyBorder="1"/>
    <xf numFmtId="42" fontId="0" fillId="0" borderId="63" xfId="703" applyNumberFormat="1" applyFont="1" applyBorder="1" applyAlignment="1">
      <alignment vertical="top"/>
    </xf>
    <xf numFmtId="0" fontId="122" fillId="0" borderId="31" xfId="528" applyFont="1" applyBorder="1"/>
    <xf numFmtId="0" fontId="114"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1" fillId="0" borderId="0" xfId="528" applyFont="1" applyAlignment="1">
      <alignment horizontal="center"/>
    </xf>
    <xf numFmtId="0" fontId="38"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4" fillId="0" borderId="31" xfId="528" applyFont="1" applyBorder="1" applyAlignment="1">
      <alignment horizontal="center"/>
    </xf>
    <xf numFmtId="0" fontId="122" fillId="0" borderId="31" xfId="528" applyFont="1" applyBorder="1" applyAlignment="1">
      <alignment horizontal="center"/>
    </xf>
    <xf numFmtId="0" fontId="114"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4" fillId="0" borderId="148" xfId="528" applyFont="1" applyBorder="1"/>
    <xf numFmtId="0" fontId="114" fillId="0" borderId="59" xfId="0" applyFont="1" applyBorder="1"/>
    <xf numFmtId="0" fontId="114" fillId="0" borderId="24" xfId="0" applyFont="1" applyBorder="1"/>
    <xf numFmtId="0" fontId="38" fillId="42" borderId="75" xfId="0" applyFont="1" applyFill="1" applyBorder="1" applyAlignment="1">
      <alignment horizontal="center" vertical="center" wrapText="1"/>
    </xf>
    <xf numFmtId="0" fontId="114" fillId="0" borderId="0" xfId="0" applyFont="1" applyAlignment="1">
      <alignment horizontal="center" vertical="center"/>
    </xf>
    <xf numFmtId="0" fontId="0" fillId="0" borderId="0" xfId="0" applyAlignment="1">
      <alignment horizontal="center" vertical="center"/>
    </xf>
    <xf numFmtId="0" fontId="38" fillId="0" borderId="29" xfId="0" applyFont="1" applyBorder="1" applyAlignment="1">
      <alignment horizontal="center"/>
    </xf>
    <xf numFmtId="3" fontId="38" fillId="0" borderId="46" xfId="4" applyNumberFormat="1" applyFont="1" applyBorder="1"/>
    <xf numFmtId="0" fontId="0" fillId="0" borderId="149" xfId="0" applyBorder="1"/>
    <xf numFmtId="0" fontId="38" fillId="36" borderId="150" xfId="0" applyFont="1" applyFill="1" applyBorder="1" applyAlignment="1">
      <alignment horizontal="center"/>
    </xf>
    <xf numFmtId="0" fontId="38" fillId="0" borderId="150" xfId="0" applyFont="1" applyBorder="1" applyAlignment="1">
      <alignment horizontal="center"/>
    </xf>
    <xf numFmtId="0" fontId="38" fillId="0" borderId="32" xfId="528" applyFont="1" applyBorder="1"/>
    <xf numFmtId="0" fontId="38" fillId="36" borderId="24" xfId="0" applyFont="1" applyFill="1" applyBorder="1" applyAlignment="1">
      <alignment horizontal="center" vertical="center"/>
    </xf>
    <xf numFmtId="164" fontId="75" fillId="0" borderId="8" xfId="0" applyNumberFormat="1" applyFont="1" applyBorder="1"/>
    <xf numFmtId="175" fontId="75" fillId="0" borderId="8" xfId="0" applyNumberFormat="1" applyFont="1" applyBorder="1"/>
    <xf numFmtId="164" fontId="75" fillId="0" borderId="8" xfId="39" applyNumberFormat="1" applyFont="1" applyFill="1" applyBorder="1"/>
    <xf numFmtId="0" fontId="38" fillId="0" borderId="59" xfId="0" applyFont="1" applyBorder="1"/>
    <xf numFmtId="9" fontId="0" fillId="0" borderId="60" xfId="703" applyNumberFormat="1" applyFont="1" applyBorder="1" applyAlignment="1">
      <alignment vertical="center"/>
    </xf>
    <xf numFmtId="0" fontId="109" fillId="0" borderId="59" xfId="0" quotePrefix="1" applyFont="1" applyBorder="1" applyAlignment="1">
      <alignment horizontal="left"/>
    </xf>
    <xf numFmtId="0" fontId="0" fillId="0" borderId="59" xfId="0" quotePrefix="1" applyBorder="1" applyAlignment="1">
      <alignment horizontal="left"/>
    </xf>
    <xf numFmtId="0" fontId="38" fillId="36" borderId="27" xfId="0" applyFont="1" applyFill="1" applyBorder="1" applyAlignment="1">
      <alignment horizontal="center" vertical="center"/>
    </xf>
    <xf numFmtId="0" fontId="38" fillId="0" borderId="63" xfId="0" applyFont="1" applyBorder="1"/>
    <xf numFmtId="0" fontId="109"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8"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8"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8" fillId="36" borderId="5" xfId="0" applyFont="1" applyFill="1" applyBorder="1" applyAlignment="1">
      <alignment horizontal="center"/>
    </xf>
    <xf numFmtId="165" fontId="0" fillId="0" borderId="36" xfId="703" applyNumberFormat="1" applyFont="1" applyFill="1" applyBorder="1" applyAlignment="1">
      <alignment vertical="center"/>
    </xf>
    <xf numFmtId="0" fontId="38"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8"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9" fillId="0" borderId="43" xfId="0" applyFont="1" applyBorder="1"/>
    <xf numFmtId="0" fontId="109"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8" fillId="0" borderId="78" xfId="0" applyNumberFormat="1" applyFont="1" applyBorder="1"/>
    <xf numFmtId="6" fontId="38" fillId="0" borderId="79" xfId="0" applyNumberFormat="1" applyFont="1" applyBorder="1"/>
    <xf numFmtId="6" fontId="38" fillId="0" borderId="80" xfId="0" applyNumberFormat="1" applyFont="1" applyBorder="1"/>
    <xf numFmtId="6" fontId="38" fillId="0" borderId="107" xfId="0" applyNumberFormat="1" applyFont="1" applyBorder="1"/>
    <xf numFmtId="6" fontId="38"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5" fillId="0" borderId="27" xfId="703" applyNumberFormat="1" applyFont="1" applyBorder="1" applyAlignment="1">
      <alignment vertical="top"/>
    </xf>
    <xf numFmtId="6" fontId="115"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4" fillId="0" borderId="32" xfId="0" applyFont="1" applyBorder="1"/>
    <xf numFmtId="14" fontId="0" fillId="0" borderId="36" xfId="0" applyNumberFormat="1" applyBorder="1"/>
    <xf numFmtId="0" fontId="75" fillId="0" borderId="25" xfId="0" applyFont="1" applyBorder="1"/>
    <xf numFmtId="0" fontId="75" fillId="0" borderId="24" xfId="0" applyFont="1" applyBorder="1"/>
    <xf numFmtId="0" fontId="38" fillId="0" borderId="38" xfId="0" applyFont="1" applyBorder="1" applyAlignment="1">
      <alignment horizontal="right"/>
    </xf>
    <xf numFmtId="0" fontId="38" fillId="0" borderId="151" xfId="0" applyFont="1" applyBorder="1" applyAlignment="1">
      <alignment horizontal="right"/>
    </xf>
    <xf numFmtId="0" fontId="0" fillId="0" borderId="53" xfId="0" applyBorder="1"/>
    <xf numFmtId="10" fontId="75" fillId="0" borderId="60" xfId="187" applyNumberFormat="1" applyFont="1" applyFill="1" applyBorder="1"/>
    <xf numFmtId="10" fontId="75" fillId="37" borderId="60" xfId="0" applyNumberFormat="1" applyFont="1" applyFill="1" applyBorder="1"/>
    <xf numFmtId="10" fontId="75" fillId="0" borderId="60" xfId="0" applyNumberFormat="1" applyFont="1" applyBorder="1"/>
    <xf numFmtId="10" fontId="75" fillId="0" borderId="60" xfId="187" applyNumberFormat="1" applyFont="1" applyBorder="1"/>
    <xf numFmtId="10" fontId="0" fillId="0" borderId="60" xfId="187"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60" xfId="0" applyNumberFormat="1" applyFill="1" applyBorder="1"/>
    <xf numFmtId="0" fontId="0" fillId="35" borderId="63" xfId="0" applyFill="1"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37" borderId="26" xfId="0" applyFill="1" applyBorder="1" applyAlignment="1">
      <alignment vertical="center"/>
    </xf>
    <xf numFmtId="0" fontId="0" fillId="37" borderId="26" xfId="0" applyFill="1" applyBorder="1"/>
    <xf numFmtId="0" fontId="0" fillId="37" borderId="78" xfId="0" applyFill="1" applyBorder="1" applyAlignment="1">
      <alignment vertical="center"/>
    </xf>
    <xf numFmtId="0" fontId="114" fillId="0" borderId="36" xfId="0" applyFont="1" applyBorder="1"/>
    <xf numFmtId="0" fontId="114" fillId="0" borderId="37" xfId="0" applyFont="1" applyBorder="1"/>
    <xf numFmtId="0" fontId="75" fillId="0" borderId="8" xfId="0" applyFont="1" applyBorder="1" applyAlignment="1">
      <alignment vertical="center"/>
    </xf>
    <xf numFmtId="0" fontId="114" fillId="0" borderId="8" xfId="0" applyFont="1" applyBorder="1"/>
    <xf numFmtId="165" fontId="75" fillId="0" borderId="8" xfId="2" applyNumberFormat="1" applyFont="1" applyFill="1" applyBorder="1"/>
    <xf numFmtId="164" fontId="75" fillId="0" borderId="79" xfId="0" applyNumberFormat="1" applyFont="1" applyBorder="1"/>
    <xf numFmtId="165" fontId="75" fillId="0" borderId="79" xfId="2" applyNumberFormat="1" applyFont="1" applyFill="1" applyBorder="1"/>
    <xf numFmtId="164" fontId="0" fillId="0" borderId="0" xfId="39" applyNumberFormat="1" applyFont="1" applyFill="1" applyBorder="1"/>
    <xf numFmtId="0" fontId="75" fillId="0" borderId="70" xfId="0" applyFont="1" applyBorder="1" applyAlignment="1">
      <alignment horizontal="center"/>
    </xf>
    <xf numFmtId="0" fontId="75" fillId="0" borderId="69" xfId="0" applyFont="1" applyBorder="1" applyAlignment="1">
      <alignment horizontal="center"/>
    </xf>
    <xf numFmtId="165" fontId="115" fillId="0" borderId="110" xfId="31334" applyNumberFormat="1" applyFont="1" applyFill="1" applyBorder="1"/>
    <xf numFmtId="165" fontId="115" fillId="0" borderId="111" xfId="2" applyNumberFormat="1" applyFont="1" applyFill="1" applyBorder="1"/>
    <xf numFmtId="165" fontId="115" fillId="0" borderId="112" xfId="2" applyNumberFormat="1" applyFont="1" applyFill="1" applyBorder="1"/>
    <xf numFmtId="0" fontId="38" fillId="0" borderId="78" xfId="0" applyFont="1" applyBorder="1" applyAlignment="1">
      <alignment horizontal="center" vertical="center" wrapText="1" readingOrder="1"/>
    </xf>
    <xf numFmtId="0" fontId="38" fillId="0" borderId="79" xfId="0" applyFont="1" applyBorder="1" applyAlignment="1">
      <alignment horizontal="center" vertical="center" wrapText="1" readingOrder="1"/>
    </xf>
    <xf numFmtId="0" fontId="38" fillId="0" borderId="80" xfId="0" applyFont="1" applyBorder="1" applyAlignment="1">
      <alignment horizontal="center" vertical="center" wrapText="1" readingOrder="1"/>
    </xf>
    <xf numFmtId="0" fontId="0" fillId="0" borderId="8" xfId="0" applyBorder="1" applyAlignment="1">
      <alignment horizontal="left" vertical="center" wrapText="1" readingOrder="1"/>
    </xf>
    <xf numFmtId="0" fontId="38" fillId="44" borderId="63" xfId="0" applyFont="1" applyFill="1" applyBorder="1" applyAlignment="1">
      <alignment wrapText="1"/>
    </xf>
    <xf numFmtId="0" fontId="38" fillId="44" borderId="100" xfId="0" applyFont="1" applyFill="1" applyBorder="1" applyAlignment="1">
      <alignment wrapText="1"/>
    </xf>
    <xf numFmtId="0" fontId="38" fillId="44" borderId="105" xfId="0" applyFont="1" applyFill="1" applyBorder="1" applyAlignment="1">
      <alignment wrapText="1"/>
    </xf>
    <xf numFmtId="0" fontId="0" fillId="0" borderId="27" xfId="0" applyBorder="1" applyAlignment="1">
      <alignment wrapText="1"/>
    </xf>
    <xf numFmtId="0" fontId="0" fillId="0" borderId="65" xfId="0" applyBorder="1"/>
    <xf numFmtId="9" fontId="0" fillId="0" borderId="65" xfId="0" applyNumberFormat="1" applyBorder="1"/>
    <xf numFmtId="0" fontId="38" fillId="0" borderId="65" xfId="0" applyFont="1" applyBorder="1" applyAlignment="1">
      <alignment wrapText="1"/>
    </xf>
    <xf numFmtId="0" fontId="38" fillId="0" borderId="32" xfId="0" applyFont="1" applyBorder="1" applyAlignment="1">
      <alignment wrapText="1"/>
    </xf>
    <xf numFmtId="0" fontId="38" fillId="44" borderId="27" xfId="0" applyFont="1" applyFill="1" applyBorder="1" applyAlignment="1">
      <alignment wrapText="1"/>
    </xf>
    <xf numFmtId="0" fontId="38" fillId="44" borderId="32" xfId="0" applyFont="1" applyFill="1" applyBorder="1" applyAlignment="1">
      <alignment wrapText="1"/>
    </xf>
    <xf numFmtId="0" fontId="38" fillId="44" borderId="65" xfId="0" applyFont="1" applyFill="1" applyBorder="1" applyAlignment="1">
      <alignment wrapText="1"/>
    </xf>
    <xf numFmtId="0" fontId="0" fillId="0" borderId="32" xfId="0" applyBorder="1" applyAlignment="1">
      <alignment wrapText="1"/>
    </xf>
    <xf numFmtId="0" fontId="38" fillId="44" borderId="24" xfId="0" applyFont="1" applyFill="1" applyBorder="1" applyAlignment="1">
      <alignment wrapText="1"/>
    </xf>
    <xf numFmtId="0" fontId="38" fillId="44" borderId="37" xfId="0" applyFont="1" applyFill="1" applyBorder="1" applyAlignment="1">
      <alignment wrapText="1"/>
    </xf>
    <xf numFmtId="9" fontId="0" fillId="0" borderId="50" xfId="0" applyNumberFormat="1" applyBorder="1"/>
    <xf numFmtId="0" fontId="0" fillId="0" borderId="48" xfId="0" applyBorder="1"/>
    <xf numFmtId="0" fontId="0" fillId="0" borderId="52" xfId="0" applyBorder="1"/>
    <xf numFmtId="9" fontId="0" fillId="0" borderId="52" xfId="0" applyNumberFormat="1" applyBorder="1"/>
    <xf numFmtId="0" fontId="38" fillId="44" borderId="75" xfId="0" applyFont="1" applyFill="1" applyBorder="1" applyAlignment="1">
      <alignment horizontal="center" vertical="center" wrapText="1"/>
    </xf>
    <xf numFmtId="0" fontId="38" fillId="44" borderId="77" xfId="0" applyFont="1" applyFill="1" applyBorder="1" applyAlignment="1">
      <alignment horizontal="center" vertical="center" wrapText="1"/>
    </xf>
    <xf numFmtId="0" fontId="38" fillId="44" borderId="53" xfId="0" applyFont="1" applyFill="1" applyBorder="1" applyAlignment="1">
      <alignment wrapText="1"/>
    </xf>
    <xf numFmtId="9" fontId="0" fillId="0" borderId="65" xfId="0" applyNumberFormat="1" applyBorder="1" applyAlignment="1">
      <alignment wrapText="1"/>
    </xf>
    <xf numFmtId="0" fontId="38" fillId="44" borderId="41" xfId="0" applyFont="1" applyFill="1" applyBorder="1" applyAlignment="1">
      <alignment wrapText="1"/>
    </xf>
    <xf numFmtId="0" fontId="110" fillId="0" borderId="59" xfId="0" applyFont="1" applyBorder="1"/>
    <xf numFmtId="0" fontId="110" fillId="0" borderId="24" xfId="0" applyFont="1" applyBorder="1"/>
    <xf numFmtId="0" fontId="110" fillId="0" borderId="58" xfId="0" applyFont="1" applyBorder="1"/>
    <xf numFmtId="43" fontId="0" fillId="0" borderId="0" xfId="4" applyFont="1"/>
    <xf numFmtId="43" fontId="115" fillId="0" borderId="0" xfId="4" quotePrefix="1" applyAlignment="1">
      <alignment horizontal="left" wrapText="1"/>
    </xf>
    <xf numFmtId="6" fontId="0" fillId="0" borderId="121" xfId="0" applyNumberFormat="1" applyBorder="1"/>
    <xf numFmtId="165" fontId="115" fillId="0" borderId="60" xfId="703" applyNumberFormat="1" applyFont="1" applyBorder="1"/>
    <xf numFmtId="165" fontId="115" fillId="0" borderId="54" xfId="703" applyNumberFormat="1" applyFont="1" applyBorder="1"/>
    <xf numFmtId="176" fontId="0" fillId="41" borderId="28" xfId="2" applyNumberFormat="1" applyFont="1" applyFill="1" applyBorder="1"/>
    <xf numFmtId="6" fontId="119" fillId="0" borderId="0" xfId="0" applyNumberFormat="1" applyFont="1"/>
    <xf numFmtId="8" fontId="115" fillId="0" borderId="47" xfId="2" applyNumberFormat="1" applyFont="1" applyFill="1" applyBorder="1"/>
    <xf numFmtId="42" fontId="75" fillId="0" borderId="0" xfId="0" applyNumberFormat="1" applyFont="1"/>
    <xf numFmtId="164" fontId="0" fillId="0" borderId="65" xfId="4" applyNumberFormat="1" applyFont="1" applyBorder="1"/>
    <xf numFmtId="1" fontId="0" fillId="0" borderId="58" xfId="4" quotePrefix="1" applyNumberFormat="1" applyFont="1" applyBorder="1" applyAlignment="1">
      <alignment horizontal="right"/>
    </xf>
    <xf numFmtId="164" fontId="0" fillId="0" borderId="36" xfId="4" applyNumberFormat="1" applyFont="1" applyBorder="1" applyAlignment="1">
      <alignment horizontal="right"/>
    </xf>
    <xf numFmtId="164" fontId="0" fillId="0" borderId="8" xfId="4" applyNumberFormat="1" applyFont="1" applyBorder="1" applyAlignment="1">
      <alignment horizontal="right"/>
    </xf>
    <xf numFmtId="164" fontId="0" fillId="0" borderId="8" xfId="4" applyNumberFormat="1" applyFont="1" applyFill="1" applyBorder="1" applyAlignment="1">
      <alignment horizontal="right"/>
    </xf>
    <xf numFmtId="0" fontId="115" fillId="0" borderId="32" xfId="0" applyFont="1" applyBorder="1" applyAlignment="1">
      <alignment wrapText="1"/>
    </xf>
    <xf numFmtId="175" fontId="114" fillId="0" borderId="27" xfId="703" applyNumberFormat="1" applyFont="1" applyBorder="1" applyAlignment="1">
      <alignment horizontal="right" vertical="center"/>
    </xf>
    <xf numFmtId="175" fontId="114" fillId="0" borderId="29" xfId="703" applyNumberFormat="1" applyFont="1" applyBorder="1" applyAlignment="1">
      <alignment horizontal="right" vertical="center"/>
    </xf>
    <xf numFmtId="175" fontId="0" fillId="0" borderId="65" xfId="703" applyNumberFormat="1" applyFont="1" applyBorder="1" applyAlignment="1">
      <alignment horizontal="right" vertical="center"/>
    </xf>
    <xf numFmtId="5" fontId="75" fillId="0" borderId="121" xfId="0" applyNumberFormat="1" applyFont="1" applyBorder="1"/>
    <xf numFmtId="5" fontId="0" fillId="0" borderId="121" xfId="0" applyNumberFormat="1" applyBorder="1"/>
    <xf numFmtId="0" fontId="115" fillId="0" borderId="0" xfId="0" applyFont="1" applyAlignment="1">
      <alignment wrapText="1"/>
    </xf>
    <xf numFmtId="2" fontId="0" fillId="0" borderId="65" xfId="0" applyNumberFormat="1" applyBorder="1"/>
    <xf numFmtId="2" fontId="38" fillId="44" borderId="37" xfId="0" applyNumberFormat="1" applyFont="1" applyFill="1" applyBorder="1" applyAlignment="1">
      <alignment wrapText="1"/>
    </xf>
    <xf numFmtId="2" fontId="38" fillId="44" borderId="28" xfId="0" applyNumberFormat="1" applyFont="1" applyFill="1" applyBorder="1" applyAlignment="1">
      <alignment wrapText="1"/>
    </xf>
    <xf numFmtId="165" fontId="0" fillId="0" borderId="65" xfId="2" applyNumberFormat="1" applyFont="1" applyBorder="1"/>
    <xf numFmtId="165" fontId="38" fillId="44" borderId="38" xfId="2" applyNumberFormat="1" applyFont="1" applyFill="1" applyBorder="1" applyAlignment="1">
      <alignment wrapText="1"/>
    </xf>
    <xf numFmtId="2" fontId="0" fillId="0" borderId="52" xfId="0" applyNumberFormat="1" applyBorder="1"/>
    <xf numFmtId="165" fontId="0" fillId="0" borderId="52" xfId="2" applyNumberFormat="1" applyFont="1" applyBorder="1"/>
    <xf numFmtId="164" fontId="0" fillId="0" borderId="52" xfId="4" applyNumberFormat="1" applyFont="1" applyBorder="1"/>
    <xf numFmtId="0" fontId="38" fillId="44" borderId="60" xfId="0" applyFont="1" applyFill="1" applyBorder="1" applyAlignment="1">
      <alignment wrapText="1"/>
    </xf>
    <xf numFmtId="0" fontId="38" fillId="44" borderId="38" xfId="0" applyFont="1" applyFill="1" applyBorder="1" applyAlignment="1">
      <alignment wrapText="1"/>
    </xf>
    <xf numFmtId="164" fontId="0" fillId="0" borderId="8" xfId="0" applyNumberFormat="1" applyFont="1" applyBorder="1" applyAlignment="1">
      <alignment horizontal="left"/>
    </xf>
    <xf numFmtId="43" fontId="0" fillId="0" borderId="0" xfId="0" applyNumberFormat="1"/>
    <xf numFmtId="0" fontId="115" fillId="0" borderId="0" xfId="127" applyFill="1"/>
    <xf numFmtId="0" fontId="115" fillId="0" borderId="0" xfId="127" applyFill="1" applyAlignment="1">
      <alignment horizontal="center"/>
    </xf>
    <xf numFmtId="0" fontId="0" fillId="0" borderId="27" xfId="0" applyFill="1" applyBorder="1" applyAlignment="1">
      <alignment wrapText="1"/>
    </xf>
    <xf numFmtId="0" fontId="0" fillId="0" borderId="32" xfId="0" applyFill="1" applyBorder="1"/>
    <xf numFmtId="0" fontId="115" fillId="0" borderId="31" xfId="0" applyFont="1" applyFill="1" applyBorder="1" applyAlignment="1">
      <alignment wrapText="1"/>
    </xf>
    <xf numFmtId="0" fontId="115" fillId="0" borderId="32" xfId="0" applyFont="1" applyFill="1" applyBorder="1" applyAlignment="1">
      <alignment wrapText="1"/>
    </xf>
    <xf numFmtId="0" fontId="75" fillId="0" borderId="32" xfId="0" applyFont="1" applyFill="1" applyBorder="1"/>
    <xf numFmtId="0" fontId="106" fillId="44" borderId="77" xfId="0" applyFont="1" applyFill="1" applyBorder="1" applyAlignment="1">
      <alignment horizontal="center" vertical="center" wrapText="1"/>
    </xf>
    <xf numFmtId="0" fontId="75" fillId="0" borderId="32" xfId="0" applyFont="1" applyBorder="1" applyAlignment="1">
      <alignment wrapText="1"/>
    </xf>
    <xf numFmtId="0" fontId="0" fillId="0" borderId="0" xfId="0" applyBorder="1"/>
    <xf numFmtId="164" fontId="0" fillId="0" borderId="0" xfId="4" applyNumberFormat="1" applyFont="1" applyBorder="1"/>
    <xf numFmtId="9" fontId="0" fillId="0" borderId="0" xfId="0" applyNumberFormat="1" applyBorder="1"/>
    <xf numFmtId="2" fontId="0" fillId="0" borderId="0" xfId="0" applyNumberFormat="1" applyBorder="1"/>
    <xf numFmtId="165" fontId="0" fillId="0" borderId="0" xfId="2" applyNumberFormat="1" applyFont="1" applyBorder="1"/>
    <xf numFmtId="0" fontId="75" fillId="0" borderId="27" xfId="0" applyFont="1" applyFill="1" applyBorder="1" applyAlignment="1">
      <alignment wrapText="1"/>
    </xf>
    <xf numFmtId="0" fontId="0" fillId="0" borderId="108" xfId="0" applyFill="1" applyBorder="1"/>
    <xf numFmtId="5" fontId="115" fillId="0" borderId="27" xfId="703" applyNumberFormat="1" applyFont="1" applyBorder="1" applyAlignment="1">
      <alignment horizontal="right" vertical="center"/>
    </xf>
    <xf numFmtId="5" fontId="0" fillId="0" borderId="29" xfId="703" applyNumberFormat="1" applyFont="1" applyBorder="1" applyAlignment="1">
      <alignment horizontal="right" vertical="center"/>
    </xf>
    <xf numFmtId="5" fontId="115" fillId="0" borderId="27" xfId="703" applyNumberFormat="1" applyFont="1" applyBorder="1" applyAlignment="1">
      <alignment vertical="top"/>
    </xf>
    <xf numFmtId="0" fontId="115" fillId="0" borderId="0" xfId="0" applyFont="1" applyAlignment="1">
      <alignment wrapText="1"/>
    </xf>
    <xf numFmtId="0" fontId="38" fillId="36" borderId="84" xfId="0" applyFont="1" applyFill="1" applyBorder="1" applyAlignment="1">
      <alignment horizontal="center" vertical="center" wrapText="1"/>
    </xf>
    <xf numFmtId="1" fontId="0" fillId="0" borderId="58" xfId="4" applyNumberFormat="1" applyFont="1" applyBorder="1" applyAlignment="1">
      <alignment horizontal="right"/>
    </xf>
    <xf numFmtId="9" fontId="0" fillId="0" borderId="38" xfId="197" applyNumberFormat="1" applyFont="1" applyBorder="1"/>
    <xf numFmtId="42" fontId="115" fillId="0" borderId="8" xfId="528" applyNumberFormat="1" applyFill="1" applyBorder="1" applyAlignment="1">
      <alignment horizontal="right"/>
    </xf>
    <xf numFmtId="9" fontId="115" fillId="0" borderId="8" xfId="528" applyNumberFormat="1" applyFill="1" applyBorder="1"/>
    <xf numFmtId="6" fontId="0" fillId="0" borderId="120" xfId="0" applyNumberFormat="1" applyFill="1" applyBorder="1" applyAlignment="1">
      <alignment horizontal="right" vertical="center"/>
    </xf>
    <xf numFmtId="6" fontId="0" fillId="0" borderId="8" xfId="0" applyNumberFormat="1" applyFill="1" applyBorder="1" applyAlignment="1">
      <alignment horizontal="right" vertical="center"/>
    </xf>
    <xf numFmtId="42" fontId="0" fillId="0" borderId="121" xfId="0" applyNumberFormat="1" applyFill="1" applyBorder="1" applyAlignment="1">
      <alignment horizontal="right" vertical="center"/>
    </xf>
    <xf numFmtId="6" fontId="0" fillId="0" borderId="36" xfId="0" applyNumberFormat="1" applyFill="1" applyBorder="1" applyAlignment="1">
      <alignment horizontal="right" vertical="center"/>
    </xf>
    <xf numFmtId="0" fontId="0" fillId="0" borderId="0" xfId="0" applyFill="1"/>
    <xf numFmtId="0" fontId="115" fillId="0" borderId="0" xfId="132" applyFill="1"/>
    <xf numFmtId="171" fontId="0" fillId="37" borderId="31" xfId="528" applyNumberFormat="1" applyFont="1" applyFill="1" applyBorder="1"/>
    <xf numFmtId="164" fontId="0" fillId="0" borderId="50" xfId="4" applyNumberFormat="1" applyFont="1" applyBorder="1"/>
    <xf numFmtId="2" fontId="0" fillId="0" borderId="50" xfId="0" applyNumberFormat="1" applyBorder="1"/>
    <xf numFmtId="165" fontId="0" fillId="0" borderId="50" xfId="2" applyNumberFormat="1" applyFont="1" applyBorder="1"/>
    <xf numFmtId="0" fontId="0" fillId="0" borderId="108" xfId="0" applyBorder="1" applyAlignment="1">
      <alignment horizontal="center"/>
    </xf>
    <xf numFmtId="10" fontId="76" fillId="0" borderId="0" xfId="0" applyNumberFormat="1" applyFont="1" applyAlignment="1">
      <alignment horizontal="left" wrapText="1"/>
    </xf>
    <xf numFmtId="10" fontId="0" fillId="0" borderId="0" xfId="0" applyNumberFormat="1"/>
    <xf numFmtId="10" fontId="38" fillId="36" borderId="104" xfId="0" applyNumberFormat="1" applyFont="1" applyFill="1" applyBorder="1" applyAlignment="1">
      <alignment horizontal="center" vertical="center" wrapText="1"/>
    </xf>
    <xf numFmtId="10" fontId="75" fillId="37" borderId="60" xfId="187" applyNumberFormat="1" applyFont="1" applyFill="1" applyBorder="1"/>
    <xf numFmtId="10" fontId="0" fillId="37" borderId="44" xfId="0" applyNumberFormat="1" applyFill="1" applyBorder="1"/>
    <xf numFmtId="10" fontId="0" fillId="37" borderId="80" xfId="187" applyNumberFormat="1" applyFont="1" applyFill="1" applyBorder="1"/>
    <xf numFmtId="10" fontId="115" fillId="0" borderId="0" xfId="0" applyNumberFormat="1" applyFont="1"/>
    <xf numFmtId="10" fontId="0" fillId="0" borderId="0" xfId="0" applyNumberFormat="1" applyAlignment="1">
      <alignment wrapText="1"/>
    </xf>
    <xf numFmtId="0" fontId="0" fillId="0" borderId="8" xfId="0" applyFill="1" applyBorder="1" applyAlignment="1">
      <alignment horizontal="center"/>
    </xf>
    <xf numFmtId="164" fontId="0" fillId="0" borderId="65" xfId="4" applyNumberFormat="1" applyFont="1" applyBorder="1" applyAlignment="1">
      <alignment wrapText="1"/>
    </xf>
    <xf numFmtId="164" fontId="0" fillId="44" borderId="65" xfId="4" applyNumberFormat="1" applyFont="1" applyFill="1" applyBorder="1" applyAlignment="1">
      <alignment wrapText="1"/>
    </xf>
    <xf numFmtId="164" fontId="0" fillId="44" borderId="37" xfId="4" applyNumberFormat="1" applyFont="1" applyFill="1" applyBorder="1" applyAlignment="1">
      <alignment wrapText="1"/>
    </xf>
    <xf numFmtId="9" fontId="0" fillId="0" borderId="8" xfId="1" applyFont="1" applyBorder="1"/>
    <xf numFmtId="9" fontId="0" fillId="0" borderId="100" xfId="1" applyFont="1" applyBorder="1"/>
    <xf numFmtId="9" fontId="0" fillId="0" borderId="31" xfId="1" applyFont="1" applyBorder="1"/>
    <xf numFmtId="9" fontId="0" fillId="0" borderId="61" xfId="1" applyFont="1" applyBorder="1"/>
    <xf numFmtId="0" fontId="0" fillId="0" borderId="0" xfId="0" applyAlignment="1">
      <alignment wrapText="1"/>
    </xf>
    <xf numFmtId="0" fontId="0" fillId="0" borderId="8" xfId="0" applyBorder="1" applyAlignment="1">
      <alignment horizontal="right"/>
    </xf>
    <xf numFmtId="0" fontId="0" fillId="0" borderId="100" xfId="0" applyBorder="1" applyAlignment="1">
      <alignment horizontal="right"/>
    </xf>
    <xf numFmtId="0" fontId="0" fillId="0" borderId="31" xfId="0" applyBorder="1" applyAlignment="1">
      <alignment horizontal="right"/>
    </xf>
    <xf numFmtId="0" fontId="0" fillId="0" borderId="61" xfId="0" applyBorder="1" applyAlignment="1">
      <alignment horizontal="right"/>
    </xf>
    <xf numFmtId="0" fontId="0" fillId="0" borderId="29" xfId="0" applyBorder="1" applyAlignment="1">
      <alignment horizontal="right"/>
    </xf>
    <xf numFmtId="0" fontId="0" fillId="0" borderId="38" xfId="0" applyBorder="1" applyAlignment="1">
      <alignment horizontal="right"/>
    </xf>
    <xf numFmtId="0" fontId="0" fillId="0" borderId="60" xfId="0" applyBorder="1" applyAlignment="1">
      <alignment horizontal="right"/>
    </xf>
    <xf numFmtId="49" fontId="0" fillId="0" borderId="0" xfId="0" applyNumberFormat="1" applyFill="1" applyAlignment="1">
      <alignment horizontal="center"/>
    </xf>
    <xf numFmtId="49" fontId="39" fillId="0" borderId="0" xfId="0" applyNumberFormat="1" applyFont="1" applyFill="1" applyAlignment="1">
      <alignment horizontal="center"/>
    </xf>
    <xf numFmtId="49" fontId="0" fillId="0" borderId="0" xfId="0" applyNumberFormat="1" applyFill="1" applyAlignment="1">
      <alignment horizontal="center"/>
    </xf>
    <xf numFmtId="0" fontId="123" fillId="0" borderId="0" xfId="528" applyFont="1" applyFill="1" applyAlignment="1">
      <alignment wrapText="1"/>
    </xf>
    <xf numFmtId="0" fontId="123" fillId="0" borderId="0" xfId="528" applyFont="1" applyFill="1" applyAlignment="1">
      <alignment horizontal="left" wrapText="1"/>
    </xf>
    <xf numFmtId="0" fontId="78" fillId="0" borderId="0" xfId="0" applyFont="1" applyFill="1" applyAlignment="1">
      <alignment vertical="center"/>
    </xf>
    <xf numFmtId="171" fontId="0" fillId="0" borderId="31" xfId="187" applyNumberFormat="1" applyFont="1" applyFill="1" applyBorder="1"/>
    <xf numFmtId="0" fontId="0" fillId="0" borderId="0" xfId="132" applyFont="1" applyFill="1"/>
    <xf numFmtId="0" fontId="38" fillId="0" borderId="0" xfId="0" applyFont="1" applyFill="1" applyAlignment="1">
      <alignment horizontal="left"/>
    </xf>
    <xf numFmtId="49" fontId="38" fillId="0" borderId="0" xfId="132" applyNumberFormat="1" applyFont="1" applyFill="1"/>
    <xf numFmtId="0" fontId="0" fillId="0" borderId="0" xfId="0" applyFill="1" applyAlignment="1">
      <alignment horizontal="center"/>
    </xf>
    <xf numFmtId="164" fontId="0" fillId="0" borderId="8" xfId="0" applyNumberFormat="1" applyFont="1" applyFill="1" applyBorder="1" applyAlignment="1">
      <alignment horizontal="left"/>
    </xf>
    <xf numFmtId="3" fontId="0" fillId="0" borderId="32" xfId="0" applyNumberFormat="1" applyBorder="1"/>
    <xf numFmtId="0" fontId="0" fillId="0" borderId="0" xfId="31345" applyFont="1" applyAlignment="1">
      <alignment horizontal="left" vertical="center"/>
    </xf>
    <xf numFmtId="0" fontId="0" fillId="0" borderId="0" xfId="0" applyBorder="1" applyAlignment="1">
      <alignment horizontal="left" vertical="center"/>
    </xf>
    <xf numFmtId="164" fontId="0" fillId="0" borderId="0" xfId="4" applyNumberFormat="1" applyFont="1" applyBorder="1" applyAlignment="1">
      <alignment horizontal="left" vertical="center"/>
    </xf>
    <xf numFmtId="9" fontId="0" fillId="0" borderId="0" xfId="0" applyNumberFormat="1" applyBorder="1" applyAlignment="1">
      <alignment horizontal="left" vertical="center"/>
    </xf>
    <xf numFmtId="2" fontId="0" fillId="0" borderId="0" xfId="0" applyNumberFormat="1" applyBorder="1" applyAlignment="1">
      <alignment horizontal="left" vertical="center"/>
    </xf>
    <xf numFmtId="165" fontId="0" fillId="0" borderId="0" xfId="2" applyNumberFormat="1" applyFont="1" applyBorder="1" applyAlignment="1">
      <alignment horizontal="left" vertical="center"/>
    </xf>
    <xf numFmtId="0" fontId="0" fillId="0" borderId="0" xfId="0" applyAlignment="1">
      <alignment horizontal="left" vertical="center"/>
    </xf>
    <xf numFmtId="0" fontId="0" fillId="0" borderId="0" xfId="31337" applyFont="1" applyAlignment="1">
      <alignment horizontal="left" vertical="center"/>
    </xf>
    <xf numFmtId="0" fontId="0" fillId="0" borderId="0" xfId="31345" applyFont="1" applyFill="1" applyBorder="1" applyAlignment="1">
      <alignment horizontal="left" vertical="center"/>
    </xf>
    <xf numFmtId="0" fontId="115" fillId="0" borderId="0" xfId="0" applyFont="1" applyAlignment="1">
      <alignment horizontal="left" vertical="center" wrapText="1"/>
    </xf>
    <xf numFmtId="0" fontId="115" fillId="0" borderId="0" xfId="0" applyFont="1" applyAlignment="1">
      <alignment horizontal="left" vertical="center"/>
    </xf>
    <xf numFmtId="0" fontId="0" fillId="0" borderId="25" xfId="127" applyFont="1" applyBorder="1"/>
    <xf numFmtId="49" fontId="38" fillId="0" borderId="0" xfId="0" applyNumberFormat="1" applyFont="1" applyFill="1" applyAlignment="1">
      <alignment horizontal="center"/>
    </xf>
    <xf numFmtId="0" fontId="38" fillId="0" borderId="0" xfId="31345" applyFont="1" applyFill="1"/>
    <xf numFmtId="0" fontId="0" fillId="0" borderId="32" xfId="0" applyFont="1" applyBorder="1" applyAlignment="1">
      <alignment horizontal="right" wrapText="1"/>
    </xf>
    <xf numFmtId="0" fontId="0" fillId="0" borderId="65" xfId="0" applyBorder="1" applyAlignment="1">
      <alignment horizontal="right"/>
    </xf>
    <xf numFmtId="3" fontId="0" fillId="0" borderId="52" xfId="0" applyNumberFormat="1" applyBorder="1"/>
    <xf numFmtId="0" fontId="0" fillId="0" borderId="153" xfId="0" applyBorder="1" applyAlignment="1">
      <alignment vertical="center" wrapText="1"/>
    </xf>
    <xf numFmtId="3" fontId="0" fillId="0" borderId="154" xfId="0" applyNumberFormat="1" applyBorder="1" applyAlignment="1">
      <alignment vertical="center" wrapText="1"/>
    </xf>
    <xf numFmtId="3" fontId="38" fillId="0" borderId="155" xfId="4" applyNumberFormat="1" applyFont="1" applyFill="1" applyBorder="1"/>
    <xf numFmtId="3" fontId="0" fillId="0" borderId="35" xfId="4" applyNumberFormat="1" applyFont="1" applyBorder="1"/>
    <xf numFmtId="0" fontId="124" fillId="0" borderId="0" xfId="0" applyFont="1" applyFill="1" applyAlignment="1">
      <alignment vertical="center" wrapText="1"/>
    </xf>
    <xf numFmtId="0" fontId="38" fillId="0" borderId="0" xfId="0" applyFont="1" applyFill="1"/>
    <xf numFmtId="9" fontId="0" fillId="0" borderId="65" xfId="0" applyNumberFormat="1" applyFill="1" applyBorder="1"/>
    <xf numFmtId="0" fontId="0" fillId="0" borderId="8" xfId="0" applyBorder="1" applyAlignment="1">
      <alignment wrapText="1"/>
    </xf>
    <xf numFmtId="0" fontId="39" fillId="0" borderId="0" xfId="0" applyFont="1" applyFill="1" applyAlignment="1">
      <alignment horizontal="center"/>
    </xf>
    <xf numFmtId="49" fontId="39" fillId="0" borderId="0" xfId="0" applyNumberFormat="1" applyFont="1" applyFill="1" applyAlignment="1">
      <alignment horizontal="center"/>
    </xf>
    <xf numFmtId="0" fontId="0" fillId="0" borderId="0" xfId="0" applyFill="1" applyAlignment="1">
      <alignment horizontal="center"/>
    </xf>
    <xf numFmtId="49" fontId="0" fillId="0" borderId="0" xfId="0" applyNumberFormat="1" applyFill="1" applyAlignment="1">
      <alignment horizontal="center"/>
    </xf>
    <xf numFmtId="0" fontId="123" fillId="0" borderId="0" xfId="0" applyFont="1" applyFill="1"/>
    <xf numFmtId="49" fontId="76" fillId="0" borderId="0" xfId="0" applyNumberFormat="1" applyFont="1" applyFill="1"/>
    <xf numFmtId="0" fontId="115" fillId="0" borderId="0" xfId="528" applyFill="1"/>
    <xf numFmtId="0" fontId="0" fillId="0" borderId="8" xfId="0" applyBorder="1" applyAlignment="1">
      <alignment horizontal="left" wrapText="1"/>
    </xf>
    <xf numFmtId="0" fontId="0" fillId="0" borderId="29" xfId="0" applyBorder="1" applyAlignment="1">
      <alignment vertical="top" wrapText="1"/>
    </xf>
    <xf numFmtId="0" fontId="0" fillId="0" borderId="8" xfId="0" applyBorder="1" applyAlignment="1">
      <alignment horizontal="left" vertical="center" wrapText="1"/>
    </xf>
    <xf numFmtId="0" fontId="126" fillId="0" borderId="0" xfId="0" applyFont="1" applyAlignment="1">
      <alignment horizontal="right" vertical="center" wrapText="1"/>
    </xf>
    <xf numFmtId="3" fontId="0" fillId="0" borderId="8" xfId="4" applyNumberFormat="1" applyFont="1" applyBorder="1" applyAlignment="1">
      <alignment horizontal="center" vertical="center"/>
    </xf>
    <xf numFmtId="9" fontId="75" fillId="0" borderId="0" xfId="1" applyFont="1"/>
    <xf numFmtId="0" fontId="38" fillId="36" borderId="81" xfId="0" applyFont="1" applyFill="1" applyBorder="1" applyAlignment="1">
      <alignment horizontal="center" vertical="center" wrapText="1"/>
    </xf>
    <xf numFmtId="0" fontId="38" fillId="36" borderId="8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0" xfId="127" applyFont="1" applyAlignment="1">
      <alignment wrapText="1"/>
    </xf>
    <xf numFmtId="0" fontId="75" fillId="0" borderId="0" xfId="0" quotePrefix="1" applyFont="1" applyAlignment="1">
      <alignment wrapText="1"/>
    </xf>
    <xf numFmtId="0" fontId="0" fillId="0" borderId="0" xfId="127" applyFont="1" applyAlignment="1">
      <alignment horizontal="left" vertical="center" wrapText="1"/>
    </xf>
    <xf numFmtId="0" fontId="114" fillId="0" borderId="31" xfId="528" applyFont="1" applyFill="1" applyBorder="1" applyAlignment="1">
      <alignment horizontal="center"/>
    </xf>
    <xf numFmtId="10" fontId="38" fillId="0" borderId="0" xfId="0" applyNumberFormat="1" applyFont="1" applyFill="1" applyAlignment="1">
      <alignment horizontal="left"/>
    </xf>
    <xf numFmtId="10" fontId="38" fillId="0" borderId="0" xfId="132" applyNumberFormat="1" applyFont="1" applyFill="1"/>
    <xf numFmtId="9" fontId="0" fillId="0" borderId="0" xfId="1" applyFont="1" applyFill="1"/>
    <xf numFmtId="0" fontId="38" fillId="44" borderId="90" xfId="0" applyFont="1" applyFill="1" applyBorder="1" applyAlignment="1">
      <alignment wrapText="1"/>
    </xf>
    <xf numFmtId="0" fontId="0" fillId="0" borderId="28" xfId="0" applyBorder="1"/>
    <xf numFmtId="164" fontId="0" fillId="0" borderId="28" xfId="4" applyNumberFormat="1" applyFont="1" applyBorder="1"/>
    <xf numFmtId="164" fontId="38" fillId="44" borderId="28" xfId="4" applyNumberFormat="1" applyFont="1" applyFill="1" applyBorder="1" applyAlignment="1">
      <alignment wrapText="1"/>
    </xf>
    <xf numFmtId="0" fontId="0" fillId="0" borderId="28" xfId="0" applyBorder="1" applyAlignment="1">
      <alignment horizontal="right"/>
    </xf>
    <xf numFmtId="164" fontId="0" fillId="0" borderId="51" xfId="4" applyNumberFormat="1" applyFont="1" applyBorder="1"/>
    <xf numFmtId="9" fontId="0" fillId="0" borderId="32" xfId="0" applyNumberFormat="1" applyBorder="1"/>
    <xf numFmtId="9" fontId="0" fillId="0" borderId="32" xfId="0" applyNumberFormat="1" applyBorder="1" applyAlignment="1">
      <alignment horizontal="right"/>
    </xf>
    <xf numFmtId="0" fontId="0" fillId="0" borderId="32" xfId="0" applyBorder="1" applyAlignment="1">
      <alignment horizontal="right"/>
    </xf>
    <xf numFmtId="9" fontId="0" fillId="0" borderId="108" xfId="0" applyNumberFormat="1" applyBorder="1"/>
    <xf numFmtId="3" fontId="0" fillId="0" borderId="50" xfId="0" applyNumberFormat="1" applyBorder="1"/>
    <xf numFmtId="164" fontId="0" fillId="0" borderId="28" xfId="4" applyNumberFormat="1" applyFont="1" applyFill="1" applyBorder="1"/>
    <xf numFmtId="165" fontId="0" fillId="0" borderId="65" xfId="2" applyNumberFormat="1" applyFont="1" applyFill="1" applyBorder="1"/>
    <xf numFmtId="3" fontId="0" fillId="0" borderId="65" xfId="0" applyNumberFormat="1" applyFont="1" applyFill="1" applyBorder="1"/>
    <xf numFmtId="9" fontId="0" fillId="0" borderId="32" xfId="0" applyNumberFormat="1" applyFont="1" applyFill="1" applyBorder="1"/>
    <xf numFmtId="2" fontId="0" fillId="0" borderId="65" xfId="0" applyNumberFormat="1" applyFont="1" applyFill="1" applyBorder="1"/>
    <xf numFmtId="0" fontId="0" fillId="0" borderId="0" xfId="0" applyFont="1" applyFill="1"/>
    <xf numFmtId="0" fontId="0" fillId="0" borderId="32" xfId="0" applyFont="1" applyFill="1" applyBorder="1"/>
    <xf numFmtId="164" fontId="38" fillId="0" borderId="28" xfId="4" applyNumberFormat="1" applyFont="1" applyBorder="1" applyAlignment="1">
      <alignment horizontal="right" vertical="center" wrapText="1"/>
    </xf>
    <xf numFmtId="9" fontId="0" fillId="0" borderId="32" xfId="0" applyNumberFormat="1" applyBorder="1" applyAlignment="1">
      <alignment horizontal="right" vertical="center"/>
    </xf>
    <xf numFmtId="164" fontId="0" fillId="0" borderId="65" xfId="4" applyNumberFormat="1" applyFont="1" applyBorder="1" applyAlignment="1">
      <alignment horizontal="right" vertical="center" wrapText="1"/>
    </xf>
    <xf numFmtId="9" fontId="0" fillId="0" borderId="65" xfId="0" applyNumberFormat="1" applyBorder="1" applyAlignment="1">
      <alignment horizontal="right" vertical="center"/>
    </xf>
    <xf numFmtId="0" fontId="38" fillId="0" borderId="65" xfId="0" applyFont="1" applyBorder="1" applyAlignment="1">
      <alignment horizontal="right" vertical="center" wrapText="1"/>
    </xf>
    <xf numFmtId="165" fontId="0" fillId="0" borderId="65" xfId="2" applyNumberFormat="1" applyFont="1" applyBorder="1" applyAlignment="1">
      <alignment horizontal="right" vertical="center"/>
    </xf>
    <xf numFmtId="0" fontId="0" fillId="0" borderId="32" xfId="0" applyBorder="1" applyAlignment="1">
      <alignment horizontal="center"/>
    </xf>
    <xf numFmtId="0" fontId="0" fillId="0" borderId="31" xfId="0" applyBorder="1" applyAlignment="1">
      <alignment horizontal="center"/>
    </xf>
    <xf numFmtId="164" fontId="0" fillId="0" borderId="27" xfId="4" applyNumberFormat="1" applyFont="1" applyBorder="1"/>
    <xf numFmtId="9" fontId="0" fillId="0" borderId="48" xfId="1" applyFont="1" applyBorder="1"/>
    <xf numFmtId="9" fontId="0" fillId="0" borderId="32" xfId="1" applyFont="1" applyBorder="1"/>
    <xf numFmtId="9" fontId="0" fillId="0" borderId="32" xfId="1" applyFont="1" applyBorder="1" applyAlignment="1">
      <alignment horizontal="right"/>
    </xf>
    <xf numFmtId="164" fontId="0" fillId="0" borderId="65" xfId="4" applyNumberFormat="1" applyFont="1" applyFill="1" applyBorder="1"/>
    <xf numFmtId="9" fontId="0" fillId="0" borderId="65" xfId="0" applyNumberFormat="1" applyFont="1" applyFill="1" applyBorder="1"/>
    <xf numFmtId="164" fontId="0" fillId="0" borderId="28" xfId="4" applyNumberFormat="1" applyFont="1" applyFill="1" applyBorder="1" applyAlignment="1">
      <alignment horizontal="right"/>
    </xf>
    <xf numFmtId="0" fontId="0" fillId="0" borderId="0" xfId="0" quotePrefix="1" applyAlignment="1">
      <alignment horizontal="left" wrapText="1"/>
    </xf>
    <xf numFmtId="0" fontId="0" fillId="0" borderId="0" xfId="0" applyAlignment="1">
      <alignment horizontal="left" wrapText="1"/>
    </xf>
    <xf numFmtId="0" fontId="39" fillId="0" borderId="0" xfId="132" applyFont="1" applyFill="1" applyAlignment="1">
      <alignment horizontal="center"/>
    </xf>
    <xf numFmtId="0" fontId="115" fillId="0" borderId="0" xfId="132" applyFill="1" applyAlignment="1">
      <alignment horizontal="center"/>
    </xf>
    <xf numFmtId="49" fontId="39" fillId="0" borderId="0" xfId="132" quotePrefix="1" applyNumberFormat="1" applyFont="1" applyFill="1" applyAlignment="1">
      <alignment horizontal="center"/>
    </xf>
    <xf numFmtId="49" fontId="115" fillId="0" borderId="0" xfId="132" applyNumberFormat="1" applyFill="1" applyAlignment="1">
      <alignment horizontal="center"/>
    </xf>
    <xf numFmtId="0" fontId="38" fillId="36" borderId="102" xfId="132" quotePrefix="1" applyFont="1" applyFill="1" applyBorder="1" applyAlignment="1">
      <alignment horizontal="center"/>
    </xf>
    <xf numFmtId="0" fontId="38" fillId="36" borderId="103" xfId="132" applyFont="1" applyFill="1" applyBorder="1" applyAlignment="1">
      <alignment horizontal="center"/>
    </xf>
    <xf numFmtId="0" fontId="38" fillId="36" borderId="104" xfId="132" applyFont="1" applyFill="1" applyBorder="1" applyAlignment="1">
      <alignment horizontal="center"/>
    </xf>
    <xf numFmtId="0" fontId="38" fillId="36" borderId="102" xfId="132" applyFont="1" applyFill="1" applyBorder="1" applyAlignment="1">
      <alignment horizontal="center"/>
    </xf>
    <xf numFmtId="0" fontId="39" fillId="0" borderId="39" xfId="132" applyFont="1" applyFill="1" applyBorder="1" applyAlignment="1">
      <alignment horizontal="center"/>
    </xf>
    <xf numFmtId="0" fontId="115" fillId="0" borderId="50" xfId="132" applyFill="1" applyBorder="1" applyAlignment="1">
      <alignment horizontal="center"/>
    </xf>
    <xf numFmtId="15" fontId="39" fillId="0" borderId="56" xfId="528" applyNumberFormat="1" applyFont="1" applyFill="1" applyBorder="1" applyAlignment="1">
      <alignment horizontal="center"/>
    </xf>
    <xf numFmtId="0" fontId="39" fillId="0" borderId="51" xfId="528" applyFont="1" applyFill="1" applyBorder="1" applyAlignment="1">
      <alignment horizontal="center"/>
    </xf>
    <xf numFmtId="0" fontId="39" fillId="0" borderId="52" xfId="528" applyFont="1" applyFill="1" applyBorder="1" applyAlignment="1">
      <alignment horizontal="center"/>
    </xf>
    <xf numFmtId="0" fontId="38" fillId="0" borderId="0" xfId="132" quotePrefix="1" applyFont="1" applyAlignment="1">
      <alignment horizontal="left" wrapText="1"/>
    </xf>
    <xf numFmtId="0" fontId="39" fillId="0" borderId="76" xfId="132" applyFont="1" applyBorder="1" applyAlignment="1">
      <alignment horizontal="center"/>
    </xf>
    <xf numFmtId="0" fontId="39" fillId="0" borderId="101" xfId="132" applyFont="1" applyBorder="1" applyAlignment="1">
      <alignment horizontal="center"/>
    </xf>
    <xf numFmtId="0" fontId="39" fillId="0" borderId="77" xfId="132" applyFont="1" applyBorder="1" applyAlignment="1">
      <alignment horizontal="center"/>
    </xf>
    <xf numFmtId="0" fontId="0" fillId="0" borderId="0" xfId="31344" applyFont="1" applyAlignment="1">
      <alignment wrapText="1"/>
    </xf>
    <xf numFmtId="0" fontId="61" fillId="0" borderId="0" xfId="31343" applyAlignment="1">
      <alignment wrapText="1"/>
    </xf>
    <xf numFmtId="0" fontId="115" fillId="0" borderId="0" xfId="31305" quotePrefix="1" applyAlignment="1">
      <alignment horizontal="left" vertical="top" wrapText="1"/>
    </xf>
    <xf numFmtId="0" fontId="0" fillId="0" borderId="0" xfId="0" applyAlignment="1">
      <alignment horizontal="left" vertical="top" wrapText="1"/>
    </xf>
    <xf numFmtId="0" fontId="115" fillId="0" borderId="0" xfId="0" quotePrefix="1" applyFont="1" applyAlignment="1">
      <alignment horizontal="left" wrapText="1"/>
    </xf>
    <xf numFmtId="49" fontId="0" fillId="0" borderId="0" xfId="132" applyNumberFormat="1" applyFont="1" applyFill="1" applyAlignment="1">
      <alignment horizontal="center"/>
    </xf>
    <xf numFmtId="0" fontId="39" fillId="0" borderId="88" xfId="132" applyFont="1" applyFill="1" applyBorder="1" applyAlignment="1">
      <alignment horizontal="center"/>
    </xf>
    <xf numFmtId="0" fontId="39" fillId="0" borderId="49" xfId="132" applyFont="1" applyFill="1" applyBorder="1" applyAlignment="1">
      <alignment horizontal="center"/>
    </xf>
    <xf numFmtId="0" fontId="0" fillId="0" borderId="0" xfId="132" applyFont="1" applyFill="1" applyAlignment="1">
      <alignment horizontal="center"/>
    </xf>
    <xf numFmtId="0" fontId="0" fillId="0" borderId="50" xfId="132" applyFont="1" applyFill="1" applyBorder="1" applyAlignment="1">
      <alignment horizontal="center"/>
    </xf>
    <xf numFmtId="49" fontId="39" fillId="0" borderId="0" xfId="132" quotePrefix="1" applyNumberFormat="1" applyFont="1" applyAlignment="1">
      <alignment horizontal="center"/>
    </xf>
    <xf numFmtId="49" fontId="0" fillId="0" borderId="0" xfId="132" applyNumberFormat="1" applyFont="1" applyAlignment="1">
      <alignment horizontal="center"/>
    </xf>
    <xf numFmtId="0" fontId="38" fillId="36" borderId="87" xfId="132" applyFont="1" applyFill="1" applyBorder="1" applyAlignment="1">
      <alignment horizontal="left"/>
    </xf>
    <xf numFmtId="0" fontId="38" fillId="36" borderId="48" xfId="132" applyFont="1" applyFill="1" applyBorder="1" applyAlignment="1">
      <alignment horizontal="left"/>
    </xf>
    <xf numFmtId="0" fontId="38" fillId="0" borderId="102" xfId="132" quotePrefix="1" applyFont="1" applyBorder="1" applyAlignment="1">
      <alignment horizontal="center"/>
    </xf>
    <xf numFmtId="0" fontId="38" fillId="0" borderId="103" xfId="132" applyFont="1" applyBorder="1" applyAlignment="1">
      <alignment horizontal="center"/>
    </xf>
    <xf numFmtId="0" fontId="38" fillId="0" borderId="104" xfId="132" applyFont="1" applyBorder="1" applyAlignment="1">
      <alignment horizontal="center"/>
    </xf>
    <xf numFmtId="0" fontId="38" fillId="0" borderId="102" xfId="132" applyFont="1" applyBorder="1" applyAlignment="1">
      <alignment horizontal="center"/>
    </xf>
    <xf numFmtId="0" fontId="39" fillId="0" borderId="0" xfId="0" applyFont="1" applyFill="1" applyAlignment="1">
      <alignment horizontal="center"/>
    </xf>
    <xf numFmtId="0" fontId="39" fillId="36" borderId="116" xfId="528" applyFont="1" applyFill="1" applyBorder="1" applyAlignment="1">
      <alignment horizontal="center"/>
    </xf>
    <xf numFmtId="0" fontId="39" fillId="36" borderId="147" xfId="528" applyFont="1" applyFill="1" applyBorder="1" applyAlignment="1">
      <alignment horizontal="center"/>
    </xf>
    <xf numFmtId="0" fontId="38" fillId="36" borderId="85" xfId="528" applyFont="1" applyFill="1" applyBorder="1" applyAlignment="1">
      <alignment horizontal="center"/>
    </xf>
    <xf numFmtId="0" fontId="0" fillId="0" borderId="0" xfId="0" applyAlignment="1">
      <alignment wrapText="1"/>
    </xf>
    <xf numFmtId="0" fontId="0" fillId="0" borderId="0" xfId="0" applyAlignment="1"/>
    <xf numFmtId="0" fontId="38" fillId="37" borderId="49" xfId="528" applyFont="1" applyFill="1" applyBorder="1" applyAlignment="1">
      <alignment horizontal="center" wrapText="1"/>
    </xf>
    <xf numFmtId="0" fontId="38" fillId="37" borderId="88" xfId="528" applyFont="1" applyFill="1" applyBorder="1" applyAlignment="1">
      <alignment horizontal="center" wrapText="1"/>
    </xf>
    <xf numFmtId="0" fontId="114" fillId="0" borderId="0" xfId="0" applyFont="1" applyAlignment="1">
      <alignment wrapText="1"/>
    </xf>
    <xf numFmtId="0" fontId="38" fillId="0" borderId="89" xfId="132" quotePrefix="1" applyFont="1" applyBorder="1" applyAlignment="1">
      <alignment horizontal="center" vertical="center"/>
    </xf>
    <xf numFmtId="0" fontId="38" fillId="0" borderId="90" xfId="132" quotePrefix="1" applyFont="1" applyBorder="1" applyAlignment="1">
      <alignment horizontal="center" vertical="center"/>
    </xf>
    <xf numFmtId="0" fontId="38" fillId="0" borderId="105" xfId="132" quotePrefix="1" applyFont="1" applyBorder="1" applyAlignment="1">
      <alignment horizontal="center" vertical="center"/>
    </xf>
    <xf numFmtId="0" fontId="75" fillId="0" borderId="0" xfId="0" applyFont="1" applyAlignment="1">
      <alignment horizontal="left" vertical="center" wrapText="1"/>
    </xf>
    <xf numFmtId="0" fontId="0" fillId="0" borderId="0" xfId="0" applyAlignment="1">
      <alignment horizontal="left"/>
    </xf>
    <xf numFmtId="0" fontId="38" fillId="0" borderId="0" xfId="0" applyFont="1" applyFill="1" applyAlignment="1">
      <alignment horizontal="center"/>
    </xf>
    <xf numFmtId="0" fontId="38" fillId="0" borderId="0" xfId="132" applyFont="1" applyFill="1" applyAlignment="1">
      <alignment horizontal="center"/>
    </xf>
    <xf numFmtId="0" fontId="39" fillId="36" borderId="103" xfId="0" applyFont="1" applyFill="1" applyBorder="1" applyAlignment="1">
      <alignment horizontal="center" wrapText="1"/>
    </xf>
    <xf numFmtId="0" fontId="39" fillId="36" borderId="104" xfId="0" applyFont="1" applyFill="1" applyBorder="1" applyAlignment="1">
      <alignment horizontal="center" wrapText="1"/>
    </xf>
    <xf numFmtId="0" fontId="38" fillId="36" borderId="8" xfId="0" applyFont="1" applyFill="1" applyBorder="1" applyAlignment="1">
      <alignment horizontal="center"/>
    </xf>
    <xf numFmtId="0" fontId="38" fillId="36" borderId="60" xfId="0" applyFont="1" applyFill="1" applyBorder="1" applyAlignment="1">
      <alignment horizontal="center"/>
    </xf>
    <xf numFmtId="0" fontId="76" fillId="0" borderId="0" xfId="0" applyFont="1" applyAlignment="1">
      <alignment horizontal="center" wrapText="1"/>
    </xf>
    <xf numFmtId="49" fontId="38" fillId="0" borderId="0" xfId="132" quotePrefix="1" applyNumberFormat="1" applyFont="1" applyFill="1" applyAlignment="1">
      <alignment horizontal="center"/>
    </xf>
    <xf numFmtId="0" fontId="39" fillId="0" borderId="0" xfId="0" applyFont="1" applyFill="1" applyAlignment="1">
      <alignment horizontal="center" wrapText="1"/>
    </xf>
    <xf numFmtId="0" fontId="75" fillId="0" borderId="0" xfId="0" applyFont="1" applyAlignment="1">
      <alignment vertical="center"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8" fillId="42" borderId="100" xfId="0" applyFont="1" applyFill="1" applyBorder="1" applyAlignment="1"/>
    <xf numFmtId="0" fontId="38" fillId="42" borderId="31" xfId="0" applyFont="1" applyFill="1" applyBorder="1" applyAlignment="1"/>
    <xf numFmtId="0" fontId="38" fillId="42" borderId="61" xfId="0" applyFont="1" applyFill="1" applyBorder="1" applyAlignment="1"/>
    <xf numFmtId="0" fontId="38" fillId="42" borderId="100" xfId="0" applyFont="1" applyFill="1" applyBorder="1" applyAlignment="1">
      <alignment horizontal="center" wrapText="1"/>
    </xf>
    <xf numFmtId="0" fontId="38" fillId="42" borderId="31" xfId="0" applyFont="1" applyFill="1" applyBorder="1" applyAlignment="1">
      <alignment horizontal="center" wrapText="1"/>
    </xf>
    <xf numFmtId="0" fontId="38" fillId="42" borderId="61" xfId="0" applyFont="1" applyFill="1" applyBorder="1" applyAlignment="1">
      <alignment horizontal="center" wrapText="1"/>
    </xf>
    <xf numFmtId="0" fontId="0" fillId="42" borderId="32" xfId="0" applyFill="1" applyBorder="1" applyAlignment="1">
      <alignment horizontal="center"/>
    </xf>
    <xf numFmtId="0" fontId="39" fillId="42" borderId="88" xfId="0" applyFont="1" applyFill="1" applyBorder="1" applyAlignment="1">
      <alignment horizontal="center"/>
    </xf>
    <xf numFmtId="0" fontId="39" fillId="42" borderId="49" xfId="0" applyFont="1" applyFill="1" applyBorder="1" applyAlignment="1">
      <alignment horizontal="center"/>
    </xf>
    <xf numFmtId="0" fontId="39" fillId="42" borderId="86" xfId="0" applyFont="1" applyFill="1" applyBorder="1" applyAlignment="1">
      <alignment horizontal="center"/>
    </xf>
    <xf numFmtId="0" fontId="38" fillId="42" borderId="102"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39" fillId="42" borderId="113" xfId="0" applyFont="1" applyFill="1" applyBorder="1" applyAlignment="1">
      <alignment horizontal="center"/>
    </xf>
    <xf numFmtId="0" fontId="39" fillId="42" borderId="103" xfId="0" applyFont="1" applyFill="1" applyBorder="1" applyAlignment="1">
      <alignment horizontal="center"/>
    </xf>
    <xf numFmtId="0" fontId="39" fillId="42" borderId="104" xfId="0" applyFont="1" applyFill="1" applyBorder="1" applyAlignment="1">
      <alignment horizontal="center"/>
    </xf>
    <xf numFmtId="0" fontId="38" fillId="42" borderId="36" xfId="0" applyFont="1" applyFill="1" applyBorder="1" applyAlignment="1">
      <alignment horizontal="center"/>
    </xf>
    <xf numFmtId="0" fontId="38" fillId="42" borderId="8" xfId="0" applyFont="1" applyFill="1" applyBorder="1" applyAlignment="1">
      <alignment horizontal="center"/>
    </xf>
    <xf numFmtId="0" fontId="38" fillId="42" borderId="60" xfId="0" applyFont="1" applyFill="1" applyBorder="1" applyAlignment="1">
      <alignment horizontal="center"/>
    </xf>
    <xf numFmtId="0" fontId="76" fillId="0" borderId="0" xfId="0" applyFont="1" applyAlignment="1">
      <alignment horizontal="left" wrapText="1"/>
    </xf>
    <xf numFmtId="0" fontId="39" fillId="0" borderId="76" xfId="0" applyFont="1" applyFill="1" applyBorder="1" applyAlignment="1">
      <alignment horizontal="center"/>
    </xf>
    <xf numFmtId="0" fontId="39" fillId="0" borderId="77" xfId="0" applyFont="1" applyFill="1" applyBorder="1" applyAlignment="1">
      <alignment horizontal="center"/>
    </xf>
    <xf numFmtId="49" fontId="39" fillId="0" borderId="0" xfId="0" applyNumberFormat="1" applyFont="1" applyFill="1" applyAlignment="1">
      <alignment horizontal="center"/>
    </xf>
    <xf numFmtId="0" fontId="0" fillId="0" borderId="0" xfId="0" applyFill="1" applyAlignment="1">
      <alignment horizontal="center"/>
    </xf>
    <xf numFmtId="0" fontId="39" fillId="0" borderId="76" xfId="0" applyFont="1" applyFill="1" applyBorder="1" applyAlignment="1">
      <alignment horizontal="center" wrapText="1"/>
    </xf>
    <xf numFmtId="0" fontId="39" fillId="0" borderId="77" xfId="0" applyFont="1" applyFill="1" applyBorder="1" applyAlignment="1">
      <alignment horizontal="center" wrapText="1"/>
    </xf>
    <xf numFmtId="49" fontId="38" fillId="0" borderId="53" xfId="0" applyNumberFormat="1" applyFont="1" applyFill="1" applyBorder="1" applyAlignment="1">
      <alignment horizontal="center"/>
    </xf>
    <xf numFmtId="49" fontId="38" fillId="0" borderId="5" xfId="0" applyNumberFormat="1" applyFont="1" applyFill="1" applyBorder="1" applyAlignment="1">
      <alignment horizontal="center"/>
    </xf>
    <xf numFmtId="49" fontId="38" fillId="0" borderId="36" xfId="0" applyNumberFormat="1" applyFont="1" applyFill="1" applyBorder="1" applyAlignment="1">
      <alignment horizontal="center"/>
    </xf>
    <xf numFmtId="3" fontId="38" fillId="36" borderId="115" xfId="4" applyNumberFormat="1" applyFont="1" applyFill="1" applyBorder="1" applyAlignment="1">
      <alignment horizontal="center"/>
    </xf>
    <xf numFmtId="3" fontId="38" fillId="36" borderId="101" xfId="4" applyNumberFormat="1" applyFont="1" applyFill="1" applyBorder="1" applyAlignment="1">
      <alignment horizontal="center"/>
    </xf>
    <xf numFmtId="3" fontId="38" fillId="36" borderId="107" xfId="4" applyNumberFormat="1" applyFont="1" applyFill="1"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0" fontId="0" fillId="0" borderId="0" xfId="127" applyFont="1" applyAlignment="1">
      <alignment wrapText="1"/>
    </xf>
    <xf numFmtId="49" fontId="38" fillId="0" borderId="89" xfId="0" applyNumberFormat="1" applyFont="1" applyFill="1" applyBorder="1" applyAlignment="1">
      <alignment horizontal="center"/>
    </xf>
    <xf numFmtId="49" fontId="38" fillId="0" borderId="90" xfId="0" applyNumberFormat="1" applyFont="1" applyFill="1" applyBorder="1" applyAlignment="1">
      <alignment horizontal="center"/>
    </xf>
    <xf numFmtId="49" fontId="38" fillId="0" borderId="105" xfId="0" applyNumberFormat="1" applyFont="1" applyFill="1" applyBorder="1" applyAlignment="1">
      <alignment horizontal="center"/>
    </xf>
    <xf numFmtId="0" fontId="0" fillId="0" borderId="0" xfId="127" applyFont="1" applyAlignment="1">
      <alignment horizontal="left"/>
    </xf>
    <xf numFmtId="0" fontId="0" fillId="0" borderId="0" xfId="127" applyFont="1" applyAlignment="1">
      <alignment horizontal="left" wrapText="1"/>
    </xf>
    <xf numFmtId="0" fontId="38" fillId="0" borderId="74" xfId="0" applyFont="1" applyFill="1" applyBorder="1" applyAlignment="1">
      <alignment horizontal="center" wrapText="1"/>
    </xf>
    <xf numFmtId="0" fontId="38" fillId="0" borderId="66" xfId="0" applyFont="1" applyFill="1" applyBorder="1" applyAlignment="1">
      <alignment horizontal="center" wrapText="1"/>
    </xf>
    <xf numFmtId="0" fontId="38" fillId="0" borderId="42" xfId="0" applyFont="1" applyFill="1" applyBorder="1" applyAlignment="1">
      <alignment horizontal="center" wrapText="1"/>
    </xf>
    <xf numFmtId="0" fontId="38" fillId="0" borderId="74" xfId="0" applyFont="1" applyFill="1" applyBorder="1" applyAlignment="1">
      <alignment horizontal="center"/>
    </xf>
    <xf numFmtId="0" fontId="0" fillId="0" borderId="66" xfId="0" applyFill="1" applyBorder="1" applyAlignment="1">
      <alignment horizontal="center"/>
    </xf>
    <xf numFmtId="0" fontId="0" fillId="0" borderId="42" xfId="0" applyFill="1" applyBorder="1" applyAlignment="1">
      <alignment horizontal="center"/>
    </xf>
    <xf numFmtId="49" fontId="38" fillId="0" borderId="74" xfId="0" applyNumberFormat="1" applyFont="1" applyFill="1" applyBorder="1" applyAlignment="1">
      <alignment horizontal="center"/>
    </xf>
    <xf numFmtId="0" fontId="38" fillId="36" borderId="29" xfId="0" applyFont="1" applyFill="1" applyBorder="1" applyAlignment="1">
      <alignment horizontal="center"/>
    </xf>
    <xf numFmtId="0" fontId="38"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8" fillId="36" borderId="26" xfId="0" applyFont="1" applyFill="1" applyBorder="1" applyAlignment="1">
      <alignment horizontal="center" wrapText="1"/>
    </xf>
    <xf numFmtId="0" fontId="38" fillId="36" borderId="66" xfId="0" applyFont="1" applyFill="1" applyBorder="1" applyAlignment="1">
      <alignment horizontal="center" wrapText="1"/>
    </xf>
    <xf numFmtId="0" fontId="38" fillId="36" borderId="29" xfId="0" applyFont="1" applyFill="1" applyBorder="1" applyAlignment="1">
      <alignment horizontal="center" wrapText="1"/>
    </xf>
    <xf numFmtId="49" fontId="39" fillId="0" borderId="53" xfId="0" applyNumberFormat="1" applyFont="1" applyFill="1" applyBorder="1" applyAlignment="1">
      <alignment horizontal="center"/>
    </xf>
    <xf numFmtId="49" fontId="39" fillId="0" borderId="5" xfId="0" applyNumberFormat="1" applyFont="1" applyFill="1" applyBorder="1" applyAlignment="1">
      <alignment horizontal="center"/>
    </xf>
    <xf numFmtId="49" fontId="39" fillId="0" borderId="36" xfId="0" applyNumberFormat="1" applyFont="1" applyFill="1" applyBorder="1" applyAlignment="1">
      <alignment horizontal="center"/>
    </xf>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8"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8" fillId="36" borderId="29" xfId="0" applyFont="1" applyFill="1" applyBorder="1" applyAlignment="1"/>
    <xf numFmtId="0" fontId="38" fillId="36" borderId="8" xfId="0" applyFont="1" applyFill="1" applyBorder="1" applyAlignment="1">
      <alignment horizontal="center" wrapText="1"/>
    </xf>
    <xf numFmtId="49" fontId="0" fillId="0" borderId="0" xfId="0" applyNumberFormat="1" applyFill="1" applyAlignment="1">
      <alignment horizontal="center"/>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36" xfId="0" applyFont="1" applyFill="1" applyBorder="1" applyAlignment="1">
      <alignment horizontal="center" wrapText="1"/>
    </xf>
    <xf numFmtId="0" fontId="115" fillId="0" borderId="0" xfId="128" applyAlignment="1">
      <alignment vertical="center" wrapText="1"/>
    </xf>
    <xf numFmtId="0" fontId="0" fillId="0" borderId="0" xfId="128" applyFont="1" applyAlignment="1">
      <alignment vertical="center" wrapText="1"/>
    </xf>
    <xf numFmtId="0" fontId="115" fillId="0" borderId="0" xfId="128" applyAlignment="1">
      <alignment vertical="center"/>
    </xf>
    <xf numFmtId="0" fontId="115" fillId="0" borderId="0" xfId="0" applyFont="1" applyAlignment="1">
      <alignment vertical="center" wrapText="1"/>
    </xf>
    <xf numFmtId="0" fontId="0" fillId="0" borderId="0" xfId="127" applyFont="1" applyAlignment="1">
      <alignment horizontal="left" vertical="center" wrapText="1"/>
    </xf>
    <xf numFmtId="49" fontId="38" fillId="0" borderId="0" xfId="0" applyNumberFormat="1" applyFont="1" applyFill="1" applyAlignment="1">
      <alignment horizontal="center"/>
    </xf>
    <xf numFmtId="0" fontId="38" fillId="36" borderId="102" xfId="0" quotePrefix="1" applyFont="1" applyFill="1" applyBorder="1" applyAlignment="1">
      <alignment horizontal="center"/>
    </xf>
    <xf numFmtId="0" fontId="38" fillId="36" borderId="103" xfId="0" applyFont="1" applyFill="1" applyBorder="1" applyAlignment="1">
      <alignment horizontal="center"/>
    </xf>
    <xf numFmtId="0" fontId="38" fillId="36" borderId="104" xfId="0" applyFont="1" applyFill="1" applyBorder="1" applyAlignment="1">
      <alignment horizontal="center"/>
    </xf>
    <xf numFmtId="0" fontId="38" fillId="36" borderId="102" xfId="0" applyFont="1" applyFill="1" applyBorder="1" applyAlignment="1">
      <alignment horizontal="center"/>
    </xf>
    <xf numFmtId="0" fontId="38" fillId="36" borderId="89" xfId="0" applyFont="1" applyFill="1" applyBorder="1" applyAlignment="1">
      <alignment horizontal="center"/>
    </xf>
    <xf numFmtId="0" fontId="38" fillId="36" borderId="90" xfId="0" applyFont="1" applyFill="1" applyBorder="1" applyAlignment="1">
      <alignment horizontal="center"/>
    </xf>
    <xf numFmtId="0" fontId="38" fillId="36" borderId="105" xfId="0" applyFont="1" applyFill="1" applyBorder="1" applyAlignment="1">
      <alignment horizontal="center"/>
    </xf>
    <xf numFmtId="0" fontId="38" fillId="36" borderId="89" xfId="132" applyFont="1" applyFill="1" applyBorder="1" applyAlignment="1">
      <alignment horizontal="center"/>
    </xf>
    <xf numFmtId="0" fontId="38" fillId="36" borderId="90" xfId="132" applyFont="1" applyFill="1" applyBorder="1" applyAlignment="1">
      <alignment horizontal="center"/>
    </xf>
    <xf numFmtId="0" fontId="38" fillId="36" borderId="105" xfId="132" applyFont="1" applyFill="1" applyBorder="1" applyAlignment="1">
      <alignment horizontal="center"/>
    </xf>
    <xf numFmtId="0" fontId="0" fillId="0" borderId="0" xfId="0" applyAlignment="1">
      <alignment horizontal="left" vertical="center" wrapText="1"/>
    </xf>
    <xf numFmtId="0" fontId="115" fillId="0" borderId="0" xfId="0" applyFont="1" applyAlignment="1">
      <alignment wrapText="1"/>
    </xf>
    <xf numFmtId="0" fontId="39" fillId="0" borderId="0" xfId="0" applyFont="1" applyFill="1" applyAlignment="1">
      <alignment horizontal="center" vertical="center" wrapText="1"/>
    </xf>
    <xf numFmtId="0" fontId="39" fillId="0" borderId="0" xfId="0" applyFont="1" applyFill="1" applyAlignment="1">
      <alignment horizontal="center" vertical="center"/>
    </xf>
    <xf numFmtId="17" fontId="39" fillId="0" borderId="0" xfId="0" quotePrefix="1" applyNumberFormat="1" applyFont="1" applyFill="1" applyAlignment="1">
      <alignment horizontal="center" vertical="center"/>
    </xf>
    <xf numFmtId="0" fontId="115" fillId="0" borderId="0" xfId="0" applyFont="1" applyAlignment="1">
      <alignment horizontal="left" wrapText="1"/>
    </xf>
    <xf numFmtId="0" fontId="115" fillId="0" borderId="0" xfId="0" applyFont="1" applyAlignment="1">
      <alignment horizontal="left" vertical="center" wrapText="1"/>
    </xf>
    <xf numFmtId="0" fontId="0" fillId="0" borderId="0" xfId="0" applyFont="1" applyAlignment="1">
      <alignment horizontal="left" vertical="center" wrapText="1"/>
    </xf>
    <xf numFmtId="0" fontId="78" fillId="0" borderId="0" xfId="0" applyFont="1" applyAlignment="1">
      <alignment horizontal="left" vertical="top" wrapText="1"/>
    </xf>
    <xf numFmtId="17" fontId="39" fillId="0" borderId="0" xfId="0" quotePrefix="1" applyNumberFormat="1" applyFont="1" applyFill="1" applyAlignment="1">
      <alignment horizontal="center" vertical="center" wrapText="1"/>
    </xf>
    <xf numFmtId="0" fontId="39" fillId="0" borderId="0" xfId="528" applyFont="1" applyFill="1" applyAlignment="1">
      <alignment horizontal="center" wrapText="1"/>
    </xf>
    <xf numFmtId="0" fontId="39" fillId="0" borderId="0" xfId="528" quotePrefix="1" applyFont="1" applyFill="1" applyAlignment="1">
      <alignment horizontal="center" wrapText="1"/>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49" fontId="39" fillId="0" borderId="74" xfId="0" quotePrefix="1" applyNumberFormat="1" applyFont="1" applyFill="1" applyBorder="1" applyAlignment="1">
      <alignment horizontal="center"/>
    </xf>
    <xf numFmtId="49" fontId="39" fillId="0" borderId="66" xfId="0" applyNumberFormat="1" applyFont="1" applyFill="1" applyBorder="1" applyAlignment="1">
      <alignment horizontal="center"/>
    </xf>
    <xf numFmtId="49" fontId="39" fillId="0" borderId="42" xfId="0" applyNumberFormat="1" applyFont="1" applyFill="1" applyBorder="1" applyAlignment="1">
      <alignment horizontal="center"/>
    </xf>
    <xf numFmtId="0" fontId="38" fillId="36" borderId="127" xfId="0" quotePrefix="1" applyFont="1" applyFill="1" applyBorder="1" applyAlignment="1">
      <alignment horizontal="center"/>
    </xf>
    <xf numFmtId="0" fontId="38" fillId="36" borderId="118" xfId="0" applyFont="1" applyFill="1" applyBorder="1" applyAlignment="1">
      <alignment horizontal="center"/>
    </xf>
    <xf numFmtId="0" fontId="38" fillId="36" borderId="129" xfId="0" applyFont="1" applyFill="1" applyBorder="1" applyAlignment="1">
      <alignment horizontal="center"/>
    </xf>
    <xf numFmtId="0" fontId="38" fillId="36" borderId="117" xfId="0" applyFont="1" applyFill="1" applyBorder="1" applyAlignment="1">
      <alignment horizontal="center"/>
    </xf>
    <xf numFmtId="0" fontId="38" fillId="36" borderId="119" xfId="0" applyFont="1" applyFill="1" applyBorder="1" applyAlignment="1">
      <alignment horizontal="center"/>
    </xf>
    <xf numFmtId="0" fontId="38" fillId="36" borderId="127" xfId="0" applyFont="1" applyFill="1" applyBorder="1" applyAlignment="1">
      <alignment horizontal="center"/>
    </xf>
    <xf numFmtId="49" fontId="39" fillId="0" borderId="51" xfId="127" quotePrefix="1" applyNumberFormat="1" applyFont="1" applyFill="1" applyBorder="1" applyAlignment="1">
      <alignment horizontal="center"/>
    </xf>
    <xf numFmtId="0" fontId="38" fillId="36" borderId="84" xfId="0" applyFont="1" applyFill="1" applyBorder="1" applyAlignment="1">
      <alignment horizontal="center" vertical="center" wrapText="1"/>
    </xf>
    <xf numFmtId="0" fontId="38" fillId="36" borderId="68" xfId="0" applyFont="1" applyFill="1" applyBorder="1" applyAlignment="1">
      <alignment horizontal="center" vertical="center" wrapText="1"/>
    </xf>
    <xf numFmtId="0" fontId="38" fillId="36" borderId="47"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66" xfId="0" applyFont="1" applyFill="1" applyBorder="1" applyAlignment="1">
      <alignment horizontal="center" vertical="center" wrapText="1"/>
    </xf>
    <xf numFmtId="0" fontId="38" fillId="36" borderId="46" xfId="0" applyFont="1" applyFill="1" applyBorder="1" applyAlignment="1">
      <alignment horizontal="center" vertical="center" wrapText="1"/>
    </xf>
    <xf numFmtId="0" fontId="117" fillId="0" borderId="0" xfId="127" applyFont="1" applyAlignment="1"/>
    <xf numFmtId="0" fontId="38" fillId="36" borderId="103"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9" fillId="0" borderId="0" xfId="127" applyFont="1" applyFill="1" applyAlignment="1">
      <alignment horizontal="center"/>
    </xf>
    <xf numFmtId="49" fontId="39" fillId="0" borderId="0" xfId="127" applyNumberFormat="1" applyFont="1" applyFill="1" applyAlignment="1">
      <alignment horizontal="center"/>
    </xf>
    <xf numFmtId="0" fontId="38" fillId="36" borderId="85" xfId="0" applyFont="1" applyFill="1" applyBorder="1" applyAlignment="1">
      <alignment horizontal="center" vertical="center" wrapText="1"/>
    </xf>
    <xf numFmtId="0" fontId="38" fillId="36" borderId="67" xfId="0" applyFont="1" applyFill="1" applyBorder="1" applyAlignment="1">
      <alignment horizontal="center" vertical="center" wrapText="1"/>
    </xf>
    <xf numFmtId="0" fontId="38" fillId="36" borderId="45" xfId="0" applyFont="1" applyFill="1" applyBorder="1" applyAlignment="1">
      <alignment horizontal="center" vertical="center" wrapText="1"/>
    </xf>
    <xf numFmtId="0" fontId="38" fillId="36" borderId="100" xfId="127" applyFont="1" applyFill="1" applyBorder="1" applyAlignment="1">
      <alignment horizontal="center" vertical="center"/>
    </xf>
    <xf numFmtId="0" fontId="38" fillId="36" borderId="31" xfId="127" applyFont="1" applyFill="1" applyBorder="1" applyAlignment="1">
      <alignment horizontal="center" vertical="center"/>
    </xf>
    <xf numFmtId="0" fontId="38" fillId="36" borderId="61" xfId="127" applyFont="1" applyFill="1" applyBorder="1" applyAlignment="1">
      <alignment horizontal="center" vertical="center"/>
    </xf>
    <xf numFmtId="0" fontId="38" fillId="36" borderId="76" xfId="127" applyFont="1" applyFill="1" applyBorder="1" applyAlignment="1">
      <alignment horizontal="center" vertical="center" wrapText="1"/>
    </xf>
    <xf numFmtId="0" fontId="38" fillId="36" borderId="101"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8" fillId="36" borderId="88"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78" xfId="31323" applyFont="1" applyFill="1" applyBorder="1" applyAlignment="1">
      <alignment horizontal="center" vertical="center" wrapText="1"/>
    </xf>
    <xf numFmtId="0" fontId="38" fillId="36" borderId="115" xfId="31323"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38" fillId="36" borderId="67" xfId="127" applyFont="1" applyFill="1" applyBorder="1" applyAlignment="1">
      <alignment horizontal="center" vertical="center" wrapText="1"/>
    </xf>
    <xf numFmtId="0" fontId="38" fillId="36" borderId="45"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38" fillId="36" borderId="66"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68" xfId="127"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78" fillId="0" borderId="0" xfId="127" applyFont="1" applyAlignment="1"/>
    <xf numFmtId="0" fontId="38" fillId="36" borderId="87" xfId="0" applyFont="1" applyFill="1" applyBorder="1" applyAlignment="1">
      <alignment horizontal="center" vertical="center" wrapText="1"/>
    </xf>
    <xf numFmtId="0" fontId="38" fillId="36" borderId="108" xfId="0" applyFont="1" applyFill="1" applyBorder="1" applyAlignment="1">
      <alignment horizontal="center" vertical="center" wrapText="1"/>
    </xf>
    <xf numFmtId="0" fontId="38" fillId="36" borderId="48" xfId="0" applyFont="1" applyFill="1" applyBorder="1" applyAlignment="1">
      <alignment horizontal="center" vertical="center" wrapText="1"/>
    </xf>
    <xf numFmtId="0" fontId="115" fillId="0" borderId="46" xfId="0" applyFont="1" applyBorder="1" applyAlignment="1">
      <alignment horizontal="center" vertical="center" wrapText="1"/>
    </xf>
    <xf numFmtId="0" fontId="76" fillId="0" borderId="0" xfId="0" applyFont="1" applyAlignment="1"/>
    <xf numFmtId="0" fontId="38" fillId="36" borderId="90"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0" borderId="0" xfId="0" applyFont="1" applyAlignment="1">
      <alignment wrapText="1"/>
    </xf>
    <xf numFmtId="0" fontId="39" fillId="0" borderId="85" xfId="127" applyFont="1" applyFill="1" applyBorder="1" applyAlignment="1">
      <alignment horizontal="center" wrapText="1"/>
    </xf>
    <xf numFmtId="0" fontId="39" fillId="0" borderId="81" xfId="127" applyFont="1" applyFill="1" applyBorder="1" applyAlignment="1">
      <alignment horizontal="center"/>
    </xf>
    <xf numFmtId="0" fontId="39" fillId="0" borderId="84" xfId="127" applyFont="1" applyFill="1" applyBorder="1" applyAlignment="1">
      <alignment horizontal="center"/>
    </xf>
    <xf numFmtId="49" fontId="39" fillId="0" borderId="39" xfId="127" applyNumberFormat="1" applyFont="1" applyFill="1" applyBorder="1" applyAlignment="1">
      <alignment horizontal="center"/>
    </xf>
    <xf numFmtId="49" fontId="0" fillId="0" borderId="50" xfId="0" applyNumberFormat="1" applyFill="1" applyBorder="1" applyAlignment="1">
      <alignment horizontal="center"/>
    </xf>
    <xf numFmtId="49" fontId="39" fillId="0" borderId="45" xfId="127" quotePrefix="1" applyNumberFormat="1" applyFont="1" applyFill="1" applyBorder="1" applyAlignment="1">
      <alignment horizontal="center" wrapText="1"/>
    </xf>
    <xf numFmtId="49" fontId="39" fillId="0" borderId="46" xfId="127" applyNumberFormat="1" applyFont="1" applyFill="1" applyBorder="1" applyAlignment="1">
      <alignment horizontal="center"/>
    </xf>
    <xf numFmtId="49" fontId="39" fillId="0" borderId="47" xfId="127" applyNumberFormat="1" applyFont="1" applyFill="1" applyBorder="1" applyAlignment="1">
      <alignment horizontal="center"/>
    </xf>
    <xf numFmtId="0" fontId="39" fillId="0" borderId="99" xfId="127" applyFont="1" applyFill="1" applyBorder="1" applyAlignment="1">
      <alignment horizontal="center"/>
    </xf>
    <xf numFmtId="49" fontId="39" fillId="0" borderId="152" xfId="127" applyNumberFormat="1" applyFont="1" applyFill="1" applyBorder="1" applyAlignment="1">
      <alignment horizontal="center"/>
    </xf>
    <xf numFmtId="0" fontId="79" fillId="0" borderId="0" xfId="31342" applyFont="1" applyAlignment="1">
      <alignment horizontal="left" wrapText="1"/>
    </xf>
    <xf numFmtId="0" fontId="115" fillId="0" borderId="0" xfId="31342" applyAlignment="1">
      <alignment horizontal="left" wrapText="1"/>
    </xf>
    <xf numFmtId="0" fontId="79" fillId="0" borderId="0" xfId="128" applyFont="1" applyAlignment="1">
      <alignment horizontal="left" vertical="center" wrapText="1"/>
    </xf>
    <xf numFmtId="0" fontId="115" fillId="0" borderId="0" xfId="128" applyAlignment="1">
      <alignment horizontal="left" vertical="center" wrapText="1"/>
    </xf>
    <xf numFmtId="0" fontId="115" fillId="0" borderId="0" xfId="2807" applyAlignment="1">
      <alignment vertical="center" wrapText="1"/>
    </xf>
    <xf numFmtId="0" fontId="79" fillId="0" borderId="0" xfId="2807" applyFont="1" applyAlignment="1">
      <alignment horizontal="left" vertical="center" wrapText="1"/>
    </xf>
    <xf numFmtId="0" fontId="115" fillId="0" borderId="0" xfId="2807" applyAlignment="1">
      <alignment horizontal="left" vertical="center" wrapText="1"/>
    </xf>
    <xf numFmtId="0" fontId="0" fillId="0" borderId="42" xfId="127" applyFont="1" applyBorder="1" applyAlignment="1"/>
    <xf numFmtId="0" fontId="0" fillId="0" borderId="0" xfId="127" applyFont="1" applyAlignment="1"/>
    <xf numFmtId="0" fontId="79" fillId="0" borderId="0" xfId="127" applyFont="1" applyAlignment="1"/>
    <xf numFmtId="0" fontId="0" fillId="0" borderId="0" xfId="173" applyFont="1" applyAlignment="1">
      <alignment horizontal="left" vertical="center" wrapText="1"/>
    </xf>
    <xf numFmtId="49" fontId="39" fillId="0" borderId="0" xfId="0" quotePrefix="1" applyNumberFormat="1" applyFont="1" applyFill="1" applyAlignment="1">
      <alignment horizontal="center"/>
    </xf>
    <xf numFmtId="0" fontId="38" fillId="36" borderId="100" xfId="0" applyFont="1" applyFill="1" applyBorder="1" applyAlignment="1">
      <alignment horizontal="center" vertical="center" wrapText="1"/>
    </xf>
    <xf numFmtId="0" fontId="38" fillId="36" borderId="71" xfId="0" applyFont="1" applyFill="1" applyBorder="1" applyAlignment="1">
      <alignment horizontal="center" vertical="center" wrapText="1"/>
    </xf>
    <xf numFmtId="0" fontId="38" fillId="36" borderId="94" xfId="0" applyFont="1" applyFill="1" applyBorder="1" applyAlignment="1">
      <alignment horizontal="center"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8" fillId="0" borderId="0" xfId="0" applyFont="1" applyAlignment="1">
      <alignment horizontal="left" wrapText="1"/>
    </xf>
    <xf numFmtId="0" fontId="0" fillId="0" borderId="0" xfId="31325" applyFont="1" applyAlignment="1">
      <alignment vertical="center" wrapText="1"/>
    </xf>
    <xf numFmtId="0" fontId="0" fillId="0" borderId="0" xfId="0" applyFill="1" applyAlignment="1"/>
    <xf numFmtId="49" fontId="39" fillId="0" borderId="51" xfId="0" quotePrefix="1" applyNumberFormat="1" applyFont="1" applyFill="1" applyBorder="1" applyAlignment="1">
      <alignment horizontal="center"/>
    </xf>
    <xf numFmtId="49" fontId="0" fillId="0" borderId="51" xfId="0" applyNumberFormat="1" applyFill="1" applyBorder="1" applyAlignment="1">
      <alignment horizontal="center"/>
    </xf>
    <xf numFmtId="0" fontId="0" fillId="0" borderId="51" xfId="0" applyFill="1" applyBorder="1" applyAlignment="1"/>
    <xf numFmtId="0" fontId="38" fillId="36" borderId="102" xfId="0"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2" xfId="0" applyFont="1" applyFill="1" applyBorder="1" applyAlignment="1">
      <alignment horizontal="center" vertical="center" wrapText="1"/>
    </xf>
    <xf numFmtId="0" fontId="38" fillId="36" borderId="99"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0" xfId="0" quotePrefix="1" applyFont="1" applyFill="1" applyAlignment="1">
      <alignment horizontal="center"/>
    </xf>
    <xf numFmtId="0" fontId="38" fillId="36" borderId="88" xfId="0" applyFont="1" applyFill="1" applyBorder="1" applyAlignment="1">
      <alignment horizontal="center" vertical="center"/>
    </xf>
    <xf numFmtId="0" fontId="38" fillId="36" borderId="27" xfId="0" applyFont="1" applyFill="1" applyBorder="1" applyAlignment="1">
      <alignment horizontal="center" vertical="center"/>
    </xf>
    <xf numFmtId="0" fontId="38" fillId="36" borderId="90" xfId="0" quotePrefix="1" applyFont="1" applyFill="1" applyBorder="1" applyAlignment="1">
      <alignment horizontal="center"/>
    </xf>
    <xf numFmtId="0" fontId="38" fillId="36" borderId="89" xfId="0" quotePrefix="1" applyFont="1" applyFill="1" applyBorder="1" applyAlignment="1">
      <alignment horizontal="center"/>
    </xf>
    <xf numFmtId="0" fontId="38" fillId="36" borderId="105" xfId="0" quotePrefix="1" applyFont="1" applyFill="1" applyBorder="1" applyAlignment="1">
      <alignment horizontal="center"/>
    </xf>
    <xf numFmtId="0" fontId="38" fillId="36" borderId="89" xfId="132" quotePrefix="1" applyFont="1" applyFill="1" applyBorder="1" applyAlignment="1">
      <alignment horizontal="center"/>
    </xf>
    <xf numFmtId="0" fontId="38" fillId="36" borderId="90" xfId="132" quotePrefix="1" applyFont="1" applyFill="1" applyBorder="1" applyAlignment="1">
      <alignment horizontal="center"/>
    </xf>
    <xf numFmtId="0" fontId="38" fillId="36" borderId="105" xfId="132" quotePrefix="1" applyFont="1" applyFill="1" applyBorder="1" applyAlignment="1">
      <alignment horizontal="center"/>
    </xf>
    <xf numFmtId="0" fontId="38" fillId="36" borderId="113" xfId="132" applyFont="1" applyFill="1" applyBorder="1" applyAlignment="1">
      <alignment horizontal="center"/>
    </xf>
    <xf numFmtId="0" fontId="38" fillId="36" borderId="91" xfId="132" applyFont="1" applyFill="1" applyBorder="1" applyAlignment="1">
      <alignment horizontal="center"/>
    </xf>
    <xf numFmtId="0" fontId="39" fillId="0" borderId="85" xfId="0" applyFont="1" applyBorder="1" applyAlignment="1">
      <alignment horizontal="center"/>
    </xf>
    <xf numFmtId="0" fontId="39" fillId="0" borderId="81" xfId="0" applyFont="1" applyBorder="1" applyAlignment="1">
      <alignment horizontal="center"/>
    </xf>
    <xf numFmtId="0" fontId="39" fillId="0" borderId="84" xfId="0" applyFont="1" applyBorder="1" applyAlignment="1">
      <alignment horizontal="center"/>
    </xf>
    <xf numFmtId="0" fontId="115" fillId="0" borderId="0" xfId="528" quotePrefix="1" applyAlignment="1">
      <alignment horizontal="left" wrapText="1"/>
    </xf>
    <xf numFmtId="0" fontId="115" fillId="0" borderId="0" xfId="528" applyAlignment="1">
      <alignment horizontal="left" wrapText="1"/>
    </xf>
    <xf numFmtId="0" fontId="115" fillId="0" borderId="0" xfId="528" quotePrefix="1" applyAlignment="1">
      <alignment horizontal="left"/>
    </xf>
    <xf numFmtId="0" fontId="115" fillId="0" borderId="0" xfId="528" applyAlignment="1"/>
    <xf numFmtId="0" fontId="115" fillId="0" borderId="0" xfId="528" quotePrefix="1" applyAlignment="1"/>
    <xf numFmtId="0" fontId="39" fillId="0" borderId="0" xfId="528" applyFont="1" applyFill="1" applyAlignment="1">
      <alignment horizontal="center"/>
    </xf>
    <xf numFmtId="49" fontId="39" fillId="0" borderId="28" xfId="528" quotePrefix="1" applyNumberFormat="1" applyFont="1" applyFill="1" applyBorder="1" applyAlignment="1">
      <alignment horizontal="center"/>
    </xf>
    <xf numFmtId="49" fontId="39" fillId="0" borderId="51" xfId="127" applyNumberFormat="1" applyFont="1" applyFill="1" applyBorder="1" applyAlignment="1">
      <alignment horizontal="center"/>
    </xf>
    <xf numFmtId="0" fontId="38" fillId="36" borderId="80" xfId="31323" applyFont="1" applyFill="1" applyBorder="1" applyAlignment="1">
      <alignment horizontal="center" vertical="center" wrapText="1"/>
    </xf>
    <xf numFmtId="0" fontId="38" fillId="36" borderId="94" xfId="127" applyFont="1" applyFill="1" applyBorder="1" applyAlignment="1">
      <alignment horizontal="center" vertical="center" wrapText="1"/>
    </xf>
    <xf numFmtId="0" fontId="38" fillId="36" borderId="74"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38" fillId="36" borderId="105" xfId="127" applyFont="1" applyFill="1" applyBorder="1" applyAlignment="1">
      <alignment horizontal="center" vertical="center" wrapText="1"/>
    </xf>
    <xf numFmtId="0" fontId="38" fillId="36" borderId="57" xfId="127" applyFont="1" applyFill="1" applyBorder="1" applyAlignment="1">
      <alignment horizontal="center" vertical="center" wrapText="1"/>
    </xf>
    <xf numFmtId="0" fontId="115" fillId="0" borderId="46" xfId="127" applyBorder="1" applyAlignment="1">
      <alignment horizontal="center" vertical="center" wrapText="1"/>
    </xf>
    <xf numFmtId="0" fontId="115" fillId="0" borderId="0" xfId="127" applyAlignment="1"/>
    <xf numFmtId="0" fontId="0" fillId="0" borderId="0" xfId="2807" applyFont="1" applyAlignment="1">
      <alignment horizontal="left" wrapText="1"/>
    </xf>
    <xf numFmtId="0" fontId="115" fillId="0" borderId="0" xfId="2807" applyAlignment="1">
      <alignment horizontal="left" wrapText="1"/>
    </xf>
    <xf numFmtId="0" fontId="115" fillId="0" borderId="0" xfId="127" applyAlignment="1">
      <alignment wrapText="1"/>
    </xf>
    <xf numFmtId="0" fontId="38" fillId="0" borderId="0" xfId="127" applyFont="1" applyAlignment="1">
      <alignment wrapText="1"/>
    </xf>
    <xf numFmtId="0" fontId="79" fillId="0" borderId="0" xfId="2807" applyFont="1" applyAlignment="1">
      <alignment horizontal="left" wrapText="1"/>
    </xf>
    <xf numFmtId="49" fontId="115" fillId="0" borderId="0" xfId="127" applyNumberFormat="1" applyFill="1" applyAlignment="1">
      <alignment horizontal="center"/>
    </xf>
    <xf numFmtId="49" fontId="115" fillId="0" borderId="50" xfId="127" applyNumberFormat="1" applyFill="1" applyBorder="1" applyAlignment="1">
      <alignment horizontal="center"/>
    </xf>
    <xf numFmtId="0" fontId="39" fillId="0" borderId="85" xfId="127" applyFont="1" applyBorder="1" applyAlignment="1">
      <alignment horizontal="center" wrapText="1"/>
    </xf>
    <xf numFmtId="0" fontId="39" fillId="0" borderId="81" xfId="127" applyFont="1" applyBorder="1" applyAlignment="1">
      <alignment horizontal="center"/>
    </xf>
    <xf numFmtId="0" fontId="39" fillId="0" borderId="84" xfId="127" applyFont="1" applyBorder="1" applyAlignment="1">
      <alignment horizontal="center"/>
    </xf>
    <xf numFmtId="49" fontId="39" fillId="0" borderId="39" xfId="127" applyNumberFormat="1" applyFont="1" applyBorder="1" applyAlignment="1">
      <alignment horizontal="center"/>
    </xf>
    <xf numFmtId="49" fontId="115" fillId="0" borderId="0" xfId="127" applyNumberFormat="1" applyAlignment="1">
      <alignment horizontal="center"/>
    </xf>
    <xf numFmtId="49" fontId="115" fillId="0" borderId="50" xfId="127" applyNumberFormat="1" applyBorder="1" applyAlignment="1">
      <alignment horizontal="center"/>
    </xf>
    <xf numFmtId="49" fontId="39" fillId="0" borderId="45" xfId="127" quotePrefix="1" applyNumberFormat="1" applyFont="1" applyBorder="1" applyAlignment="1">
      <alignment horizontal="center" wrapText="1"/>
    </xf>
    <xf numFmtId="49" fontId="39" fillId="0" borderId="46" xfId="127" applyNumberFormat="1" applyFont="1" applyBorder="1" applyAlignment="1">
      <alignment horizontal="center"/>
    </xf>
    <xf numFmtId="49" fontId="39" fillId="0" borderId="47" xfId="127" applyNumberFormat="1" applyFont="1" applyBorder="1" applyAlignment="1">
      <alignment horizontal="center"/>
    </xf>
    <xf numFmtId="0" fontId="115" fillId="0" borderId="0" xfId="173" applyFont="1" applyAlignment="1">
      <alignment horizontal="left" vertical="center" wrapText="1"/>
    </xf>
    <xf numFmtId="0" fontId="0" fillId="0" borderId="42" xfId="127" applyFont="1" applyBorder="1" applyAlignment="1">
      <alignment wrapText="1"/>
    </xf>
    <xf numFmtId="49" fontId="47" fillId="0" borderId="0" xfId="127" applyNumberFormat="1" applyFont="1" applyFill="1" applyAlignment="1">
      <alignment horizontal="center"/>
    </xf>
    <xf numFmtId="49" fontId="39" fillId="0" borderId="0" xfId="127" quotePrefix="1" applyNumberFormat="1" applyFont="1" applyFill="1" applyAlignment="1">
      <alignment horizontal="center"/>
    </xf>
    <xf numFmtId="0" fontId="115" fillId="0" borderId="0" xfId="127" applyAlignment="1">
      <alignment horizontal="left" vertical="center" wrapText="1"/>
    </xf>
    <xf numFmtId="0" fontId="115" fillId="0" borderId="0" xfId="31325" applyAlignment="1">
      <alignment vertical="center" wrapText="1"/>
    </xf>
    <xf numFmtId="0" fontId="115" fillId="0" borderId="0" xfId="127" applyFill="1" applyAlignment="1"/>
    <xf numFmtId="49" fontId="115" fillId="0" borderId="51" xfId="127" applyNumberFormat="1" applyFill="1" applyBorder="1" applyAlignment="1">
      <alignment horizontal="center"/>
    </xf>
    <xf numFmtId="0" fontId="115" fillId="0" borderId="51" xfId="127" applyFill="1" applyBorder="1" applyAlignment="1"/>
    <xf numFmtId="0" fontId="38" fillId="36" borderId="59" xfId="127" applyFont="1" applyFill="1" applyBorder="1" applyAlignment="1">
      <alignment horizontal="center" vertical="center" wrapText="1"/>
    </xf>
    <xf numFmtId="0" fontId="38" fillId="36" borderId="99" xfId="127" applyFont="1" applyFill="1" applyBorder="1" applyAlignment="1">
      <alignment horizontal="center" vertical="center" wrapText="1"/>
    </xf>
    <xf numFmtId="0" fontId="115" fillId="0" borderId="86" xfId="127" applyBorder="1" applyAlignment="1"/>
    <xf numFmtId="0" fontId="115" fillId="0" borderId="41" xfId="127" applyBorder="1" applyAlignment="1"/>
    <xf numFmtId="0" fontId="115" fillId="0" borderId="65"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cellXfs>
  <cellStyles count="31347">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76" xfId="31346" xr:uid="{7334D57A-9258-4A7A-AF65-B972D65295F3}"/>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7 4" xfId="31345" xr:uid="{984324BC-A0E8-42FC-A533-7FEA24FFFB48}"/>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ge.sharepoint.com/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2"/>
  <sheetViews>
    <sheetView tabSelected="1" zoomScale="90" zoomScaleNormal="115" workbookViewId="0">
      <selection sqref="A1:M1"/>
    </sheetView>
  </sheetViews>
  <sheetFormatPr defaultRowHeight="12.75"/>
  <cols>
    <col min="1" max="1" width="39" bestFit="1" customWidth="1"/>
    <col min="2" max="2" width="15.42578125" customWidth="1"/>
    <col min="3" max="3" width="15" customWidth="1"/>
    <col min="4" max="4" width="13.5703125" bestFit="1" customWidth="1"/>
    <col min="5" max="5" width="11.42578125" bestFit="1" customWidth="1"/>
    <col min="6" max="6" width="12.42578125" bestFit="1" customWidth="1"/>
    <col min="7" max="7" width="14.140625" customWidth="1"/>
    <col min="8" max="8" width="12.42578125" bestFit="1" customWidth="1"/>
    <col min="9" max="10" width="12.5703125" bestFit="1" customWidth="1"/>
  </cols>
  <sheetData>
    <row r="1" spans="1:13" s="1179" customFormat="1" ht="15.75">
      <c r="A1" s="1307" t="s">
        <v>0</v>
      </c>
      <c r="B1" s="1307"/>
      <c r="C1" s="1307"/>
      <c r="D1" s="1307"/>
      <c r="E1" s="1307"/>
      <c r="F1" s="1307"/>
      <c r="G1" s="1307"/>
      <c r="H1" s="1307"/>
      <c r="I1" s="1307"/>
      <c r="J1" s="1307"/>
      <c r="K1" s="1307"/>
      <c r="L1" s="1307"/>
      <c r="M1" s="1307"/>
    </row>
    <row r="2" spans="1:13" s="1179" customFormat="1" ht="15.75">
      <c r="A2" s="1307" t="s">
        <v>1</v>
      </c>
      <c r="B2" s="1308"/>
      <c r="C2" s="1308"/>
      <c r="D2" s="1308"/>
      <c r="E2" s="1308"/>
      <c r="F2" s="1308"/>
      <c r="G2" s="1308"/>
      <c r="H2" s="1308"/>
      <c r="I2" s="1308"/>
      <c r="J2" s="1308"/>
      <c r="K2" s="1308"/>
      <c r="L2" s="1308"/>
      <c r="M2" s="1308"/>
    </row>
    <row r="3" spans="1:13" s="1179" customFormat="1" ht="16.5" thickBot="1">
      <c r="A3" s="1309" t="s">
        <v>877</v>
      </c>
      <c r="B3" s="1310"/>
      <c r="C3" s="1310"/>
      <c r="D3" s="1310"/>
      <c r="E3" s="1310"/>
      <c r="F3" s="1310"/>
      <c r="G3" s="1310"/>
      <c r="H3" s="1310"/>
      <c r="I3" s="1310"/>
      <c r="J3" s="1310"/>
      <c r="K3" s="1310"/>
      <c r="L3" s="1310"/>
      <c r="M3" s="1310"/>
    </row>
    <row r="4" spans="1:13">
      <c r="A4" s="216"/>
      <c r="B4" s="1311" t="s">
        <v>2</v>
      </c>
      <c r="C4" s="1312"/>
      <c r="D4" s="1313"/>
      <c r="E4" s="1311" t="s">
        <v>3</v>
      </c>
      <c r="F4" s="1312"/>
      <c r="G4" s="1313"/>
      <c r="H4" s="1311" t="s">
        <v>4</v>
      </c>
      <c r="I4" s="1312"/>
      <c r="J4" s="1313"/>
      <c r="K4" s="1314" t="s">
        <v>5</v>
      </c>
      <c r="L4" s="1312"/>
      <c r="M4" s="1313"/>
    </row>
    <row r="5" spans="1:13" ht="13.5" thickBot="1">
      <c r="A5" s="117" t="s">
        <v>6</v>
      </c>
      <c r="B5" s="118" t="s">
        <v>7</v>
      </c>
      <c r="C5" s="119" t="s">
        <v>8</v>
      </c>
      <c r="D5" s="120" t="s">
        <v>9</v>
      </c>
      <c r="E5" s="118" t="s">
        <v>7</v>
      </c>
      <c r="F5" s="119" t="s">
        <v>8</v>
      </c>
      <c r="G5" s="120" t="s">
        <v>9</v>
      </c>
      <c r="H5" s="118" t="s">
        <v>7</v>
      </c>
      <c r="I5" s="119" t="s">
        <v>8</v>
      </c>
      <c r="J5" s="120" t="s">
        <v>9</v>
      </c>
      <c r="K5" s="118" t="s">
        <v>7</v>
      </c>
      <c r="L5" s="119" t="s">
        <v>8</v>
      </c>
      <c r="M5" s="120" t="s">
        <v>9</v>
      </c>
    </row>
    <row r="6" spans="1:13">
      <c r="A6" s="117"/>
      <c r="B6" s="952"/>
      <c r="C6" s="953"/>
      <c r="D6" s="954"/>
      <c r="E6" s="955"/>
      <c r="F6" s="956"/>
      <c r="G6" s="957"/>
      <c r="H6" s="955"/>
      <c r="I6" s="956"/>
      <c r="J6" s="957"/>
      <c r="K6" s="955"/>
      <c r="L6" s="956"/>
      <c r="M6" s="957"/>
    </row>
    <row r="7" spans="1:13">
      <c r="A7" s="456" t="s">
        <v>10</v>
      </c>
      <c r="B7" s="234">
        <f>'ESA Table 1'!B30</f>
        <v>63189150.091200002</v>
      </c>
      <c r="C7" s="235">
        <f>'ESA Table 1'!C30</f>
        <v>55402451.158799998</v>
      </c>
      <c r="D7" s="236">
        <f>'ESA Table 1'!D30</f>
        <v>118591601.25</v>
      </c>
      <c r="E7" s="234">
        <f>'ESA Table 1'!E30</f>
        <v>3126799.6913999999</v>
      </c>
      <c r="F7" s="235">
        <f>'ESA Table 1'!F30</f>
        <v>5472837.5585999992</v>
      </c>
      <c r="G7" s="236">
        <f>'ESA Table 1'!G30</f>
        <v>8599637.25</v>
      </c>
      <c r="H7" s="234">
        <f>'ESA Table 1'!H30</f>
        <v>25189961.659499999</v>
      </c>
      <c r="I7" s="235">
        <f>'ESA Table 1'!I30</f>
        <v>45236033.940499991</v>
      </c>
      <c r="J7" s="236">
        <f>'ESA Table 1'!J30</f>
        <v>70425995.599999994</v>
      </c>
      <c r="K7" s="129">
        <f>'ESA Table 1'!K30</f>
        <v>0.39864378019238567</v>
      </c>
      <c r="L7" s="130">
        <f>'ESA Table 1'!L30</f>
        <v>0.81649878289391897</v>
      </c>
      <c r="M7" s="131">
        <f>'ESA Table 1'!M30</f>
        <v>0.59385314691498858</v>
      </c>
    </row>
    <row r="8" spans="1:13">
      <c r="A8" s="456" t="s">
        <v>11</v>
      </c>
      <c r="B8" s="457"/>
      <c r="C8" s="458"/>
      <c r="D8" s="459"/>
      <c r="E8" s="457"/>
      <c r="F8" s="458"/>
      <c r="G8" s="459"/>
      <c r="H8" s="457"/>
      <c r="I8" s="458"/>
      <c r="J8" s="459"/>
      <c r="K8" s="460"/>
      <c r="L8" s="461"/>
      <c r="M8" s="462"/>
    </row>
    <row r="9" spans="1:13">
      <c r="A9" s="456" t="s">
        <v>12</v>
      </c>
      <c r="B9" s="958">
        <f>'ESA Table 1A'!B8</f>
        <v>30413070</v>
      </c>
      <c r="C9" s="235">
        <f>'ESA Table 1A'!C8</f>
        <v>17347343</v>
      </c>
      <c r="D9" s="236">
        <f>'ESA Table 1A'!D8</f>
        <v>47760413</v>
      </c>
      <c r="E9" s="457">
        <f>'ESA Table 1A'!E8</f>
        <v>170290.55669999996</v>
      </c>
      <c r="F9" s="235">
        <f>'ESA Table 1A'!F8</f>
        <v>43090.533300000003</v>
      </c>
      <c r="G9" s="236">
        <f>'ESA Table 1A'!G8</f>
        <v>213381.08999999997</v>
      </c>
      <c r="H9" s="457">
        <f>'ESA Table 1A'!H8</f>
        <v>1346970.6641999995</v>
      </c>
      <c r="I9" s="235">
        <f>'ESA Table 1A'!I8</f>
        <v>2179617.9358000001</v>
      </c>
      <c r="J9" s="236">
        <f>'ESA Table 1A'!J8</f>
        <v>3526588.5999999996</v>
      </c>
      <c r="K9" s="129">
        <f>'ESA Table 1A'!K8</f>
        <v>4.4289204088899921E-2</v>
      </c>
      <c r="L9" s="130">
        <f>'ESA Table 1A'!L8</f>
        <v>0.12564563551893798</v>
      </c>
      <c r="M9" s="131">
        <f>'ESA Table 1A'!M8</f>
        <v>7.3839156290377961E-2</v>
      </c>
    </row>
    <row r="10" spans="1:13">
      <c r="A10" s="456" t="s">
        <v>13</v>
      </c>
      <c r="B10" s="457"/>
      <c r="C10" s="458"/>
      <c r="D10" s="459"/>
      <c r="E10" s="457"/>
      <c r="F10" s="458"/>
      <c r="G10" s="459"/>
      <c r="H10" s="457"/>
      <c r="I10" s="458"/>
      <c r="J10" s="459"/>
      <c r="K10" s="460"/>
      <c r="L10" s="461"/>
      <c r="M10" s="462"/>
    </row>
    <row r="11" spans="1:13">
      <c r="A11" s="456" t="s">
        <v>14</v>
      </c>
      <c r="B11" s="463">
        <f>'ESA Table 1A'!B22</f>
        <v>4637128.7589001758</v>
      </c>
      <c r="C11" s="235">
        <f>'ESA Table 1A'!C22</f>
        <v>4112170.2410998237</v>
      </c>
      <c r="D11" s="236">
        <f>'ESA Table 1A'!D22</f>
        <v>8749299</v>
      </c>
      <c r="E11" s="234">
        <f>'ESA Table 1A'!E22</f>
        <v>29086.315200000001</v>
      </c>
      <c r="F11" s="235">
        <f>'ESA Table 1A'!F22</f>
        <v>25793.524799999999</v>
      </c>
      <c r="G11" s="236">
        <f>'ESA Table 1A'!G22</f>
        <v>54879.839999999997</v>
      </c>
      <c r="H11" s="234">
        <f>'ESA Table 1A'!H22</f>
        <v>91893.488200000007</v>
      </c>
      <c r="I11" s="235">
        <f>'ESA Table 1A'!I22</f>
        <v>81490.451799999995</v>
      </c>
      <c r="J11" s="236">
        <f>'ESA Table 1A'!J22</f>
        <v>173383.94</v>
      </c>
      <c r="K11" s="129">
        <f>'ESA Table 1A'!K22</f>
        <v>1.9816893810340325E-2</v>
      </c>
      <c r="L11" s="130">
        <f>'ESA Table 1A'!L22</f>
        <v>1.9816896437197334E-2</v>
      </c>
      <c r="M11" s="1172">
        <f>'ESA Table 1A'!M22</f>
        <v>1.9816895044963031E-2</v>
      </c>
    </row>
    <row r="12" spans="1:13">
      <c r="A12" s="416" t="s">
        <v>15</v>
      </c>
      <c r="B12" s="457"/>
      <c r="C12" s="458"/>
      <c r="D12" s="459"/>
      <c r="E12" s="457"/>
      <c r="F12" s="458"/>
      <c r="G12" s="459"/>
      <c r="H12" s="457"/>
      <c r="I12" s="458"/>
      <c r="J12" s="459"/>
      <c r="K12" s="460"/>
      <c r="L12" s="461"/>
      <c r="M12" s="462"/>
    </row>
    <row r="13" spans="1:13">
      <c r="A13" s="464" t="s">
        <v>16</v>
      </c>
      <c r="B13" s="457"/>
      <c r="C13" s="458"/>
      <c r="D13" s="459"/>
      <c r="E13" s="457"/>
      <c r="F13" s="458"/>
      <c r="G13" s="459"/>
      <c r="H13" s="457"/>
      <c r="I13" s="458"/>
      <c r="J13" s="459"/>
      <c r="K13" s="460"/>
      <c r="L13" s="461"/>
      <c r="M13" s="462"/>
    </row>
    <row r="14" spans="1:13">
      <c r="A14" s="456" t="s">
        <v>17</v>
      </c>
      <c r="B14" s="958">
        <f>'ESA Table 1A'!B53</f>
        <v>2503978</v>
      </c>
      <c r="C14" s="235">
        <f>'ESA Table 1A'!C53</f>
        <v>1467786</v>
      </c>
      <c r="D14" s="236">
        <f>'ESA Table 1A'!D53</f>
        <v>3971764</v>
      </c>
      <c r="E14" s="457">
        <f>'ESA Table 1A'!E53</f>
        <v>815.06050000000005</v>
      </c>
      <c r="F14" s="235">
        <f>'ESA Table 1A'!F53</f>
        <v>722.78949999999998</v>
      </c>
      <c r="G14" s="236">
        <f>'ESA Table 1A'!G53</f>
        <v>1537.85</v>
      </c>
      <c r="H14" s="457">
        <f>'ESA Table 1A'!H53</f>
        <v>815.06050000000005</v>
      </c>
      <c r="I14" s="235">
        <f>'ESA Table 1A'!I53</f>
        <v>722.78949999999998</v>
      </c>
      <c r="J14" s="236">
        <f>'ESA Table 1A'!J53</f>
        <v>1537.85</v>
      </c>
      <c r="K14" s="129">
        <f>'ESA Table 1A'!K53</f>
        <v>3.2550625444792246E-4</v>
      </c>
      <c r="L14" s="130">
        <f>'ESA Table 1A'!L53</f>
        <v>4.9243520513208325E-4</v>
      </c>
      <c r="M14" s="131">
        <f>'ESA Table 1A'!M53</f>
        <v>3.8719571454900136E-4</v>
      </c>
    </row>
    <row r="15" spans="1:13">
      <c r="A15" s="456" t="s">
        <v>18</v>
      </c>
      <c r="B15" s="958">
        <f>'ESA Table 1A'!B54</f>
        <v>689000</v>
      </c>
      <c r="C15" s="235">
        <f>'ESA Table 1A'!C54</f>
        <v>611000</v>
      </c>
      <c r="D15" s="236">
        <f>'ESA Table 1A'!D54</f>
        <v>1300000</v>
      </c>
      <c r="E15" s="457">
        <f>'ESA Table 1A'!E54</f>
        <v>0</v>
      </c>
      <c r="F15" s="235">
        <f>'ESA Table 1A'!F54</f>
        <v>0</v>
      </c>
      <c r="G15" s="236">
        <f>'ESA Table 1A'!G54</f>
        <v>0</v>
      </c>
      <c r="H15" s="457">
        <f>'ESA Table 1A'!H54</f>
        <v>689000</v>
      </c>
      <c r="I15" s="235">
        <f>'ESA Table 1A'!I54</f>
        <v>611000</v>
      </c>
      <c r="J15" s="236">
        <f>'ESA Table 1A'!J54</f>
        <v>1300000</v>
      </c>
      <c r="K15" s="129">
        <f>'ESA Table 1A'!K54</f>
        <v>1</v>
      </c>
      <c r="L15" s="130">
        <f>'ESA Table 1A'!L54</f>
        <v>1</v>
      </c>
      <c r="M15" s="131">
        <f>'ESA Table 1A'!M54</f>
        <v>1</v>
      </c>
    </row>
    <row r="16" spans="1:13">
      <c r="A16" s="552" t="s">
        <v>19</v>
      </c>
      <c r="B16" s="958">
        <f>'ESA Table 1A'!B10</f>
        <v>418485.46790010476</v>
      </c>
      <c r="C16" s="235">
        <f>'ESA Table 1A'!C10</f>
        <v>188249.74010973936</v>
      </c>
      <c r="D16" s="236">
        <f>'ESA Table 1A'!D10</f>
        <v>606735.20800984418</v>
      </c>
      <c r="E16" s="457">
        <f>'ESA Table 1A'!E10</f>
        <v>11707.297200000001</v>
      </c>
      <c r="F16" s="235">
        <f>'ESA Table 1A'!F10</f>
        <v>10381.942800000001</v>
      </c>
      <c r="G16" s="236">
        <f>'ESA Table 1A'!G10</f>
        <v>22089.24</v>
      </c>
      <c r="H16" s="234">
        <f>'ESA Table 1A'!H10</f>
        <v>84944.430300000007</v>
      </c>
      <c r="I16" s="235">
        <f>'ESA Table 1A'!I10</f>
        <v>75328.079700000002</v>
      </c>
      <c r="J16" s="236">
        <f>'ESA Table 1A'!J10</f>
        <v>160272.51</v>
      </c>
      <c r="K16" s="129">
        <f>'ESA Table 1A'!K10</f>
        <v>0.20298059745356989</v>
      </c>
      <c r="L16" s="130">
        <f>'ESA Table 1A'!L10</f>
        <v>0.40014971418333872</v>
      </c>
      <c r="M16" s="131">
        <f>'ESA Table 1A'!M10</f>
        <v>0.26415561168060586</v>
      </c>
    </row>
    <row r="17" spans="1:13">
      <c r="A17" s="465"/>
      <c r="B17" s="457"/>
      <c r="C17" s="458"/>
      <c r="D17" s="459"/>
      <c r="E17" s="457"/>
      <c r="F17" s="458"/>
      <c r="G17" s="459"/>
      <c r="H17" s="457"/>
      <c r="I17" s="458"/>
      <c r="J17" s="459"/>
      <c r="K17" s="460"/>
      <c r="L17" s="461"/>
      <c r="M17" s="462"/>
    </row>
    <row r="18" spans="1:13" ht="13.5" thickBot="1">
      <c r="A18" s="466" t="s">
        <v>20</v>
      </c>
      <c r="B18" s="238">
        <f>SUM(B7:B17)</f>
        <v>101850812.31800027</v>
      </c>
      <c r="C18" s="238">
        <f>SUM(C7:C17)</f>
        <v>79129000.140009567</v>
      </c>
      <c r="D18" s="239">
        <f>B18+C18</f>
        <v>180979812.45800984</v>
      </c>
      <c r="E18" s="237">
        <f>SUM(E7:E17)</f>
        <v>3338698.9210000001</v>
      </c>
      <c r="F18" s="238">
        <f>SUM(F7:F17)</f>
        <v>5552826.3489999995</v>
      </c>
      <c r="G18" s="239">
        <f>SUM(G7:G17)</f>
        <v>8891525.2699999996</v>
      </c>
      <c r="H18" s="237">
        <f t="shared" ref="H18:I18" si="0">SUM(H7:H17)</f>
        <v>27403585.302700002</v>
      </c>
      <c r="I18" s="238">
        <f t="shared" si="0"/>
        <v>48184193.197299995</v>
      </c>
      <c r="J18" s="239">
        <f>SUM(J7:J17)</f>
        <v>75587778.499999985</v>
      </c>
      <c r="K18" s="467">
        <f>+H18/B18</f>
        <v>0.2690561290482405</v>
      </c>
      <c r="L18" s="468">
        <f>I18/C18</f>
        <v>0.60893216282328433</v>
      </c>
      <c r="M18" s="469">
        <f>J18/D18</f>
        <v>0.41765861878952681</v>
      </c>
    </row>
    <row r="19" spans="1:13">
      <c r="A19" s="333"/>
      <c r="B19" s="333"/>
      <c r="C19" s="333"/>
      <c r="D19" s="333"/>
      <c r="E19" s="333"/>
      <c r="F19" s="333"/>
      <c r="G19" s="333"/>
      <c r="H19" s="333"/>
      <c r="I19" s="333"/>
      <c r="J19" s="333"/>
      <c r="K19" s="333"/>
      <c r="L19" s="333"/>
      <c r="M19" s="333"/>
    </row>
    <row r="22" spans="1:13">
      <c r="A22" s="1305" t="s">
        <v>21</v>
      </c>
      <c r="B22" s="1306"/>
      <c r="C22" s="1306"/>
      <c r="D22" s="1306"/>
      <c r="E22" s="1306"/>
      <c r="F22" s="1306"/>
      <c r="G22" s="1306"/>
      <c r="H22" s="1306"/>
      <c r="I22" s="1306"/>
      <c r="J22" s="1306"/>
      <c r="K22" s="1306"/>
      <c r="L22" s="1306"/>
      <c r="M22" s="1306"/>
    </row>
  </sheetData>
  <mergeCells count="8">
    <mergeCell ref="A22:M22"/>
    <mergeCell ref="A1:M1"/>
    <mergeCell ref="A2:M2"/>
    <mergeCell ref="A3:M3"/>
    <mergeCell ref="B4:D4"/>
    <mergeCell ref="E4:G4"/>
    <mergeCell ref="H4:J4"/>
    <mergeCell ref="K4:M4"/>
  </mergeCells>
  <pageMargins left="0.7" right="0.7" top="0.75" bottom="0.75" header="0.3" footer="0.3"/>
  <pageSetup scale="66" orientation="landscape" r:id="rId1"/>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3"/>
  <sheetViews>
    <sheetView zoomScaleNormal="100" workbookViewId="0">
      <selection sqref="A1:B1"/>
    </sheetView>
  </sheetViews>
  <sheetFormatPr defaultColWidth="8.5703125" defaultRowHeight="12.75"/>
  <cols>
    <col min="1" max="1" width="90.42578125" customWidth="1"/>
    <col min="2" max="2" width="18.5703125" customWidth="1"/>
    <col min="3" max="3" width="13.5703125" customWidth="1"/>
    <col min="4" max="4" width="15.85546875" customWidth="1"/>
    <col min="5" max="5" width="14.5703125" customWidth="1"/>
    <col min="6" max="6" width="12.5703125" customWidth="1"/>
  </cols>
  <sheetData>
    <row r="1" spans="1:13" s="1179" customFormat="1" ht="33.75" customHeight="1">
      <c r="A1" s="1364" t="s">
        <v>297</v>
      </c>
      <c r="B1" s="1364"/>
    </row>
    <row r="2" spans="1:13" s="1179" customFormat="1" ht="15.75">
      <c r="A2" s="1342" t="s">
        <v>1</v>
      </c>
      <c r="B2" s="1396"/>
      <c r="C2" s="1250"/>
      <c r="D2" s="1250"/>
      <c r="E2" s="1250"/>
      <c r="F2" s="1250"/>
      <c r="G2" s="1250"/>
      <c r="H2" s="1250"/>
      <c r="I2" s="1250"/>
      <c r="J2" s="1250"/>
      <c r="K2" s="1250"/>
      <c r="L2" s="1250"/>
      <c r="M2" s="1250"/>
    </row>
    <row r="3" spans="1:13" s="1179" customFormat="1" ht="15.75">
      <c r="A3" s="1395" t="s">
        <v>877</v>
      </c>
      <c r="B3" s="1396"/>
      <c r="C3" s="1251"/>
      <c r="D3" s="1251"/>
      <c r="E3" s="1251"/>
      <c r="F3" s="1251"/>
      <c r="G3" s="1251"/>
      <c r="H3" s="1251"/>
      <c r="I3" s="1251"/>
      <c r="J3" s="1251"/>
      <c r="K3" s="1251"/>
      <c r="L3" s="1251"/>
      <c r="M3" s="1251"/>
    </row>
    <row r="4" spans="1:13" s="1179" customFormat="1" ht="16.5" thickBot="1">
      <c r="A4" s="1211"/>
      <c r="B4" s="1220"/>
      <c r="C4" s="1210"/>
      <c r="D4" s="1210"/>
      <c r="E4" s="1210"/>
      <c r="F4" s="1210"/>
      <c r="G4" s="1210"/>
      <c r="H4" s="1210"/>
      <c r="I4" s="1210"/>
      <c r="J4" s="1210"/>
      <c r="K4" s="1210"/>
      <c r="L4" s="1210"/>
      <c r="M4" s="1210"/>
    </row>
    <row r="5" spans="1:13" s="1179" customFormat="1" ht="16.5" thickBot="1">
      <c r="A5" s="1393" t="s">
        <v>298</v>
      </c>
      <c r="B5" s="1394"/>
      <c r="C5" s="1210"/>
      <c r="D5" s="1210"/>
      <c r="E5" s="1210"/>
      <c r="F5" s="1210"/>
      <c r="G5" s="1210"/>
      <c r="H5" s="1210"/>
      <c r="I5" s="1210"/>
      <c r="J5" s="1210"/>
      <c r="K5" s="1210"/>
      <c r="L5" s="1210"/>
      <c r="M5" s="1210"/>
    </row>
    <row r="6" spans="1:13">
      <c r="A6" s="490" t="s">
        <v>299</v>
      </c>
      <c r="B6" s="491">
        <v>14867914.395309422</v>
      </c>
    </row>
    <row r="7" spans="1:13">
      <c r="A7" s="91" t="s">
        <v>300</v>
      </c>
      <c r="B7" s="491">
        <v>678603.67089999991</v>
      </c>
    </row>
    <row r="8" spans="1:13">
      <c r="A8" s="91" t="s">
        <v>301</v>
      </c>
      <c r="B8" s="491">
        <v>165111497.75847536</v>
      </c>
    </row>
    <row r="9" spans="1:13">
      <c r="A9" s="91" t="s">
        <v>302</v>
      </c>
      <c r="B9" s="491">
        <v>7411469.6912000012</v>
      </c>
    </row>
    <row r="10" spans="1:13">
      <c r="A10" s="101" t="s">
        <v>303</v>
      </c>
      <c r="B10" s="647">
        <v>0.17262557474692522</v>
      </c>
      <c r="C10" s="269"/>
      <c r="D10" s="269"/>
    </row>
    <row r="11" spans="1:13">
      <c r="A11" s="101" t="s">
        <v>304</v>
      </c>
      <c r="B11" s="647">
        <v>1.4530935885322913</v>
      </c>
      <c r="C11" s="269"/>
    </row>
    <row r="12" spans="1:13">
      <c r="A12" s="91" t="s">
        <v>305</v>
      </c>
      <c r="B12" s="647">
        <v>86.231629678332922</v>
      </c>
    </row>
    <row r="13" spans="1:13">
      <c r="A13" s="492" t="s">
        <v>306</v>
      </c>
      <c r="B13" s="1124">
        <v>743.10623304521516</v>
      </c>
      <c r="C13" s="269"/>
    </row>
    <row r="15" spans="1:13" ht="13.5" thickBot="1"/>
    <row r="16" spans="1:13" s="1179" customFormat="1" ht="15" customHeight="1" thickBot="1">
      <c r="A16" s="1393" t="s">
        <v>307</v>
      </c>
      <c r="B16" s="1394"/>
    </row>
    <row r="17" spans="1:3">
      <c r="A17" s="490" t="s">
        <v>299</v>
      </c>
      <c r="B17" s="491">
        <v>0</v>
      </c>
    </row>
    <row r="18" spans="1:3">
      <c r="A18" s="91" t="s">
        <v>300</v>
      </c>
      <c r="B18" s="491">
        <v>0</v>
      </c>
    </row>
    <row r="19" spans="1:3">
      <c r="A19" s="91" t="s">
        <v>301</v>
      </c>
      <c r="B19" s="491">
        <v>0</v>
      </c>
    </row>
    <row r="20" spans="1:3">
      <c r="A20" s="91" t="s">
        <v>302</v>
      </c>
      <c r="B20" s="491">
        <v>0</v>
      </c>
    </row>
    <row r="21" spans="1:3">
      <c r="A21" s="101" t="s">
        <v>303</v>
      </c>
      <c r="B21" s="170">
        <v>0</v>
      </c>
    </row>
    <row r="22" spans="1:3">
      <c r="A22" s="101" t="s">
        <v>304</v>
      </c>
      <c r="B22" s="170">
        <v>0</v>
      </c>
    </row>
    <row r="23" spans="1:3">
      <c r="A23" s="91" t="s">
        <v>308</v>
      </c>
      <c r="B23" s="170">
        <v>0</v>
      </c>
    </row>
    <row r="24" spans="1:3" ht="13.5" thickBot="1">
      <c r="A24" s="492" t="s">
        <v>306</v>
      </c>
      <c r="B24" s="171">
        <v>0</v>
      </c>
    </row>
    <row r="25" spans="1:3" ht="13.5" customHeight="1"/>
    <row r="26" spans="1:3" ht="13.5" thickBot="1">
      <c r="A26" s="350"/>
    </row>
    <row r="27" spans="1:3" s="1179" customFormat="1" ht="16.5" thickBot="1">
      <c r="A27" s="1393" t="s">
        <v>309</v>
      </c>
      <c r="B27" s="1394"/>
    </row>
    <row r="28" spans="1:3">
      <c r="A28" s="490" t="s">
        <v>299</v>
      </c>
      <c r="B28" s="491">
        <v>9216870.8386000004</v>
      </c>
    </row>
    <row r="29" spans="1:3">
      <c r="A29" s="91" t="s">
        <v>300</v>
      </c>
      <c r="B29" s="491">
        <v>132827.40198</v>
      </c>
    </row>
    <row r="30" spans="1:3">
      <c r="A30" s="91" t="s">
        <v>301</v>
      </c>
      <c r="B30" s="491">
        <v>48986901.230786026</v>
      </c>
      <c r="C30" s="5"/>
    </row>
    <row r="31" spans="1:3">
      <c r="A31" s="91" t="s">
        <v>302</v>
      </c>
      <c r="B31" s="491">
        <v>4084995.890534366</v>
      </c>
    </row>
    <row r="32" spans="1:3">
      <c r="A32" s="101" t="s">
        <v>303</v>
      </c>
      <c r="B32" s="647">
        <v>0.18335847953216367</v>
      </c>
      <c r="C32" s="5"/>
    </row>
    <row r="33" spans="1:2">
      <c r="A33" s="101" t="s">
        <v>304</v>
      </c>
      <c r="B33" s="647">
        <v>1.1956971098265894</v>
      </c>
    </row>
    <row r="34" spans="1:2">
      <c r="A34" s="91" t="s">
        <v>310</v>
      </c>
      <c r="B34" s="647">
        <v>9850.5269023072578</v>
      </c>
    </row>
    <row r="35" spans="1:2" ht="13.5" thickBot="1">
      <c r="A35" s="492" t="s">
        <v>311</v>
      </c>
      <c r="B35" s="648">
        <v>47872.515918477431</v>
      </c>
    </row>
    <row r="37" spans="1:2" ht="13.5" thickBot="1"/>
    <row r="38" spans="1:2" s="1179" customFormat="1" ht="16.5" thickBot="1">
      <c r="A38" s="1393" t="s">
        <v>312</v>
      </c>
      <c r="B38" s="1394"/>
    </row>
    <row r="39" spans="1:2">
      <c r="A39" s="490" t="s">
        <v>299</v>
      </c>
      <c r="B39" s="491">
        <v>0</v>
      </c>
    </row>
    <row r="40" spans="1:2">
      <c r="A40" s="91" t="s">
        <v>300</v>
      </c>
      <c r="B40" s="491">
        <v>0</v>
      </c>
    </row>
    <row r="41" spans="1:2">
      <c r="A41" s="91" t="s">
        <v>301</v>
      </c>
      <c r="B41" s="491">
        <v>0</v>
      </c>
    </row>
    <row r="42" spans="1:2">
      <c r="A42" s="91" t="s">
        <v>302</v>
      </c>
      <c r="B42" s="491">
        <v>0</v>
      </c>
    </row>
    <row r="43" spans="1:2">
      <c r="A43" s="101" t="s">
        <v>303</v>
      </c>
      <c r="B43" s="170">
        <v>0</v>
      </c>
    </row>
    <row r="44" spans="1:2">
      <c r="A44" s="101" t="s">
        <v>304</v>
      </c>
      <c r="B44" s="170">
        <v>0</v>
      </c>
    </row>
    <row r="45" spans="1:2">
      <c r="A45" s="91" t="s">
        <v>310</v>
      </c>
      <c r="B45" s="170">
        <v>0</v>
      </c>
    </row>
    <row r="46" spans="1:2" ht="13.5" thickBot="1">
      <c r="A46" s="492" t="s">
        <v>311</v>
      </c>
      <c r="B46" s="171">
        <v>0</v>
      </c>
    </row>
    <row r="48" spans="1:2" ht="13.5" thickBot="1"/>
    <row r="49" spans="1:3" s="1179" customFormat="1" ht="16.5" thickBot="1">
      <c r="A49" s="1393" t="s">
        <v>313</v>
      </c>
      <c r="B49" s="1394"/>
    </row>
    <row r="50" spans="1:3">
      <c r="A50" s="490" t="s">
        <v>299</v>
      </c>
      <c r="B50" s="491">
        <v>0</v>
      </c>
    </row>
    <row r="51" spans="1:3">
      <c r="A51" s="91" t="s">
        <v>300</v>
      </c>
      <c r="B51" s="491">
        <v>0</v>
      </c>
    </row>
    <row r="52" spans="1:3">
      <c r="A52" s="91" t="s">
        <v>301</v>
      </c>
      <c r="B52" s="491">
        <v>0</v>
      </c>
    </row>
    <row r="53" spans="1:3">
      <c r="A53" s="91" t="s">
        <v>302</v>
      </c>
      <c r="B53" s="491">
        <v>0</v>
      </c>
    </row>
    <row r="54" spans="1:3">
      <c r="A54" s="101" t="s">
        <v>303</v>
      </c>
      <c r="B54" s="170">
        <v>0</v>
      </c>
    </row>
    <row r="55" spans="1:3">
      <c r="A55" s="101" t="s">
        <v>304</v>
      </c>
      <c r="B55" s="170">
        <v>0</v>
      </c>
    </row>
    <row r="56" spans="1:3">
      <c r="A56" s="91" t="s">
        <v>310</v>
      </c>
      <c r="B56" s="170">
        <v>0</v>
      </c>
    </row>
    <row r="57" spans="1:3" ht="13.5" thickBot="1">
      <c r="A57" s="492" t="s">
        <v>311</v>
      </c>
      <c r="B57" s="171">
        <v>0</v>
      </c>
    </row>
    <row r="58" spans="1:3" ht="13.5" thickBot="1">
      <c r="B58" s="16"/>
    </row>
    <row r="59" spans="1:3" s="1179" customFormat="1" ht="36" customHeight="1" thickBot="1">
      <c r="A59" s="1397" t="s">
        <v>874</v>
      </c>
      <c r="B59" s="1398"/>
    </row>
    <row r="60" spans="1:3">
      <c r="A60" s="490" t="s">
        <v>299</v>
      </c>
      <c r="B60" s="491">
        <f>B17+B6</f>
        <v>14867914.395309422</v>
      </c>
    </row>
    <row r="61" spans="1:3" ht="16.5" customHeight="1">
      <c r="A61" s="91" t="s">
        <v>300</v>
      </c>
      <c r="B61" s="491">
        <f>B18+B7</f>
        <v>678603.67089999991</v>
      </c>
    </row>
    <row r="62" spans="1:3" ht="15" customHeight="1">
      <c r="A62" s="91" t="s">
        <v>301</v>
      </c>
      <c r="B62" s="491">
        <f>B19+B8</f>
        <v>165111497.75847536</v>
      </c>
      <c r="C62" s="5"/>
    </row>
    <row r="63" spans="1:3">
      <c r="A63" s="91" t="s">
        <v>302</v>
      </c>
      <c r="B63" s="491">
        <f>B20+B9</f>
        <v>7411469.6912000012</v>
      </c>
    </row>
    <row r="64" spans="1:3">
      <c r="A64" s="101" t="s">
        <v>303</v>
      </c>
      <c r="B64" s="493">
        <f>B10</f>
        <v>0.17262557474692522</v>
      </c>
    </row>
    <row r="65" spans="1:7">
      <c r="A65" s="101" t="s">
        <v>304</v>
      </c>
      <c r="B65" s="493">
        <f>B11</f>
        <v>1.4530935885322913</v>
      </c>
    </row>
    <row r="66" spans="1:7">
      <c r="A66" s="91" t="s">
        <v>314</v>
      </c>
      <c r="B66" s="494">
        <f>B23+B12</f>
        <v>86.231629678332922</v>
      </c>
    </row>
    <row r="67" spans="1:7" ht="13.5" thickBot="1">
      <c r="A67" s="492" t="s">
        <v>315</v>
      </c>
      <c r="B67" s="495">
        <f>B24+B13</f>
        <v>743.10623304521516</v>
      </c>
    </row>
    <row r="69" spans="1:7" ht="12.75" customHeight="1">
      <c r="A69" s="1385" t="s">
        <v>880</v>
      </c>
      <c r="B69" s="1385"/>
      <c r="C69" s="352"/>
      <c r="D69" s="352"/>
      <c r="E69" s="352"/>
      <c r="F69" s="352"/>
      <c r="G69" s="352"/>
    </row>
    <row r="70" spans="1:7">
      <c r="A70" s="1385" t="s">
        <v>881</v>
      </c>
      <c r="B70" s="1385"/>
    </row>
    <row r="71" spans="1:7">
      <c r="A71" s="1385" t="s">
        <v>875</v>
      </c>
      <c r="B71" s="1385"/>
    </row>
    <row r="72" spans="1:7">
      <c r="A72" s="1385" t="s">
        <v>882</v>
      </c>
      <c r="B72" s="1385"/>
    </row>
    <row r="73" spans="1:7">
      <c r="A73" t="s">
        <v>316</v>
      </c>
    </row>
  </sheetData>
  <mergeCells count="13">
    <mergeCell ref="A70:B70"/>
    <mergeCell ref="A71:B71"/>
    <mergeCell ref="A72:B72"/>
    <mergeCell ref="A69:B69"/>
    <mergeCell ref="A59:B59"/>
    <mergeCell ref="A49:B49"/>
    <mergeCell ref="A1:B1"/>
    <mergeCell ref="A3:B3"/>
    <mergeCell ref="A2:B2"/>
    <mergeCell ref="A16:B16"/>
    <mergeCell ref="A38:B38"/>
    <mergeCell ref="A27:B27"/>
    <mergeCell ref="A5:B5"/>
  </mergeCells>
  <printOptions horizontalCentered="1" verticalCentered="1"/>
  <pageMargins left="0.7" right="0.7" top="0.75" bottom="0.75" header="0.3" footer="0.3"/>
  <pageSetup scale="66"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141"/>
  <sheetViews>
    <sheetView zoomScale="115" zoomScaleNormal="115" workbookViewId="0">
      <selection sqref="A1:G1"/>
    </sheetView>
  </sheetViews>
  <sheetFormatPr defaultColWidth="8.5703125" defaultRowHeight="12.75"/>
  <cols>
    <col min="1" max="1" width="17.42578125" customWidth="1"/>
    <col min="2" max="7" width="14" customWidth="1"/>
  </cols>
  <sheetData>
    <row r="1" spans="1:11" s="1179" customFormat="1">
      <c r="A1" s="1413" t="s">
        <v>317</v>
      </c>
      <c r="B1" s="1414"/>
      <c r="C1" s="1414"/>
      <c r="D1" s="1414"/>
      <c r="E1" s="1414"/>
      <c r="F1" s="1414"/>
      <c r="G1" s="1415"/>
    </row>
    <row r="2" spans="1:11" s="1179" customFormat="1">
      <c r="A2" s="1416" t="s">
        <v>1</v>
      </c>
      <c r="B2" s="1417"/>
      <c r="C2" s="1417"/>
      <c r="D2" s="1417"/>
      <c r="E2" s="1417"/>
      <c r="F2" s="1417"/>
      <c r="G2" s="1418"/>
    </row>
    <row r="3" spans="1:11" s="1179" customFormat="1">
      <c r="A3" s="1419" t="s">
        <v>877</v>
      </c>
      <c r="B3" s="1417"/>
      <c r="C3" s="1417"/>
      <c r="D3" s="1417"/>
      <c r="E3" s="1417"/>
      <c r="F3" s="1417"/>
      <c r="G3" s="1418"/>
    </row>
    <row r="4" spans="1:11" s="1179" customFormat="1" ht="13.5" thickBot="1">
      <c r="A4" s="1235"/>
      <c r="B4" s="1220"/>
      <c r="C4" s="1220"/>
      <c r="D4" s="1220"/>
      <c r="E4" s="1220"/>
      <c r="F4" s="1220"/>
      <c r="G4" s="1220"/>
    </row>
    <row r="5" spans="1:11" s="1179" customFormat="1">
      <c r="A5" s="1408" t="s">
        <v>318</v>
      </c>
      <c r="B5" s="1409"/>
      <c r="C5" s="1409"/>
      <c r="D5" s="1409"/>
      <c r="E5" s="1409"/>
      <c r="F5" s="1409"/>
      <c r="G5" s="1410"/>
    </row>
    <row r="6" spans="1:11" ht="13.5" thickBot="1">
      <c r="A6" s="49"/>
      <c r="B6" s="1405" t="s">
        <v>319</v>
      </c>
      <c r="C6" s="1405"/>
      <c r="D6" s="1405"/>
      <c r="E6" s="1405" t="s">
        <v>320</v>
      </c>
      <c r="F6" s="1405"/>
      <c r="G6" s="1406"/>
    </row>
    <row r="7" spans="1:11">
      <c r="A7" s="174" t="s">
        <v>321</v>
      </c>
      <c r="B7" s="444" t="s">
        <v>322</v>
      </c>
      <c r="C7" s="444" t="s">
        <v>323</v>
      </c>
      <c r="D7" s="440" t="s">
        <v>9</v>
      </c>
      <c r="E7" s="444" t="s">
        <v>324</v>
      </c>
      <c r="F7" s="444" t="s">
        <v>323</v>
      </c>
      <c r="G7" s="175" t="s">
        <v>9</v>
      </c>
      <c r="K7" s="73"/>
    </row>
    <row r="8" spans="1:11">
      <c r="A8" s="101" t="s">
        <v>810</v>
      </c>
      <c r="B8" s="496">
        <v>0</v>
      </c>
      <c r="C8" s="497">
        <v>154887</v>
      </c>
      <c r="D8" s="225">
        <v>154887</v>
      </c>
      <c r="E8" s="257">
        <v>0</v>
      </c>
      <c r="F8" s="230">
        <v>4267</v>
      </c>
      <c r="G8" s="176">
        <v>4267</v>
      </c>
      <c r="K8" s="73"/>
    </row>
    <row r="9" spans="1:11">
      <c r="A9" s="1234" t="s">
        <v>811</v>
      </c>
      <c r="B9" s="1240">
        <v>6004</v>
      </c>
      <c r="C9" s="1241">
        <v>0</v>
      </c>
      <c r="D9" s="1242">
        <v>6004</v>
      </c>
      <c r="E9" s="1243">
        <v>95</v>
      </c>
      <c r="F9" s="256">
        <v>0</v>
      </c>
      <c r="G9" s="176">
        <v>95</v>
      </c>
      <c r="K9" s="73"/>
    </row>
    <row r="10" spans="1:11">
      <c r="A10" s="1234" t="s">
        <v>812</v>
      </c>
      <c r="B10" s="1240">
        <v>14249</v>
      </c>
      <c r="C10" s="1241">
        <v>25652</v>
      </c>
      <c r="D10" s="1242">
        <v>39901</v>
      </c>
      <c r="E10" s="1243">
        <v>217</v>
      </c>
      <c r="F10" s="256">
        <v>324</v>
      </c>
      <c r="G10" s="176">
        <v>541</v>
      </c>
      <c r="K10" s="73"/>
    </row>
    <row r="11" spans="1:11">
      <c r="A11" s="1234" t="s">
        <v>813</v>
      </c>
      <c r="B11" s="1240">
        <v>8911</v>
      </c>
      <c r="C11" s="1241">
        <v>0</v>
      </c>
      <c r="D11" s="1242">
        <v>8911</v>
      </c>
      <c r="E11" s="1243">
        <v>110</v>
      </c>
      <c r="F11" s="256">
        <v>0</v>
      </c>
      <c r="G11" s="176">
        <v>110</v>
      </c>
      <c r="K11" s="73"/>
    </row>
    <row r="12" spans="1:11">
      <c r="A12" s="1234" t="s">
        <v>814</v>
      </c>
      <c r="B12" s="1240">
        <v>2983</v>
      </c>
      <c r="C12" s="1241">
        <v>0</v>
      </c>
      <c r="D12" s="1242">
        <v>2983</v>
      </c>
      <c r="E12" s="1243">
        <v>59</v>
      </c>
      <c r="F12" s="256">
        <v>0</v>
      </c>
      <c r="G12" s="176">
        <v>59</v>
      </c>
      <c r="K12" s="73"/>
    </row>
    <row r="13" spans="1:11">
      <c r="A13" s="1234" t="s">
        <v>815</v>
      </c>
      <c r="B13" s="1240">
        <v>0</v>
      </c>
      <c r="C13" s="1241">
        <v>99488</v>
      </c>
      <c r="D13" s="1242">
        <v>99488</v>
      </c>
      <c r="E13" s="1243">
        <v>0</v>
      </c>
      <c r="F13" s="256">
        <v>3885</v>
      </c>
      <c r="G13" s="176">
        <v>3885</v>
      </c>
      <c r="K13" s="73"/>
    </row>
    <row r="14" spans="1:11">
      <c r="A14" s="1234" t="s">
        <v>816</v>
      </c>
      <c r="B14" s="1240">
        <v>7312</v>
      </c>
      <c r="C14" s="1241">
        <v>8876</v>
      </c>
      <c r="D14" s="1242">
        <v>16188</v>
      </c>
      <c r="E14" s="1243">
        <v>87</v>
      </c>
      <c r="F14" s="256">
        <v>98</v>
      </c>
      <c r="G14" s="176">
        <v>185</v>
      </c>
      <c r="K14" s="73"/>
    </row>
    <row r="15" spans="1:11">
      <c r="A15" s="1234" t="s">
        <v>817</v>
      </c>
      <c r="B15" s="1240">
        <v>0</v>
      </c>
      <c r="C15" s="1241">
        <v>150170</v>
      </c>
      <c r="D15" s="1242">
        <v>150170</v>
      </c>
      <c r="E15" s="1243">
        <v>2</v>
      </c>
      <c r="F15" s="256">
        <v>5316</v>
      </c>
      <c r="G15" s="176">
        <v>5318</v>
      </c>
      <c r="K15" s="73"/>
    </row>
    <row r="16" spans="1:11">
      <c r="A16" s="1234" t="s">
        <v>818</v>
      </c>
      <c r="B16" s="1240">
        <v>4613</v>
      </c>
      <c r="C16" s="1241">
        <v>0</v>
      </c>
      <c r="D16" s="1242">
        <v>4613</v>
      </c>
      <c r="E16" s="1243">
        <v>72</v>
      </c>
      <c r="F16" s="256">
        <v>0</v>
      </c>
      <c r="G16" s="176">
        <v>72</v>
      </c>
      <c r="K16" s="73"/>
    </row>
    <row r="17" spans="1:11">
      <c r="A17" s="1234" t="s">
        <v>819</v>
      </c>
      <c r="B17" s="1240">
        <v>23768</v>
      </c>
      <c r="C17" s="1241">
        <v>0</v>
      </c>
      <c r="D17" s="1242">
        <v>23768</v>
      </c>
      <c r="E17" s="1243">
        <v>29</v>
      </c>
      <c r="F17" s="256">
        <v>0</v>
      </c>
      <c r="G17" s="176">
        <v>29</v>
      </c>
      <c r="K17" s="73"/>
    </row>
    <row r="18" spans="1:11">
      <c r="A18" s="1234" t="s">
        <v>820</v>
      </c>
      <c r="B18" s="1240">
        <v>2</v>
      </c>
      <c r="C18" s="1241">
        <v>0</v>
      </c>
      <c r="D18" s="1242">
        <v>2</v>
      </c>
      <c r="E18" s="1243">
        <v>0</v>
      </c>
      <c r="F18" s="256">
        <v>0</v>
      </c>
      <c r="G18" s="176">
        <v>0</v>
      </c>
      <c r="K18" s="73"/>
    </row>
    <row r="19" spans="1:11">
      <c r="A19" s="1234" t="s">
        <v>821</v>
      </c>
      <c r="B19" s="1240">
        <v>70676</v>
      </c>
      <c r="C19" s="1241">
        <v>47310</v>
      </c>
      <c r="D19" s="1242">
        <v>117986</v>
      </c>
      <c r="E19" s="1243">
        <v>3416</v>
      </c>
      <c r="F19" s="256">
        <v>2046</v>
      </c>
      <c r="G19" s="176">
        <v>5462</v>
      </c>
      <c r="K19" s="73"/>
    </row>
    <row r="20" spans="1:11">
      <c r="A20" s="1234" t="s">
        <v>822</v>
      </c>
      <c r="B20" s="1240">
        <v>9515</v>
      </c>
      <c r="C20" s="1241">
        <v>0</v>
      </c>
      <c r="D20" s="1242">
        <v>9515</v>
      </c>
      <c r="E20" s="1243">
        <v>273</v>
      </c>
      <c r="F20" s="256">
        <v>0</v>
      </c>
      <c r="G20" s="176">
        <v>273</v>
      </c>
      <c r="K20" s="73"/>
    </row>
    <row r="21" spans="1:11">
      <c r="A21" s="1234" t="s">
        <v>823</v>
      </c>
      <c r="B21" s="1240">
        <v>16084</v>
      </c>
      <c r="C21" s="1241">
        <v>0</v>
      </c>
      <c r="D21" s="1242">
        <v>16084</v>
      </c>
      <c r="E21" s="1243">
        <v>152</v>
      </c>
      <c r="F21" s="256">
        <v>0</v>
      </c>
      <c r="G21" s="176">
        <v>152</v>
      </c>
      <c r="K21" s="73"/>
    </row>
    <row r="22" spans="1:11">
      <c r="A22" s="1234" t="s">
        <v>824</v>
      </c>
      <c r="B22" s="1240">
        <v>1230</v>
      </c>
      <c r="C22" s="1241">
        <v>0</v>
      </c>
      <c r="D22" s="1242">
        <v>1230</v>
      </c>
      <c r="E22" s="1243">
        <v>0</v>
      </c>
      <c r="F22" s="256">
        <v>0</v>
      </c>
      <c r="G22" s="176">
        <v>0</v>
      </c>
      <c r="K22" s="73"/>
    </row>
    <row r="23" spans="1:11">
      <c r="A23" s="1234" t="s">
        <v>825</v>
      </c>
      <c r="B23" s="1240">
        <v>5989</v>
      </c>
      <c r="C23" s="1241">
        <v>15459</v>
      </c>
      <c r="D23" s="1242">
        <v>21448</v>
      </c>
      <c r="E23" s="1243">
        <v>113</v>
      </c>
      <c r="F23" s="256">
        <v>581</v>
      </c>
      <c r="G23" s="176">
        <v>694</v>
      </c>
      <c r="K23" s="73"/>
    </row>
    <row r="24" spans="1:11">
      <c r="A24" s="1234" t="s">
        <v>826</v>
      </c>
      <c r="B24" s="1240">
        <v>0</v>
      </c>
      <c r="C24" s="1241">
        <v>21371</v>
      </c>
      <c r="D24" s="1242">
        <v>21371</v>
      </c>
      <c r="E24" s="1243">
        <v>13</v>
      </c>
      <c r="F24" s="256">
        <v>1269</v>
      </c>
      <c r="G24" s="176">
        <v>1282</v>
      </c>
      <c r="K24" s="73"/>
    </row>
    <row r="25" spans="1:11">
      <c r="A25" s="1234" t="s">
        <v>827</v>
      </c>
      <c r="B25" s="1240">
        <v>3837</v>
      </c>
      <c r="C25" s="1241">
        <v>0</v>
      </c>
      <c r="D25" s="1242">
        <v>3837</v>
      </c>
      <c r="E25" s="1243">
        <v>1</v>
      </c>
      <c r="F25" s="256">
        <v>0</v>
      </c>
      <c r="G25" s="176">
        <v>1</v>
      </c>
      <c r="K25" s="73"/>
    </row>
    <row r="26" spans="1:11">
      <c r="A26" s="1234" t="s">
        <v>828</v>
      </c>
      <c r="B26" s="1240">
        <v>16803</v>
      </c>
      <c r="C26" s="1241">
        <v>0</v>
      </c>
      <c r="D26" s="1242">
        <v>16803</v>
      </c>
      <c r="E26" s="1243">
        <v>49</v>
      </c>
      <c r="F26" s="256">
        <v>0</v>
      </c>
      <c r="G26" s="176">
        <v>49</v>
      </c>
      <c r="K26" s="73"/>
    </row>
    <row r="27" spans="1:11">
      <c r="A27" s="1234" t="s">
        <v>829</v>
      </c>
      <c r="B27" s="1240">
        <v>22869</v>
      </c>
      <c r="C27" s="1241">
        <v>21826</v>
      </c>
      <c r="D27" s="1242">
        <v>44695</v>
      </c>
      <c r="E27" s="1243">
        <v>798</v>
      </c>
      <c r="F27" s="256">
        <v>901</v>
      </c>
      <c r="G27" s="176">
        <v>1699</v>
      </c>
      <c r="K27" s="73"/>
    </row>
    <row r="28" spans="1:11">
      <c r="A28" s="1234" t="s">
        <v>830</v>
      </c>
      <c r="B28" s="1240">
        <v>6093</v>
      </c>
      <c r="C28" s="1241">
        <v>45812</v>
      </c>
      <c r="D28" s="1242">
        <v>51905</v>
      </c>
      <c r="E28" s="1243">
        <v>282</v>
      </c>
      <c r="F28" s="256">
        <v>1108</v>
      </c>
      <c r="G28" s="176">
        <v>1390</v>
      </c>
      <c r="K28" s="73"/>
    </row>
    <row r="29" spans="1:11">
      <c r="A29" s="1234" t="s">
        <v>831</v>
      </c>
      <c r="B29" s="1240">
        <v>0</v>
      </c>
      <c r="C29" s="1241">
        <v>14895</v>
      </c>
      <c r="D29" s="1242">
        <v>14895</v>
      </c>
      <c r="E29" s="1243">
        <v>0</v>
      </c>
      <c r="F29" s="256">
        <v>280</v>
      </c>
      <c r="G29" s="176">
        <v>280</v>
      </c>
      <c r="K29" s="73"/>
    </row>
    <row r="30" spans="1:11">
      <c r="A30" s="1234" t="s">
        <v>832</v>
      </c>
      <c r="B30" s="1240">
        <v>11828</v>
      </c>
      <c r="C30" s="1241">
        <v>0</v>
      </c>
      <c r="D30" s="1242">
        <v>11828</v>
      </c>
      <c r="E30" s="1243">
        <v>163</v>
      </c>
      <c r="F30" s="256">
        <v>0</v>
      </c>
      <c r="G30" s="176">
        <v>163</v>
      </c>
      <c r="K30" s="73"/>
    </row>
    <row r="31" spans="1:11">
      <c r="A31" s="1234" t="s">
        <v>833</v>
      </c>
      <c r="B31" s="1240">
        <v>11038</v>
      </c>
      <c r="C31" s="1241">
        <v>23106</v>
      </c>
      <c r="D31" s="1242">
        <v>34144</v>
      </c>
      <c r="E31" s="1243">
        <v>123</v>
      </c>
      <c r="F31" s="256">
        <v>283</v>
      </c>
      <c r="G31" s="176">
        <v>406</v>
      </c>
      <c r="K31" s="73"/>
    </row>
    <row r="32" spans="1:11">
      <c r="A32" s="1234" t="s">
        <v>834</v>
      </c>
      <c r="B32" s="1240">
        <v>2171</v>
      </c>
      <c r="C32" s="1241">
        <v>0</v>
      </c>
      <c r="D32" s="1242">
        <v>2171</v>
      </c>
      <c r="E32" s="1243">
        <v>4</v>
      </c>
      <c r="F32" s="256">
        <v>0</v>
      </c>
      <c r="G32" s="176">
        <v>4</v>
      </c>
      <c r="K32" s="73"/>
    </row>
    <row r="33" spans="1:11">
      <c r="A33" s="1234" t="s">
        <v>835</v>
      </c>
      <c r="B33" s="1240">
        <v>0</v>
      </c>
      <c r="C33" s="1241">
        <v>172676</v>
      </c>
      <c r="D33" s="1242">
        <v>172676</v>
      </c>
      <c r="E33" s="1243">
        <v>3</v>
      </c>
      <c r="F33" s="256">
        <v>931</v>
      </c>
      <c r="G33" s="176">
        <v>934</v>
      </c>
      <c r="K33" s="73"/>
    </row>
    <row r="34" spans="1:11">
      <c r="A34" s="1234" t="s">
        <v>836</v>
      </c>
      <c r="B34" s="1240">
        <v>5765</v>
      </c>
      <c r="C34" s="1241">
        <v>0</v>
      </c>
      <c r="D34" s="1242">
        <v>5765</v>
      </c>
      <c r="E34" s="1243">
        <v>60</v>
      </c>
      <c r="F34" s="256">
        <v>0</v>
      </c>
      <c r="G34" s="176">
        <v>60</v>
      </c>
      <c r="K34" s="73"/>
    </row>
    <row r="35" spans="1:11">
      <c r="A35" s="1234" t="s">
        <v>837</v>
      </c>
      <c r="B35" s="1240">
        <v>293</v>
      </c>
      <c r="C35" s="1241">
        <v>5</v>
      </c>
      <c r="D35" s="1242">
        <v>298</v>
      </c>
      <c r="E35" s="1243">
        <v>0</v>
      </c>
      <c r="F35" s="256">
        <v>0</v>
      </c>
      <c r="G35" s="176">
        <v>0</v>
      </c>
      <c r="K35" s="73"/>
    </row>
    <row r="36" spans="1:11">
      <c r="A36" s="1234" t="s">
        <v>838</v>
      </c>
      <c r="B36" s="1240">
        <v>0</v>
      </c>
      <c r="C36" s="1241">
        <v>101956</v>
      </c>
      <c r="D36" s="1242">
        <v>101956</v>
      </c>
      <c r="E36" s="1243">
        <v>0</v>
      </c>
      <c r="F36" s="256">
        <v>2872</v>
      </c>
      <c r="G36" s="176">
        <v>2872</v>
      </c>
      <c r="K36" s="73"/>
    </row>
    <row r="37" spans="1:11">
      <c r="A37" s="1234" t="s">
        <v>839</v>
      </c>
      <c r="B37" s="1240">
        <v>10244</v>
      </c>
      <c r="C37" s="1241">
        <v>95221</v>
      </c>
      <c r="D37" s="1242">
        <v>105465</v>
      </c>
      <c r="E37" s="1243">
        <v>200</v>
      </c>
      <c r="F37" s="256">
        <v>1858</v>
      </c>
      <c r="G37" s="176">
        <v>2058</v>
      </c>
      <c r="K37" s="73"/>
    </row>
    <row r="38" spans="1:11">
      <c r="A38" s="1234" t="s">
        <v>611</v>
      </c>
      <c r="B38" s="1240">
        <v>19511</v>
      </c>
      <c r="C38" s="1241">
        <v>12989</v>
      </c>
      <c r="D38" s="1242">
        <v>32500</v>
      </c>
      <c r="E38" s="1243">
        <v>286</v>
      </c>
      <c r="F38" s="256">
        <v>106</v>
      </c>
      <c r="G38" s="176">
        <v>392</v>
      </c>
      <c r="K38" s="73"/>
    </row>
    <row r="39" spans="1:11">
      <c r="A39" s="1234" t="s">
        <v>840</v>
      </c>
      <c r="B39" s="1240">
        <v>0</v>
      </c>
      <c r="C39" s="1241">
        <v>53554</v>
      </c>
      <c r="D39" s="1242">
        <v>53554</v>
      </c>
      <c r="E39" s="1243">
        <v>0</v>
      </c>
      <c r="F39" s="256">
        <v>143</v>
      </c>
      <c r="G39" s="176">
        <v>143</v>
      </c>
      <c r="K39" s="73"/>
    </row>
    <row r="40" spans="1:11">
      <c r="A40" s="1234" t="s">
        <v>841</v>
      </c>
      <c r="B40" s="1240">
        <v>1412</v>
      </c>
      <c r="C40" s="1241">
        <v>19866</v>
      </c>
      <c r="D40" s="1242">
        <v>21278</v>
      </c>
      <c r="E40" s="1243">
        <v>8</v>
      </c>
      <c r="F40" s="256">
        <v>926</v>
      </c>
      <c r="G40" s="176">
        <v>934</v>
      </c>
      <c r="K40" s="73"/>
    </row>
    <row r="41" spans="1:11">
      <c r="A41" s="1234" t="s">
        <v>842</v>
      </c>
      <c r="B41" s="1240">
        <v>4655</v>
      </c>
      <c r="C41" s="1241">
        <v>133864</v>
      </c>
      <c r="D41" s="1242">
        <v>138519</v>
      </c>
      <c r="E41" s="1243">
        <v>9</v>
      </c>
      <c r="F41" s="256">
        <v>1992</v>
      </c>
      <c r="G41" s="176">
        <v>2001</v>
      </c>
      <c r="K41" s="73"/>
    </row>
    <row r="42" spans="1:11">
      <c r="A42" s="1234" t="s">
        <v>843</v>
      </c>
      <c r="B42" s="1240">
        <v>0</v>
      </c>
      <c r="C42" s="1241">
        <v>27710</v>
      </c>
      <c r="D42" s="1242">
        <v>27710</v>
      </c>
      <c r="E42" s="1243">
        <v>0</v>
      </c>
      <c r="F42" s="256">
        <v>333</v>
      </c>
      <c r="G42" s="176">
        <v>333</v>
      </c>
      <c r="K42" s="73"/>
    </row>
    <row r="43" spans="1:11">
      <c r="A43" s="1234" t="s">
        <v>844</v>
      </c>
      <c r="B43" s="1240">
        <v>13713</v>
      </c>
      <c r="C43" s="1241">
        <v>12948</v>
      </c>
      <c r="D43" s="1242">
        <v>26661</v>
      </c>
      <c r="E43" s="1243">
        <v>260</v>
      </c>
      <c r="F43" s="256">
        <v>293</v>
      </c>
      <c r="G43" s="176">
        <v>553</v>
      </c>
      <c r="K43" s="73"/>
    </row>
    <row r="44" spans="1:11">
      <c r="A44" s="1234" t="s">
        <v>845</v>
      </c>
      <c r="B44" s="1240">
        <v>339</v>
      </c>
      <c r="C44" s="1241">
        <v>0</v>
      </c>
      <c r="D44" s="1242">
        <v>339</v>
      </c>
      <c r="E44" s="1243">
        <v>0</v>
      </c>
      <c r="F44" s="256">
        <v>0</v>
      </c>
      <c r="G44" s="176">
        <v>0</v>
      </c>
      <c r="K44" s="73"/>
    </row>
    <row r="45" spans="1:11">
      <c r="A45" s="1234" t="s">
        <v>846</v>
      </c>
      <c r="B45" s="1240">
        <v>18</v>
      </c>
      <c r="C45" s="1241">
        <v>0</v>
      </c>
      <c r="D45" s="1242">
        <v>18</v>
      </c>
      <c r="E45" s="1243">
        <v>0</v>
      </c>
      <c r="F45" s="256">
        <v>0</v>
      </c>
      <c r="G45" s="176">
        <v>0</v>
      </c>
      <c r="K45" s="73"/>
    </row>
    <row r="46" spans="1:11">
      <c r="A46" s="1234" t="s">
        <v>847</v>
      </c>
      <c r="B46" s="1240">
        <v>0</v>
      </c>
      <c r="C46" s="1241">
        <v>48495</v>
      </c>
      <c r="D46" s="1242">
        <v>48495</v>
      </c>
      <c r="E46" s="1243">
        <v>0</v>
      </c>
      <c r="F46" s="256">
        <v>1338</v>
      </c>
      <c r="G46" s="176">
        <v>1338</v>
      </c>
      <c r="K46" s="73"/>
    </row>
    <row r="47" spans="1:11">
      <c r="A47" s="1234" t="s">
        <v>848</v>
      </c>
      <c r="B47" s="1240">
        <v>3264</v>
      </c>
      <c r="C47" s="1241">
        <v>53267</v>
      </c>
      <c r="D47" s="1242">
        <v>56531</v>
      </c>
      <c r="E47" s="1243">
        <v>31</v>
      </c>
      <c r="F47" s="256">
        <v>679</v>
      </c>
      <c r="G47" s="176">
        <v>710</v>
      </c>
      <c r="K47" s="73"/>
    </row>
    <row r="48" spans="1:11">
      <c r="A48" s="1234" t="s">
        <v>849</v>
      </c>
      <c r="B48" s="1240">
        <v>33706</v>
      </c>
      <c r="C48" s="1241">
        <v>37960</v>
      </c>
      <c r="D48" s="1242">
        <v>71666</v>
      </c>
      <c r="E48" s="1243">
        <v>711</v>
      </c>
      <c r="F48" s="256">
        <v>551</v>
      </c>
      <c r="G48" s="176">
        <v>1262</v>
      </c>
      <c r="K48" s="73"/>
    </row>
    <row r="49" spans="1:11">
      <c r="A49" s="1234" t="s">
        <v>850</v>
      </c>
      <c r="B49" s="1240">
        <v>0</v>
      </c>
      <c r="C49" s="1241">
        <v>15139</v>
      </c>
      <c r="D49" s="1242">
        <v>15139</v>
      </c>
      <c r="E49" s="1243">
        <v>0</v>
      </c>
      <c r="F49" s="256">
        <v>222</v>
      </c>
      <c r="G49" s="176">
        <v>222</v>
      </c>
      <c r="K49" s="73"/>
    </row>
    <row r="50" spans="1:11">
      <c r="A50" s="1234" t="s">
        <v>851</v>
      </c>
      <c r="B50" s="1240">
        <v>10144</v>
      </c>
      <c r="C50" s="1241">
        <v>0</v>
      </c>
      <c r="D50" s="1242">
        <v>10144</v>
      </c>
      <c r="E50" s="1243">
        <v>210</v>
      </c>
      <c r="F50" s="256">
        <v>0</v>
      </c>
      <c r="G50" s="176">
        <v>210</v>
      </c>
      <c r="K50" s="73"/>
    </row>
    <row r="51" spans="1:11">
      <c r="A51" s="1234" t="s">
        <v>852</v>
      </c>
      <c r="B51" s="1240">
        <v>505</v>
      </c>
      <c r="C51" s="1241">
        <v>0</v>
      </c>
      <c r="D51" s="1242">
        <v>505</v>
      </c>
      <c r="E51" s="1243">
        <v>0</v>
      </c>
      <c r="F51" s="256">
        <v>0</v>
      </c>
      <c r="G51" s="176">
        <v>0</v>
      </c>
      <c r="K51" s="73"/>
    </row>
    <row r="52" spans="1:11">
      <c r="A52" s="1234" t="s">
        <v>853</v>
      </c>
      <c r="B52" s="1240">
        <v>8208</v>
      </c>
      <c r="C52" s="1241">
        <v>245</v>
      </c>
      <c r="D52" s="1242">
        <v>8453</v>
      </c>
      <c r="E52" s="1243">
        <v>177</v>
      </c>
      <c r="F52" s="256">
        <v>3</v>
      </c>
      <c r="G52" s="176">
        <v>180</v>
      </c>
      <c r="K52" s="73"/>
    </row>
    <row r="53" spans="1:11">
      <c r="A53" s="1234" t="s">
        <v>854</v>
      </c>
      <c r="B53" s="1240">
        <v>10030</v>
      </c>
      <c r="C53" s="1241">
        <v>0</v>
      </c>
      <c r="D53" s="1242">
        <v>10030</v>
      </c>
      <c r="E53" s="1243">
        <v>26</v>
      </c>
      <c r="F53" s="256">
        <v>0</v>
      </c>
      <c r="G53" s="176">
        <v>26</v>
      </c>
      <c r="K53" s="73"/>
    </row>
    <row r="54" spans="1:11">
      <c r="A54" s="1234" t="s">
        <v>855</v>
      </c>
      <c r="B54" s="1240">
        <v>0</v>
      </c>
      <c r="C54" s="1241">
        <v>27550</v>
      </c>
      <c r="D54" s="1242">
        <v>27550</v>
      </c>
      <c r="E54" s="1243">
        <v>1</v>
      </c>
      <c r="F54" s="256">
        <v>322</v>
      </c>
      <c r="G54" s="176">
        <v>323</v>
      </c>
      <c r="K54" s="73"/>
    </row>
    <row r="55" spans="1:11" ht="13.5" thickBot="1">
      <c r="A55" s="1234" t="s">
        <v>856</v>
      </c>
      <c r="B55" s="498">
        <v>0</v>
      </c>
      <c r="C55" s="499">
        <v>12242</v>
      </c>
      <c r="D55" s="226">
        <v>12242</v>
      </c>
      <c r="E55" s="256">
        <v>0</v>
      </c>
      <c r="F55" s="256">
        <v>232</v>
      </c>
      <c r="G55" s="177">
        <v>232</v>
      </c>
    </row>
    <row r="56" spans="1:11" ht="13.5" thickBot="1">
      <c r="A56" s="207" t="s">
        <v>9</v>
      </c>
      <c r="B56" s="208">
        <v>367782</v>
      </c>
      <c r="C56" s="208">
        <v>1454539</v>
      </c>
      <c r="D56" s="208">
        <v>1822321</v>
      </c>
      <c r="E56" s="209">
        <v>8040</v>
      </c>
      <c r="F56" s="209">
        <v>33159</v>
      </c>
      <c r="G56" s="210">
        <v>41199</v>
      </c>
      <c r="H56" s="13" t="s">
        <v>232</v>
      </c>
    </row>
    <row r="57" spans="1:11">
      <c r="D57" s="38"/>
    </row>
    <row r="58" spans="1:11" ht="17.25" customHeight="1" thickBot="1">
      <c r="A58" s="1306"/>
      <c r="B58" s="1306"/>
      <c r="C58" s="1306"/>
      <c r="D58" s="1306"/>
      <c r="E58" s="1306"/>
      <c r="F58" s="1306"/>
      <c r="G58" s="1306"/>
    </row>
    <row r="59" spans="1:11" s="1179" customFormat="1">
      <c r="A59" s="1408" t="s">
        <v>325</v>
      </c>
      <c r="B59" s="1409"/>
      <c r="C59" s="1409"/>
      <c r="D59" s="1409"/>
      <c r="E59" s="1409"/>
      <c r="F59" s="1409"/>
      <c r="G59" s="1410"/>
    </row>
    <row r="60" spans="1:11" ht="13.5" thickBot="1">
      <c r="A60" s="50"/>
      <c r="B60" s="1405"/>
      <c r="C60" s="1405"/>
      <c r="D60" s="1405"/>
      <c r="E60" s="1405" t="s">
        <v>320</v>
      </c>
      <c r="F60" s="1405"/>
      <c r="G60" s="1406"/>
    </row>
    <row r="61" spans="1:11">
      <c r="A61" s="174" t="s">
        <v>321</v>
      </c>
      <c r="B61" s="444"/>
      <c r="C61" s="444"/>
      <c r="D61" s="444"/>
      <c r="E61" s="444" t="s">
        <v>324</v>
      </c>
      <c r="F61" s="444" t="s">
        <v>323</v>
      </c>
      <c r="G61" s="175" t="s">
        <v>9</v>
      </c>
    </row>
    <row r="62" spans="1:11">
      <c r="A62" s="490" t="s">
        <v>326</v>
      </c>
      <c r="B62" s="444"/>
      <c r="C62" s="444"/>
      <c r="D62" s="444"/>
      <c r="E62" s="979"/>
      <c r="F62" s="979"/>
      <c r="G62" s="1057">
        <v>0</v>
      </c>
    </row>
    <row r="63" spans="1:11">
      <c r="A63" s="939" t="s">
        <v>327</v>
      </c>
      <c r="B63" s="444"/>
      <c r="C63" s="444"/>
      <c r="D63" s="444"/>
      <c r="E63" s="979"/>
      <c r="F63" s="979"/>
      <c r="G63" s="1057">
        <v>0</v>
      </c>
    </row>
    <row r="64" spans="1:11">
      <c r="A64" s="943" t="s">
        <v>328</v>
      </c>
      <c r="B64" s="444"/>
      <c r="C64" s="444"/>
      <c r="D64" s="444"/>
      <c r="E64" s="979"/>
      <c r="F64" s="979"/>
      <c r="G64" s="1057">
        <v>0</v>
      </c>
    </row>
    <row r="65" spans="1:7">
      <c r="A65" s="943" t="s">
        <v>329</v>
      </c>
      <c r="B65" s="444"/>
      <c r="C65" s="444"/>
      <c r="D65" s="444"/>
      <c r="E65" s="979"/>
      <c r="F65" s="979"/>
      <c r="G65" s="1057">
        <v>0</v>
      </c>
    </row>
    <row r="66" spans="1:7">
      <c r="A66" s="943" t="s">
        <v>330</v>
      </c>
      <c r="B66" s="444"/>
      <c r="C66" s="444"/>
      <c r="D66" s="444"/>
      <c r="E66" s="979"/>
      <c r="F66" s="979"/>
      <c r="G66" s="1057">
        <v>0</v>
      </c>
    </row>
    <row r="67" spans="1:7">
      <c r="A67" s="943" t="s">
        <v>331</v>
      </c>
      <c r="B67" s="444"/>
      <c r="C67" s="444"/>
      <c r="D67" s="444"/>
      <c r="E67" s="979"/>
      <c r="F67" s="979"/>
      <c r="G67" s="1057">
        <v>0</v>
      </c>
    </row>
    <row r="68" spans="1:7">
      <c r="A68" s="943" t="s">
        <v>332</v>
      </c>
      <c r="B68" s="444"/>
      <c r="C68" s="444"/>
      <c r="D68" s="444"/>
      <c r="E68" s="979"/>
      <c r="F68" s="979"/>
      <c r="G68" s="1057">
        <v>0</v>
      </c>
    </row>
    <row r="69" spans="1:7">
      <c r="A69" s="943" t="s">
        <v>333</v>
      </c>
      <c r="B69" s="444"/>
      <c r="C69" s="444"/>
      <c r="D69" s="444"/>
      <c r="E69" s="979"/>
      <c r="F69" s="979"/>
      <c r="G69" s="1057">
        <v>0</v>
      </c>
    </row>
    <row r="70" spans="1:7">
      <c r="A70" s="91" t="s">
        <v>334</v>
      </c>
      <c r="B70" s="444"/>
      <c r="C70" s="444"/>
      <c r="D70" s="444"/>
      <c r="E70" s="979"/>
      <c r="F70" s="979"/>
      <c r="G70" s="1057">
        <v>0</v>
      </c>
    </row>
    <row r="71" spans="1:7">
      <c r="A71" s="490" t="s">
        <v>335</v>
      </c>
      <c r="B71" s="444"/>
      <c r="C71" s="444"/>
      <c r="D71" s="444"/>
      <c r="E71" s="979"/>
      <c r="F71" s="979"/>
      <c r="G71" s="1057">
        <v>0</v>
      </c>
    </row>
    <row r="72" spans="1:7">
      <c r="A72" s="490" t="s">
        <v>336</v>
      </c>
      <c r="B72" s="444"/>
      <c r="C72" s="444"/>
      <c r="D72" s="444"/>
      <c r="E72" s="979"/>
      <c r="F72" s="979"/>
      <c r="G72" s="1057">
        <v>0</v>
      </c>
    </row>
    <row r="73" spans="1:7">
      <c r="A73" s="490" t="s">
        <v>337</v>
      </c>
      <c r="B73" s="444"/>
      <c r="C73" s="444"/>
      <c r="D73" s="444"/>
      <c r="E73" s="979"/>
      <c r="F73" s="979"/>
      <c r="G73" s="1057">
        <v>0</v>
      </c>
    </row>
    <row r="74" spans="1:7">
      <c r="A74" s="490" t="s">
        <v>338</v>
      </c>
      <c r="B74" s="444"/>
      <c r="C74" s="444"/>
      <c r="D74" s="444"/>
      <c r="E74" s="979"/>
      <c r="F74" s="979"/>
      <c r="G74" s="1057">
        <v>0</v>
      </c>
    </row>
    <row r="75" spans="1:7">
      <c r="A75" s="490" t="s">
        <v>339</v>
      </c>
      <c r="B75" s="444"/>
      <c r="C75" s="444"/>
      <c r="D75" s="444"/>
      <c r="E75" s="979"/>
      <c r="F75" s="979"/>
      <c r="G75" s="1057">
        <v>0</v>
      </c>
    </row>
    <row r="76" spans="1:7">
      <c r="A76" s="490" t="s">
        <v>340</v>
      </c>
      <c r="B76" s="444"/>
      <c r="C76" s="444"/>
      <c r="D76" s="444"/>
      <c r="E76" s="979"/>
      <c r="F76" s="979"/>
      <c r="G76" s="1057">
        <v>0</v>
      </c>
    </row>
    <row r="77" spans="1:7">
      <c r="A77" s="490" t="s">
        <v>341</v>
      </c>
      <c r="B77" s="444"/>
      <c r="C77" s="444"/>
      <c r="D77" s="444"/>
      <c r="E77" s="979"/>
      <c r="F77" s="979"/>
      <c r="G77" s="1057">
        <v>0</v>
      </c>
    </row>
    <row r="78" spans="1:7">
      <c r="A78" s="490" t="s">
        <v>342</v>
      </c>
      <c r="B78" s="444"/>
      <c r="C78" s="444"/>
      <c r="D78" s="444"/>
      <c r="E78" s="979"/>
      <c r="F78" s="979"/>
      <c r="G78" s="1057">
        <v>0</v>
      </c>
    </row>
    <row r="79" spans="1:7">
      <c r="A79" s="490" t="s">
        <v>343</v>
      </c>
      <c r="B79" s="444"/>
      <c r="C79" s="444"/>
      <c r="D79" s="444"/>
      <c r="E79" s="979"/>
      <c r="F79" s="979"/>
      <c r="G79" s="1057">
        <v>0</v>
      </c>
    </row>
    <row r="80" spans="1:7">
      <c r="A80" s="490" t="s">
        <v>344</v>
      </c>
      <c r="B80" s="444"/>
      <c r="C80" s="444"/>
      <c r="D80" s="444"/>
      <c r="E80" s="979"/>
      <c r="F80" s="979"/>
      <c r="G80" s="1057">
        <v>0</v>
      </c>
    </row>
    <row r="81" spans="1:7">
      <c r="A81" s="490" t="s">
        <v>345</v>
      </c>
      <c r="B81" s="444"/>
      <c r="C81" s="444"/>
      <c r="D81" s="444"/>
      <c r="E81" s="979"/>
      <c r="F81" s="979"/>
      <c r="G81" s="1057">
        <v>0</v>
      </c>
    </row>
    <row r="82" spans="1:7">
      <c r="A82" s="490" t="s">
        <v>346</v>
      </c>
      <c r="B82" s="444"/>
      <c r="C82" s="444"/>
      <c r="D82" s="444"/>
      <c r="E82" s="979"/>
      <c r="F82" s="979"/>
      <c r="G82" s="1057">
        <v>0</v>
      </c>
    </row>
    <row r="83" spans="1:7">
      <c r="A83" s="490" t="s">
        <v>347</v>
      </c>
      <c r="B83" s="444"/>
      <c r="C83" s="444"/>
      <c r="D83" s="444"/>
      <c r="E83" s="979"/>
      <c r="F83" s="979"/>
      <c r="G83" s="1057">
        <v>0</v>
      </c>
    </row>
    <row r="84" spans="1:7">
      <c r="A84" s="490" t="s">
        <v>348</v>
      </c>
      <c r="B84" s="444"/>
      <c r="C84" s="444"/>
      <c r="D84" s="444"/>
      <c r="E84" s="979"/>
      <c r="F84" s="979"/>
      <c r="G84" s="1057">
        <v>0</v>
      </c>
    </row>
    <row r="85" spans="1:7">
      <c r="A85" s="490" t="s">
        <v>349</v>
      </c>
      <c r="B85" s="444"/>
      <c r="C85" s="444"/>
      <c r="D85" s="444"/>
      <c r="E85" s="979"/>
      <c r="F85" s="979"/>
      <c r="G85" s="1057">
        <v>0</v>
      </c>
    </row>
    <row r="86" spans="1:7">
      <c r="A86" s="490" t="s">
        <v>350</v>
      </c>
      <c r="B86" s="444"/>
      <c r="C86" s="444"/>
      <c r="D86" s="444"/>
      <c r="E86" s="979"/>
      <c r="F86" s="979"/>
      <c r="G86" s="1057">
        <v>0</v>
      </c>
    </row>
    <row r="87" spans="1:7">
      <c r="A87" s="490" t="s">
        <v>351</v>
      </c>
      <c r="B87" s="444"/>
      <c r="C87" s="444"/>
      <c r="D87" s="444"/>
      <c r="E87" s="979"/>
      <c r="F87" s="979"/>
      <c r="G87" s="1057">
        <v>0</v>
      </c>
    </row>
    <row r="88" spans="1:7">
      <c r="A88" s="939" t="s">
        <v>352</v>
      </c>
      <c r="B88" s="444"/>
      <c r="C88" s="444"/>
      <c r="D88" s="444"/>
      <c r="E88" s="979"/>
      <c r="F88" s="979"/>
      <c r="G88" s="1057">
        <v>0</v>
      </c>
    </row>
    <row r="89" spans="1:7">
      <c r="A89" s="943" t="s">
        <v>353</v>
      </c>
      <c r="B89" s="444"/>
      <c r="C89" s="444"/>
      <c r="D89" s="444"/>
      <c r="E89" s="979"/>
      <c r="F89" s="979"/>
      <c r="G89" s="1057">
        <v>0</v>
      </c>
    </row>
    <row r="90" spans="1:7">
      <c r="A90" s="943" t="s">
        <v>354</v>
      </c>
      <c r="B90" s="444"/>
      <c r="C90" s="444"/>
      <c r="D90" s="444"/>
      <c r="E90" s="979"/>
      <c r="F90" s="979"/>
      <c r="G90" s="1057">
        <v>0</v>
      </c>
    </row>
    <row r="91" spans="1:7">
      <c r="A91" s="981" t="s">
        <v>355</v>
      </c>
      <c r="B91" s="982"/>
      <c r="C91" s="982"/>
      <c r="D91" s="982"/>
      <c r="E91" s="983"/>
      <c r="F91" s="983"/>
      <c r="G91" s="1058">
        <v>0</v>
      </c>
    </row>
    <row r="92" spans="1:7">
      <c r="A92" s="178" t="s">
        <v>9</v>
      </c>
      <c r="B92" s="179"/>
      <c r="C92" s="179"/>
      <c r="D92" s="179"/>
      <c r="E92" s="172">
        <f>SUM(E62:E91)</f>
        <v>0</v>
      </c>
      <c r="F92" s="172">
        <f>SUM(F62:F91)</f>
        <v>0</v>
      </c>
      <c r="G92" s="980">
        <f>SUM(G62:G91)</f>
        <v>0</v>
      </c>
    </row>
    <row r="95" spans="1:7" s="1179" customFormat="1" ht="13.5" thickBot="1">
      <c r="A95" s="1399" t="s">
        <v>356</v>
      </c>
      <c r="B95" s="1400"/>
      <c r="C95" s="1400"/>
      <c r="D95" s="1400"/>
      <c r="E95" s="1400"/>
      <c r="F95" s="1400"/>
      <c r="G95" s="1401"/>
    </row>
    <row r="96" spans="1:7" ht="13.5" thickBot="1">
      <c r="A96" s="407"/>
      <c r="B96" s="1402" t="s">
        <v>357</v>
      </c>
      <c r="C96" s="1403"/>
      <c r="D96" s="1404"/>
      <c r="E96" s="1405" t="s">
        <v>358</v>
      </c>
      <c r="F96" s="1405"/>
      <c r="G96" s="1405"/>
    </row>
    <row r="97" spans="1:7">
      <c r="A97" s="929" t="s">
        <v>321</v>
      </c>
      <c r="B97" s="930" t="s">
        <v>322</v>
      </c>
      <c r="C97" s="931" t="s">
        <v>323</v>
      </c>
      <c r="D97" s="931" t="s">
        <v>9</v>
      </c>
      <c r="E97" s="932" t="s">
        <v>324</v>
      </c>
      <c r="F97" s="933" t="s">
        <v>323</v>
      </c>
      <c r="G97" s="934" t="s">
        <v>9</v>
      </c>
    </row>
    <row r="98" spans="1:7">
      <c r="A98" s="490" t="s">
        <v>326</v>
      </c>
      <c r="B98" s="935" t="s">
        <v>359</v>
      </c>
      <c r="C98" s="935" t="s">
        <v>359</v>
      </c>
      <c r="D98" s="936" t="s">
        <v>359</v>
      </c>
      <c r="E98" s="937"/>
      <c r="F98" s="937">
        <v>1</v>
      </c>
      <c r="G98" s="938">
        <v>1</v>
      </c>
    </row>
    <row r="99" spans="1:7">
      <c r="A99" s="939" t="s">
        <v>327</v>
      </c>
      <c r="B99" s="940" t="s">
        <v>359</v>
      </c>
      <c r="C99" s="940" t="s">
        <v>359</v>
      </c>
      <c r="D99" s="941" t="s">
        <v>359</v>
      </c>
      <c r="E99" s="942"/>
      <c r="F99" s="942"/>
      <c r="G99" s="938">
        <v>0</v>
      </c>
    </row>
    <row r="100" spans="1:7">
      <c r="A100" s="943" t="s">
        <v>328</v>
      </c>
      <c r="B100" s="944" t="s">
        <v>359</v>
      </c>
      <c r="C100" s="944" t="s">
        <v>359</v>
      </c>
      <c r="D100" s="945" t="s">
        <v>359</v>
      </c>
      <c r="E100" s="946"/>
      <c r="F100" s="946"/>
      <c r="G100" s="938">
        <v>0</v>
      </c>
    </row>
    <row r="101" spans="1:7">
      <c r="A101" s="943" t="s">
        <v>329</v>
      </c>
      <c r="B101" s="944" t="s">
        <v>359</v>
      </c>
      <c r="C101" s="944" t="s">
        <v>359</v>
      </c>
      <c r="D101" s="945" t="s">
        <v>359</v>
      </c>
      <c r="E101" s="946"/>
      <c r="F101" s="946"/>
      <c r="G101" s="938">
        <v>0</v>
      </c>
    </row>
    <row r="102" spans="1:7">
      <c r="A102" s="943" t="s">
        <v>330</v>
      </c>
      <c r="B102" s="944" t="s">
        <v>359</v>
      </c>
      <c r="C102" s="944" t="s">
        <v>359</v>
      </c>
      <c r="D102" s="945" t="s">
        <v>359</v>
      </c>
      <c r="E102" s="946">
        <v>2</v>
      </c>
      <c r="F102" s="946">
        <v>2</v>
      </c>
      <c r="G102" s="938">
        <v>4</v>
      </c>
    </row>
    <row r="103" spans="1:7">
      <c r="A103" s="943" t="s">
        <v>331</v>
      </c>
      <c r="B103" s="935" t="s">
        <v>359</v>
      </c>
      <c r="C103" s="935" t="s">
        <v>359</v>
      </c>
      <c r="D103" s="936" t="s">
        <v>359</v>
      </c>
      <c r="E103" s="947"/>
      <c r="F103" s="947"/>
      <c r="G103" s="938">
        <v>0</v>
      </c>
    </row>
    <row r="104" spans="1:7">
      <c r="A104" s="943" t="s">
        <v>332</v>
      </c>
      <c r="B104" s="948" t="s">
        <v>359</v>
      </c>
      <c r="C104" s="948" t="s">
        <v>359</v>
      </c>
      <c r="D104" s="933" t="s">
        <v>359</v>
      </c>
      <c r="E104" s="937"/>
      <c r="F104" s="937">
        <v>2</v>
      </c>
      <c r="G104" s="938">
        <v>2</v>
      </c>
    </row>
    <row r="105" spans="1:7">
      <c r="A105" s="943" t="s">
        <v>333</v>
      </c>
      <c r="B105" s="948" t="s">
        <v>359</v>
      </c>
      <c r="C105" s="948" t="s">
        <v>359</v>
      </c>
      <c r="D105" s="933" t="s">
        <v>359</v>
      </c>
      <c r="E105" s="937"/>
      <c r="F105" s="937"/>
      <c r="G105" s="938">
        <v>0</v>
      </c>
    </row>
    <row r="106" spans="1:7">
      <c r="A106" s="91" t="s">
        <v>334</v>
      </c>
      <c r="B106" s="948" t="s">
        <v>359</v>
      </c>
      <c r="C106" s="948" t="s">
        <v>359</v>
      </c>
      <c r="D106" s="933" t="s">
        <v>359</v>
      </c>
      <c r="E106" s="937"/>
      <c r="F106" s="937"/>
      <c r="G106" s="938">
        <v>0</v>
      </c>
    </row>
    <row r="107" spans="1:7">
      <c r="A107" s="490" t="s">
        <v>335</v>
      </c>
      <c r="B107" s="948" t="s">
        <v>359</v>
      </c>
      <c r="C107" s="948" t="s">
        <v>359</v>
      </c>
      <c r="D107" s="933" t="s">
        <v>359</v>
      </c>
      <c r="E107" s="937"/>
      <c r="F107" s="937"/>
      <c r="G107" s="938">
        <v>0</v>
      </c>
    </row>
    <row r="108" spans="1:7">
      <c r="A108" s="490" t="s">
        <v>336</v>
      </c>
      <c r="B108" s="948" t="s">
        <v>359</v>
      </c>
      <c r="C108" s="948" t="s">
        <v>359</v>
      </c>
      <c r="D108" s="933" t="s">
        <v>359</v>
      </c>
      <c r="E108" s="937"/>
      <c r="F108" s="937"/>
      <c r="G108" s="938">
        <v>0</v>
      </c>
    </row>
    <row r="109" spans="1:7">
      <c r="A109" s="490" t="s">
        <v>337</v>
      </c>
      <c r="B109" s="948" t="s">
        <v>359</v>
      </c>
      <c r="C109" s="948" t="s">
        <v>359</v>
      </c>
      <c r="D109" s="933" t="s">
        <v>359</v>
      </c>
      <c r="E109" s="937"/>
      <c r="F109" s="937"/>
      <c r="G109" s="938">
        <v>0</v>
      </c>
    </row>
    <row r="110" spans="1:7">
      <c r="A110" s="490" t="s">
        <v>338</v>
      </c>
      <c r="B110" s="948" t="s">
        <v>359</v>
      </c>
      <c r="C110" s="948" t="s">
        <v>359</v>
      </c>
      <c r="D110" s="933" t="s">
        <v>359</v>
      </c>
      <c r="E110" s="937">
        <v>1</v>
      </c>
      <c r="F110" s="937">
        <v>2</v>
      </c>
      <c r="G110" s="938">
        <v>3</v>
      </c>
    </row>
    <row r="111" spans="1:7" ht="15.95" customHeight="1">
      <c r="A111" s="490" t="s">
        <v>339</v>
      </c>
      <c r="B111" s="948" t="s">
        <v>359</v>
      </c>
      <c r="C111" s="948" t="s">
        <v>359</v>
      </c>
      <c r="D111" s="933" t="s">
        <v>359</v>
      </c>
      <c r="E111" s="937">
        <v>1</v>
      </c>
      <c r="F111" s="937"/>
      <c r="G111" s="938">
        <v>1</v>
      </c>
    </row>
    <row r="112" spans="1:7">
      <c r="A112" s="490" t="s">
        <v>340</v>
      </c>
      <c r="B112" s="948" t="s">
        <v>359</v>
      </c>
      <c r="C112" s="948" t="s">
        <v>359</v>
      </c>
      <c r="D112" s="933" t="s">
        <v>359</v>
      </c>
      <c r="E112" s="937"/>
      <c r="F112" s="937"/>
      <c r="G112" s="938">
        <v>0</v>
      </c>
    </row>
    <row r="113" spans="1:7">
      <c r="A113" s="490" t="s">
        <v>341</v>
      </c>
      <c r="B113" s="948" t="s">
        <v>359</v>
      </c>
      <c r="C113" s="948" t="s">
        <v>359</v>
      </c>
      <c r="D113" s="933" t="s">
        <v>359</v>
      </c>
      <c r="E113" s="937"/>
      <c r="F113" s="937">
        <v>2</v>
      </c>
      <c r="G113" s="938">
        <v>2</v>
      </c>
    </row>
    <row r="114" spans="1:7">
      <c r="A114" s="490" t="s">
        <v>342</v>
      </c>
      <c r="B114" s="948" t="s">
        <v>359</v>
      </c>
      <c r="C114" s="948" t="s">
        <v>359</v>
      </c>
      <c r="D114" s="933" t="s">
        <v>359</v>
      </c>
      <c r="E114" s="937"/>
      <c r="F114" s="937"/>
      <c r="G114" s="938">
        <v>0</v>
      </c>
    </row>
    <row r="115" spans="1:7">
      <c r="A115" s="490" t="s">
        <v>343</v>
      </c>
      <c r="B115" s="948" t="s">
        <v>359</v>
      </c>
      <c r="C115" s="948" t="s">
        <v>359</v>
      </c>
      <c r="D115" s="933" t="s">
        <v>359</v>
      </c>
      <c r="E115" s="937"/>
      <c r="F115" s="937"/>
      <c r="G115" s="938">
        <v>0</v>
      </c>
    </row>
    <row r="116" spans="1:7">
      <c r="A116" s="490" t="s">
        <v>344</v>
      </c>
      <c r="B116" s="948" t="s">
        <v>359</v>
      </c>
      <c r="C116" s="948" t="s">
        <v>359</v>
      </c>
      <c r="D116" s="933" t="s">
        <v>359</v>
      </c>
      <c r="E116" s="937"/>
      <c r="F116" s="937"/>
      <c r="G116" s="938">
        <v>0</v>
      </c>
    </row>
    <row r="117" spans="1:7">
      <c r="A117" s="490" t="s">
        <v>345</v>
      </c>
      <c r="B117" s="948" t="s">
        <v>359</v>
      </c>
      <c r="C117" s="948" t="s">
        <v>359</v>
      </c>
      <c r="D117" s="933" t="s">
        <v>359</v>
      </c>
      <c r="E117" s="937"/>
      <c r="F117" s="937"/>
      <c r="G117" s="938">
        <v>0</v>
      </c>
    </row>
    <row r="118" spans="1:7">
      <c r="A118" s="490" t="s">
        <v>346</v>
      </c>
      <c r="B118" s="948" t="s">
        <v>359</v>
      </c>
      <c r="C118" s="948" t="s">
        <v>359</v>
      </c>
      <c r="D118" s="933" t="s">
        <v>359</v>
      </c>
      <c r="E118" s="937"/>
      <c r="F118" s="937">
        <v>1</v>
      </c>
      <c r="G118" s="938">
        <v>1</v>
      </c>
    </row>
    <row r="119" spans="1:7">
      <c r="A119" s="490" t="s">
        <v>347</v>
      </c>
      <c r="B119" s="948" t="s">
        <v>359</v>
      </c>
      <c r="C119" s="948" t="s">
        <v>359</v>
      </c>
      <c r="D119" s="933" t="s">
        <v>359</v>
      </c>
      <c r="E119" s="937"/>
      <c r="F119" s="937"/>
      <c r="G119" s="938">
        <v>0</v>
      </c>
    </row>
    <row r="120" spans="1:7">
      <c r="A120" s="490" t="s">
        <v>348</v>
      </c>
      <c r="B120" s="948" t="s">
        <v>359</v>
      </c>
      <c r="C120" s="948" t="s">
        <v>359</v>
      </c>
      <c r="D120" s="933" t="s">
        <v>359</v>
      </c>
      <c r="E120" s="937"/>
      <c r="F120" s="937"/>
      <c r="G120" s="938">
        <v>0</v>
      </c>
    </row>
    <row r="121" spans="1:7">
      <c r="A121" s="490" t="s">
        <v>349</v>
      </c>
      <c r="B121" s="948" t="s">
        <v>359</v>
      </c>
      <c r="C121" s="948" t="s">
        <v>359</v>
      </c>
      <c r="D121" s="933" t="s">
        <v>359</v>
      </c>
      <c r="E121" s="937"/>
      <c r="F121" s="937">
        <v>3</v>
      </c>
      <c r="G121" s="938">
        <v>3</v>
      </c>
    </row>
    <row r="122" spans="1:7">
      <c r="A122" s="490" t="s">
        <v>350</v>
      </c>
      <c r="B122" s="948" t="s">
        <v>359</v>
      </c>
      <c r="C122" s="948" t="s">
        <v>359</v>
      </c>
      <c r="D122" s="933" t="s">
        <v>359</v>
      </c>
      <c r="E122" s="937"/>
      <c r="F122" s="937">
        <v>2</v>
      </c>
      <c r="G122" s="938">
        <v>2</v>
      </c>
    </row>
    <row r="123" spans="1:7">
      <c r="A123" s="490" t="s">
        <v>351</v>
      </c>
      <c r="B123" s="948" t="s">
        <v>359</v>
      </c>
      <c r="C123" s="948" t="s">
        <v>359</v>
      </c>
      <c r="D123" s="933" t="s">
        <v>359</v>
      </c>
      <c r="E123" s="937"/>
      <c r="F123" s="937"/>
      <c r="G123" s="938">
        <v>0</v>
      </c>
    </row>
    <row r="124" spans="1:7">
      <c r="A124" s="939" t="s">
        <v>352</v>
      </c>
      <c r="B124" s="940" t="s">
        <v>359</v>
      </c>
      <c r="C124" s="940" t="s">
        <v>359</v>
      </c>
      <c r="D124" s="941" t="s">
        <v>359</v>
      </c>
      <c r="E124" s="942"/>
      <c r="F124" s="942">
        <v>1</v>
      </c>
      <c r="G124" s="938">
        <v>1</v>
      </c>
    </row>
    <row r="125" spans="1:7">
      <c r="A125" s="943" t="s">
        <v>353</v>
      </c>
      <c r="B125" s="944" t="s">
        <v>359</v>
      </c>
      <c r="C125" s="944" t="s">
        <v>359</v>
      </c>
      <c r="D125" s="945" t="s">
        <v>359</v>
      </c>
      <c r="E125" s="946"/>
      <c r="F125" s="946">
        <v>1</v>
      </c>
      <c r="G125" s="938">
        <v>1</v>
      </c>
    </row>
    <row r="126" spans="1:7">
      <c r="A126" s="943" t="s">
        <v>354</v>
      </c>
      <c r="B126" s="944" t="s">
        <v>359</v>
      </c>
      <c r="C126" s="944" t="s">
        <v>359</v>
      </c>
      <c r="D126" s="945" t="s">
        <v>359</v>
      </c>
      <c r="E126" s="946"/>
      <c r="F126" s="946">
        <v>1</v>
      </c>
      <c r="G126" s="938">
        <v>1</v>
      </c>
    </row>
    <row r="127" spans="1:7" ht="13.5" thickBot="1">
      <c r="A127" s="943" t="s">
        <v>355</v>
      </c>
      <c r="B127" s="944" t="s">
        <v>359</v>
      </c>
      <c r="C127" s="944" t="s">
        <v>359</v>
      </c>
      <c r="D127" s="945" t="s">
        <v>359</v>
      </c>
      <c r="E127" s="946"/>
      <c r="F127" s="946">
        <v>1</v>
      </c>
      <c r="G127" s="938">
        <v>1</v>
      </c>
    </row>
    <row r="128" spans="1:7">
      <c r="A128" s="411" t="s">
        <v>9</v>
      </c>
      <c r="B128" s="412"/>
      <c r="C128" s="412"/>
      <c r="D128" s="412"/>
      <c r="E128" s="414">
        <f>SUM(E98:E127)</f>
        <v>4</v>
      </c>
      <c r="F128" s="414">
        <f>SUM(F98:F127)</f>
        <v>19</v>
      </c>
      <c r="G128" s="414">
        <f t="shared" ref="G128" si="0">SUM(E128:F128)</f>
        <v>23</v>
      </c>
    </row>
    <row r="129" spans="1:7">
      <c r="A129" s="404"/>
      <c r="B129" s="405"/>
      <c r="C129" s="405"/>
      <c r="D129" s="405"/>
      <c r="E129" s="405"/>
      <c r="F129" s="406"/>
      <c r="G129" s="406"/>
    </row>
    <row r="130" spans="1:7">
      <c r="A130" s="404"/>
      <c r="B130" s="405"/>
      <c r="C130" s="405"/>
      <c r="D130" s="405"/>
      <c r="E130" s="405"/>
      <c r="F130" s="406"/>
      <c r="G130" s="406"/>
    </row>
    <row r="131" spans="1:7" s="1179" customFormat="1" ht="13.5" thickBot="1">
      <c r="A131" s="1399" t="s">
        <v>360</v>
      </c>
      <c r="B131" s="1400"/>
      <c r="C131" s="1400"/>
      <c r="D131" s="1400"/>
      <c r="E131" s="1400"/>
      <c r="F131" s="1400"/>
      <c r="G131" s="1401"/>
    </row>
    <row r="132" spans="1:7" ht="13.5" thickBot="1">
      <c r="A132" s="407"/>
      <c r="B132" s="1402" t="s">
        <v>319</v>
      </c>
      <c r="C132" s="1403"/>
      <c r="D132" s="1404"/>
      <c r="E132" s="1405" t="s">
        <v>320</v>
      </c>
      <c r="F132" s="1405"/>
      <c r="G132" s="1406"/>
    </row>
    <row r="133" spans="1:7">
      <c r="A133" s="408"/>
      <c r="B133" s="412" t="s">
        <v>322</v>
      </c>
      <c r="C133" s="412" t="s">
        <v>323</v>
      </c>
      <c r="D133" s="412" t="s">
        <v>9</v>
      </c>
      <c r="E133" s="444" t="s">
        <v>324</v>
      </c>
      <c r="F133" s="444" t="s">
        <v>323</v>
      </c>
      <c r="G133" s="175" t="s">
        <v>9</v>
      </c>
    </row>
    <row r="134" spans="1:7">
      <c r="A134" s="409"/>
      <c r="B134" s="146" t="s">
        <v>40</v>
      </c>
      <c r="C134" s="146" t="s">
        <v>40</v>
      </c>
      <c r="D134" s="146" t="s">
        <v>40</v>
      </c>
      <c r="E134" s="146" t="s">
        <v>40</v>
      </c>
      <c r="F134" s="197" t="s">
        <v>40</v>
      </c>
      <c r="G134" s="197" t="s">
        <v>40</v>
      </c>
    </row>
    <row r="135" spans="1:7" ht="13.5" thickBot="1">
      <c r="A135" s="410"/>
      <c r="B135" s="173" t="s">
        <v>40</v>
      </c>
      <c r="C135" s="173" t="s">
        <v>40</v>
      </c>
      <c r="D135" s="173" t="s">
        <v>40</v>
      </c>
      <c r="E135" s="173" t="s">
        <v>40</v>
      </c>
      <c r="F135" s="173" t="s">
        <v>40</v>
      </c>
      <c r="G135" s="173" t="s">
        <v>40</v>
      </c>
    </row>
    <row r="136" spans="1:7">
      <c r="A136" s="411" t="s">
        <v>9</v>
      </c>
      <c r="B136" s="412"/>
      <c r="C136" s="412"/>
      <c r="D136" s="412"/>
      <c r="E136" s="413"/>
      <c r="F136" s="414">
        <f>SUM(F134:F135)</f>
        <v>0</v>
      </c>
      <c r="G136" s="414">
        <f t="shared" ref="G136" si="1">SUM(E136:F136)</f>
        <v>0</v>
      </c>
    </row>
    <row r="138" spans="1:7">
      <c r="A138" s="1411" t="s">
        <v>361</v>
      </c>
      <c r="B138" s="1411"/>
      <c r="C138" s="1411"/>
      <c r="D138" s="1411"/>
      <c r="E138" s="1411"/>
      <c r="F138" s="1411"/>
      <c r="G138" s="1411"/>
    </row>
    <row r="139" spans="1:7">
      <c r="A139" s="1412" t="s">
        <v>362</v>
      </c>
      <c r="B139" s="1412"/>
      <c r="C139" s="1412"/>
      <c r="D139" s="1412"/>
      <c r="E139" s="1412"/>
      <c r="F139" s="1412"/>
      <c r="G139" s="1412"/>
    </row>
    <row r="140" spans="1:7">
      <c r="A140" s="500" t="s">
        <v>883</v>
      </c>
    </row>
    <row r="141" spans="1:7" ht="27.95" customHeight="1">
      <c r="A141" s="1407" t="s">
        <v>363</v>
      </c>
      <c r="B141" s="1407"/>
      <c r="C141" s="1407"/>
      <c r="D141" s="1407"/>
      <c r="E141" s="1407"/>
      <c r="F141" s="1407"/>
      <c r="G141" s="1407"/>
    </row>
  </sheetData>
  <mergeCells count="19">
    <mergeCell ref="A1:G1"/>
    <mergeCell ref="A2:G2"/>
    <mergeCell ref="A3:G3"/>
    <mergeCell ref="B6:D6"/>
    <mergeCell ref="E6:G6"/>
    <mergeCell ref="A5:G5"/>
    <mergeCell ref="A131:G131"/>
    <mergeCell ref="B132:D132"/>
    <mergeCell ref="E132:G132"/>
    <mergeCell ref="A141:G141"/>
    <mergeCell ref="A58:G58"/>
    <mergeCell ref="A59:G59"/>
    <mergeCell ref="A138:G138"/>
    <mergeCell ref="A139:G139"/>
    <mergeCell ref="B60:D60"/>
    <mergeCell ref="E60:G60"/>
    <mergeCell ref="B96:D96"/>
    <mergeCell ref="E96:G96"/>
    <mergeCell ref="A95:G95"/>
  </mergeCells>
  <printOptions horizontalCentered="1" verticalCentered="1"/>
  <pageMargins left="0.25" right="0.25" top="0.5" bottom="0.5" header="0.5" footer="0.5"/>
  <pageSetup scale="29"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zoomScale="90" zoomScaleNormal="90" workbookViewId="0">
      <selection sqref="A1:Q1"/>
    </sheetView>
  </sheetViews>
  <sheetFormatPr defaultColWidth="8.5703125" defaultRowHeight="12.75"/>
  <cols>
    <col min="1" max="1" width="10.5703125" customWidth="1"/>
    <col min="2" max="2" width="11.5703125" customWidth="1"/>
    <col min="3" max="3" width="9.5703125" customWidth="1"/>
    <col min="4" max="4" width="13.140625" customWidth="1"/>
    <col min="5" max="5" width="8.85546875" customWidth="1"/>
    <col min="6" max="6" width="11.42578125" customWidth="1"/>
    <col min="7" max="7" width="8.85546875" customWidth="1"/>
    <col min="8" max="8" width="9.42578125" customWidth="1"/>
    <col min="9" max="9" width="6.5703125" customWidth="1"/>
    <col min="10" max="10" width="11.5703125" customWidth="1"/>
    <col min="11" max="11" width="9" customWidth="1"/>
    <col min="12" max="12" width="11" customWidth="1"/>
    <col min="13" max="13" width="6.5703125" customWidth="1"/>
    <col min="14" max="14" width="11.5703125" customWidth="1"/>
    <col min="15" max="15" width="12" customWidth="1"/>
    <col min="16" max="16" width="12.42578125" customWidth="1"/>
    <col min="17" max="17" width="9.5703125" customWidth="1"/>
    <col min="18" max="18" width="9.42578125" bestFit="1" customWidth="1"/>
  </cols>
  <sheetData>
    <row r="1" spans="1:17" s="1179" customFormat="1" ht="15.75">
      <c r="A1" s="1342" t="s">
        <v>364</v>
      </c>
      <c r="B1" s="1342"/>
      <c r="C1" s="1342"/>
      <c r="D1" s="1342"/>
      <c r="E1" s="1342"/>
      <c r="F1" s="1342"/>
      <c r="G1" s="1342"/>
      <c r="H1" s="1342"/>
      <c r="I1" s="1342"/>
      <c r="J1" s="1342"/>
      <c r="K1" s="1342"/>
      <c r="L1" s="1342"/>
      <c r="M1" s="1342"/>
      <c r="N1" s="1342"/>
      <c r="O1" s="1342"/>
      <c r="P1" s="1342"/>
      <c r="Q1" s="1342"/>
    </row>
    <row r="2" spans="1:17" s="1179" customFormat="1" ht="15.75">
      <c r="A2" s="1342" t="s">
        <v>1</v>
      </c>
      <c r="B2" s="1396"/>
      <c r="C2" s="1396"/>
      <c r="D2" s="1396"/>
      <c r="E2" s="1396"/>
      <c r="F2" s="1396"/>
      <c r="G2" s="1396"/>
      <c r="H2" s="1396"/>
      <c r="I2" s="1396"/>
      <c r="J2" s="1396"/>
      <c r="K2" s="1396"/>
      <c r="L2" s="1396"/>
      <c r="M2" s="1396"/>
      <c r="N2" s="1396"/>
      <c r="O2" s="1396"/>
      <c r="P2" s="1396"/>
      <c r="Q2" s="1396"/>
    </row>
    <row r="3" spans="1:17" s="1179" customFormat="1" ht="15.75">
      <c r="A3" s="1395" t="s">
        <v>877</v>
      </c>
      <c r="B3" s="1438"/>
      <c r="C3" s="1438"/>
      <c r="D3" s="1438"/>
      <c r="E3" s="1438"/>
      <c r="F3" s="1438"/>
      <c r="G3" s="1438"/>
      <c r="H3" s="1438"/>
      <c r="I3" s="1438"/>
      <c r="J3" s="1438"/>
      <c r="K3" s="1438"/>
      <c r="L3" s="1438"/>
      <c r="M3" s="1438"/>
      <c r="N3" s="1438"/>
      <c r="O3" s="1438"/>
      <c r="P3" s="1438"/>
      <c r="Q3" s="1438"/>
    </row>
    <row r="4" spans="1:17" ht="15.75">
      <c r="A4" s="446"/>
      <c r="B4" s="354"/>
      <c r="C4" s="354"/>
      <c r="D4" s="354"/>
      <c r="E4" s="354"/>
      <c r="F4" s="354"/>
      <c r="G4" s="354"/>
      <c r="H4" s="354"/>
      <c r="I4" s="354"/>
      <c r="J4" s="354"/>
      <c r="K4" s="354"/>
      <c r="L4" s="354"/>
      <c r="M4" s="354"/>
      <c r="N4" s="354"/>
      <c r="O4" s="354"/>
      <c r="P4" s="354"/>
      <c r="Q4" s="354"/>
    </row>
    <row r="5" spans="1:17" s="1179" customFormat="1" ht="15.75">
      <c r="A5" s="1427" t="s">
        <v>365</v>
      </c>
      <c r="B5" s="1428"/>
      <c r="C5" s="1428"/>
      <c r="D5" s="1428"/>
      <c r="E5" s="1428"/>
      <c r="F5" s="1428"/>
      <c r="G5" s="1428"/>
      <c r="H5" s="1428"/>
      <c r="I5" s="1429"/>
      <c r="J5" s="1212"/>
      <c r="K5" s="1212"/>
      <c r="L5" s="1212"/>
      <c r="M5" s="1212"/>
      <c r="N5" s="1212"/>
      <c r="O5" s="1212"/>
      <c r="P5" s="1212"/>
      <c r="Q5" s="1212"/>
    </row>
    <row r="6" spans="1:17">
      <c r="A6" s="1433" t="s">
        <v>366</v>
      </c>
      <c r="B6" s="1420" t="s">
        <v>367</v>
      </c>
      <c r="C6" s="1420"/>
      <c r="D6" s="1420"/>
      <c r="E6" s="1436"/>
      <c r="F6" s="1420" t="s">
        <v>368</v>
      </c>
      <c r="G6" s="1420"/>
      <c r="H6" s="1420"/>
      <c r="I6" s="1420"/>
      <c r="J6" s="1360" t="s">
        <v>369</v>
      </c>
      <c r="K6" s="1360"/>
      <c r="L6" s="1360"/>
      <c r="M6" s="1360"/>
      <c r="N6" s="1360" t="s">
        <v>9</v>
      </c>
      <c r="O6" s="1360"/>
      <c r="P6" s="1360"/>
      <c r="Q6" s="1360"/>
    </row>
    <row r="7" spans="1:17" ht="36" customHeight="1">
      <c r="A7" s="1434"/>
      <c r="B7" s="1437" t="s">
        <v>370</v>
      </c>
      <c r="C7" s="1360" t="s">
        <v>371</v>
      </c>
      <c r="D7" s="1360"/>
      <c r="E7" s="1360"/>
      <c r="F7" s="1437" t="s">
        <v>370</v>
      </c>
      <c r="G7" s="1360" t="s">
        <v>371</v>
      </c>
      <c r="H7" s="1360"/>
      <c r="I7" s="1360"/>
      <c r="J7" s="1437" t="s">
        <v>370</v>
      </c>
      <c r="K7" s="1360" t="s">
        <v>371</v>
      </c>
      <c r="L7" s="1360"/>
      <c r="M7" s="1360"/>
      <c r="N7" s="1437" t="s">
        <v>370</v>
      </c>
      <c r="O7" s="1439" t="s">
        <v>371</v>
      </c>
      <c r="P7" s="1440"/>
      <c r="Q7" s="1441"/>
    </row>
    <row r="8" spans="1:17" ht="27" customHeight="1">
      <c r="A8" s="1435"/>
      <c r="B8" s="1437"/>
      <c r="C8" s="353" t="s">
        <v>372</v>
      </c>
      <c r="D8" s="353" t="s">
        <v>373</v>
      </c>
      <c r="E8" s="353" t="s">
        <v>215</v>
      </c>
      <c r="F8" s="1437"/>
      <c r="G8" s="353" t="s">
        <v>372</v>
      </c>
      <c r="H8" s="353" t="s">
        <v>373</v>
      </c>
      <c r="I8" s="353" t="s">
        <v>215</v>
      </c>
      <c r="J8" s="1437"/>
      <c r="K8" s="353" t="s">
        <v>372</v>
      </c>
      <c r="L8" s="353" t="s">
        <v>373</v>
      </c>
      <c r="M8" s="353" t="s">
        <v>215</v>
      </c>
      <c r="N8" s="1437"/>
      <c r="O8" s="353" t="s">
        <v>372</v>
      </c>
      <c r="P8" s="353" t="s">
        <v>373</v>
      </c>
      <c r="Q8" s="353" t="s">
        <v>215</v>
      </c>
    </row>
    <row r="9" spans="1:17">
      <c r="A9" s="90" t="s">
        <v>374</v>
      </c>
      <c r="B9" s="153">
        <v>3278</v>
      </c>
      <c r="C9" s="501">
        <v>27743.950100000016</v>
      </c>
      <c r="D9" s="231">
        <v>1177861.8280237</v>
      </c>
      <c r="E9" s="501">
        <v>144.19963438999997</v>
      </c>
      <c r="F9" s="502">
        <v>213</v>
      </c>
      <c r="G9" s="502">
        <v>3522.5613999999991</v>
      </c>
      <c r="H9" s="502">
        <v>14583.980000000001</v>
      </c>
      <c r="I9" s="502">
        <v>5.3412600000000001</v>
      </c>
      <c r="J9" s="153">
        <v>506</v>
      </c>
      <c r="K9" s="501">
        <v>-2421.4540000000002</v>
      </c>
      <c r="L9" s="231">
        <v>176207.42885269999</v>
      </c>
      <c r="M9" s="501">
        <v>20.771195829999996</v>
      </c>
      <c r="N9" s="151">
        <v>3997</v>
      </c>
      <c r="O9" s="153">
        <v>28845.057500000014</v>
      </c>
      <c r="P9" s="153">
        <v>1368653.2368764</v>
      </c>
      <c r="Q9" s="152">
        <v>170.31209021999996</v>
      </c>
    </row>
    <row r="10" spans="1:17">
      <c r="A10" s="90" t="s">
        <v>375</v>
      </c>
      <c r="B10" s="153">
        <v>5608</v>
      </c>
      <c r="C10" s="501">
        <v>89589.842299999989</v>
      </c>
      <c r="D10" s="231">
        <v>1679887.4289796092</v>
      </c>
      <c r="E10" s="501">
        <v>333.13433693000007</v>
      </c>
      <c r="F10" s="502">
        <v>529</v>
      </c>
      <c r="G10" s="502">
        <v>13190.9159</v>
      </c>
      <c r="H10" s="502">
        <v>93659.849999999991</v>
      </c>
      <c r="I10" s="502">
        <v>45.463059999999999</v>
      </c>
      <c r="J10" s="153">
        <v>956</v>
      </c>
      <c r="K10" s="501">
        <v>-1519.3238000000001</v>
      </c>
      <c r="L10" s="231">
        <v>296471.93732267979</v>
      </c>
      <c r="M10" s="501">
        <v>21.368769019999995</v>
      </c>
      <c r="N10" s="151">
        <v>7093</v>
      </c>
      <c r="O10" s="153">
        <v>101261.4344</v>
      </c>
      <c r="P10" s="153">
        <v>2070019.2163022889</v>
      </c>
      <c r="Q10" s="152">
        <v>399.96616595</v>
      </c>
    </row>
    <row r="11" spans="1:17">
      <c r="A11" s="90" t="s">
        <v>376</v>
      </c>
      <c r="B11" s="502">
        <v>5965</v>
      </c>
      <c r="C11" s="502">
        <v>93584.36659999995</v>
      </c>
      <c r="D11" s="502">
        <v>1745808.4046031693</v>
      </c>
      <c r="E11" s="502">
        <v>337.95150355000044</v>
      </c>
      <c r="F11" s="502">
        <v>357</v>
      </c>
      <c r="G11" s="502">
        <v>7799.9533999999985</v>
      </c>
      <c r="H11" s="502">
        <v>53027.149999999994</v>
      </c>
      <c r="I11" s="502">
        <v>28.133419999999994</v>
      </c>
      <c r="J11" s="502">
        <v>1024</v>
      </c>
      <c r="K11" s="502">
        <v>-637.0240000000008</v>
      </c>
      <c r="L11" s="502">
        <v>268034.30237437069</v>
      </c>
      <c r="M11" s="502">
        <v>20.445250300000019</v>
      </c>
      <c r="N11" s="151">
        <v>7346</v>
      </c>
      <c r="O11" s="502">
        <v>100747.29599999993</v>
      </c>
      <c r="P11" s="502">
        <v>2066869.8569775391</v>
      </c>
      <c r="Q11" s="152">
        <v>386.53017385000055</v>
      </c>
    </row>
    <row r="12" spans="1:17">
      <c r="A12" s="90" t="s">
        <v>377</v>
      </c>
      <c r="B12" s="502">
        <v>5348</v>
      </c>
      <c r="C12" s="502">
        <v>83502.376500000217</v>
      </c>
      <c r="D12" s="502">
        <v>1468791.4964497704</v>
      </c>
      <c r="E12" s="502">
        <v>303.67201926000018</v>
      </c>
      <c r="F12" s="502">
        <v>443</v>
      </c>
      <c r="G12" s="502">
        <v>10147.028100000018</v>
      </c>
      <c r="H12" s="502">
        <v>72814.462000000058</v>
      </c>
      <c r="I12" s="502">
        <v>36.612639999999999</v>
      </c>
      <c r="J12" s="502">
        <v>1022</v>
      </c>
      <c r="K12" s="502">
        <v>-712.31119999999919</v>
      </c>
      <c r="L12" s="502">
        <v>297020.23540377</v>
      </c>
      <c r="M12" s="502">
        <v>22.705708779999938</v>
      </c>
      <c r="N12" s="151">
        <v>6813</v>
      </c>
      <c r="O12" s="502">
        <v>92937.093400000245</v>
      </c>
      <c r="P12" s="502">
        <v>1838626.1938535413</v>
      </c>
      <c r="Q12" s="152">
        <v>362.99036804000002</v>
      </c>
    </row>
    <row r="13" spans="1:17">
      <c r="A13" s="90" t="s">
        <v>378</v>
      </c>
      <c r="B13" s="502">
        <v>4684</v>
      </c>
      <c r="C13" s="502">
        <v>139915.51449999982</v>
      </c>
      <c r="D13" s="502">
        <v>1996568.309543171</v>
      </c>
      <c r="E13" s="502">
        <v>329.15183886999876</v>
      </c>
      <c r="F13" s="502">
        <v>413</v>
      </c>
      <c r="G13" s="502">
        <v>14043.736099999987</v>
      </c>
      <c r="H13" s="502">
        <v>151263.33100000001</v>
      </c>
      <c r="I13" s="502">
        <v>43.894043999999951</v>
      </c>
      <c r="J13" s="502">
        <v>651</v>
      </c>
      <c r="K13" s="502">
        <v>5307.1039999999994</v>
      </c>
      <c r="L13" s="502">
        <v>242226.15704648022</v>
      </c>
      <c r="M13" s="502">
        <v>16.830525070000064</v>
      </c>
      <c r="N13" s="151">
        <v>5748</v>
      </c>
      <c r="O13" s="1148">
        <v>159266.35459999979</v>
      </c>
      <c r="P13" s="1148">
        <v>2390057.7975896513</v>
      </c>
      <c r="Q13" s="152">
        <v>389.8764079399989</v>
      </c>
    </row>
    <row r="14" spans="1:17">
      <c r="A14" s="90" t="s">
        <v>379</v>
      </c>
      <c r="B14" s="502">
        <v>3476</v>
      </c>
      <c r="C14" s="502">
        <v>64893.047500000219</v>
      </c>
      <c r="D14" s="502">
        <v>1090044.7598515972</v>
      </c>
      <c r="E14" s="502">
        <v>172.78558200000111</v>
      </c>
      <c r="F14" s="502">
        <v>282</v>
      </c>
      <c r="G14" s="502">
        <v>6529.822699999997</v>
      </c>
      <c r="H14" s="502">
        <v>59717.340000000026</v>
      </c>
      <c r="I14" s="502">
        <v>27.73562800000002</v>
      </c>
      <c r="J14" s="502">
        <v>620</v>
      </c>
      <c r="K14" s="502">
        <v>1026.7167000000011</v>
      </c>
      <c r="L14" s="502">
        <v>212922.9010000003</v>
      </c>
      <c r="M14" s="502">
        <v>15.537952999999973</v>
      </c>
      <c r="N14" s="151">
        <v>4378</v>
      </c>
      <c r="O14" s="1221">
        <v>72449.586900000228</v>
      </c>
      <c r="P14" s="1221">
        <v>1362685.0008515976</v>
      </c>
      <c r="Q14" s="152">
        <v>216.05916300000104</v>
      </c>
    </row>
    <row r="15" spans="1:17">
      <c r="A15" s="90" t="s">
        <v>380</v>
      </c>
      <c r="B15" s="502">
        <v>4817</v>
      </c>
      <c r="C15" s="502">
        <v>111599.36139999976</v>
      </c>
      <c r="D15" s="502">
        <v>3265310.195858404</v>
      </c>
      <c r="E15" s="502">
        <v>1107.1606419999987</v>
      </c>
      <c r="F15" s="502">
        <v>450</v>
      </c>
      <c r="G15" s="502">
        <v>11001.389099999993</v>
      </c>
      <c r="H15" s="502">
        <v>92346.989999999932</v>
      </c>
      <c r="I15" s="502">
        <v>41.792451</v>
      </c>
      <c r="J15" s="502">
        <v>557</v>
      </c>
      <c r="K15" s="502">
        <v>496.09760000000074</v>
      </c>
      <c r="L15" s="502">
        <v>413345.90699999803</v>
      </c>
      <c r="M15" s="502">
        <v>112.53071000000013</v>
      </c>
      <c r="N15" s="151">
        <v>5824</v>
      </c>
      <c r="O15" s="1148">
        <v>123096.84809999971</v>
      </c>
      <c r="P15" s="1148">
        <v>3771003.0928584021</v>
      </c>
      <c r="Q15" s="152">
        <v>1261.4838029999989</v>
      </c>
    </row>
    <row r="16" spans="1:17">
      <c r="A16" s="90" t="s">
        <v>381</v>
      </c>
      <c r="B16" s="502"/>
      <c r="C16" s="502"/>
      <c r="D16" s="502"/>
      <c r="E16" s="502"/>
      <c r="F16" s="502"/>
      <c r="G16" s="502"/>
      <c r="H16" s="502"/>
      <c r="I16" s="502"/>
      <c r="J16" s="502"/>
      <c r="K16" s="502"/>
      <c r="L16" s="502"/>
      <c r="M16" s="502"/>
      <c r="N16" s="153"/>
      <c r="O16" s="503"/>
      <c r="P16" s="503"/>
      <c r="Q16" s="152"/>
    </row>
    <row r="17" spans="1:18">
      <c r="A17" s="90" t="s">
        <v>382</v>
      </c>
      <c r="B17" s="502"/>
      <c r="C17" s="502"/>
      <c r="D17" s="502"/>
      <c r="E17" s="502"/>
      <c r="F17" s="502"/>
      <c r="G17" s="502"/>
      <c r="H17" s="502"/>
      <c r="I17" s="502"/>
      <c r="J17" s="502"/>
      <c r="K17" s="502"/>
      <c r="L17" s="502"/>
      <c r="M17" s="502"/>
      <c r="N17" s="153"/>
      <c r="O17" s="503"/>
      <c r="P17" s="503"/>
      <c r="Q17" s="152"/>
      <c r="R17" t="s">
        <v>232</v>
      </c>
    </row>
    <row r="18" spans="1:18">
      <c r="A18" s="90" t="s">
        <v>383</v>
      </c>
      <c r="B18" s="504"/>
      <c r="C18" s="502"/>
      <c r="D18" s="502"/>
      <c r="E18" s="502"/>
      <c r="F18" s="502"/>
      <c r="G18" s="502"/>
      <c r="H18" s="502"/>
      <c r="I18" s="502"/>
      <c r="J18" s="502"/>
      <c r="K18" s="502"/>
      <c r="L18" s="502"/>
      <c r="M18" s="502"/>
      <c r="N18" s="153"/>
      <c r="O18" s="503"/>
      <c r="P18" s="503"/>
      <c r="Q18" s="152"/>
    </row>
    <row r="19" spans="1:18">
      <c r="A19" s="90" t="s">
        <v>384</v>
      </c>
      <c r="B19" s="86"/>
      <c r="C19" s="86"/>
      <c r="D19" s="86"/>
      <c r="E19" s="86"/>
      <c r="F19" s="505"/>
      <c r="G19" s="505"/>
      <c r="H19" s="505"/>
      <c r="I19" s="505"/>
      <c r="J19" s="90"/>
      <c r="K19" s="90"/>
      <c r="L19" s="86"/>
      <c r="M19" s="90"/>
      <c r="N19" s="153"/>
      <c r="O19" s="506"/>
      <c r="P19" s="506"/>
      <c r="Q19" s="152"/>
    </row>
    <row r="20" spans="1:18">
      <c r="A20" s="11" t="s">
        <v>385</v>
      </c>
      <c r="B20" s="507"/>
      <c r="C20" s="507"/>
      <c r="D20" s="507"/>
      <c r="E20" s="507"/>
      <c r="F20" s="508"/>
      <c r="G20" s="508"/>
      <c r="H20" s="508"/>
      <c r="I20" s="508"/>
      <c r="J20" s="11"/>
      <c r="K20" s="11"/>
      <c r="L20" s="507"/>
      <c r="M20" s="11"/>
      <c r="N20" s="227"/>
      <c r="O20" s="509"/>
      <c r="P20" s="509"/>
      <c r="Q20" s="228"/>
    </row>
    <row r="21" spans="1:18">
      <c r="A21" s="9" t="s">
        <v>386</v>
      </c>
      <c r="B21" s="10">
        <f>SUM(B9:B20)</f>
        <v>33176</v>
      </c>
      <c r="C21" s="10">
        <f t="shared" ref="C21:N21" si="0">SUM(C9:C20)</f>
        <v>610828.45889999997</v>
      </c>
      <c r="D21" s="10">
        <f t="shared" si="0"/>
        <v>12424272.423309421</v>
      </c>
      <c r="E21" s="10">
        <f t="shared" si="0"/>
        <v>2728.0555569999992</v>
      </c>
      <c r="F21" s="10">
        <f t="shared" si="0"/>
        <v>2687</v>
      </c>
      <c r="G21" s="10">
        <f t="shared" si="0"/>
        <v>66235.406699999992</v>
      </c>
      <c r="H21" s="10">
        <f t="shared" si="0"/>
        <v>537413.103</v>
      </c>
      <c r="I21" s="10">
        <f t="shared" si="0"/>
        <v>228.97250299999996</v>
      </c>
      <c r="J21" s="10">
        <f t="shared" si="0"/>
        <v>5336</v>
      </c>
      <c r="K21" s="10">
        <f t="shared" si="0"/>
        <v>1539.8053000000009</v>
      </c>
      <c r="L21" s="10">
        <f>SUM(L9:L20)</f>
        <v>1906228.868999999</v>
      </c>
      <c r="M21" s="10">
        <f t="shared" si="0"/>
        <v>230.19011200000011</v>
      </c>
      <c r="N21" s="426">
        <f t="shared" si="0"/>
        <v>41199</v>
      </c>
      <c r="O21" s="426">
        <f>SUM(O9:O20)</f>
        <v>678603.67089999991</v>
      </c>
      <c r="P21" s="426">
        <f>SUM(P9:P20)</f>
        <v>14867914.39530942</v>
      </c>
      <c r="Q21" s="426">
        <f>SUM(Q9:Q20)</f>
        <v>3187.2181719999994</v>
      </c>
    </row>
    <row r="23" spans="1:18" ht="12.75" customHeight="1">
      <c r="A23" s="1430" t="s">
        <v>387</v>
      </c>
      <c r="B23" s="1431"/>
      <c r="C23" s="1431"/>
      <c r="D23" s="1431"/>
      <c r="E23" s="1431"/>
      <c r="F23" s="1431"/>
      <c r="G23" s="1431"/>
      <c r="H23" s="1431"/>
      <c r="I23" s="1431"/>
      <c r="J23" s="1431"/>
      <c r="K23" s="1431"/>
      <c r="L23" s="1431"/>
      <c r="M23" s="1431"/>
      <c r="N23" s="1431"/>
      <c r="O23" s="1431"/>
      <c r="P23" s="1431"/>
      <c r="Q23" s="1432"/>
    </row>
    <row r="24" spans="1:18" ht="12.75" customHeight="1">
      <c r="A24" s="1412" t="s">
        <v>363</v>
      </c>
      <c r="B24" s="1412"/>
      <c r="C24" s="1412"/>
      <c r="D24" s="1412"/>
      <c r="E24" s="1412"/>
      <c r="F24" s="1412"/>
      <c r="G24" s="1412"/>
      <c r="H24" s="1412"/>
      <c r="I24" s="1412"/>
      <c r="J24" s="1412"/>
      <c r="K24" s="1412"/>
      <c r="L24" s="1412"/>
      <c r="M24" s="1412"/>
      <c r="N24" s="1412"/>
      <c r="O24" s="1412"/>
      <c r="P24" s="349"/>
      <c r="Q24" s="349"/>
    </row>
    <row r="25" spans="1:18" ht="16.5" customHeight="1"/>
    <row r="26" spans="1:18" s="1179" customFormat="1" ht="15" customHeight="1">
      <c r="A26" s="1427" t="s">
        <v>388</v>
      </c>
      <c r="B26" s="1428"/>
      <c r="C26" s="1428"/>
      <c r="D26" s="1428"/>
      <c r="E26" s="1428"/>
      <c r="F26" s="1428"/>
      <c r="G26" s="1428"/>
      <c r="H26" s="1428"/>
      <c r="I26" s="1429"/>
      <c r="J26" s="1212"/>
      <c r="K26" s="1212"/>
      <c r="L26" s="1212"/>
      <c r="M26" s="1212"/>
      <c r="N26" s="1212"/>
      <c r="O26" s="1212"/>
      <c r="P26" s="1212"/>
      <c r="Q26" s="1212"/>
    </row>
    <row r="27" spans="1:18">
      <c r="A27" s="443"/>
      <c r="B27" s="1420" t="s">
        <v>367</v>
      </c>
      <c r="C27" s="1420"/>
      <c r="D27" s="1420"/>
      <c r="E27" s="1436"/>
      <c r="F27" s="1420" t="s">
        <v>368</v>
      </c>
      <c r="G27" s="1420"/>
      <c r="H27" s="1420"/>
      <c r="I27" s="1420"/>
      <c r="J27" s="1360" t="s">
        <v>369</v>
      </c>
      <c r="K27" s="1360"/>
      <c r="L27" s="1360"/>
      <c r="M27" s="1360"/>
      <c r="N27" s="1360" t="s">
        <v>9</v>
      </c>
      <c r="O27" s="1360"/>
      <c r="P27" s="1360"/>
      <c r="Q27" s="1360"/>
    </row>
    <row r="28" spans="1:18">
      <c r="A28" s="1421" t="s">
        <v>366</v>
      </c>
      <c r="B28" s="1424" t="s">
        <v>370</v>
      </c>
      <c r="C28" s="18"/>
      <c r="D28" s="19"/>
      <c r="E28" s="20"/>
      <c r="F28" s="1424" t="s">
        <v>370</v>
      </c>
      <c r="G28" s="18"/>
      <c r="H28" s="19"/>
      <c r="I28" s="20"/>
      <c r="J28" s="1424" t="s">
        <v>370</v>
      </c>
      <c r="K28" s="18"/>
      <c r="L28" s="19"/>
      <c r="M28" s="20"/>
      <c r="N28" s="1424" t="s">
        <v>370</v>
      </c>
      <c r="O28" s="18"/>
      <c r="P28" s="19"/>
      <c r="Q28" s="20"/>
    </row>
    <row r="29" spans="1:18" ht="13.5" customHeight="1">
      <c r="A29" s="1422"/>
      <c r="B29" s="1425"/>
      <c r="C29" s="1420" t="s">
        <v>371</v>
      </c>
      <c r="D29" s="1420"/>
      <c r="E29" s="1420"/>
      <c r="F29" s="1425"/>
      <c r="G29" s="1420" t="s">
        <v>371</v>
      </c>
      <c r="H29" s="1420"/>
      <c r="I29" s="1420"/>
      <c r="J29" s="1425"/>
      <c r="K29" s="1420" t="s">
        <v>371</v>
      </c>
      <c r="L29" s="1420"/>
      <c r="M29" s="1420"/>
      <c r="N29" s="1425"/>
      <c r="O29" s="1420" t="s">
        <v>371</v>
      </c>
      <c r="P29" s="1420"/>
      <c r="Q29" s="1420"/>
    </row>
    <row r="30" spans="1:18" ht="25.5" customHeight="1">
      <c r="A30" s="1423"/>
      <c r="B30" s="1425"/>
      <c r="C30" s="21" t="s">
        <v>372</v>
      </c>
      <c r="D30" s="353" t="s">
        <v>373</v>
      </c>
      <c r="E30" s="353" t="s">
        <v>215</v>
      </c>
      <c r="F30" s="1426"/>
      <c r="G30" s="21" t="s">
        <v>372</v>
      </c>
      <c r="H30" s="353" t="s">
        <v>373</v>
      </c>
      <c r="I30" s="353" t="s">
        <v>215</v>
      </c>
      <c r="J30" s="1426"/>
      <c r="K30" s="21" t="s">
        <v>372</v>
      </c>
      <c r="L30" s="353" t="s">
        <v>373</v>
      </c>
      <c r="M30" s="353" t="s">
        <v>215</v>
      </c>
      <c r="N30" s="1426"/>
      <c r="O30" s="21" t="s">
        <v>372</v>
      </c>
      <c r="P30" s="353" t="s">
        <v>373</v>
      </c>
      <c r="Q30" s="353" t="s">
        <v>215</v>
      </c>
    </row>
    <row r="31" spans="1:18">
      <c r="A31" s="1059" t="s">
        <v>374</v>
      </c>
      <c r="B31" s="1127">
        <v>0</v>
      </c>
      <c r="C31" s="1128"/>
      <c r="D31" s="1129"/>
      <c r="E31" s="1129"/>
      <c r="F31" s="1127">
        <v>0</v>
      </c>
      <c r="G31" s="1129"/>
      <c r="H31" s="1129"/>
      <c r="I31" s="1129"/>
      <c r="J31" s="1127">
        <v>0</v>
      </c>
      <c r="K31" s="1129"/>
      <c r="L31" s="1129"/>
      <c r="M31" s="1129"/>
      <c r="N31" s="1127">
        <v>0</v>
      </c>
      <c r="O31" s="1129"/>
      <c r="P31" s="1129"/>
      <c r="Q31" s="102"/>
    </row>
    <row r="32" spans="1:18">
      <c r="A32" s="90" t="s">
        <v>375</v>
      </c>
      <c r="B32" s="1127">
        <v>0</v>
      </c>
      <c r="C32" s="1130"/>
      <c r="D32" s="1130"/>
      <c r="E32" s="1130"/>
      <c r="F32" s="1127">
        <v>0</v>
      </c>
      <c r="G32" s="1129"/>
      <c r="H32" s="1129"/>
      <c r="I32" s="1129"/>
      <c r="J32" s="1127">
        <v>0</v>
      </c>
      <c r="K32" s="1129"/>
      <c r="L32" s="1130"/>
      <c r="M32" s="1130"/>
      <c r="N32" s="1127">
        <v>0</v>
      </c>
      <c r="O32" s="1129"/>
      <c r="P32" s="1129"/>
      <c r="Q32" s="102"/>
    </row>
    <row r="33" spans="1:17">
      <c r="A33" s="90" t="s">
        <v>376</v>
      </c>
      <c r="B33" s="1127">
        <v>0</v>
      </c>
      <c r="C33" s="1129"/>
      <c r="D33" s="1129"/>
      <c r="E33" s="1129"/>
      <c r="F33" s="1127">
        <v>0</v>
      </c>
      <c r="G33" s="1129"/>
      <c r="H33" s="1129"/>
      <c r="I33" s="1129"/>
      <c r="J33" s="1127">
        <v>0</v>
      </c>
      <c r="K33" s="1129"/>
      <c r="L33" s="1129"/>
      <c r="M33" s="1129"/>
      <c r="N33" s="1127">
        <v>0</v>
      </c>
      <c r="O33" s="1129"/>
      <c r="P33" s="1129"/>
      <c r="Q33" s="102"/>
    </row>
    <row r="34" spans="1:17">
      <c r="A34" s="90" t="s">
        <v>377</v>
      </c>
      <c r="B34" s="1127">
        <v>0</v>
      </c>
      <c r="C34" s="1129"/>
      <c r="D34" s="1129"/>
      <c r="E34" s="1129"/>
      <c r="F34" s="1127">
        <v>0</v>
      </c>
      <c r="G34" s="1129"/>
      <c r="H34" s="1129"/>
      <c r="I34" s="1129"/>
      <c r="J34" s="1127">
        <v>0</v>
      </c>
      <c r="K34" s="1129"/>
      <c r="L34" s="1129"/>
      <c r="M34" s="1129"/>
      <c r="N34" s="1127">
        <v>0</v>
      </c>
      <c r="O34" s="1129"/>
      <c r="P34" s="1129"/>
      <c r="Q34" s="102"/>
    </row>
    <row r="35" spans="1:17">
      <c r="A35" s="90" t="s">
        <v>378</v>
      </c>
      <c r="B35" s="1127">
        <v>0</v>
      </c>
      <c r="C35" s="102"/>
      <c r="D35" s="102"/>
      <c r="E35" s="102"/>
      <c r="F35" s="1127">
        <v>0</v>
      </c>
      <c r="G35" s="102"/>
      <c r="H35" s="102"/>
      <c r="I35" s="102"/>
      <c r="J35" s="1127">
        <v>0</v>
      </c>
      <c r="K35" s="102"/>
      <c r="L35" s="102"/>
      <c r="M35" s="102"/>
      <c r="N35" s="1127">
        <v>0</v>
      </c>
      <c r="O35" s="102"/>
      <c r="P35" s="102"/>
      <c r="Q35" s="102"/>
    </row>
    <row r="36" spans="1:17">
      <c r="A36" s="90" t="s">
        <v>379</v>
      </c>
      <c r="B36" s="1171">
        <v>0</v>
      </c>
      <c r="C36" s="102"/>
      <c r="D36" s="102"/>
      <c r="E36" s="102"/>
      <c r="F36" s="1171">
        <v>0</v>
      </c>
      <c r="G36" s="102"/>
      <c r="H36" s="102"/>
      <c r="I36" s="102"/>
      <c r="J36" s="1171">
        <v>0</v>
      </c>
      <c r="K36" s="102"/>
      <c r="L36" s="102"/>
      <c r="M36" s="102"/>
      <c r="N36" s="1171">
        <v>0</v>
      </c>
      <c r="O36" s="102"/>
      <c r="P36" s="102"/>
      <c r="Q36" s="102"/>
    </row>
    <row r="37" spans="1:17">
      <c r="A37" s="90" t="s">
        <v>380</v>
      </c>
      <c r="B37" s="103"/>
      <c r="C37" s="102"/>
      <c r="D37" s="102"/>
      <c r="E37" s="102"/>
      <c r="F37" s="102"/>
      <c r="G37" s="102"/>
      <c r="H37" s="102"/>
      <c r="I37" s="102"/>
      <c r="J37" s="102"/>
      <c r="K37" s="102"/>
      <c r="L37" s="102"/>
      <c r="M37" s="102"/>
      <c r="N37" s="102"/>
      <c r="O37" s="102"/>
      <c r="P37" s="102"/>
      <c r="Q37" s="102"/>
    </row>
    <row r="38" spans="1:17">
      <c r="A38" s="90" t="s">
        <v>381</v>
      </c>
      <c r="B38" s="103"/>
      <c r="C38" s="102"/>
      <c r="D38" s="102"/>
      <c r="E38" s="102"/>
      <c r="F38" s="102"/>
      <c r="G38" s="102"/>
      <c r="H38" s="102"/>
      <c r="I38" s="102"/>
      <c r="J38" s="102"/>
      <c r="K38" s="102"/>
      <c r="L38" s="102"/>
      <c r="M38" s="102"/>
      <c r="N38" s="102"/>
      <c r="O38" s="102"/>
      <c r="P38" s="102"/>
      <c r="Q38" s="102"/>
    </row>
    <row r="39" spans="1:17">
      <c r="A39" s="90" t="s">
        <v>382</v>
      </c>
      <c r="B39" s="103"/>
      <c r="C39" s="102"/>
      <c r="D39" s="102"/>
      <c r="E39" s="102"/>
      <c r="F39" s="102"/>
      <c r="G39" s="102"/>
      <c r="H39" s="102"/>
      <c r="I39" s="102"/>
      <c r="J39" s="102"/>
      <c r="K39" s="102"/>
      <c r="L39" s="102"/>
      <c r="M39" s="102"/>
      <c r="N39" s="102"/>
      <c r="O39" s="102"/>
      <c r="P39" s="102"/>
      <c r="Q39" s="102"/>
    </row>
    <row r="40" spans="1:17">
      <c r="A40" s="90" t="s">
        <v>383</v>
      </c>
      <c r="B40" s="102"/>
      <c r="C40" s="102"/>
      <c r="D40" s="102"/>
      <c r="E40" s="102"/>
      <c r="F40" s="102"/>
      <c r="G40" s="102"/>
      <c r="H40" s="102"/>
      <c r="I40" s="102"/>
      <c r="J40" s="102"/>
      <c r="K40" s="102"/>
      <c r="L40" s="102"/>
      <c r="M40" s="102"/>
      <c r="N40" s="102"/>
      <c r="O40" s="102"/>
      <c r="P40" s="102"/>
      <c r="Q40" s="102"/>
    </row>
    <row r="41" spans="1:17">
      <c r="A41" s="90" t="s">
        <v>384</v>
      </c>
      <c r="B41" s="102"/>
      <c r="C41" s="102"/>
      <c r="D41" s="102"/>
      <c r="E41" s="102"/>
      <c r="F41" s="102"/>
      <c r="G41" s="102"/>
      <c r="H41" s="102"/>
      <c r="I41" s="102"/>
      <c r="J41" s="102"/>
      <c r="K41" s="102"/>
      <c r="L41" s="102"/>
      <c r="M41" s="102"/>
      <c r="N41" s="102"/>
      <c r="O41" s="102"/>
      <c r="P41" s="102"/>
      <c r="Q41" s="102"/>
    </row>
    <row r="42" spans="1:17" ht="13.5" thickBot="1">
      <c r="A42" s="11" t="s">
        <v>385</v>
      </c>
      <c r="B42" s="17"/>
      <c r="C42" s="17"/>
      <c r="D42" s="17"/>
      <c r="E42" s="17"/>
      <c r="F42" s="17"/>
      <c r="G42" s="17"/>
      <c r="H42" s="17"/>
      <c r="I42" s="17"/>
      <c r="J42" s="17"/>
      <c r="K42" s="17"/>
      <c r="L42" s="17"/>
      <c r="M42" s="17"/>
      <c r="N42" s="17"/>
      <c r="O42" s="17"/>
      <c r="P42" s="17"/>
      <c r="Q42" s="17"/>
    </row>
    <row r="43" spans="1:17">
      <c r="A43" s="9" t="s">
        <v>386</v>
      </c>
      <c r="B43" s="10">
        <f>SUM(B31:B42)</f>
        <v>0</v>
      </c>
      <c r="C43" s="10">
        <f t="shared" ref="C43:Q43" si="1">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c r="A44" s="8"/>
      <c r="B44" s="22"/>
      <c r="C44" s="22"/>
      <c r="D44" s="22"/>
      <c r="E44" s="22"/>
      <c r="F44" s="22"/>
      <c r="G44" s="22"/>
      <c r="H44" s="22"/>
      <c r="I44" s="22"/>
      <c r="J44" s="22"/>
      <c r="K44" s="22"/>
      <c r="L44" s="22"/>
      <c r="M44" s="22"/>
      <c r="N44" s="22"/>
      <c r="O44" s="22"/>
      <c r="P44" s="22"/>
      <c r="Q44" s="23"/>
    </row>
    <row r="45" spans="1:17">
      <c r="A45" s="1430" t="s">
        <v>389</v>
      </c>
      <c r="B45" s="1431"/>
      <c r="C45" s="1431"/>
      <c r="D45" s="1431"/>
      <c r="E45" s="1431"/>
      <c r="F45" s="1431"/>
      <c r="G45" s="1431"/>
      <c r="H45" s="1431"/>
      <c r="I45" s="1431"/>
      <c r="J45" s="1431"/>
      <c r="K45" s="1431"/>
      <c r="L45" s="1431"/>
      <c r="M45" s="1431"/>
      <c r="N45" s="1431"/>
      <c r="O45" s="1431"/>
      <c r="P45" s="1431"/>
      <c r="Q45" s="1432"/>
    </row>
    <row r="46" spans="1:17">
      <c r="A46" s="1412" t="s">
        <v>363</v>
      </c>
      <c r="B46" s="1412"/>
      <c r="C46" s="1412"/>
      <c r="D46" s="1412"/>
      <c r="E46" s="1412"/>
      <c r="F46" s="1412"/>
      <c r="G46" s="1412"/>
      <c r="H46" s="1412"/>
      <c r="I46" s="1412"/>
      <c r="J46" s="1412"/>
      <c r="K46" s="1412"/>
      <c r="L46" s="1412"/>
      <c r="M46" s="1412"/>
      <c r="N46" s="1412"/>
      <c r="O46" s="1412"/>
    </row>
    <row r="47" spans="1:17">
      <c r="A47" s="442"/>
      <c r="B47" s="442"/>
      <c r="C47" s="442"/>
      <c r="D47" s="442"/>
      <c r="E47" s="442"/>
      <c r="F47" s="442"/>
      <c r="G47" s="442"/>
      <c r="H47" s="442"/>
      <c r="I47" s="442"/>
      <c r="J47" s="442"/>
      <c r="K47" s="442"/>
      <c r="L47" s="442"/>
      <c r="M47" s="442"/>
      <c r="N47" s="442"/>
      <c r="O47" s="442"/>
    </row>
    <row r="48" spans="1:17" s="1179" customFormat="1" ht="15.75">
      <c r="A48" s="1427" t="s">
        <v>390</v>
      </c>
      <c r="B48" s="1428"/>
      <c r="C48" s="1428"/>
      <c r="D48" s="1428"/>
      <c r="E48" s="1428"/>
      <c r="F48" s="1428"/>
      <c r="G48" s="1428"/>
      <c r="H48" s="1428"/>
      <c r="I48" s="1429"/>
      <c r="J48" s="1212"/>
      <c r="K48" s="1212"/>
      <c r="L48" s="1212"/>
      <c r="M48" s="1212"/>
      <c r="N48" s="1212"/>
      <c r="O48" s="1212"/>
      <c r="P48" s="1212"/>
      <c r="Q48" s="1212"/>
    </row>
    <row r="49" spans="1:17">
      <c r="A49" s="1433" t="s">
        <v>366</v>
      </c>
      <c r="B49" s="1420" t="s">
        <v>367</v>
      </c>
      <c r="C49" s="1420"/>
      <c r="D49" s="1420"/>
      <c r="E49" s="1436"/>
      <c r="F49" s="1420" t="s">
        <v>368</v>
      </c>
      <c r="G49" s="1420"/>
      <c r="H49" s="1420"/>
      <c r="I49" s="1420"/>
      <c r="J49" s="1360" t="s">
        <v>369</v>
      </c>
      <c r="K49" s="1360"/>
      <c r="L49" s="1360"/>
      <c r="M49" s="1360"/>
      <c r="N49" s="1360" t="s">
        <v>9</v>
      </c>
      <c r="O49" s="1360"/>
      <c r="P49" s="1360"/>
      <c r="Q49" s="1360"/>
    </row>
    <row r="50" spans="1:17" ht="13.5" customHeight="1">
      <c r="A50" s="1434"/>
      <c r="B50" s="1437" t="s">
        <v>391</v>
      </c>
      <c r="C50" s="1360" t="s">
        <v>371</v>
      </c>
      <c r="D50" s="1360"/>
      <c r="E50" s="1360"/>
      <c r="F50" s="1437" t="s">
        <v>391</v>
      </c>
      <c r="G50" s="1360" t="s">
        <v>371</v>
      </c>
      <c r="H50" s="1360"/>
      <c r="I50" s="1360"/>
      <c r="J50" s="1437" t="s">
        <v>391</v>
      </c>
      <c r="K50" s="1360" t="s">
        <v>371</v>
      </c>
      <c r="L50" s="1360"/>
      <c r="M50" s="1360"/>
      <c r="N50" s="1437" t="s">
        <v>391</v>
      </c>
      <c r="O50" s="1360" t="s">
        <v>371</v>
      </c>
      <c r="P50" s="1360"/>
      <c r="Q50" s="1360"/>
    </row>
    <row r="51" spans="1:17" ht="39.75" customHeight="1">
      <c r="A51" s="1435"/>
      <c r="B51" s="1437"/>
      <c r="C51" s="353" t="s">
        <v>372</v>
      </c>
      <c r="D51" s="353" t="s">
        <v>373</v>
      </c>
      <c r="E51" s="353" t="s">
        <v>215</v>
      </c>
      <c r="F51" s="1437"/>
      <c r="G51" s="353" t="s">
        <v>372</v>
      </c>
      <c r="H51" s="353" t="s">
        <v>373</v>
      </c>
      <c r="I51" s="353" t="s">
        <v>215</v>
      </c>
      <c r="J51" s="1437"/>
      <c r="K51" s="353" t="s">
        <v>372</v>
      </c>
      <c r="L51" s="353" t="s">
        <v>373</v>
      </c>
      <c r="M51" s="353" t="s">
        <v>215</v>
      </c>
      <c r="N51" s="1437"/>
      <c r="O51" s="353" t="s">
        <v>372</v>
      </c>
      <c r="P51" s="353" t="s">
        <v>373</v>
      </c>
      <c r="Q51" s="353" t="s">
        <v>215</v>
      </c>
    </row>
    <row r="52" spans="1:17">
      <c r="A52" s="90" t="s">
        <v>374</v>
      </c>
      <c r="B52" s="104">
        <v>10</v>
      </c>
      <c r="C52" s="102">
        <v>8402</v>
      </c>
      <c r="D52" s="102">
        <v>283034</v>
      </c>
      <c r="E52" s="102">
        <v>11</v>
      </c>
      <c r="F52" s="102" t="s">
        <v>392</v>
      </c>
      <c r="G52" s="102" t="s">
        <v>392</v>
      </c>
      <c r="H52" s="102" t="s">
        <v>392</v>
      </c>
      <c r="I52" s="102" t="s">
        <v>392</v>
      </c>
      <c r="J52" s="102" t="s">
        <v>392</v>
      </c>
      <c r="K52" s="102" t="s">
        <v>392</v>
      </c>
      <c r="L52" s="102" t="s">
        <v>392</v>
      </c>
      <c r="M52" s="102" t="s">
        <v>392</v>
      </c>
      <c r="N52" s="102">
        <v>10</v>
      </c>
      <c r="O52" s="102">
        <v>8402</v>
      </c>
      <c r="P52" s="102">
        <v>283034</v>
      </c>
      <c r="Q52" s="102">
        <v>11</v>
      </c>
    </row>
    <row r="53" spans="1:17">
      <c r="A53" s="90" t="s">
        <v>375</v>
      </c>
      <c r="B53" s="104">
        <v>6</v>
      </c>
      <c r="C53" s="102">
        <v>38076.83</v>
      </c>
      <c r="D53" s="102">
        <v>290190.15999999997</v>
      </c>
      <c r="E53" s="102">
        <v>10.9612</v>
      </c>
      <c r="F53" s="102">
        <v>0</v>
      </c>
      <c r="G53" s="102">
        <v>0</v>
      </c>
      <c r="H53" s="102">
        <v>0</v>
      </c>
      <c r="I53" s="102">
        <v>0</v>
      </c>
      <c r="J53" s="102"/>
      <c r="K53" s="102"/>
      <c r="L53" s="102"/>
      <c r="M53" s="102"/>
      <c r="N53" s="102">
        <f t="shared" ref="N53:N63" si="2">B53+J53</f>
        <v>6</v>
      </c>
      <c r="O53" s="102">
        <f t="shared" ref="O53:O63" si="3">C53+K53</f>
        <v>38076.83</v>
      </c>
      <c r="P53" s="102">
        <f t="shared" ref="P53:P63" si="4">D53+L53</f>
        <v>290190.15999999997</v>
      </c>
      <c r="Q53" s="102">
        <f t="shared" ref="Q53:Q63" si="5">E53+M53</f>
        <v>10.9612</v>
      </c>
    </row>
    <row r="54" spans="1:17">
      <c r="A54" s="90" t="s">
        <v>376</v>
      </c>
      <c r="B54" s="104">
        <v>4</v>
      </c>
      <c r="C54" s="102">
        <v>-1837.7199999999998</v>
      </c>
      <c r="D54" s="102">
        <v>144807.02499999999</v>
      </c>
      <c r="E54" s="102">
        <v>2.1120999999999994</v>
      </c>
      <c r="F54" s="102">
        <v>0</v>
      </c>
      <c r="G54" s="102">
        <v>0</v>
      </c>
      <c r="H54" s="102">
        <v>0</v>
      </c>
      <c r="I54" s="102">
        <v>0</v>
      </c>
      <c r="J54" s="102"/>
      <c r="K54" s="147"/>
      <c r="L54" s="148"/>
      <c r="M54" s="148"/>
      <c r="N54" s="102">
        <f t="shared" si="2"/>
        <v>4</v>
      </c>
      <c r="O54" s="102">
        <f t="shared" si="3"/>
        <v>-1837.7199999999998</v>
      </c>
      <c r="P54" s="102">
        <f t="shared" si="4"/>
        <v>144807.02499999999</v>
      </c>
      <c r="Q54" s="102">
        <f t="shared" si="5"/>
        <v>2.1120999999999994</v>
      </c>
    </row>
    <row r="55" spans="1:17">
      <c r="A55" s="90" t="s">
        <v>377</v>
      </c>
      <c r="B55" s="102">
        <v>0</v>
      </c>
      <c r="C55" s="102">
        <v>0</v>
      </c>
      <c r="D55" s="102">
        <v>0</v>
      </c>
      <c r="E55" s="102">
        <v>0</v>
      </c>
      <c r="F55" s="102">
        <v>0</v>
      </c>
      <c r="G55" s="102">
        <v>0</v>
      </c>
      <c r="H55" s="102">
        <v>0</v>
      </c>
      <c r="I55" s="102">
        <v>0</v>
      </c>
      <c r="J55" s="102">
        <v>0</v>
      </c>
      <c r="K55" s="102">
        <v>0</v>
      </c>
      <c r="L55" s="102">
        <v>0</v>
      </c>
      <c r="M55" s="102">
        <v>0</v>
      </c>
      <c r="N55" s="102">
        <f t="shared" si="2"/>
        <v>0</v>
      </c>
      <c r="O55" s="102">
        <f t="shared" si="3"/>
        <v>0</v>
      </c>
      <c r="P55" s="102">
        <f t="shared" si="4"/>
        <v>0</v>
      </c>
      <c r="Q55" s="102">
        <f t="shared" si="5"/>
        <v>0</v>
      </c>
    </row>
    <row r="56" spans="1:17">
      <c r="A56" s="90" t="s">
        <v>378</v>
      </c>
      <c r="B56" s="104">
        <v>1</v>
      </c>
      <c r="C56" s="102">
        <v>15068.717000000001</v>
      </c>
      <c r="D56" s="102">
        <v>100981.28000000001</v>
      </c>
      <c r="E56" s="102">
        <v>0.34860000000000002</v>
      </c>
      <c r="F56" s="102">
        <v>0</v>
      </c>
      <c r="G56" s="102">
        <v>0</v>
      </c>
      <c r="H56" s="102">
        <v>0</v>
      </c>
      <c r="I56" s="102">
        <v>0</v>
      </c>
      <c r="J56" s="104">
        <v>0</v>
      </c>
      <c r="K56" s="154">
        <v>0</v>
      </c>
      <c r="L56" s="154">
        <v>0</v>
      </c>
      <c r="M56" s="154">
        <v>0</v>
      </c>
      <c r="N56" s="102">
        <f t="shared" si="2"/>
        <v>1</v>
      </c>
      <c r="O56" s="102">
        <f t="shared" si="3"/>
        <v>15068.717000000001</v>
      </c>
      <c r="P56" s="102">
        <f t="shared" si="4"/>
        <v>100981.28000000001</v>
      </c>
      <c r="Q56" s="102">
        <f t="shared" si="5"/>
        <v>0.34860000000000002</v>
      </c>
    </row>
    <row r="57" spans="1:17">
      <c r="A57" s="90" t="s">
        <v>379</v>
      </c>
      <c r="B57" s="104">
        <v>0</v>
      </c>
      <c r="C57" s="102">
        <v>0</v>
      </c>
      <c r="D57" s="102">
        <v>0</v>
      </c>
      <c r="E57" s="102">
        <v>0</v>
      </c>
      <c r="F57" s="102">
        <v>0</v>
      </c>
      <c r="G57" s="102">
        <v>0</v>
      </c>
      <c r="H57" s="102">
        <v>0</v>
      </c>
      <c r="I57" s="102">
        <v>0</v>
      </c>
      <c r="J57" s="102">
        <v>0</v>
      </c>
      <c r="K57" s="147">
        <v>0</v>
      </c>
      <c r="L57" s="147">
        <v>0</v>
      </c>
      <c r="M57" s="147">
        <v>0</v>
      </c>
      <c r="N57" s="102">
        <f>B57+J57</f>
        <v>0</v>
      </c>
      <c r="O57" s="102">
        <f t="shared" si="3"/>
        <v>0</v>
      </c>
      <c r="P57" s="102">
        <f t="shared" si="4"/>
        <v>0</v>
      </c>
      <c r="Q57" s="102">
        <f t="shared" si="5"/>
        <v>0</v>
      </c>
    </row>
    <row r="58" spans="1:17">
      <c r="A58" s="90" t="s">
        <v>380</v>
      </c>
      <c r="B58" s="104">
        <v>2</v>
      </c>
      <c r="C58" s="102">
        <v>1476.6321000000003</v>
      </c>
      <c r="D58" s="102">
        <v>169768.25</v>
      </c>
      <c r="E58" s="102">
        <v>2.5670999999999999</v>
      </c>
      <c r="F58" s="102">
        <v>0</v>
      </c>
      <c r="G58" s="102">
        <v>0</v>
      </c>
      <c r="H58" s="102">
        <v>0</v>
      </c>
      <c r="I58" s="102">
        <v>0</v>
      </c>
      <c r="J58" s="102">
        <v>0</v>
      </c>
      <c r="K58" s="102">
        <v>0</v>
      </c>
      <c r="L58" s="102">
        <v>0</v>
      </c>
      <c r="M58" s="102">
        <v>0</v>
      </c>
      <c r="N58" s="102">
        <f t="shared" si="2"/>
        <v>2</v>
      </c>
      <c r="O58" s="102">
        <f t="shared" si="3"/>
        <v>1476.6321000000003</v>
      </c>
      <c r="P58" s="102">
        <f t="shared" si="4"/>
        <v>169768.25</v>
      </c>
      <c r="Q58" s="102">
        <f t="shared" si="5"/>
        <v>2.5670999999999999</v>
      </c>
    </row>
    <row r="59" spans="1:17">
      <c r="A59" s="90" t="s">
        <v>381</v>
      </c>
      <c r="B59" s="104"/>
      <c r="C59" s="102"/>
      <c r="D59" s="102"/>
      <c r="E59" s="102"/>
      <c r="F59" s="102"/>
      <c r="G59" s="102"/>
      <c r="H59" s="102"/>
      <c r="I59" s="102"/>
      <c r="J59" s="102"/>
      <c r="K59" s="102"/>
      <c r="L59" s="102"/>
      <c r="M59" s="102"/>
      <c r="N59" s="102">
        <f t="shared" si="2"/>
        <v>0</v>
      </c>
      <c r="O59" s="102">
        <f t="shared" si="3"/>
        <v>0</v>
      </c>
      <c r="P59" s="102">
        <f t="shared" si="4"/>
        <v>0</v>
      </c>
      <c r="Q59" s="102">
        <f t="shared" si="5"/>
        <v>0</v>
      </c>
    </row>
    <row r="60" spans="1:17">
      <c r="A60" s="90" t="s">
        <v>382</v>
      </c>
      <c r="B60" s="104"/>
      <c r="C60" s="102"/>
      <c r="D60" s="102"/>
      <c r="E60" s="102"/>
      <c r="F60" s="102"/>
      <c r="G60" s="102"/>
      <c r="H60" s="102"/>
      <c r="I60" s="102"/>
      <c r="J60" s="102"/>
      <c r="K60" s="102"/>
      <c r="L60" s="102"/>
      <c r="M60" s="102"/>
      <c r="N60" s="102">
        <f t="shared" si="2"/>
        <v>0</v>
      </c>
      <c r="O60" s="102">
        <f t="shared" si="3"/>
        <v>0</v>
      </c>
      <c r="P60" s="102">
        <f t="shared" si="4"/>
        <v>0</v>
      </c>
      <c r="Q60" s="102">
        <f t="shared" si="5"/>
        <v>0</v>
      </c>
    </row>
    <row r="61" spans="1:17">
      <c r="A61" s="90" t="s">
        <v>383</v>
      </c>
      <c r="B61" s="180"/>
      <c r="C61" s="180"/>
      <c r="D61" s="180"/>
      <c r="E61" s="180"/>
      <c r="F61" s="180"/>
      <c r="G61" s="180"/>
      <c r="H61" s="180"/>
      <c r="I61" s="180"/>
      <c r="J61" s="180"/>
      <c r="K61" s="180"/>
      <c r="L61" s="180"/>
      <c r="M61" s="180"/>
      <c r="N61" s="102">
        <f t="shared" si="2"/>
        <v>0</v>
      </c>
      <c r="O61" s="102">
        <f t="shared" si="3"/>
        <v>0</v>
      </c>
      <c r="P61" s="102">
        <f t="shared" si="4"/>
        <v>0</v>
      </c>
      <c r="Q61" s="102">
        <f t="shared" si="5"/>
        <v>0</v>
      </c>
    </row>
    <row r="62" spans="1:17">
      <c r="A62" s="90" t="s">
        <v>384</v>
      </c>
      <c r="B62" s="180"/>
      <c r="C62" s="180"/>
      <c r="D62" s="180"/>
      <c r="E62" s="180"/>
      <c r="F62" s="180"/>
      <c r="G62" s="180"/>
      <c r="H62" s="180"/>
      <c r="I62" s="180"/>
      <c r="J62" s="180"/>
      <c r="K62" s="180"/>
      <c r="L62" s="180"/>
      <c r="M62" s="180"/>
      <c r="N62" s="102">
        <f t="shared" si="2"/>
        <v>0</v>
      </c>
      <c r="O62" s="102">
        <f t="shared" si="3"/>
        <v>0</v>
      </c>
      <c r="P62" s="102">
        <f t="shared" si="4"/>
        <v>0</v>
      </c>
      <c r="Q62" s="102">
        <f t="shared" si="5"/>
        <v>0</v>
      </c>
    </row>
    <row r="63" spans="1:17" ht="13.5" thickBot="1">
      <c r="A63" s="11" t="s">
        <v>385</v>
      </c>
      <c r="B63" s="74"/>
      <c r="C63" s="74"/>
      <c r="D63" s="74"/>
      <c r="E63" s="74"/>
      <c r="F63" s="74"/>
      <c r="G63" s="74"/>
      <c r="H63" s="74"/>
      <c r="I63" s="74"/>
      <c r="J63" s="74"/>
      <c r="K63" s="74"/>
      <c r="L63" s="74"/>
      <c r="M63" s="253"/>
      <c r="N63" s="254">
        <f t="shared" si="2"/>
        <v>0</v>
      </c>
      <c r="O63" s="254">
        <f t="shared" si="3"/>
        <v>0</v>
      </c>
      <c r="P63" s="254">
        <f t="shared" si="4"/>
        <v>0</v>
      </c>
      <c r="Q63" s="254">
        <f t="shared" si="5"/>
        <v>0</v>
      </c>
    </row>
    <row r="64" spans="1:17">
      <c r="A64" s="9" t="s">
        <v>386</v>
      </c>
      <c r="B64" s="10">
        <f>SUM(B52:B63)</f>
        <v>23</v>
      </c>
      <c r="C64" s="10">
        <f t="shared" ref="C64:Q64" si="6">SUM(C52:C63)</f>
        <v>61186.459100000007</v>
      </c>
      <c r="D64" s="10">
        <f t="shared" si="6"/>
        <v>988780.71499999997</v>
      </c>
      <c r="E64" s="10">
        <f t="shared" si="6"/>
        <v>26.988999999999997</v>
      </c>
      <c r="F64" s="10">
        <f t="shared" si="6"/>
        <v>0</v>
      </c>
      <c r="G64" s="10">
        <f t="shared" si="6"/>
        <v>0</v>
      </c>
      <c r="H64" s="10">
        <f t="shared" si="6"/>
        <v>0</v>
      </c>
      <c r="I64" s="10">
        <f t="shared" si="6"/>
        <v>0</v>
      </c>
      <c r="J64" s="10">
        <f t="shared" si="6"/>
        <v>0</v>
      </c>
      <c r="K64" s="10">
        <f t="shared" si="6"/>
        <v>0</v>
      </c>
      <c r="L64" s="10">
        <f t="shared" si="6"/>
        <v>0</v>
      </c>
      <c r="M64" s="426">
        <f t="shared" si="6"/>
        <v>0</v>
      </c>
      <c r="N64" s="426">
        <f>SUM(N52:N63)</f>
        <v>23</v>
      </c>
      <c r="O64" s="426">
        <f t="shared" si="6"/>
        <v>61186.459100000007</v>
      </c>
      <c r="P64" s="426">
        <f t="shared" si="6"/>
        <v>988780.71499999997</v>
      </c>
      <c r="Q64" s="427">
        <f t="shared" si="6"/>
        <v>26.988999999999997</v>
      </c>
    </row>
    <row r="65" spans="1:17">
      <c r="A65" s="8"/>
      <c r="B65" s="22"/>
      <c r="C65" s="22"/>
      <c r="D65" s="22"/>
      <c r="E65" s="22"/>
      <c r="F65" s="22"/>
      <c r="G65" s="22"/>
      <c r="H65" s="22"/>
      <c r="I65" s="22"/>
      <c r="J65" s="22"/>
      <c r="K65" s="22"/>
      <c r="L65" s="22"/>
      <c r="M65" s="22"/>
      <c r="N65" s="22"/>
      <c r="O65" s="22"/>
      <c r="P65" s="22"/>
      <c r="Q65" s="23"/>
    </row>
    <row r="66" spans="1:17">
      <c r="A66" s="8"/>
      <c r="B66" s="22"/>
      <c r="C66" s="22"/>
      <c r="D66" s="22"/>
      <c r="E66" s="22"/>
      <c r="F66" s="22"/>
      <c r="G66" s="22"/>
      <c r="H66" s="22"/>
      <c r="I66" s="22"/>
      <c r="J66" s="22"/>
      <c r="K66" s="22"/>
      <c r="L66" s="22"/>
      <c r="M66" s="22"/>
      <c r="N66" s="22"/>
      <c r="O66" s="22"/>
      <c r="P66" s="22"/>
      <c r="Q66" s="23"/>
    </row>
    <row r="67" spans="1:17" s="1179" customFormat="1" ht="15.75">
      <c r="A67" s="1427" t="s">
        <v>393</v>
      </c>
      <c r="B67" s="1428"/>
      <c r="C67" s="1428"/>
      <c r="D67" s="1428"/>
      <c r="E67" s="1428"/>
      <c r="F67" s="1428"/>
      <c r="G67" s="1428"/>
      <c r="H67" s="1428"/>
      <c r="I67" s="1429"/>
      <c r="J67" s="1212"/>
      <c r="K67" s="1212"/>
      <c r="L67" s="1212"/>
      <c r="M67" s="1212"/>
      <c r="N67" s="1212"/>
      <c r="O67" s="1212"/>
      <c r="P67" s="1212"/>
      <c r="Q67" s="1212"/>
    </row>
    <row r="68" spans="1:17">
      <c r="A68" s="443"/>
      <c r="B68" s="1420" t="s">
        <v>367</v>
      </c>
      <c r="C68" s="1420"/>
      <c r="D68" s="1420"/>
      <c r="E68" s="1436"/>
      <c r="F68" s="1420" t="s">
        <v>368</v>
      </c>
      <c r="G68" s="1420"/>
      <c r="H68" s="1420"/>
      <c r="I68" s="1420"/>
      <c r="J68" s="1360" t="s">
        <v>369</v>
      </c>
      <c r="K68" s="1360"/>
      <c r="L68" s="1360"/>
      <c r="M68" s="1360"/>
      <c r="N68" s="1360" t="s">
        <v>9</v>
      </c>
      <c r="O68" s="1360"/>
      <c r="P68" s="1360"/>
      <c r="Q68" s="1360"/>
    </row>
    <row r="69" spans="1:17">
      <c r="A69" s="1421" t="s">
        <v>366</v>
      </c>
      <c r="B69" s="1424" t="s">
        <v>370</v>
      </c>
      <c r="C69" s="18"/>
      <c r="D69" s="19"/>
      <c r="E69" s="20"/>
      <c r="F69" s="1424" t="s">
        <v>370</v>
      </c>
      <c r="G69" s="18"/>
      <c r="H69" s="19"/>
      <c r="I69" s="20"/>
      <c r="J69" s="1424" t="s">
        <v>370</v>
      </c>
      <c r="K69" s="18"/>
      <c r="L69" s="19"/>
      <c r="M69" s="20"/>
      <c r="N69" s="1424" t="s">
        <v>370</v>
      </c>
      <c r="O69" s="18"/>
      <c r="P69" s="19"/>
      <c r="Q69" s="20"/>
    </row>
    <row r="70" spans="1:17">
      <c r="A70" s="1422"/>
      <c r="B70" s="1425"/>
      <c r="C70" s="1420" t="s">
        <v>371</v>
      </c>
      <c r="D70" s="1420"/>
      <c r="E70" s="1420"/>
      <c r="F70" s="1425"/>
      <c r="G70" s="1420" t="s">
        <v>371</v>
      </c>
      <c r="H70" s="1420"/>
      <c r="I70" s="1420"/>
      <c r="J70" s="1425"/>
      <c r="K70" s="1420" t="s">
        <v>371</v>
      </c>
      <c r="L70" s="1420"/>
      <c r="M70" s="1420"/>
      <c r="N70" s="1425"/>
      <c r="O70" s="1420" t="s">
        <v>371</v>
      </c>
      <c r="P70" s="1420"/>
      <c r="Q70" s="1420"/>
    </row>
    <row r="71" spans="1:17">
      <c r="A71" s="1423"/>
      <c r="B71" s="1426"/>
      <c r="C71" s="21" t="s">
        <v>372</v>
      </c>
      <c r="D71" s="353" t="s">
        <v>373</v>
      </c>
      <c r="E71" s="353" t="s">
        <v>215</v>
      </c>
      <c r="F71" s="1426"/>
      <c r="G71" s="21" t="s">
        <v>372</v>
      </c>
      <c r="H71" s="353" t="s">
        <v>373</v>
      </c>
      <c r="I71" s="353" t="s">
        <v>215</v>
      </c>
      <c r="J71" s="1426"/>
      <c r="K71" s="21" t="s">
        <v>372</v>
      </c>
      <c r="L71" s="353" t="s">
        <v>373</v>
      </c>
      <c r="M71" s="353" t="s">
        <v>215</v>
      </c>
      <c r="N71" s="1426"/>
      <c r="O71" s="21" t="s">
        <v>372</v>
      </c>
      <c r="P71" s="353" t="s">
        <v>373</v>
      </c>
      <c r="Q71" s="353" t="s">
        <v>215</v>
      </c>
    </row>
    <row r="72" spans="1:17">
      <c r="A72" s="90" t="s">
        <v>374</v>
      </c>
      <c r="B72" s="103">
        <v>0</v>
      </c>
      <c r="C72" s="102">
        <v>0</v>
      </c>
      <c r="D72" s="102">
        <v>0</v>
      </c>
      <c r="E72" s="102">
        <v>0</v>
      </c>
      <c r="F72" s="102">
        <v>0</v>
      </c>
      <c r="G72" s="102">
        <v>0</v>
      </c>
      <c r="H72" s="102">
        <v>0</v>
      </c>
      <c r="I72" s="102">
        <v>0</v>
      </c>
      <c r="J72" s="102">
        <v>0</v>
      </c>
      <c r="K72" s="102">
        <v>0</v>
      </c>
      <c r="L72" s="102">
        <v>0</v>
      </c>
      <c r="M72" s="102">
        <v>0</v>
      </c>
      <c r="N72" s="102">
        <v>0</v>
      </c>
      <c r="O72" s="102">
        <v>0</v>
      </c>
      <c r="P72" s="102">
        <v>0</v>
      </c>
      <c r="Q72" s="102">
        <v>0</v>
      </c>
    </row>
    <row r="73" spans="1:17">
      <c r="A73" s="90" t="s">
        <v>375</v>
      </c>
      <c r="B73" s="103">
        <v>0</v>
      </c>
      <c r="C73" s="102">
        <v>0</v>
      </c>
      <c r="D73" s="102">
        <v>0</v>
      </c>
      <c r="E73" s="102">
        <v>0</v>
      </c>
      <c r="F73" s="102">
        <v>0</v>
      </c>
      <c r="G73" s="102">
        <v>0</v>
      </c>
      <c r="H73" s="102">
        <v>0</v>
      </c>
      <c r="I73" s="102">
        <v>0</v>
      </c>
      <c r="J73" s="102">
        <v>0</v>
      </c>
      <c r="K73" s="102">
        <v>0</v>
      </c>
      <c r="L73" s="102">
        <v>0</v>
      </c>
      <c r="M73" s="102">
        <v>0</v>
      </c>
      <c r="N73" s="102">
        <v>0</v>
      </c>
      <c r="O73" s="102">
        <v>0</v>
      </c>
      <c r="P73" s="102">
        <v>0</v>
      </c>
      <c r="Q73" s="102">
        <v>0</v>
      </c>
    </row>
    <row r="74" spans="1:17">
      <c r="A74" s="90" t="s">
        <v>376</v>
      </c>
      <c r="B74" s="103">
        <v>0</v>
      </c>
      <c r="C74" s="102">
        <v>0</v>
      </c>
      <c r="D74" s="102">
        <v>0</v>
      </c>
      <c r="E74" s="102">
        <v>0</v>
      </c>
      <c r="F74" s="102">
        <v>0</v>
      </c>
      <c r="G74" s="102">
        <v>0</v>
      </c>
      <c r="H74" s="102">
        <v>0</v>
      </c>
      <c r="I74" s="102">
        <v>0</v>
      </c>
      <c r="J74" s="102">
        <v>0</v>
      </c>
      <c r="K74" s="102">
        <v>0</v>
      </c>
      <c r="L74" s="102">
        <v>0</v>
      </c>
      <c r="M74" s="102">
        <v>0</v>
      </c>
      <c r="N74" s="102">
        <v>0</v>
      </c>
      <c r="O74" s="102">
        <v>0</v>
      </c>
      <c r="P74" s="102">
        <v>0</v>
      </c>
      <c r="Q74" s="102">
        <v>0</v>
      </c>
    </row>
    <row r="75" spans="1:17">
      <c r="A75" s="90" t="s">
        <v>377</v>
      </c>
      <c r="B75" s="103">
        <v>0</v>
      </c>
      <c r="C75" s="102">
        <v>0</v>
      </c>
      <c r="D75" s="102">
        <v>0</v>
      </c>
      <c r="E75" s="102">
        <v>0</v>
      </c>
      <c r="F75" s="102">
        <v>0</v>
      </c>
      <c r="G75" s="102">
        <v>0</v>
      </c>
      <c r="H75" s="102">
        <v>0</v>
      </c>
      <c r="I75" s="102">
        <v>0</v>
      </c>
      <c r="J75" s="102">
        <v>0</v>
      </c>
      <c r="K75" s="102">
        <v>0</v>
      </c>
      <c r="L75" s="102">
        <v>0</v>
      </c>
      <c r="M75" s="102">
        <v>0</v>
      </c>
      <c r="N75" s="102">
        <v>0</v>
      </c>
      <c r="O75" s="102">
        <v>0</v>
      </c>
      <c r="P75" s="102">
        <v>0</v>
      </c>
      <c r="Q75" s="102">
        <v>0</v>
      </c>
    </row>
    <row r="76" spans="1:17">
      <c r="A76" s="90" t="s">
        <v>378</v>
      </c>
      <c r="B76" s="104">
        <v>0</v>
      </c>
      <c r="C76" s="102">
        <v>0</v>
      </c>
      <c r="D76" s="102">
        <v>0</v>
      </c>
      <c r="E76" s="102">
        <v>0</v>
      </c>
      <c r="F76" s="102">
        <v>0</v>
      </c>
      <c r="G76" s="102">
        <v>0</v>
      </c>
      <c r="H76" s="102">
        <v>0</v>
      </c>
      <c r="I76" s="102">
        <v>0</v>
      </c>
      <c r="J76" s="102">
        <v>0</v>
      </c>
      <c r="K76" s="102">
        <v>0</v>
      </c>
      <c r="L76" s="102">
        <v>0</v>
      </c>
      <c r="M76" s="102">
        <v>0</v>
      </c>
      <c r="N76" s="102">
        <v>0</v>
      </c>
      <c r="O76" s="102">
        <v>0</v>
      </c>
      <c r="P76" s="102">
        <v>0</v>
      </c>
      <c r="Q76" s="102">
        <v>0</v>
      </c>
    </row>
    <row r="77" spans="1:17">
      <c r="A77" s="90" t="s">
        <v>379</v>
      </c>
      <c r="B77" s="104">
        <v>0</v>
      </c>
      <c r="C77" s="102">
        <v>0</v>
      </c>
      <c r="D77" s="102">
        <v>0</v>
      </c>
      <c r="E77" s="102">
        <v>0</v>
      </c>
      <c r="F77" s="102">
        <v>0</v>
      </c>
      <c r="G77" s="102">
        <v>0</v>
      </c>
      <c r="H77" s="102">
        <v>0</v>
      </c>
      <c r="I77" s="102">
        <v>0</v>
      </c>
      <c r="J77" s="102">
        <v>0</v>
      </c>
      <c r="K77" s="102">
        <v>0</v>
      </c>
      <c r="L77" s="102">
        <v>0</v>
      </c>
      <c r="M77" s="102">
        <v>0</v>
      </c>
      <c r="N77" s="102">
        <v>0</v>
      </c>
      <c r="O77" s="102">
        <v>0</v>
      </c>
      <c r="P77" s="102">
        <v>0</v>
      </c>
      <c r="Q77" s="102">
        <v>0</v>
      </c>
    </row>
    <row r="78" spans="1:17">
      <c r="A78" s="90" t="s">
        <v>380</v>
      </c>
      <c r="B78" s="104">
        <v>0</v>
      </c>
      <c r="C78" s="102">
        <v>0</v>
      </c>
      <c r="D78" s="102">
        <v>0</v>
      </c>
      <c r="E78" s="102">
        <v>0</v>
      </c>
      <c r="F78" s="102">
        <v>0</v>
      </c>
      <c r="G78" s="102">
        <v>0</v>
      </c>
      <c r="H78" s="102">
        <v>0</v>
      </c>
      <c r="I78" s="102">
        <v>0</v>
      </c>
      <c r="J78" s="102">
        <v>0</v>
      </c>
      <c r="K78" s="102">
        <v>0</v>
      </c>
      <c r="L78" s="102">
        <v>0</v>
      </c>
      <c r="M78" s="102">
        <v>0</v>
      </c>
      <c r="N78" s="102">
        <v>0</v>
      </c>
      <c r="O78" s="102">
        <v>0</v>
      </c>
      <c r="P78" s="102">
        <v>0</v>
      </c>
      <c r="Q78" s="102">
        <v>0</v>
      </c>
    </row>
    <row r="79" spans="1:17">
      <c r="A79" s="90" t="s">
        <v>381</v>
      </c>
      <c r="B79" s="103"/>
      <c r="C79" s="102"/>
      <c r="D79" s="102"/>
      <c r="E79" s="102"/>
      <c r="F79" s="102"/>
      <c r="G79" s="102"/>
      <c r="H79" s="102"/>
      <c r="I79" s="102"/>
      <c r="J79" s="102"/>
      <c r="K79" s="102"/>
      <c r="L79" s="102"/>
      <c r="M79" s="102"/>
      <c r="N79" s="102"/>
      <c r="O79" s="102"/>
      <c r="P79" s="102"/>
      <c r="Q79" s="102"/>
    </row>
    <row r="80" spans="1:17">
      <c r="A80" s="90" t="s">
        <v>382</v>
      </c>
      <c r="B80" s="103"/>
      <c r="C80" s="102"/>
      <c r="D80" s="102"/>
      <c r="E80" s="102"/>
      <c r="F80" s="102"/>
      <c r="G80" s="102"/>
      <c r="H80" s="102"/>
      <c r="I80" s="102"/>
      <c r="J80" s="102"/>
      <c r="K80" s="102"/>
      <c r="L80" s="102"/>
      <c r="M80" s="102"/>
      <c r="N80" s="102"/>
      <c r="O80" s="102"/>
      <c r="P80" s="102"/>
      <c r="Q80" s="102"/>
    </row>
    <row r="81" spans="1:17">
      <c r="A81" s="90" t="s">
        <v>383</v>
      </c>
      <c r="B81" s="102"/>
      <c r="C81" s="102"/>
      <c r="D81" s="102"/>
      <c r="E81" s="102"/>
      <c r="F81" s="102"/>
      <c r="G81" s="102"/>
      <c r="H81" s="102"/>
      <c r="I81" s="102"/>
      <c r="J81" s="102"/>
      <c r="K81" s="102"/>
      <c r="L81" s="102"/>
      <c r="M81" s="102"/>
      <c r="N81" s="102"/>
      <c r="O81" s="102"/>
      <c r="P81" s="102"/>
      <c r="Q81" s="102"/>
    </row>
    <row r="82" spans="1:17">
      <c r="A82" s="90" t="s">
        <v>384</v>
      </c>
      <c r="B82" s="102"/>
      <c r="C82" s="102"/>
      <c r="D82" s="102"/>
      <c r="E82" s="102"/>
      <c r="F82" s="102"/>
      <c r="G82" s="102"/>
      <c r="H82" s="102"/>
      <c r="I82" s="102"/>
      <c r="J82" s="102"/>
      <c r="K82" s="102"/>
      <c r="L82" s="102"/>
      <c r="M82" s="102"/>
      <c r="N82" s="102"/>
      <c r="O82" s="102"/>
      <c r="P82" s="102"/>
      <c r="Q82" s="102"/>
    </row>
    <row r="83" spans="1:17" ht="13.5" thickBot="1">
      <c r="A83" s="11" t="s">
        <v>385</v>
      </c>
      <c r="B83" s="17"/>
      <c r="C83" s="17"/>
      <c r="D83" s="17"/>
      <c r="E83" s="17"/>
      <c r="F83" s="17"/>
      <c r="G83" s="17"/>
      <c r="H83" s="17"/>
      <c r="I83" s="17"/>
      <c r="J83" s="17"/>
      <c r="K83" s="17"/>
      <c r="L83" s="17"/>
      <c r="M83" s="17"/>
      <c r="N83" s="17"/>
      <c r="O83" s="17"/>
      <c r="P83" s="17"/>
      <c r="Q83" s="17"/>
    </row>
    <row r="84" spans="1:17">
      <c r="A84" s="9" t="s">
        <v>386</v>
      </c>
      <c r="B84" s="10">
        <f>SUM(B72:B83)</f>
        <v>0</v>
      </c>
      <c r="C84" s="10">
        <f t="shared" ref="C84:Q84" si="7">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c r="A85" s="8"/>
      <c r="B85" s="22"/>
      <c r="C85" s="22"/>
      <c r="D85" s="22"/>
      <c r="E85" s="22"/>
      <c r="F85" s="22"/>
      <c r="G85" s="22"/>
      <c r="H85" s="22"/>
      <c r="I85" s="22"/>
      <c r="J85" s="22"/>
      <c r="K85" s="22"/>
      <c r="L85" s="22"/>
      <c r="M85" s="22"/>
      <c r="N85" s="22"/>
      <c r="O85" s="22"/>
      <c r="P85" s="22"/>
      <c r="Q85" s="23"/>
    </row>
    <row r="86" spans="1:17">
      <c r="A86" t="s">
        <v>884</v>
      </c>
      <c r="B86" s="22"/>
      <c r="C86" s="22"/>
      <c r="D86" s="22"/>
      <c r="E86" s="22"/>
      <c r="F86" s="22"/>
      <c r="G86" s="22"/>
      <c r="H86" s="22"/>
      <c r="I86" s="22"/>
      <c r="J86" s="22"/>
      <c r="K86" s="22"/>
      <c r="L86" s="22"/>
      <c r="M86" s="22"/>
      <c r="N86" s="22"/>
      <c r="O86" s="22"/>
      <c r="P86" s="22"/>
      <c r="Q86" s="23"/>
    </row>
    <row r="87" spans="1:17">
      <c r="A87" s="1430" t="s">
        <v>394</v>
      </c>
      <c r="B87" s="1431"/>
      <c r="C87" s="1431"/>
      <c r="D87" s="1431"/>
      <c r="E87" s="1431"/>
      <c r="F87" s="1431"/>
      <c r="G87" s="1431"/>
      <c r="H87" s="1431"/>
      <c r="I87" s="1431"/>
      <c r="J87" s="1431"/>
      <c r="K87" s="1431"/>
      <c r="L87" s="1431"/>
      <c r="M87" s="1431"/>
      <c r="N87" s="1431"/>
      <c r="O87" s="1431"/>
      <c r="P87" s="1431"/>
      <c r="Q87" s="1432"/>
    </row>
    <row r="88" spans="1:17">
      <c r="A88" s="1412" t="s">
        <v>159</v>
      </c>
      <c r="B88" s="1412"/>
      <c r="C88" s="1412"/>
      <c r="D88" s="1412"/>
      <c r="E88" s="1412"/>
      <c r="F88" s="1412"/>
      <c r="G88" s="1412"/>
      <c r="H88" s="1412"/>
      <c r="I88" s="1412"/>
      <c r="J88" s="1412"/>
      <c r="K88" s="1412"/>
      <c r="L88" s="1412"/>
      <c r="M88" s="1412"/>
      <c r="N88" s="1412"/>
      <c r="O88" s="1412"/>
    </row>
  </sheetData>
  <mergeCells count="65">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 ref="B27:E27"/>
    <mergeCell ref="F27:I27"/>
    <mergeCell ref="J27:M27"/>
    <mergeCell ref="O7:Q7"/>
    <mergeCell ref="N49:Q49"/>
    <mergeCell ref="A24:O24"/>
    <mergeCell ref="A26:I26"/>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N68:Q68"/>
    <mergeCell ref="O70:Q70"/>
    <mergeCell ref="A69:A71"/>
    <mergeCell ref="B69:B71"/>
    <mergeCell ref="F69:F71"/>
    <mergeCell ref="J69:J71"/>
    <mergeCell ref="N69:N71"/>
    <mergeCell ref="C70:E70"/>
    <mergeCell ref="G70:I70"/>
    <mergeCell ref="K70:M70"/>
  </mergeCells>
  <printOptions horizontalCentered="1" verticalCentered="1"/>
  <pageMargins left="0.25" right="0.25" top="0.5" bottom="0.5" header="0.5" footer="0.5"/>
  <pageSetup scale="44"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41"/>
  <sheetViews>
    <sheetView zoomScaleNormal="100" workbookViewId="0">
      <selection sqref="A1:P1"/>
    </sheetView>
  </sheetViews>
  <sheetFormatPr defaultColWidth="9.42578125" defaultRowHeight="12.75"/>
  <cols>
    <col min="1" max="1" width="56.42578125" customWidth="1"/>
    <col min="2" max="3" width="14.5703125" customWidth="1"/>
    <col min="4" max="4" width="13.7109375" customWidth="1"/>
    <col min="5" max="9" width="10.42578125" customWidth="1"/>
    <col min="10" max="13" width="10.5703125" customWidth="1"/>
    <col min="14" max="14" width="10.42578125" customWidth="1"/>
    <col min="15" max="15" width="12.5703125" customWidth="1"/>
    <col min="16" max="16" width="14.5703125" customWidth="1"/>
  </cols>
  <sheetData>
    <row r="1" spans="1:16" s="1179" customFormat="1">
      <c r="A1" s="1356" t="s">
        <v>913</v>
      </c>
      <c r="B1" s="1356"/>
      <c r="C1" s="1356"/>
      <c r="D1" s="1356"/>
      <c r="E1" s="1356"/>
      <c r="F1" s="1356"/>
      <c r="G1" s="1356"/>
      <c r="H1" s="1356"/>
      <c r="I1" s="1356"/>
      <c r="J1" s="1356"/>
      <c r="K1" s="1356"/>
      <c r="L1" s="1356"/>
      <c r="M1" s="1356"/>
      <c r="N1" s="1356"/>
      <c r="O1" s="1356"/>
      <c r="P1" s="1356"/>
    </row>
    <row r="2" spans="1:16" s="1179" customFormat="1">
      <c r="A2" s="1356" t="s">
        <v>1</v>
      </c>
      <c r="B2" s="1396"/>
      <c r="C2" s="1396"/>
      <c r="D2" s="1396"/>
      <c r="E2" s="1396"/>
      <c r="F2" s="1396"/>
      <c r="G2" s="1396"/>
      <c r="H2" s="1396"/>
      <c r="I2" s="1396"/>
      <c r="J2" s="1396"/>
      <c r="K2" s="1396"/>
      <c r="L2" s="1396"/>
      <c r="M2" s="1396"/>
      <c r="N2" s="1396"/>
      <c r="O2" s="1396"/>
      <c r="P2" s="1396"/>
    </row>
    <row r="3" spans="1:16" s="1179" customFormat="1" ht="13.5" thickBot="1">
      <c r="A3" s="1447" t="s">
        <v>877</v>
      </c>
      <c r="B3" s="1438"/>
      <c r="C3" s="1438"/>
      <c r="D3" s="1438"/>
      <c r="E3" s="1438"/>
      <c r="F3" s="1438"/>
      <c r="G3" s="1438"/>
      <c r="H3" s="1438"/>
      <c r="I3" s="1438"/>
      <c r="J3" s="1438"/>
      <c r="K3" s="1438"/>
      <c r="L3" s="1438"/>
      <c r="M3" s="1438"/>
      <c r="N3" s="1438"/>
      <c r="O3" s="1438"/>
      <c r="P3" s="1438"/>
    </row>
    <row r="4" spans="1:16">
      <c r="A4" s="220"/>
      <c r="B4" s="1448" t="s">
        <v>395</v>
      </c>
      <c r="C4" s="1449"/>
      <c r="D4" s="1450"/>
      <c r="E4" s="1451" t="s">
        <v>3</v>
      </c>
      <c r="F4" s="1449"/>
      <c r="G4" s="1450"/>
      <c r="H4" s="1311" t="s">
        <v>4</v>
      </c>
      <c r="I4" s="1312"/>
      <c r="J4" s="1313"/>
      <c r="K4" s="1455" t="s">
        <v>396</v>
      </c>
      <c r="L4" s="1456"/>
      <c r="M4" s="1457"/>
      <c r="N4" s="1452" t="s">
        <v>397</v>
      </c>
      <c r="O4" s="1453"/>
      <c r="P4" s="1454"/>
    </row>
    <row r="5" spans="1:16">
      <c r="A5" s="7"/>
      <c r="B5" s="105" t="s">
        <v>7</v>
      </c>
      <c r="C5" s="353" t="s">
        <v>8</v>
      </c>
      <c r="D5" s="441" t="s">
        <v>9</v>
      </c>
      <c r="E5" s="105" t="s">
        <v>7</v>
      </c>
      <c r="F5" s="353" t="s">
        <v>8</v>
      </c>
      <c r="G5" s="441" t="s">
        <v>9</v>
      </c>
      <c r="H5" s="105" t="s">
        <v>7</v>
      </c>
      <c r="I5" s="353" t="s">
        <v>8</v>
      </c>
      <c r="J5" s="441" t="s">
        <v>9</v>
      </c>
      <c r="K5" s="105" t="s">
        <v>7</v>
      </c>
      <c r="L5" s="353" t="s">
        <v>8</v>
      </c>
      <c r="M5" s="441" t="s">
        <v>9</v>
      </c>
      <c r="N5" s="105" t="s">
        <v>7</v>
      </c>
      <c r="O5" s="353" t="s">
        <v>8</v>
      </c>
      <c r="P5" s="441" t="s">
        <v>9</v>
      </c>
    </row>
    <row r="6" spans="1:16">
      <c r="A6" s="106" t="s">
        <v>142</v>
      </c>
      <c r="B6" s="479"/>
      <c r="C6" s="84"/>
      <c r="D6" s="85"/>
      <c r="E6" s="479"/>
      <c r="F6" s="84"/>
      <c r="G6" s="85"/>
      <c r="H6" s="479"/>
      <c r="I6" s="84"/>
      <c r="J6" s="85"/>
      <c r="K6" s="510"/>
      <c r="L6" s="510"/>
      <c r="M6" s="510"/>
      <c r="N6" s="479"/>
      <c r="O6" s="84"/>
      <c r="P6" s="85"/>
    </row>
    <row r="7" spans="1:16">
      <c r="A7" s="483" t="s">
        <v>398</v>
      </c>
      <c r="B7" s="654">
        <v>689000</v>
      </c>
      <c r="C7" s="655">
        <v>611000</v>
      </c>
      <c r="D7" s="656">
        <v>1300000</v>
      </c>
      <c r="E7" s="659">
        <v>0</v>
      </c>
      <c r="F7" s="660">
        <v>0</v>
      </c>
      <c r="G7" s="667">
        <f>E7+F7</f>
        <v>0</v>
      </c>
      <c r="H7" s="668">
        <v>80858.125</v>
      </c>
      <c r="I7" s="669">
        <v>71704.375</v>
      </c>
      <c r="J7" s="657">
        <f>H7+I7</f>
        <v>152562.5</v>
      </c>
      <c r="K7" s="670">
        <f>+H7+40578</f>
        <v>121436.125</v>
      </c>
      <c r="L7" s="670">
        <f>+I7+35984</f>
        <v>107688.375</v>
      </c>
      <c r="M7" s="657">
        <f>K7+L7</f>
        <v>229124.5</v>
      </c>
      <c r="N7" s="107">
        <f>K7/B7</f>
        <v>0.17624981857764876</v>
      </c>
      <c r="O7" s="108">
        <f t="shared" ref="O7:P7" si="0">L7/C7</f>
        <v>0.17624938625204584</v>
      </c>
      <c r="P7" s="109">
        <f t="shared" si="0"/>
        <v>0.17624961538461539</v>
      </c>
    </row>
    <row r="8" spans="1:16">
      <c r="A8" s="1053" t="s">
        <v>14</v>
      </c>
      <c r="B8" s="659">
        <v>23273909.079999998</v>
      </c>
      <c r="C8" s="660">
        <v>20639126.919999998</v>
      </c>
      <c r="D8" s="656">
        <f>B8+C8</f>
        <v>43913036</v>
      </c>
      <c r="E8" s="659">
        <v>29086.315200000001</v>
      </c>
      <c r="F8" s="660">
        <v>25793.524799999999</v>
      </c>
      <c r="G8" s="656">
        <f>E8+F8</f>
        <v>54879.839999999997</v>
      </c>
      <c r="H8" s="659">
        <v>91893.488200000007</v>
      </c>
      <c r="I8" s="660">
        <v>81490.451799999995</v>
      </c>
      <c r="J8" s="656">
        <f>H8+I8</f>
        <v>173383.94</v>
      </c>
      <c r="K8" s="671">
        <f>17653+H8</f>
        <v>109546.48820000001</v>
      </c>
      <c r="L8" s="671">
        <f>15655+I8</f>
        <v>97145.451799999995</v>
      </c>
      <c r="M8" s="671">
        <f>K8+L8</f>
        <v>206691.94</v>
      </c>
      <c r="N8" s="107">
        <f>K8/B8</f>
        <v>4.706836648001549E-3</v>
      </c>
      <c r="O8" s="108">
        <f t="shared" ref="O8" si="1">L8/C8</f>
        <v>4.7068585883767609E-3</v>
      </c>
      <c r="P8" s="109">
        <f>M8/D8</f>
        <v>4.7068469599778982E-3</v>
      </c>
    </row>
    <row r="9" spans="1:16" ht="13.5" thickBot="1">
      <c r="A9" s="360"/>
      <c r="B9" s="661"/>
      <c r="C9" s="662"/>
      <c r="D9" s="663"/>
      <c r="E9" s="661"/>
      <c r="F9" s="662"/>
      <c r="G9" s="663"/>
      <c r="H9" s="661"/>
      <c r="I9" s="662"/>
      <c r="J9" s="663"/>
      <c r="K9" s="672"/>
      <c r="L9" s="672"/>
      <c r="M9" s="672"/>
      <c r="N9" s="183"/>
      <c r="O9" s="184"/>
      <c r="P9" s="185"/>
    </row>
    <row r="10" spans="1:16" ht="13.5" thickBot="1">
      <c r="A10" s="439" t="s">
        <v>399</v>
      </c>
      <c r="B10" s="664">
        <f>SUM(B7:B9)</f>
        <v>23962909.079999998</v>
      </c>
      <c r="C10" s="665">
        <f t="shared" ref="C10:M10" si="2">SUM(C7:C9)</f>
        <v>21250126.919999998</v>
      </c>
      <c r="D10" s="666">
        <f t="shared" si="2"/>
        <v>45213036</v>
      </c>
      <c r="E10" s="664">
        <f>SUM(E7:E9)</f>
        <v>29086.315200000001</v>
      </c>
      <c r="F10" s="665">
        <f t="shared" si="2"/>
        <v>25793.524799999999</v>
      </c>
      <c r="G10" s="666">
        <f t="shared" si="2"/>
        <v>54879.839999999997</v>
      </c>
      <c r="H10" s="664">
        <f>SUM(H7:H9)</f>
        <v>172751.61320000002</v>
      </c>
      <c r="I10" s="665">
        <f t="shared" si="2"/>
        <v>153194.82679999998</v>
      </c>
      <c r="J10" s="666">
        <f t="shared" si="2"/>
        <v>325946.44</v>
      </c>
      <c r="K10" s="664">
        <f>SUM(K7:K9)</f>
        <v>230982.61320000002</v>
      </c>
      <c r="L10" s="665">
        <f t="shared" si="2"/>
        <v>204833.82679999998</v>
      </c>
      <c r="M10" s="666">
        <f t="shared" si="2"/>
        <v>435816.44</v>
      </c>
      <c r="N10" s="211">
        <f>K10/B10</f>
        <v>9.6391724572699525E-3</v>
      </c>
      <c r="O10" s="212">
        <f t="shared" ref="O10" si="3">L10/C10</f>
        <v>9.6391813362402268E-3</v>
      </c>
      <c r="P10" s="213">
        <f t="shared" ref="P10" si="4">M10/D10</f>
        <v>9.6391766303859806E-3</v>
      </c>
    </row>
    <row r="11" spans="1:16">
      <c r="A11" s="361"/>
      <c r="B11" s="673"/>
      <c r="C11" s="674"/>
      <c r="D11" s="675"/>
      <c r="E11" s="673"/>
      <c r="F11" s="674"/>
      <c r="G11" s="675"/>
      <c r="H11" s="673"/>
      <c r="I11" s="674"/>
      <c r="J11" s="675"/>
      <c r="K11" s="676"/>
      <c r="L11" s="676"/>
      <c r="M11" s="676"/>
      <c r="N11" s="107"/>
      <c r="O11" s="108"/>
      <c r="P11" s="109"/>
    </row>
    <row r="12" spans="1:16">
      <c r="A12" s="359"/>
      <c r="B12" s="673"/>
      <c r="C12" s="674"/>
      <c r="D12" s="675"/>
      <c r="E12" s="673"/>
      <c r="F12" s="674"/>
      <c r="G12" s="675"/>
      <c r="H12" s="673"/>
      <c r="I12" s="674"/>
      <c r="J12" s="675"/>
      <c r="K12" s="676"/>
      <c r="L12" s="676"/>
      <c r="M12" s="676"/>
      <c r="N12" s="107"/>
      <c r="O12" s="108"/>
      <c r="P12" s="109"/>
    </row>
    <row r="13" spans="1:16" ht="18" customHeight="1">
      <c r="A13" s="106" t="s">
        <v>921</v>
      </c>
      <c r="B13" s="677"/>
      <c r="C13" s="678"/>
      <c r="D13" s="679"/>
      <c r="E13" s="680"/>
      <c r="F13" s="678"/>
      <c r="G13" s="679"/>
      <c r="H13" s="677"/>
      <c r="I13" s="678"/>
      <c r="J13" s="679"/>
      <c r="K13" s="681"/>
      <c r="L13" s="681"/>
      <c r="M13" s="681"/>
      <c r="N13" s="110"/>
      <c r="O13" s="111"/>
      <c r="P13" s="112"/>
    </row>
    <row r="14" spans="1:16" s="4" customFormat="1" ht="25.5">
      <c r="A14" s="434" t="s">
        <v>914</v>
      </c>
      <c r="B14" s="651">
        <v>52125</v>
      </c>
      <c r="C14" s="652">
        <v>22875</v>
      </c>
      <c r="D14" s="653">
        <f t="shared" ref="D14:D18" si="5">B14+C14</f>
        <v>75000</v>
      </c>
      <c r="E14" s="682">
        <v>1590</v>
      </c>
      <c r="F14" s="683">
        <v>1410</v>
      </c>
      <c r="G14" s="684">
        <f t="shared" ref="G14:G18" si="6">E14+F14</f>
        <v>3000</v>
      </c>
      <c r="H14" s="651">
        <v>14965.291999999999</v>
      </c>
      <c r="I14" s="685">
        <v>13271.108</v>
      </c>
      <c r="J14" s="686">
        <f t="shared" ref="J14:J18" si="7">H14+I14</f>
        <v>28236.400000000001</v>
      </c>
      <c r="K14" s="684">
        <f>+H14+19805.3274</f>
        <v>34770.619399999996</v>
      </c>
      <c r="L14" s="684">
        <f>+I14+12888.0426</f>
        <v>26159.150600000001</v>
      </c>
      <c r="M14" s="684">
        <f t="shared" ref="M14:M22" si="8">K14+L14</f>
        <v>60929.77</v>
      </c>
      <c r="N14" s="435">
        <f t="shared" ref="N14:N21" si="9">K14/B14</f>
        <v>0.66706224268585124</v>
      </c>
      <c r="O14" s="436">
        <f t="shared" ref="O14:O21" si="10">L14/C14</f>
        <v>1.143569425136612</v>
      </c>
      <c r="P14" s="437">
        <f t="shared" ref="P14:P21" si="11">M14/D14</f>
        <v>0.81239693333333329</v>
      </c>
    </row>
    <row r="15" spans="1:16" ht="25.5">
      <c r="A15" s="415" t="s">
        <v>922</v>
      </c>
      <c r="B15" s="654">
        <v>39750</v>
      </c>
      <c r="C15" s="655">
        <v>35250</v>
      </c>
      <c r="D15" s="656">
        <f>B15+C15</f>
        <v>75000</v>
      </c>
      <c r="E15" s="687">
        <v>0</v>
      </c>
      <c r="F15" s="669">
        <v>0</v>
      </c>
      <c r="G15" s="671">
        <f t="shared" si="6"/>
        <v>0</v>
      </c>
      <c r="H15" s="688">
        <v>0</v>
      </c>
      <c r="I15" s="660">
        <v>0</v>
      </c>
      <c r="J15" s="689">
        <f t="shared" si="7"/>
        <v>0</v>
      </c>
      <c r="K15" s="690">
        <v>0</v>
      </c>
      <c r="L15" s="690">
        <v>0</v>
      </c>
      <c r="M15" s="690">
        <f t="shared" si="8"/>
        <v>0</v>
      </c>
      <c r="N15" s="107">
        <f t="shared" si="9"/>
        <v>0</v>
      </c>
      <c r="O15" s="108">
        <f t="shared" si="10"/>
        <v>0</v>
      </c>
      <c r="P15" s="109">
        <f t="shared" si="11"/>
        <v>0</v>
      </c>
    </row>
    <row r="16" spans="1:16" ht="25.5">
      <c r="A16" s="415" t="s">
        <v>923</v>
      </c>
      <c r="B16" s="654">
        <v>39750</v>
      </c>
      <c r="C16" s="655">
        <v>35250</v>
      </c>
      <c r="D16" s="657">
        <f t="shared" si="5"/>
        <v>75000</v>
      </c>
      <c r="E16" s="687">
        <v>0</v>
      </c>
      <c r="F16" s="669">
        <v>0</v>
      </c>
      <c r="G16" s="657">
        <f t="shared" si="6"/>
        <v>0</v>
      </c>
      <c r="H16" s="688">
        <v>0</v>
      </c>
      <c r="I16" s="660">
        <v>0</v>
      </c>
      <c r="J16" s="689">
        <f t="shared" si="7"/>
        <v>0</v>
      </c>
      <c r="K16" s="690">
        <v>0</v>
      </c>
      <c r="L16" s="690">
        <v>0</v>
      </c>
      <c r="M16" s="690">
        <f t="shared" si="8"/>
        <v>0</v>
      </c>
      <c r="N16" s="107">
        <f t="shared" si="9"/>
        <v>0</v>
      </c>
      <c r="O16" s="108">
        <f t="shared" si="10"/>
        <v>0</v>
      </c>
      <c r="P16" s="109">
        <f t="shared" si="11"/>
        <v>0</v>
      </c>
    </row>
    <row r="17" spans="1:20">
      <c r="A17" s="416" t="s">
        <v>924</v>
      </c>
      <c r="B17" s="654">
        <v>11925</v>
      </c>
      <c r="C17" s="655">
        <v>10575</v>
      </c>
      <c r="D17" s="656">
        <f t="shared" si="5"/>
        <v>22500</v>
      </c>
      <c r="E17" s="687">
        <v>0</v>
      </c>
      <c r="F17" s="669">
        <v>0</v>
      </c>
      <c r="G17" s="671">
        <f t="shared" si="6"/>
        <v>0</v>
      </c>
      <c r="H17" s="688">
        <v>0</v>
      </c>
      <c r="I17" s="660">
        <v>0</v>
      </c>
      <c r="J17" s="689">
        <f t="shared" si="7"/>
        <v>0</v>
      </c>
      <c r="K17" s="690">
        <v>0</v>
      </c>
      <c r="L17" s="690">
        <v>0</v>
      </c>
      <c r="M17" s="690">
        <f t="shared" si="8"/>
        <v>0</v>
      </c>
      <c r="N17" s="107">
        <f t="shared" si="9"/>
        <v>0</v>
      </c>
      <c r="O17" s="108">
        <f t="shared" si="10"/>
        <v>0</v>
      </c>
      <c r="P17" s="109">
        <f t="shared" si="11"/>
        <v>0</v>
      </c>
    </row>
    <row r="18" spans="1:20">
      <c r="A18" s="417" t="s">
        <v>925</v>
      </c>
      <c r="B18" s="654">
        <v>238500</v>
      </c>
      <c r="C18" s="655">
        <v>211500</v>
      </c>
      <c r="D18" s="656">
        <f t="shared" si="5"/>
        <v>450000</v>
      </c>
      <c r="E18" s="687">
        <v>0</v>
      </c>
      <c r="F18" s="669">
        <v>0</v>
      </c>
      <c r="G18" s="671">
        <f t="shared" si="6"/>
        <v>0</v>
      </c>
      <c r="H18" s="688">
        <v>0</v>
      </c>
      <c r="I18" s="660">
        <v>0</v>
      </c>
      <c r="J18" s="689">
        <f t="shared" si="7"/>
        <v>0</v>
      </c>
      <c r="K18" s="690">
        <v>0</v>
      </c>
      <c r="L18" s="690">
        <v>0</v>
      </c>
      <c r="M18" s="690">
        <f t="shared" si="8"/>
        <v>0</v>
      </c>
      <c r="N18" s="107">
        <f t="shared" si="9"/>
        <v>0</v>
      </c>
      <c r="O18" s="108">
        <f t="shared" si="10"/>
        <v>0</v>
      </c>
      <c r="P18" s="109">
        <f t="shared" si="11"/>
        <v>0</v>
      </c>
    </row>
    <row r="19" spans="1:20">
      <c r="A19" s="417" t="s">
        <v>926</v>
      </c>
      <c r="B19" s="654">
        <v>79500</v>
      </c>
      <c r="C19" s="655">
        <v>70500</v>
      </c>
      <c r="D19" s="656">
        <f t="shared" ref="D19:D21" si="12">B19+C19</f>
        <v>150000</v>
      </c>
      <c r="E19" s="687">
        <v>0</v>
      </c>
      <c r="F19" s="669">
        <v>0</v>
      </c>
      <c r="G19" s="671">
        <f t="shared" ref="G19:G21" si="13">E19+F19</f>
        <v>0</v>
      </c>
      <c r="H19" s="688">
        <v>0</v>
      </c>
      <c r="I19" s="660">
        <v>0</v>
      </c>
      <c r="J19" s="689">
        <f t="shared" ref="J19:J21" si="14">H19+I19</f>
        <v>0</v>
      </c>
      <c r="K19" s="690">
        <v>0</v>
      </c>
      <c r="L19" s="690">
        <v>0</v>
      </c>
      <c r="M19" s="690">
        <f t="shared" si="8"/>
        <v>0</v>
      </c>
      <c r="N19" s="107">
        <f t="shared" si="9"/>
        <v>0</v>
      </c>
      <c r="O19" s="108">
        <f t="shared" si="10"/>
        <v>0</v>
      </c>
      <c r="P19" s="109">
        <f t="shared" si="11"/>
        <v>0</v>
      </c>
    </row>
    <row r="20" spans="1:20">
      <c r="A20" s="417" t="s">
        <v>929</v>
      </c>
      <c r="B20" s="654">
        <v>159000</v>
      </c>
      <c r="C20" s="655">
        <v>141000</v>
      </c>
      <c r="D20" s="657">
        <f t="shared" si="12"/>
        <v>300000</v>
      </c>
      <c r="E20" s="687">
        <v>0</v>
      </c>
      <c r="F20" s="669">
        <v>0</v>
      </c>
      <c r="G20" s="671">
        <f t="shared" ref="G20" si="15">E20+F20</f>
        <v>0</v>
      </c>
      <c r="H20" s="688">
        <v>0</v>
      </c>
      <c r="I20" s="660">
        <v>0</v>
      </c>
      <c r="J20" s="689">
        <f t="shared" ref="J20" si="16">H20+I20</f>
        <v>0</v>
      </c>
      <c r="K20" s="1122">
        <v>0</v>
      </c>
      <c r="L20" s="1122">
        <v>0</v>
      </c>
      <c r="M20" s="1122">
        <f t="shared" si="8"/>
        <v>0</v>
      </c>
      <c r="N20" s="107">
        <f t="shared" si="9"/>
        <v>0</v>
      </c>
      <c r="O20" s="108">
        <f t="shared" si="10"/>
        <v>0</v>
      </c>
      <c r="P20" s="109">
        <f t="shared" si="11"/>
        <v>0</v>
      </c>
    </row>
    <row r="21" spans="1:20">
      <c r="A21" s="402" t="s">
        <v>930</v>
      </c>
      <c r="B21" s="654">
        <v>62550</v>
      </c>
      <c r="C21" s="655">
        <v>27450</v>
      </c>
      <c r="D21" s="656">
        <f t="shared" si="12"/>
        <v>90000</v>
      </c>
      <c r="E21" s="687">
        <v>3180</v>
      </c>
      <c r="F21" s="669">
        <v>2820</v>
      </c>
      <c r="G21" s="671">
        <f t="shared" si="13"/>
        <v>6000</v>
      </c>
      <c r="H21" s="688">
        <v>27020.025399999999</v>
      </c>
      <c r="I21" s="660">
        <v>23961.154600000002</v>
      </c>
      <c r="J21" s="689">
        <f t="shared" si="14"/>
        <v>50981.18</v>
      </c>
      <c r="K21" s="690">
        <f>+H21+15844</f>
        <v>42864.025399999999</v>
      </c>
      <c r="L21" s="690">
        <f>+I21+14051</f>
        <v>38012.154600000002</v>
      </c>
      <c r="M21" s="690">
        <f t="shared" si="8"/>
        <v>80876.179999999993</v>
      </c>
      <c r="N21" s="107">
        <f t="shared" si="9"/>
        <v>0.68527618545163871</v>
      </c>
      <c r="O21" s="108">
        <f t="shared" si="10"/>
        <v>1.3847779453551914</v>
      </c>
      <c r="P21" s="109">
        <f t="shared" si="11"/>
        <v>0.89862422222222216</v>
      </c>
    </row>
    <row r="22" spans="1:20">
      <c r="A22" s="402" t="s">
        <v>927</v>
      </c>
      <c r="B22" s="27">
        <v>79500</v>
      </c>
      <c r="C22" s="28">
        <v>70500</v>
      </c>
      <c r="D22" s="658">
        <f>B22+C22</f>
        <v>150000</v>
      </c>
      <c r="E22" s="181">
        <v>0</v>
      </c>
      <c r="F22" s="28">
        <v>0</v>
      </c>
      <c r="G22" s="29">
        <f>E22+F22</f>
        <v>0</v>
      </c>
      <c r="H22" s="30">
        <v>0</v>
      </c>
      <c r="I22" s="28">
        <v>0</v>
      </c>
      <c r="J22" s="29">
        <f>H22+I22</f>
        <v>0</v>
      </c>
      <c r="K22" s="182">
        <v>0</v>
      </c>
      <c r="L22" s="182">
        <v>0</v>
      </c>
      <c r="M22" s="690">
        <f t="shared" si="8"/>
        <v>0</v>
      </c>
      <c r="N22" s="107">
        <f>K22/B22</f>
        <v>0</v>
      </c>
      <c r="O22" s="108">
        <f>L22/C22</f>
        <v>0</v>
      </c>
      <c r="P22" s="109">
        <f>M22/D22</f>
        <v>0</v>
      </c>
    </row>
    <row r="23" spans="1:20">
      <c r="A23" s="24"/>
      <c r="B23" s="27"/>
      <c r="C23" s="28"/>
      <c r="D23" s="113"/>
      <c r="E23" s="182"/>
      <c r="F23" s="28"/>
      <c r="G23" s="113"/>
      <c r="H23" s="31"/>
      <c r="I23" s="32"/>
      <c r="J23" s="33"/>
      <c r="K23" s="31"/>
      <c r="L23" s="31"/>
      <c r="M23" s="31"/>
      <c r="N23" s="107"/>
      <c r="O23" s="108"/>
      <c r="P23" s="109"/>
    </row>
    <row r="24" spans="1:20">
      <c r="A24" s="24"/>
      <c r="B24" s="186"/>
      <c r="C24" s="187"/>
      <c r="D24" s="188"/>
      <c r="E24" s="189"/>
      <c r="F24" s="187"/>
      <c r="G24" s="188"/>
      <c r="H24" s="31"/>
      <c r="I24" s="32"/>
      <c r="J24" s="33"/>
      <c r="K24" s="31"/>
      <c r="L24" s="31"/>
      <c r="M24" s="31"/>
      <c r="N24" s="183"/>
      <c r="O24" s="184"/>
      <c r="P24" s="185"/>
    </row>
    <row r="25" spans="1:20">
      <c r="A25" s="214" t="s">
        <v>404</v>
      </c>
      <c r="B25" s="691">
        <f t="shared" ref="B25:I25" si="17">SUM(B14:B24)</f>
        <v>762600</v>
      </c>
      <c r="C25" s="692">
        <f t="shared" si="17"/>
        <v>624900</v>
      </c>
      <c r="D25" s="693">
        <f t="shared" si="17"/>
        <v>1387500</v>
      </c>
      <c r="E25" s="691">
        <f t="shared" si="17"/>
        <v>4770</v>
      </c>
      <c r="F25" s="692">
        <f t="shared" si="17"/>
        <v>4230</v>
      </c>
      <c r="G25" s="693">
        <f t="shared" si="17"/>
        <v>9000</v>
      </c>
      <c r="H25" s="691">
        <f t="shared" si="17"/>
        <v>41985.3174</v>
      </c>
      <c r="I25" s="692">
        <f t="shared" si="17"/>
        <v>37232.262600000002</v>
      </c>
      <c r="J25" s="693">
        <f t="shared" ref="J25" si="18">SUM(J14:J24)</f>
        <v>79217.58</v>
      </c>
      <c r="K25" s="694">
        <f>SUM(K14:K22)</f>
        <v>77634.644799999995</v>
      </c>
      <c r="L25" s="694">
        <f>SUM(L14:L22)</f>
        <v>64171.305200000003</v>
      </c>
      <c r="M25" s="694">
        <f>SUM(M14:M22)</f>
        <v>141805.94999999998</v>
      </c>
      <c r="N25" s="200">
        <f>K25/B25</f>
        <v>0.1018025764489903</v>
      </c>
      <c r="O25" s="201">
        <f t="shared" ref="O25" si="19">L25/C25</f>
        <v>0.10269051880300849</v>
      </c>
      <c r="P25" s="202">
        <f t="shared" ref="P25" si="20">M25/D25</f>
        <v>0.10220248648648647</v>
      </c>
    </row>
    <row r="26" spans="1:20">
      <c r="A26" s="8"/>
    </row>
    <row r="27" spans="1:20" ht="16.5" customHeight="1">
      <c r="A27" s="1446" t="s">
        <v>159</v>
      </c>
      <c r="B27" s="1446"/>
      <c r="C27" s="1446"/>
      <c r="D27" s="1446"/>
      <c r="E27" s="1446"/>
      <c r="F27" s="1446"/>
      <c r="G27" s="1446"/>
      <c r="H27" s="1446"/>
      <c r="I27" s="1446"/>
      <c r="J27" s="1446"/>
      <c r="K27" s="1446"/>
      <c r="L27" s="1446"/>
      <c r="M27" s="1446"/>
      <c r="N27" s="1446"/>
      <c r="O27" s="1446"/>
      <c r="P27" s="1446"/>
    </row>
    <row r="28" spans="1:20" ht="12.75" customHeight="1">
      <c r="A28" s="1267"/>
      <c r="B28" s="1267"/>
      <c r="C28" s="1267"/>
      <c r="D28" s="1267"/>
      <c r="E28" s="1267"/>
      <c r="F28" s="1267"/>
      <c r="G28" s="1267"/>
      <c r="H28" s="1267"/>
      <c r="I28" s="1267"/>
      <c r="J28" s="1267"/>
      <c r="K28" s="1267"/>
      <c r="L28" s="1267"/>
      <c r="M28" s="1267"/>
      <c r="N28" s="1267"/>
      <c r="O28" s="1267"/>
      <c r="P28" s="1267"/>
    </row>
    <row r="29" spans="1:20" ht="14.25" customHeight="1">
      <c r="A29" s="1443" t="s">
        <v>919</v>
      </c>
      <c r="B29" s="1443"/>
      <c r="C29" s="1443"/>
      <c r="D29" s="1443"/>
      <c r="E29" s="1443"/>
      <c r="F29" s="1443"/>
      <c r="G29" s="1443"/>
      <c r="H29" s="1443"/>
      <c r="I29" s="1443"/>
      <c r="J29" s="1443"/>
      <c r="K29" s="1443"/>
      <c r="L29" s="1443"/>
      <c r="M29" s="1443"/>
      <c r="N29" s="1266"/>
      <c r="O29" s="1266"/>
      <c r="P29" s="1266"/>
      <c r="Q29" s="47"/>
      <c r="R29" s="47"/>
      <c r="S29" s="47"/>
      <c r="T29" s="47"/>
    </row>
    <row r="30" spans="1:20" ht="47.25" customHeight="1">
      <c r="A30" s="1442" t="s">
        <v>920</v>
      </c>
      <c r="B30" s="1442"/>
      <c r="C30" s="1442"/>
      <c r="D30" s="1442"/>
      <c r="E30" s="1442"/>
      <c r="F30" s="1442"/>
      <c r="G30" s="1442"/>
      <c r="H30" s="1442"/>
      <c r="I30" s="1442"/>
      <c r="J30" s="1442"/>
      <c r="K30" s="1442"/>
      <c r="L30" s="1442"/>
      <c r="M30" s="1442"/>
    </row>
    <row r="31" spans="1:20" ht="27.75" customHeight="1">
      <c r="A31" s="1445" t="s">
        <v>912</v>
      </c>
      <c r="B31" s="1445"/>
      <c r="C31" s="1445"/>
      <c r="D31" s="1445"/>
      <c r="E31" s="1445"/>
      <c r="F31" s="1445"/>
      <c r="G31" s="1445"/>
      <c r="H31" s="1445"/>
      <c r="I31" s="1445"/>
      <c r="J31" s="1445"/>
      <c r="K31" s="1445"/>
      <c r="L31" s="1445"/>
      <c r="M31" s="1445"/>
    </row>
    <row r="32" spans="1:20" ht="15" customHeight="1">
      <c r="A32" s="1442" t="s">
        <v>915</v>
      </c>
      <c r="B32" s="1442"/>
      <c r="C32" s="1442"/>
      <c r="D32" s="1442"/>
      <c r="E32" s="1442"/>
      <c r="F32" s="1442"/>
      <c r="G32" s="1442"/>
      <c r="H32" s="1442"/>
      <c r="I32" s="1442"/>
      <c r="J32" s="1442"/>
      <c r="K32" s="1442"/>
      <c r="L32" s="1442"/>
      <c r="M32" s="1442"/>
      <c r="N32" s="1264"/>
      <c r="O32" s="1264"/>
      <c r="P32" s="1264"/>
      <c r="Q32" s="2"/>
    </row>
    <row r="33" spans="1:17" ht="16.5" customHeight="1">
      <c r="A33" s="1444" t="s">
        <v>916</v>
      </c>
      <c r="B33" s="1444"/>
      <c r="C33" s="1444"/>
      <c r="D33" s="1444"/>
      <c r="E33" s="1444"/>
      <c r="F33" s="1444"/>
      <c r="G33" s="1444"/>
      <c r="H33" s="1444"/>
      <c r="I33" s="1444"/>
      <c r="J33" s="1444"/>
      <c r="K33" s="1444"/>
      <c r="L33" s="1444"/>
      <c r="M33" s="1444"/>
      <c r="N33" s="1265"/>
      <c r="O33" s="1265"/>
      <c r="P33" s="1265"/>
      <c r="Q33" s="2"/>
    </row>
    <row r="34" spans="1:17" ht="15" customHeight="1">
      <c r="A34" s="1443" t="s">
        <v>928</v>
      </c>
      <c r="B34" s="1443"/>
      <c r="C34" s="1443"/>
      <c r="D34" s="1443"/>
      <c r="E34" s="1443"/>
      <c r="F34" s="1443"/>
      <c r="G34" s="1443"/>
      <c r="H34" s="1443"/>
      <c r="I34" s="1443"/>
      <c r="J34" s="1443"/>
      <c r="K34" s="1443"/>
      <c r="L34" s="1443"/>
      <c r="M34" s="1443"/>
      <c r="N34" s="1264"/>
      <c r="O34" s="1264"/>
      <c r="P34" s="1264"/>
    </row>
    <row r="35" spans="1:17" ht="16.5" customHeight="1">
      <c r="A35" s="1444" t="s">
        <v>917</v>
      </c>
      <c r="B35" s="1444"/>
      <c r="C35" s="1444"/>
      <c r="D35" s="1444"/>
      <c r="E35" s="1444"/>
      <c r="F35" s="1444"/>
      <c r="G35" s="1444"/>
      <c r="H35" s="1444"/>
      <c r="I35" s="1444"/>
      <c r="J35" s="1444"/>
      <c r="K35" s="1444"/>
      <c r="L35" s="1444"/>
      <c r="M35" s="1444"/>
      <c r="N35" s="2"/>
      <c r="O35" s="2"/>
      <c r="P35" s="2"/>
    </row>
    <row r="36" spans="1:17" ht="35.25" customHeight="1">
      <c r="A36" s="1442" t="s">
        <v>918</v>
      </c>
      <c r="B36" s="1442"/>
      <c r="C36" s="1442"/>
      <c r="D36" s="1442"/>
      <c r="E36" s="1442"/>
      <c r="F36" s="1442"/>
      <c r="G36" s="1442"/>
      <c r="H36" s="1442"/>
      <c r="I36" s="1442"/>
      <c r="J36" s="1442"/>
      <c r="K36" s="1442"/>
      <c r="L36" s="1442"/>
      <c r="M36" s="1442"/>
      <c r="N36" s="48"/>
      <c r="O36" s="48"/>
    </row>
    <row r="37" spans="1:17">
      <c r="B37" s="1202"/>
      <c r="C37" s="1202"/>
      <c r="D37" s="2"/>
      <c r="E37" s="2"/>
      <c r="F37" s="2"/>
      <c r="G37" s="2"/>
      <c r="H37" s="2"/>
      <c r="I37" s="2"/>
      <c r="J37" s="2"/>
      <c r="K37" s="2"/>
      <c r="L37" s="2"/>
      <c r="M37" s="2"/>
      <c r="N37" s="2"/>
      <c r="O37" s="2"/>
      <c r="P37" s="2"/>
    </row>
    <row r="39" spans="1:17">
      <c r="B39" s="1202"/>
      <c r="C39" s="1202"/>
    </row>
    <row r="40" spans="1:17">
      <c r="B40" s="1202"/>
      <c r="C40" s="1202"/>
    </row>
    <row r="41" spans="1:17">
      <c r="B41" s="1202"/>
      <c r="C41" s="1202"/>
    </row>
  </sheetData>
  <mergeCells count="17">
    <mergeCell ref="A29:M29"/>
    <mergeCell ref="A30:M30"/>
    <mergeCell ref="A31:M31"/>
    <mergeCell ref="A27:P27"/>
    <mergeCell ref="A1:P1"/>
    <mergeCell ref="A3:P3"/>
    <mergeCell ref="A2:P2"/>
    <mergeCell ref="B4:D4"/>
    <mergeCell ref="E4:G4"/>
    <mergeCell ref="H4:J4"/>
    <mergeCell ref="N4:P4"/>
    <mergeCell ref="K4:M4"/>
    <mergeCell ref="A36:M36"/>
    <mergeCell ref="A34:M34"/>
    <mergeCell ref="A32:M32"/>
    <mergeCell ref="A33:M33"/>
    <mergeCell ref="A35:M35"/>
  </mergeCells>
  <printOptions horizontalCentered="1" verticalCentered="1"/>
  <pageMargins left="0.25" right="0.25" top="0.5" bottom="0.5" header="0.5" footer="0.5"/>
  <pageSetup scale="59"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dimension ref="A1:R122"/>
  <sheetViews>
    <sheetView zoomScale="85" zoomScaleNormal="85" workbookViewId="0">
      <pane xSplit="1" topLeftCell="B1" activePane="topRight" state="frozen"/>
      <selection sqref="A1:M1"/>
      <selection pane="topRight" sqref="A1:L1"/>
    </sheetView>
  </sheetViews>
  <sheetFormatPr defaultRowHeight="12.75"/>
  <cols>
    <col min="1" max="1" width="23.85546875" customWidth="1"/>
    <col min="2" max="2" width="15.140625" customWidth="1"/>
    <col min="3" max="5" width="14.85546875" customWidth="1"/>
    <col min="6" max="6" width="12.5703125" customWidth="1"/>
    <col min="7" max="10" width="18.140625" customWidth="1"/>
    <col min="11" max="11" width="20.42578125" customWidth="1"/>
    <col min="12" max="12" width="17.85546875" customWidth="1"/>
    <col min="13" max="13" width="13.42578125" customWidth="1"/>
    <col min="14" max="14" width="23" customWidth="1"/>
    <col min="15" max="15" width="15.85546875" customWidth="1"/>
    <col min="16" max="16" width="12.5703125" customWidth="1"/>
    <col min="17" max="17" width="14.42578125" customWidth="1"/>
    <col min="18" max="18" width="10.5703125" customWidth="1"/>
    <col min="19" max="19" width="14.85546875" customWidth="1"/>
    <col min="20" max="20" width="14.5703125" customWidth="1"/>
    <col min="21" max="21" width="15.140625" customWidth="1"/>
    <col min="22" max="22" width="14.5703125" customWidth="1"/>
    <col min="23" max="23" width="16.140625" customWidth="1"/>
    <col min="24" max="24" width="14.140625" customWidth="1"/>
    <col min="25" max="25" width="14.42578125" customWidth="1"/>
    <col min="27" max="27" width="13.5703125" customWidth="1"/>
    <col min="28" max="28" width="14.42578125" customWidth="1"/>
    <col min="29" max="29" width="12.42578125" customWidth="1"/>
    <col min="30" max="30" width="11.85546875" customWidth="1"/>
    <col min="31" max="31" width="13.85546875" customWidth="1"/>
    <col min="32" max="32" width="12.85546875" customWidth="1"/>
    <col min="33" max="33" width="11.5703125" customWidth="1"/>
    <col min="35" max="35" width="12.140625" customWidth="1"/>
    <col min="36" max="36" width="13" customWidth="1"/>
    <col min="37" max="37" width="12.140625" customWidth="1"/>
    <col min="38" max="38" width="16.42578125" customWidth="1"/>
    <col min="39" max="40" width="12.42578125" customWidth="1"/>
    <col min="41" max="41" width="13" customWidth="1"/>
    <col min="42" max="42" width="11.5703125" customWidth="1"/>
    <col min="43" max="43" width="13.5703125" customWidth="1"/>
    <col min="44" max="44" width="12.42578125" customWidth="1"/>
    <col min="45" max="45" width="12.140625" customWidth="1"/>
    <col min="46" max="46" width="14.5703125" customWidth="1"/>
    <col min="47" max="47" width="12.42578125" customWidth="1"/>
    <col min="48" max="48" width="15.140625" customWidth="1"/>
    <col min="49" max="49" width="12.85546875" customWidth="1"/>
    <col min="50" max="50" width="9.5703125" customWidth="1"/>
    <col min="51" max="51" width="12.42578125" customWidth="1"/>
    <col min="52" max="53" width="12.5703125" customWidth="1"/>
    <col min="54" max="54" width="13.5703125" customWidth="1"/>
    <col min="55" max="55" width="13" customWidth="1"/>
    <col min="56" max="56" width="15.42578125" customWidth="1"/>
    <col min="57" max="57" width="12.5703125" customWidth="1"/>
    <col min="58" max="58" width="10" customWidth="1"/>
  </cols>
  <sheetData>
    <row r="1" spans="1:18" s="1179" customFormat="1" ht="18" customHeight="1">
      <c r="A1" s="1460" t="s">
        <v>753</v>
      </c>
      <c r="B1" s="1460"/>
      <c r="C1" s="1460"/>
      <c r="D1" s="1460"/>
      <c r="E1" s="1460"/>
      <c r="F1" s="1460"/>
      <c r="G1" s="1460"/>
      <c r="H1" s="1460"/>
      <c r="I1" s="1460"/>
      <c r="J1" s="1460"/>
      <c r="K1" s="1460"/>
      <c r="L1" s="1460"/>
      <c r="M1" s="1244"/>
    </row>
    <row r="2" spans="1:18" s="1179" customFormat="1" ht="15.75">
      <c r="A2" s="1461" t="s">
        <v>1</v>
      </c>
      <c r="B2" s="1461"/>
      <c r="C2" s="1461"/>
      <c r="D2" s="1461"/>
      <c r="E2" s="1461"/>
      <c r="F2" s="1461"/>
      <c r="G2" s="1461"/>
      <c r="H2" s="1461"/>
      <c r="I2" s="1461"/>
      <c r="J2" s="1461"/>
      <c r="K2" s="1461"/>
      <c r="L2" s="1461"/>
    </row>
    <row r="3" spans="1:18" s="1179" customFormat="1" ht="15.75">
      <c r="A3" s="1462" t="s">
        <v>877</v>
      </c>
      <c r="B3" s="1461"/>
      <c r="C3" s="1461"/>
      <c r="D3" s="1461"/>
      <c r="E3" s="1461"/>
      <c r="F3" s="1461"/>
      <c r="G3" s="1461"/>
      <c r="H3" s="1461"/>
      <c r="I3" s="1461"/>
      <c r="J3" s="1461"/>
      <c r="K3" s="1461"/>
      <c r="L3" s="1461"/>
    </row>
    <row r="4" spans="1:18" s="1179" customFormat="1" ht="13.5" thickBot="1">
      <c r="A4" s="1245" t="s">
        <v>405</v>
      </c>
    </row>
    <row r="5" spans="1:18" s="978" customFormat="1" ht="102.75" customHeight="1" thickBot="1">
      <c r="A5" s="1109" t="s">
        <v>406</v>
      </c>
      <c r="B5" s="1110" t="s">
        <v>742</v>
      </c>
      <c r="C5" s="1110" t="s">
        <v>745</v>
      </c>
      <c r="D5" s="1110" t="s">
        <v>409</v>
      </c>
      <c r="E5" s="1157" t="s">
        <v>746</v>
      </c>
      <c r="F5" s="1110" t="s">
        <v>867</v>
      </c>
      <c r="G5" s="1110" t="s">
        <v>747</v>
      </c>
      <c r="H5" s="1110" t="s">
        <v>748</v>
      </c>
      <c r="I5" s="1110" t="s">
        <v>411</v>
      </c>
      <c r="J5" s="1110" t="s">
        <v>749</v>
      </c>
      <c r="K5" s="1110" t="s">
        <v>750</v>
      </c>
      <c r="L5" s="1110" t="s">
        <v>412</v>
      </c>
      <c r="M5" s="977"/>
      <c r="N5" s="977"/>
      <c r="O5" s="977"/>
      <c r="P5" s="977"/>
      <c r="Q5" s="977"/>
      <c r="R5" s="977"/>
    </row>
    <row r="6" spans="1:18">
      <c r="A6" s="1091" t="s">
        <v>413</v>
      </c>
      <c r="B6" s="1092" t="s">
        <v>359</v>
      </c>
      <c r="C6" s="1272" t="s">
        <v>359</v>
      </c>
      <c r="D6" s="1092" t="s">
        <v>359</v>
      </c>
      <c r="E6" s="1093" t="s">
        <v>359</v>
      </c>
      <c r="F6" s="1093" t="s">
        <v>359</v>
      </c>
      <c r="G6" s="1093" t="s">
        <v>359</v>
      </c>
      <c r="H6" s="1093" t="s">
        <v>359</v>
      </c>
      <c r="I6" s="1093" t="s">
        <v>359</v>
      </c>
      <c r="J6" s="1093" t="s">
        <v>359</v>
      </c>
      <c r="K6" s="1093" t="s">
        <v>359</v>
      </c>
      <c r="L6" s="1093" t="s">
        <v>359</v>
      </c>
    </row>
    <row r="7" spans="1:18">
      <c r="A7" s="1094" t="s">
        <v>414</v>
      </c>
      <c r="B7" s="512" t="s">
        <v>359</v>
      </c>
      <c r="C7" s="1273" t="s">
        <v>359</v>
      </c>
      <c r="D7" s="1278"/>
      <c r="E7" s="1095" t="s">
        <v>359</v>
      </c>
      <c r="F7" s="1096"/>
      <c r="G7" s="1097" t="s">
        <v>359</v>
      </c>
      <c r="H7" s="1097" t="s">
        <v>359</v>
      </c>
      <c r="I7" s="1097" t="s">
        <v>359</v>
      </c>
      <c r="J7" s="1097" t="s">
        <v>359</v>
      </c>
      <c r="K7" s="1097" t="s">
        <v>359</v>
      </c>
      <c r="L7" s="1097" t="s">
        <v>359</v>
      </c>
    </row>
    <row r="8" spans="1:18">
      <c r="A8" s="1094" t="s">
        <v>415</v>
      </c>
      <c r="B8" s="1222">
        <v>1213009</v>
      </c>
      <c r="C8" s="1274">
        <v>31559</v>
      </c>
      <c r="D8" s="1278">
        <f>C8/B8</f>
        <v>2.6017119411315168E-2</v>
      </c>
      <c r="E8" s="1126">
        <v>57551</v>
      </c>
      <c r="F8" s="1096">
        <v>0.74458614380512844</v>
      </c>
      <c r="G8" s="1138">
        <v>404.66960794085509</v>
      </c>
      <c r="H8" s="1138">
        <v>406.51176459981116</v>
      </c>
      <c r="I8" s="1138">
        <v>9.2071053455431817E-2</v>
      </c>
      <c r="J8" s="1138">
        <v>18.53110786146107</v>
      </c>
      <c r="K8" s="1138">
        <v>19.322625957719072</v>
      </c>
      <c r="L8" s="1141">
        <v>1309.7630446540159</v>
      </c>
    </row>
    <row r="9" spans="1:18">
      <c r="A9" s="1094" t="s">
        <v>416</v>
      </c>
      <c r="B9" s="1222">
        <v>117468.25011899999</v>
      </c>
      <c r="C9" s="1274">
        <v>3276</v>
      </c>
      <c r="D9" s="1278">
        <f>C9/B9</f>
        <v>2.7888386833729815E-2</v>
      </c>
      <c r="E9" s="1126">
        <v>5169</v>
      </c>
      <c r="F9" s="1096">
        <v>0.76088185415488974</v>
      </c>
      <c r="G9" s="1138">
        <v>313.93939102564593</v>
      </c>
      <c r="H9" s="1138">
        <v>314.10788919414409</v>
      </c>
      <c r="I9" s="1138">
        <v>8.8669664529912817E-2</v>
      </c>
      <c r="J9" s="1138">
        <v>13.129717612943326</v>
      </c>
      <c r="K9" s="1138">
        <v>13.855666636142349</v>
      </c>
      <c r="L9" s="1141">
        <v>1138.2168502813549</v>
      </c>
    </row>
    <row r="10" spans="1:18">
      <c r="A10" s="1094" t="s">
        <v>417</v>
      </c>
      <c r="B10" s="1222">
        <v>491864.09958500002</v>
      </c>
      <c r="C10" s="1274">
        <v>6364</v>
      </c>
      <c r="D10" s="1278">
        <f>C10/B10</f>
        <v>1.2938533235846022E-2</v>
      </c>
      <c r="E10" s="1126">
        <v>13299</v>
      </c>
      <c r="F10" s="1096">
        <v>0.68422382215485666</v>
      </c>
      <c r="G10" s="1138">
        <v>206.09711444207684</v>
      </c>
      <c r="H10" s="1138">
        <v>206.09711444207684</v>
      </c>
      <c r="I10" s="1138">
        <v>1.732256756757003E-2</v>
      </c>
      <c r="J10" s="1138">
        <v>9.4291694688895475</v>
      </c>
      <c r="K10" s="1138">
        <v>9.4428401162811326</v>
      </c>
      <c r="L10" s="1141">
        <v>649.44157796570073</v>
      </c>
    </row>
    <row r="11" spans="1:18">
      <c r="A11" s="1094" t="s">
        <v>418</v>
      </c>
      <c r="B11" s="1098" t="s">
        <v>359</v>
      </c>
      <c r="C11" s="1274"/>
      <c r="D11" s="1278"/>
      <c r="E11" s="1195" t="s">
        <v>359</v>
      </c>
      <c r="F11" s="1096"/>
      <c r="G11" s="1138" t="s">
        <v>359</v>
      </c>
      <c r="H11" s="1138" t="s">
        <v>359</v>
      </c>
      <c r="I11" s="1138" t="s">
        <v>359</v>
      </c>
      <c r="J11" s="1138" t="s">
        <v>359</v>
      </c>
      <c r="K11" s="1138" t="s">
        <v>359</v>
      </c>
      <c r="L11" s="1141" t="s">
        <v>359</v>
      </c>
    </row>
    <row r="12" spans="1:18">
      <c r="A12" s="1094" t="s">
        <v>419</v>
      </c>
      <c r="B12" s="1222">
        <v>722005</v>
      </c>
      <c r="C12" s="1274">
        <v>22956</v>
      </c>
      <c r="D12" s="1278">
        <f>C12/B12</f>
        <v>3.1794793664863819E-2</v>
      </c>
      <c r="E12" s="1195">
        <v>41257</v>
      </c>
      <c r="F12" s="1096">
        <v>0.75632342249263385</v>
      </c>
      <c r="G12" s="1138">
        <v>421.70637619765046</v>
      </c>
      <c r="H12" s="1138">
        <v>423.5025047043589</v>
      </c>
      <c r="I12" s="1138">
        <v>0.10579183917058299</v>
      </c>
      <c r="J12" s="1138">
        <v>20.183439950349051</v>
      </c>
      <c r="K12" s="1138">
        <v>21.36939361822937</v>
      </c>
      <c r="L12" s="1141">
        <v>1499.3693891118837</v>
      </c>
    </row>
    <row r="13" spans="1:18">
      <c r="A13" s="1094" t="s">
        <v>420</v>
      </c>
      <c r="B13" s="1222">
        <v>1100330</v>
      </c>
      <c r="C13" s="1274">
        <v>18245</v>
      </c>
      <c r="D13" s="1278">
        <f>C13/B13</f>
        <v>1.6581389219597759E-2</v>
      </c>
      <c r="E13" s="1195">
        <v>35277</v>
      </c>
      <c r="F13" s="1096">
        <v>0.71136228977712956</v>
      </c>
      <c r="G13" s="1138">
        <v>297.63464326165837</v>
      </c>
      <c r="H13" s="1138">
        <v>298.59143668450514</v>
      </c>
      <c r="I13" s="1138">
        <v>4.811376031790833E-2</v>
      </c>
      <c r="J13" s="1138">
        <v>12.305419287476782</v>
      </c>
      <c r="K13" s="1138">
        <v>12.317476081118906</v>
      </c>
      <c r="L13" s="1141">
        <v>809.92780671622563</v>
      </c>
    </row>
    <row r="14" spans="1:18" ht="25.5">
      <c r="A14" s="1094" t="s">
        <v>421</v>
      </c>
      <c r="B14" s="1098"/>
      <c r="C14" s="1274"/>
      <c r="D14" s="1278"/>
      <c r="E14" s="1195"/>
      <c r="F14" s="1096"/>
      <c r="G14" s="1138"/>
      <c r="H14" s="1138"/>
      <c r="I14" s="1138"/>
      <c r="J14" s="1138"/>
      <c r="K14" s="1138"/>
      <c r="L14" s="1141"/>
    </row>
    <row r="15" spans="1:18">
      <c r="A15" s="1094" t="s">
        <v>743</v>
      </c>
      <c r="B15" s="1237" t="s">
        <v>545</v>
      </c>
      <c r="C15" s="1274">
        <v>33032</v>
      </c>
      <c r="D15" s="1279" t="s">
        <v>545</v>
      </c>
      <c r="E15" s="1195">
        <v>37080</v>
      </c>
      <c r="F15" s="1096">
        <v>0.96239148008857334</v>
      </c>
      <c r="G15" s="1138">
        <v>348.07832332301734</v>
      </c>
      <c r="H15" s="1138">
        <v>349.31086958120864</v>
      </c>
      <c r="I15" s="1138">
        <v>7.6799971694098967E-2</v>
      </c>
      <c r="J15" s="1138">
        <v>17.063344387255196</v>
      </c>
      <c r="K15" s="1138">
        <v>17.548835868240083</v>
      </c>
      <c r="L15" s="1141">
        <v>1136.6439512372297</v>
      </c>
    </row>
    <row r="16" spans="1:18">
      <c r="A16" s="1094" t="s">
        <v>744</v>
      </c>
      <c r="B16" s="1237" t="s">
        <v>545</v>
      </c>
      <c r="C16" s="1274">
        <v>8167</v>
      </c>
      <c r="D16" s="1279" t="s">
        <v>545</v>
      </c>
      <c r="E16" s="1195">
        <v>8435</v>
      </c>
      <c r="F16" s="1096">
        <v>0.97977693344772643</v>
      </c>
      <c r="G16" s="1138">
        <v>442.42836565566449</v>
      </c>
      <c r="H16" s="1138">
        <v>444.62931508629987</v>
      </c>
      <c r="I16" s="1138">
        <v>9.4225095138977061E-2</v>
      </c>
      <c r="J16" s="1138">
        <v>15.208403403937851</v>
      </c>
      <c r="K16" s="1138">
        <v>16.605241165661774</v>
      </c>
      <c r="L16" s="1141">
        <v>1426.5989387444517</v>
      </c>
    </row>
    <row r="17" spans="1:12">
      <c r="A17" s="1152" t="s">
        <v>760</v>
      </c>
      <c r="B17" s="1222">
        <v>756943.83687399991</v>
      </c>
      <c r="C17" s="1274">
        <v>17323</v>
      </c>
      <c r="D17" s="1278">
        <f>C17/B17</f>
        <v>2.2885449561938331E-2</v>
      </c>
      <c r="E17" s="1195">
        <v>17719</v>
      </c>
      <c r="F17" s="1096">
        <v>0.96185214417258613</v>
      </c>
      <c r="G17" s="1138">
        <v>359.95552648533373</v>
      </c>
      <c r="H17" s="1138">
        <v>360.96308118140252</v>
      </c>
      <c r="I17" s="1138">
        <v>8.4542756277715958E-2</v>
      </c>
      <c r="J17" s="1138">
        <v>16.779543745315365</v>
      </c>
      <c r="K17" s="1138">
        <v>17.522142613872262</v>
      </c>
      <c r="L17" s="1141">
        <v>1238.4231953697888</v>
      </c>
    </row>
    <row r="18" spans="1:12">
      <c r="A18" s="1152" t="s">
        <v>809</v>
      </c>
      <c r="B18" s="1222">
        <v>148890.253906</v>
      </c>
      <c r="C18" s="1290" t="s">
        <v>891</v>
      </c>
      <c r="D18" s="1291" t="s">
        <v>891</v>
      </c>
      <c r="E18" s="1292" t="s">
        <v>891</v>
      </c>
      <c r="F18" s="1293" t="s">
        <v>891</v>
      </c>
      <c r="G18" s="1294" t="s">
        <v>891</v>
      </c>
      <c r="H18" s="1294" t="s">
        <v>891</v>
      </c>
      <c r="I18" s="1294" t="s">
        <v>891</v>
      </c>
      <c r="J18" s="1294" t="s">
        <v>891</v>
      </c>
      <c r="K18" s="1294" t="s">
        <v>891</v>
      </c>
      <c r="L18" s="1295" t="s">
        <v>891</v>
      </c>
    </row>
    <row r="19" spans="1:12">
      <c r="A19" s="1164" t="s">
        <v>761</v>
      </c>
      <c r="B19" s="1237" t="s">
        <v>545</v>
      </c>
      <c r="C19" s="1274">
        <v>4205</v>
      </c>
      <c r="D19" s="1291" t="s">
        <v>545</v>
      </c>
      <c r="E19" s="1195">
        <v>19514</v>
      </c>
      <c r="F19" s="1096">
        <v>0.16390865464173424</v>
      </c>
      <c r="G19" s="1138">
        <v>360.18735338882141</v>
      </c>
      <c r="H19" s="1138">
        <v>361.2683916765734</v>
      </c>
      <c r="I19" s="1138">
        <v>7.8786432580257346E-2</v>
      </c>
      <c r="J19" s="1138">
        <v>17.396695885850527</v>
      </c>
      <c r="K19" s="1138">
        <v>17.947838097503343</v>
      </c>
      <c r="L19" s="1141">
        <v>1137.4563096214022</v>
      </c>
    </row>
    <row r="20" spans="1:12">
      <c r="A20" s="1152" t="s">
        <v>762</v>
      </c>
      <c r="B20" s="1222">
        <v>687389</v>
      </c>
      <c r="C20" s="1290" t="s">
        <v>891</v>
      </c>
      <c r="D20" s="1291" t="s">
        <v>891</v>
      </c>
      <c r="E20" s="1292" t="s">
        <v>891</v>
      </c>
      <c r="F20" s="1293" t="s">
        <v>891</v>
      </c>
      <c r="G20" s="1294" t="s">
        <v>891</v>
      </c>
      <c r="H20" s="1294" t="s">
        <v>891</v>
      </c>
      <c r="I20" s="1294" t="s">
        <v>891</v>
      </c>
      <c r="J20" s="1294" t="s">
        <v>891</v>
      </c>
      <c r="K20" s="1294" t="s">
        <v>891</v>
      </c>
      <c r="L20" s="1295" t="s">
        <v>891</v>
      </c>
    </row>
    <row r="21" spans="1:12">
      <c r="A21" s="1099" t="s">
        <v>763</v>
      </c>
      <c r="B21" s="1100" t="s">
        <v>359</v>
      </c>
      <c r="C21" s="1275" t="s">
        <v>359</v>
      </c>
      <c r="D21" s="1100" t="s">
        <v>359</v>
      </c>
      <c r="E21" s="1196" t="s">
        <v>359</v>
      </c>
      <c r="F21" s="1101" t="s">
        <v>359</v>
      </c>
      <c r="G21" s="1101" t="s">
        <v>359</v>
      </c>
      <c r="H21" s="1101" t="s">
        <v>359</v>
      </c>
      <c r="I21" s="1101" t="s">
        <v>359</v>
      </c>
      <c r="J21" s="1101" t="s">
        <v>359</v>
      </c>
      <c r="K21" s="1101" t="s">
        <v>359</v>
      </c>
      <c r="L21" s="1101" t="s">
        <v>359</v>
      </c>
    </row>
    <row r="22" spans="1:12">
      <c r="A22" s="512" t="s">
        <v>427</v>
      </c>
      <c r="B22" s="1222">
        <v>562067</v>
      </c>
      <c r="C22" s="1274">
        <v>10277</v>
      </c>
      <c r="D22" s="1278">
        <f>C22/B22</f>
        <v>1.8284297067787291E-2</v>
      </c>
      <c r="E22" s="1126">
        <v>9281</v>
      </c>
      <c r="F22" s="1096">
        <v>0.96433573968322384</v>
      </c>
      <c r="G22" s="1138">
        <v>335.97702445359278</v>
      </c>
      <c r="H22" s="1138">
        <v>338.66042953289599</v>
      </c>
      <c r="I22" s="1138">
        <v>8.0918507346514498E-2</v>
      </c>
      <c r="J22" s="1138">
        <v>17.253656728614025</v>
      </c>
      <c r="K22" s="1138">
        <v>18.178055677724124</v>
      </c>
      <c r="L22" s="1141">
        <v>1319.1422716691388</v>
      </c>
    </row>
    <row r="23" spans="1:12">
      <c r="A23" s="1153" t="s">
        <v>324</v>
      </c>
      <c r="B23" s="1222">
        <v>367782</v>
      </c>
      <c r="C23" s="1274">
        <v>8244</v>
      </c>
      <c r="D23" s="1278">
        <f>C23/B23</f>
        <v>2.2415452632265853E-2</v>
      </c>
      <c r="E23" s="1126">
        <v>21415</v>
      </c>
      <c r="F23" s="1096">
        <v>0.64809463608452234</v>
      </c>
      <c r="G23" s="1138">
        <v>357.55826504125986</v>
      </c>
      <c r="H23" s="1138">
        <v>359.63137105775809</v>
      </c>
      <c r="I23" s="1138">
        <v>8.3024568170800686E-2</v>
      </c>
      <c r="J23" s="1138">
        <v>14.841819844730747</v>
      </c>
      <c r="K23" s="1138">
        <v>15.442726346428922</v>
      </c>
      <c r="L23" s="1141">
        <v>1159.8842958847754</v>
      </c>
    </row>
    <row r="24" spans="1:12">
      <c r="A24" s="1153" t="s">
        <v>428</v>
      </c>
      <c r="B24" s="1222">
        <v>1967</v>
      </c>
      <c r="C24" s="1274">
        <v>2</v>
      </c>
      <c r="D24" s="1278">
        <f>C24/B24</f>
        <v>1.0167768174885613E-3</v>
      </c>
      <c r="E24" s="1126">
        <v>3</v>
      </c>
      <c r="F24" s="1096">
        <v>1</v>
      </c>
      <c r="G24" s="1138">
        <v>545.13099999999997</v>
      </c>
      <c r="H24" s="1138">
        <v>545.13099999999997</v>
      </c>
      <c r="I24" s="1138">
        <v>7.188449999999999E-2</v>
      </c>
      <c r="J24" s="1138">
        <v>3.8169000000000004</v>
      </c>
      <c r="K24" s="1138">
        <v>3.8169000000000004</v>
      </c>
      <c r="L24" s="1141">
        <v>2165.0832970597539</v>
      </c>
    </row>
    <row r="25" spans="1:12">
      <c r="A25" s="1153" t="s">
        <v>754</v>
      </c>
      <c r="B25" s="1238" t="s">
        <v>545</v>
      </c>
      <c r="C25" s="1274">
        <v>3353</v>
      </c>
      <c r="D25" s="1279" t="s">
        <v>545</v>
      </c>
      <c r="E25" s="1126">
        <v>3721</v>
      </c>
      <c r="F25" s="1096">
        <v>0.95976638546398441</v>
      </c>
      <c r="G25" s="1138">
        <v>359.73209394572791</v>
      </c>
      <c r="H25" s="1138">
        <v>359.78924932896683</v>
      </c>
      <c r="I25" s="1138">
        <v>6.5617077542499722E-2</v>
      </c>
      <c r="J25" s="1138">
        <v>11.896455592005575</v>
      </c>
      <c r="K25" s="1138">
        <v>12.159974649565948</v>
      </c>
      <c r="L25" s="1141">
        <v>889.13415338905554</v>
      </c>
    </row>
    <row r="26" spans="1:12" ht="14.45" customHeight="1">
      <c r="A26" s="1156" t="s">
        <v>794</v>
      </c>
      <c r="B26" s="1222">
        <v>82444</v>
      </c>
      <c r="C26" s="1274">
        <v>256</v>
      </c>
      <c r="D26" s="1278">
        <f>C26/B26</f>
        <v>3.1051380330891273E-3</v>
      </c>
      <c r="E26" s="1126">
        <v>270</v>
      </c>
      <c r="F26" s="1096">
        <v>0.9718875502008032</v>
      </c>
      <c r="G26" s="1138">
        <v>320.26528906249627</v>
      </c>
      <c r="H26" s="1138">
        <v>320.26528906249627</v>
      </c>
      <c r="I26" s="1138">
        <v>3.7237722656250527E-2</v>
      </c>
      <c r="J26" s="1138">
        <v>3.9215792968750316</v>
      </c>
      <c r="K26" s="1138">
        <v>4.01705507812503</v>
      </c>
      <c r="L26" s="1141">
        <v>544.77547126357786</v>
      </c>
    </row>
    <row r="27" spans="1:12">
      <c r="A27" s="1154" t="s">
        <v>431</v>
      </c>
      <c r="B27" s="1222">
        <v>28937</v>
      </c>
      <c r="C27" s="1274">
        <v>31</v>
      </c>
      <c r="D27" s="1278">
        <f t="shared" ref="D27:D37" si="0">C27/B27</f>
        <v>1.07129280851505E-3</v>
      </c>
      <c r="E27" s="1126">
        <v>718</v>
      </c>
      <c r="F27" s="1096">
        <v>0.11583011583011583</v>
      </c>
      <c r="G27" s="1138">
        <v>453.45587096774204</v>
      </c>
      <c r="H27" s="1138">
        <v>453.45587096774204</v>
      </c>
      <c r="I27" s="1138">
        <v>7.7692677419354803E-2</v>
      </c>
      <c r="J27" s="1138">
        <v>5.2714935483870962</v>
      </c>
      <c r="K27" s="1138">
        <v>9.1852161290322556</v>
      </c>
      <c r="L27" s="1141">
        <v>1526.099608970695</v>
      </c>
    </row>
    <row r="28" spans="1:12">
      <c r="A28" s="1155" t="s">
        <v>432</v>
      </c>
      <c r="B28" s="1222">
        <v>115486</v>
      </c>
      <c r="C28" s="1274">
        <v>2428</v>
      </c>
      <c r="D28" s="1278">
        <f t="shared" si="0"/>
        <v>2.1024193408724866E-2</v>
      </c>
      <c r="E28" s="1126">
        <v>5941</v>
      </c>
      <c r="F28" s="1096">
        <v>0.62854635858438135</v>
      </c>
      <c r="G28" s="1138">
        <v>274.40534843493384</v>
      </c>
      <c r="H28" s="1138">
        <v>274.40534843493384</v>
      </c>
      <c r="I28" s="1138">
        <v>4.5364317957168193E-2</v>
      </c>
      <c r="J28" s="1138">
        <v>11.058180807247179</v>
      </c>
      <c r="K28" s="1138">
        <v>11.278009225698582</v>
      </c>
      <c r="L28" s="1141">
        <v>795.7585759089535</v>
      </c>
    </row>
    <row r="29" spans="1:12">
      <c r="A29" s="1131" t="s">
        <v>433</v>
      </c>
      <c r="B29" s="1222">
        <v>425730</v>
      </c>
      <c r="C29" s="1274">
        <v>10290</v>
      </c>
      <c r="D29" s="1278">
        <f t="shared" si="0"/>
        <v>2.4170248749207243E-2</v>
      </c>
      <c r="E29" s="1126">
        <v>20963</v>
      </c>
      <c r="F29" s="1096">
        <v>0.70592051905920516</v>
      </c>
      <c r="G29" s="1138">
        <v>271.10244198251763</v>
      </c>
      <c r="H29" s="1138">
        <v>271.10244198251763</v>
      </c>
      <c r="I29" s="1138">
        <v>3.2638689212823244E-2</v>
      </c>
      <c r="J29" s="1138">
        <v>10.977757755097937</v>
      </c>
      <c r="K29" s="1138">
        <v>11.393577055389375</v>
      </c>
      <c r="L29" s="1141">
        <v>729.5096607646899</v>
      </c>
    </row>
    <row r="30" spans="1:12">
      <c r="A30" s="1131" t="s">
        <v>434</v>
      </c>
      <c r="B30" s="1222">
        <v>157752</v>
      </c>
      <c r="C30" s="1274">
        <v>2451</v>
      </c>
      <c r="D30" s="1278">
        <f t="shared" si="0"/>
        <v>1.5537045489122166E-2</v>
      </c>
      <c r="E30" s="1126">
        <v>6609</v>
      </c>
      <c r="F30" s="1096">
        <v>0.61378907391177329</v>
      </c>
      <c r="G30" s="1138">
        <v>336.48198612811831</v>
      </c>
      <c r="H30" s="1138">
        <v>336.48198612811831</v>
      </c>
      <c r="I30" s="1138">
        <v>5.7195282333743644E-2</v>
      </c>
      <c r="J30" s="1138">
        <v>15.62444822521249</v>
      </c>
      <c r="K30" s="1138">
        <v>16.163543614849324</v>
      </c>
      <c r="L30" s="1141">
        <v>1100.1589239961388</v>
      </c>
    </row>
    <row r="31" spans="1:12">
      <c r="A31" s="1131" t="s">
        <v>435</v>
      </c>
      <c r="B31" s="1222">
        <v>43176</v>
      </c>
      <c r="C31" s="1274">
        <v>1232</v>
      </c>
      <c r="D31" s="1278">
        <f t="shared" si="0"/>
        <v>2.8534370946822308E-2</v>
      </c>
      <c r="E31" s="1126">
        <v>2803</v>
      </c>
      <c r="F31" s="1096">
        <v>0.65859872611464965</v>
      </c>
      <c r="G31" s="1138">
        <v>480.42756899352048</v>
      </c>
      <c r="H31" s="1138">
        <v>480.42756899352048</v>
      </c>
      <c r="I31" s="1138">
        <v>2.7206253246754054E-2</v>
      </c>
      <c r="J31" s="1138">
        <v>-1.2317064935065045</v>
      </c>
      <c r="K31" s="1138">
        <v>-1.2317064935065045</v>
      </c>
      <c r="L31" s="1141">
        <v>497.7936287512706</v>
      </c>
    </row>
    <row r="32" spans="1:12">
      <c r="A32" s="1131" t="s">
        <v>436</v>
      </c>
      <c r="B32" s="1222">
        <v>153226</v>
      </c>
      <c r="C32" s="1274">
        <v>2435</v>
      </c>
      <c r="D32" s="1278">
        <f t="shared" si="0"/>
        <v>1.589155887382037E-2</v>
      </c>
      <c r="E32" s="1126">
        <v>6995</v>
      </c>
      <c r="F32" s="1096">
        <v>0.55447570332480822</v>
      </c>
      <c r="G32" s="1138">
        <v>343.38659548255038</v>
      </c>
      <c r="H32" s="1138">
        <v>343.38659548255038</v>
      </c>
      <c r="I32" s="1138">
        <v>0.11082825379876797</v>
      </c>
      <c r="J32" s="1138">
        <v>16.959743367555383</v>
      </c>
      <c r="K32" s="1138">
        <v>17.377879466117967</v>
      </c>
      <c r="L32" s="1141">
        <v>1212.2202318393115</v>
      </c>
    </row>
    <row r="33" spans="1:14">
      <c r="A33" s="1131" t="s">
        <v>437</v>
      </c>
      <c r="B33" s="1222">
        <v>573718</v>
      </c>
      <c r="C33" s="1274">
        <v>10242</v>
      </c>
      <c r="D33" s="1278">
        <f t="shared" si="0"/>
        <v>1.7851976057923928E-2</v>
      </c>
      <c r="E33" s="1126">
        <v>28715</v>
      </c>
      <c r="F33" s="1096">
        <v>0.59228074902330596</v>
      </c>
      <c r="G33" s="1138">
        <v>480.3594216949669</v>
      </c>
      <c r="H33" s="1138">
        <v>481.19760720560794</v>
      </c>
      <c r="I33" s="1138">
        <v>0.12579533264982065</v>
      </c>
      <c r="J33" s="1138">
        <v>24.492344844761053</v>
      </c>
      <c r="K33" s="1138">
        <v>25.182813054096957</v>
      </c>
      <c r="L33" s="1141">
        <v>1530.8254348386204</v>
      </c>
    </row>
    <row r="34" spans="1:14">
      <c r="A34" s="1131" t="s">
        <v>438</v>
      </c>
      <c r="B34" s="1222">
        <v>299175</v>
      </c>
      <c r="C34" s="1274">
        <v>11892</v>
      </c>
      <c r="D34" s="1278">
        <f t="shared" si="0"/>
        <v>3.9749310604161446E-2</v>
      </c>
      <c r="E34" s="1126">
        <v>24659</v>
      </c>
      <c r="F34" s="1096">
        <v>0.68441854233654875</v>
      </c>
      <c r="G34" s="1138">
        <v>372.85736674312335</v>
      </c>
      <c r="H34" s="1138">
        <v>377.0134836284243</v>
      </c>
      <c r="I34" s="1138">
        <v>9.3554210141284622E-2</v>
      </c>
      <c r="J34" s="1138">
        <v>18.153002716109892</v>
      </c>
      <c r="K34" s="1138">
        <v>19.246330364951906</v>
      </c>
      <c r="L34" s="1141">
        <v>1477.7108667749881</v>
      </c>
    </row>
    <row r="35" spans="1:14">
      <c r="A35" s="1131" t="s">
        <v>439</v>
      </c>
      <c r="B35" s="1222">
        <v>5991</v>
      </c>
      <c r="C35" s="1274">
        <v>2</v>
      </c>
      <c r="D35" s="1278">
        <f t="shared" si="0"/>
        <v>3.3383408446002337E-4</v>
      </c>
      <c r="E35" s="1126">
        <v>161</v>
      </c>
      <c r="F35" s="1096">
        <v>3.2786885245901641E-2</v>
      </c>
      <c r="G35" s="1138">
        <v>180.81</v>
      </c>
      <c r="H35" s="1138">
        <v>180.81</v>
      </c>
      <c r="I35" s="1138">
        <v>2.8465999999999998E-2</v>
      </c>
      <c r="J35" s="1138">
        <v>5.2440999999999995</v>
      </c>
      <c r="K35" s="1138">
        <v>17.465</v>
      </c>
      <c r="L35" s="1141">
        <v>2528.4674225658873</v>
      </c>
    </row>
    <row r="36" spans="1:14">
      <c r="A36" s="1131" t="s">
        <v>440</v>
      </c>
      <c r="B36" s="1222">
        <v>19146</v>
      </c>
      <c r="C36" s="1274">
        <v>82</v>
      </c>
      <c r="D36" s="1278">
        <f t="shared" si="0"/>
        <v>4.2828789303248722E-3</v>
      </c>
      <c r="E36" s="1126">
        <v>441</v>
      </c>
      <c r="F36" s="1096">
        <v>0.44692737430167595</v>
      </c>
      <c r="G36" s="1138">
        <v>544.44243902438734</v>
      </c>
      <c r="H36" s="1138">
        <v>545.71631707316783</v>
      </c>
      <c r="I36" s="1138">
        <v>6.7453621951219234E-2</v>
      </c>
      <c r="J36" s="1138">
        <v>2.4686109756097583</v>
      </c>
      <c r="K36" s="1138">
        <v>2.7666817073170753</v>
      </c>
      <c r="L36" s="1141">
        <v>859.05899798325527</v>
      </c>
    </row>
    <row r="37" spans="1:14">
      <c r="A37" s="1158" t="s">
        <v>795</v>
      </c>
      <c r="B37" s="1222">
        <v>174113</v>
      </c>
      <c r="C37" s="1274">
        <v>5794</v>
      </c>
      <c r="D37" s="1278">
        <f t="shared" si="0"/>
        <v>3.32772394938919E-2</v>
      </c>
      <c r="E37" s="1126">
        <v>5962</v>
      </c>
      <c r="F37" s="1096">
        <v>0.99069675376088673</v>
      </c>
      <c r="G37" s="1138">
        <v>289.35364739384028</v>
      </c>
      <c r="H37" s="1138">
        <v>291.70203917844492</v>
      </c>
      <c r="I37" s="1138">
        <v>4.8379947531929791E-2</v>
      </c>
      <c r="J37" s="1138">
        <v>12.482858025544017</v>
      </c>
      <c r="K37" s="1138">
        <v>12.922136589575818</v>
      </c>
      <c r="L37" s="1141">
        <v>857.16468878711737</v>
      </c>
    </row>
    <row r="38" spans="1:14">
      <c r="A38" s="1099" t="s">
        <v>442</v>
      </c>
      <c r="B38" s="1103" t="s">
        <v>359</v>
      </c>
      <c r="C38" s="1275" t="s">
        <v>359</v>
      </c>
      <c r="D38" s="1100" t="s">
        <v>359</v>
      </c>
      <c r="E38" s="1197" t="s">
        <v>359</v>
      </c>
      <c r="F38" s="1104" t="s">
        <v>359</v>
      </c>
      <c r="G38" s="1139" t="s">
        <v>359</v>
      </c>
      <c r="H38" s="1139" t="s">
        <v>359</v>
      </c>
      <c r="I38" s="1139" t="s">
        <v>359</v>
      </c>
      <c r="J38" s="1139" t="s">
        <v>359</v>
      </c>
      <c r="K38" s="1140" t="s">
        <v>359</v>
      </c>
      <c r="L38" s="1142" t="s">
        <v>359</v>
      </c>
    </row>
    <row r="39" spans="1:14">
      <c r="A39" s="1156" t="s">
        <v>443</v>
      </c>
      <c r="B39" s="1222">
        <v>1401702</v>
      </c>
      <c r="C39" s="1274">
        <v>37907</v>
      </c>
      <c r="D39" s="1278">
        <f>C39/B39</f>
        <v>2.7043551339728415E-2</v>
      </c>
      <c r="E39" s="1126">
        <v>37196</v>
      </c>
      <c r="F39" s="1246">
        <v>1.0032670409490279</v>
      </c>
      <c r="G39" s="1138">
        <v>372.9701914505618</v>
      </c>
      <c r="H39" s="1138">
        <v>374.41179500663316</v>
      </c>
      <c r="I39" s="1138">
        <v>8.140645959848998E-2</v>
      </c>
      <c r="J39" s="1138">
        <v>16.772799846983816</v>
      </c>
      <c r="K39" s="1138">
        <v>17.445980114478427</v>
      </c>
      <c r="L39" s="1141">
        <v>1204.0796501089853</v>
      </c>
      <c r="M39" s="150"/>
    </row>
    <row r="40" spans="1:14" s="1288" customFormat="1">
      <c r="A40" s="1289" t="s">
        <v>937</v>
      </c>
      <c r="B40" s="1285">
        <v>174219</v>
      </c>
      <c r="C40" s="1283">
        <v>184</v>
      </c>
      <c r="D40" s="1286">
        <f>C40/B40</f>
        <v>1.0561419822177833E-3</v>
      </c>
      <c r="E40" s="1302">
        <v>426</v>
      </c>
      <c r="F40" s="1303">
        <v>0.431924882629108</v>
      </c>
      <c r="G40" s="1287">
        <v>399.89617391304057</v>
      </c>
      <c r="H40" s="1287">
        <v>401.97923913043189</v>
      </c>
      <c r="I40" s="1287">
        <v>9.3773380434783449E-2</v>
      </c>
      <c r="J40" s="1287">
        <v>19.212600543478317</v>
      </c>
      <c r="K40" s="1287">
        <v>20.142451630434838</v>
      </c>
      <c r="L40" s="1284">
        <v>1390.9551093566286</v>
      </c>
      <c r="M40" s="1271"/>
    </row>
    <row r="41" spans="1:14">
      <c r="A41" s="1156" t="s">
        <v>797</v>
      </c>
      <c r="B41" s="1238">
        <v>0</v>
      </c>
      <c r="C41" s="1276">
        <v>0</v>
      </c>
      <c r="D41" s="1301">
        <v>0</v>
      </c>
      <c r="E41" s="1238">
        <v>0</v>
      </c>
      <c r="F41" s="1238">
        <v>0</v>
      </c>
      <c r="G41" s="1238">
        <v>0</v>
      </c>
      <c r="H41" s="1238">
        <v>0</v>
      </c>
      <c r="I41" s="1238">
        <v>0</v>
      </c>
      <c r="J41" s="1238">
        <v>0</v>
      </c>
      <c r="K41" s="1238">
        <v>0</v>
      </c>
      <c r="L41" s="1238">
        <v>0</v>
      </c>
    </row>
    <row r="42" spans="1:14">
      <c r="A42" s="1156" t="s">
        <v>798</v>
      </c>
      <c r="B42" s="1238" t="s">
        <v>545</v>
      </c>
      <c r="C42" s="1304">
        <v>15040</v>
      </c>
      <c r="D42" s="1301" t="s">
        <v>545</v>
      </c>
      <c r="E42" s="1302">
        <v>15000</v>
      </c>
      <c r="F42" s="1293" t="s">
        <v>891</v>
      </c>
      <c r="G42" s="1294" t="s">
        <v>891</v>
      </c>
      <c r="H42" s="1294" t="s">
        <v>891</v>
      </c>
      <c r="I42" s="1294" t="s">
        <v>891</v>
      </c>
      <c r="J42" s="1294" t="s">
        <v>891</v>
      </c>
      <c r="K42" s="1294" t="s">
        <v>891</v>
      </c>
      <c r="L42" s="1295" t="s">
        <v>891</v>
      </c>
    </row>
    <row r="43" spans="1:14">
      <c r="A43" s="1156" t="s">
        <v>799</v>
      </c>
      <c r="B43" s="1238" t="s">
        <v>545</v>
      </c>
      <c r="C43" s="1274">
        <v>9128</v>
      </c>
      <c r="D43" s="1280" t="s">
        <v>545</v>
      </c>
      <c r="E43" s="1126">
        <v>9338</v>
      </c>
      <c r="F43" s="1096">
        <v>0.96653030866493117</v>
      </c>
      <c r="G43" s="1138">
        <v>363.91198356707298</v>
      </c>
      <c r="H43" s="1138">
        <v>365.73235889573198</v>
      </c>
      <c r="I43" s="1138">
        <v>7.8246782318154004E-2</v>
      </c>
      <c r="J43" s="1138">
        <v>16.624489504815447</v>
      </c>
      <c r="K43" s="1138">
        <v>17.4299367002582</v>
      </c>
      <c r="L43" s="1141">
        <v>1215.4722000280565</v>
      </c>
      <c r="N43" s="1162"/>
    </row>
    <row r="44" spans="1:14">
      <c r="A44" s="1156" t="s">
        <v>802</v>
      </c>
      <c r="B44" s="1285">
        <v>1075439</v>
      </c>
      <c r="C44" s="1274">
        <v>23003</v>
      </c>
      <c r="D44" s="1286">
        <f>C44/B44</f>
        <v>2.1389404698918302E-2</v>
      </c>
      <c r="E44" s="1126">
        <v>24412</v>
      </c>
      <c r="F44" s="1096">
        <v>0.97670295030291088</v>
      </c>
      <c r="G44" s="1138">
        <v>357.13433449135186</v>
      </c>
      <c r="H44" s="1138">
        <v>359.12307404706195</v>
      </c>
      <c r="I44" s="1138">
        <v>8.7991995522341951E-2</v>
      </c>
      <c r="J44" s="1138">
        <v>18.539586445257321</v>
      </c>
      <c r="K44" s="1138">
        <v>18.985555553632253</v>
      </c>
      <c r="L44" s="1141">
        <v>1202.8648734951666</v>
      </c>
    </row>
    <row r="45" spans="1:14">
      <c r="A45" s="1156" t="s">
        <v>805</v>
      </c>
      <c r="B45" s="1095"/>
      <c r="C45" s="1274"/>
      <c r="D45" s="1278"/>
      <c r="E45" s="1126"/>
      <c r="F45" s="1096"/>
      <c r="G45" s="1138"/>
      <c r="H45" s="1138"/>
      <c r="I45" s="1138"/>
      <c r="J45" s="1138"/>
      <c r="K45" s="1138"/>
      <c r="L45" s="1141"/>
    </row>
    <row r="46" spans="1:14">
      <c r="A46" s="1297" t="s">
        <v>765</v>
      </c>
      <c r="B46" s="1222">
        <v>602765</v>
      </c>
      <c r="C46" s="1274">
        <v>19754</v>
      </c>
      <c r="D46" s="1278">
        <f>C46/B46</f>
        <v>3.2772307615737475E-2</v>
      </c>
      <c r="E46" s="1126">
        <v>20824</v>
      </c>
      <c r="F46" s="1096">
        <v>0.98168115942028988</v>
      </c>
      <c r="G46" s="1138">
        <v>309.90035614587924</v>
      </c>
      <c r="H46" s="1138">
        <v>311.79645587251525</v>
      </c>
      <c r="I46" s="1138">
        <v>6.4035189480550397E-2</v>
      </c>
      <c r="J46" s="1138">
        <v>15.277619869399075</v>
      </c>
      <c r="K46" s="1138">
        <v>15.72925181229787</v>
      </c>
      <c r="L46" s="1141">
        <v>1042.5206017760358</v>
      </c>
    </row>
    <row r="47" spans="1:14">
      <c r="A47" s="1297" t="s">
        <v>766</v>
      </c>
      <c r="B47" s="1222">
        <v>830254</v>
      </c>
      <c r="C47" s="1274">
        <v>16131</v>
      </c>
      <c r="D47" s="1278">
        <f>C47/B47</f>
        <v>1.9428994018697892E-2</v>
      </c>
      <c r="E47" s="1126">
        <v>17170</v>
      </c>
      <c r="F47" s="1096">
        <v>0.97579789116127658</v>
      </c>
      <c r="G47" s="1138">
        <v>354.8796886738142</v>
      </c>
      <c r="H47" s="1138">
        <v>355.72301865954842</v>
      </c>
      <c r="I47" s="1138">
        <v>7.7414778748931962E-2</v>
      </c>
      <c r="J47" s="1138">
        <v>16.948736308974667</v>
      </c>
      <c r="K47" s="1138">
        <v>17.268034108243985</v>
      </c>
      <c r="L47" s="1141">
        <v>1057.0279034575217</v>
      </c>
    </row>
    <row r="48" spans="1:14">
      <c r="A48" s="1297" t="s">
        <v>767</v>
      </c>
      <c r="B48" s="1222">
        <v>388211</v>
      </c>
      <c r="C48" s="1274">
        <v>4760</v>
      </c>
      <c r="D48" s="1278">
        <f>C48/B48</f>
        <v>1.2261373325330812E-2</v>
      </c>
      <c r="E48" s="1126">
        <v>5027</v>
      </c>
      <c r="F48" s="1096">
        <v>0.98226371061843643</v>
      </c>
      <c r="G48" s="1138">
        <v>363.96563571428123</v>
      </c>
      <c r="H48" s="1138">
        <v>364.44876680671814</v>
      </c>
      <c r="I48" s="1138">
        <v>8.0740596428566944E-2</v>
      </c>
      <c r="J48" s="1138">
        <v>16.745105672269528</v>
      </c>
      <c r="K48" s="1138">
        <v>16.960582983193898</v>
      </c>
      <c r="L48" s="1141">
        <v>1040.1127372463466</v>
      </c>
    </row>
    <row r="49" spans="1:15">
      <c r="A49" s="1156" t="s">
        <v>806</v>
      </c>
      <c r="B49" s="1222">
        <v>233227</v>
      </c>
      <c r="C49" s="1274">
        <v>8251</v>
      </c>
      <c r="D49" s="1278">
        <f>C49/B49</f>
        <v>3.5377550626642711E-2</v>
      </c>
      <c r="E49" s="1126">
        <v>8732</v>
      </c>
      <c r="F49" s="1096">
        <v>0.98434163701067612</v>
      </c>
      <c r="G49" s="1138">
        <v>290.09543000847486</v>
      </c>
      <c r="H49" s="1138">
        <v>293.68497382134586</v>
      </c>
      <c r="I49" s="1138">
        <v>6.5903045327856249E-2</v>
      </c>
      <c r="J49" s="1138">
        <v>16.507218906794353</v>
      </c>
      <c r="K49" s="1138">
        <v>17.108847145795753</v>
      </c>
      <c r="L49" s="1141">
        <v>1142.2842511636459</v>
      </c>
    </row>
    <row r="50" spans="1:15">
      <c r="A50" s="1099" t="s">
        <v>450</v>
      </c>
      <c r="B50" s="1103" t="s">
        <v>359</v>
      </c>
      <c r="C50" s="1275" t="s">
        <v>359</v>
      </c>
      <c r="D50" s="1100" t="s">
        <v>359</v>
      </c>
      <c r="E50" s="1197" t="s">
        <v>359</v>
      </c>
      <c r="F50" s="1104" t="s">
        <v>359</v>
      </c>
      <c r="G50" s="1139" t="s">
        <v>359</v>
      </c>
      <c r="H50" s="1139" t="s">
        <v>359</v>
      </c>
      <c r="I50" s="1139" t="s">
        <v>359</v>
      </c>
      <c r="J50" s="1139" t="s">
        <v>359</v>
      </c>
      <c r="K50" s="1140" t="s">
        <v>359</v>
      </c>
      <c r="L50" s="1142" t="s">
        <v>359</v>
      </c>
    </row>
    <row r="51" spans="1:15">
      <c r="A51" s="512" t="s">
        <v>451</v>
      </c>
      <c r="B51" s="1238" t="s">
        <v>545</v>
      </c>
      <c r="C51" s="1274">
        <v>5117</v>
      </c>
      <c r="D51" s="1279" t="s">
        <v>545</v>
      </c>
      <c r="E51" s="1126">
        <v>5224</v>
      </c>
      <c r="F51" s="1096">
        <v>0.96028718869194529</v>
      </c>
      <c r="G51" s="1138">
        <v>400.84978170803475</v>
      </c>
      <c r="H51" s="1138">
        <v>402.02072522962942</v>
      </c>
      <c r="I51" s="1138">
        <v>0.10041974496777034</v>
      </c>
      <c r="J51" s="1138">
        <v>17.570410005862996</v>
      </c>
      <c r="K51" s="1138">
        <v>18.316535352740914</v>
      </c>
      <c r="L51" s="1141">
        <v>1327.7211145638485</v>
      </c>
    </row>
    <row r="52" spans="1:15">
      <c r="A52" s="512" t="s">
        <v>807</v>
      </c>
      <c r="B52" s="1095" t="s">
        <v>359</v>
      </c>
      <c r="C52" s="1274" t="s">
        <v>359</v>
      </c>
      <c r="D52" s="1278"/>
      <c r="E52" s="1126" t="s">
        <v>359</v>
      </c>
      <c r="F52" s="1096"/>
      <c r="G52" s="1138" t="s">
        <v>359</v>
      </c>
      <c r="H52" s="1138" t="s">
        <v>359</v>
      </c>
      <c r="I52" s="1138" t="s">
        <v>359</v>
      </c>
      <c r="J52" s="1138" t="s">
        <v>359</v>
      </c>
      <c r="K52" s="1138" t="s">
        <v>359</v>
      </c>
      <c r="L52" s="1141" t="s">
        <v>359</v>
      </c>
    </row>
    <row r="53" spans="1:15">
      <c r="A53" s="1185" t="s">
        <v>765</v>
      </c>
      <c r="B53" s="1282">
        <v>928252</v>
      </c>
      <c r="C53" s="1160">
        <v>25500</v>
      </c>
      <c r="D53" s="1281">
        <f>C53/B53</f>
        <v>2.7470988481576124E-2</v>
      </c>
      <c r="E53" s="1182">
        <v>26819</v>
      </c>
      <c r="F53" s="1105">
        <v>0.98308506819813357</v>
      </c>
      <c r="G53" s="1183">
        <v>347.1688362350929</v>
      </c>
      <c r="H53" s="1183">
        <v>348.89042313705346</v>
      </c>
      <c r="I53" s="1183">
        <v>7.554807043136362E-2</v>
      </c>
      <c r="J53" s="1183">
        <v>17.423225364716028</v>
      </c>
      <c r="K53" s="1183">
        <v>17.873732282360709</v>
      </c>
      <c r="L53" s="1184">
        <v>1118.9674522857329</v>
      </c>
    </row>
    <row r="54" spans="1:15">
      <c r="A54" s="1185" t="s">
        <v>766</v>
      </c>
      <c r="B54" s="1282">
        <v>543596</v>
      </c>
      <c r="C54" s="1160">
        <v>10923</v>
      </c>
      <c r="D54" s="1281">
        <f>C54/B54</f>
        <v>2.0093966843023128E-2</v>
      </c>
      <c r="E54" s="1182">
        <v>11835</v>
      </c>
      <c r="F54" s="1105">
        <v>0.96694730277517926</v>
      </c>
      <c r="G54" s="1183">
        <v>327.02933079827943</v>
      </c>
      <c r="H54" s="1183">
        <v>327.78042829896606</v>
      </c>
      <c r="I54" s="1183">
        <v>6.9729919893815911E-2</v>
      </c>
      <c r="J54" s="1183">
        <v>14.355383173116836</v>
      </c>
      <c r="K54" s="1183">
        <v>14.630006847931579</v>
      </c>
      <c r="L54" s="1184">
        <v>974.74882265337931</v>
      </c>
    </row>
    <row r="55" spans="1:15">
      <c r="A55" s="1296" t="s">
        <v>767</v>
      </c>
      <c r="B55" s="1222">
        <v>350522</v>
      </c>
      <c r="C55" s="1298">
        <v>4222</v>
      </c>
      <c r="D55" s="1300">
        <f>C55/B55</f>
        <v>1.2044893045229686E-2</v>
      </c>
      <c r="E55" s="1126">
        <v>4367</v>
      </c>
      <c r="F55" s="1096">
        <v>0.98669150918285864</v>
      </c>
      <c r="G55" s="1138">
        <v>273.29834557082751</v>
      </c>
      <c r="H55" s="1138">
        <v>273.59543462814622</v>
      </c>
      <c r="I55" s="1138">
        <v>4.9720146139271539E-2</v>
      </c>
      <c r="J55" s="1138">
        <v>12.743906702985619</v>
      </c>
      <c r="K55" s="1138">
        <v>12.888426219802341</v>
      </c>
      <c r="L55" s="1141">
        <v>808.84753298749297</v>
      </c>
    </row>
    <row r="56" spans="1:15" ht="13.5" thickBot="1">
      <c r="A56" s="1106" t="s">
        <v>453</v>
      </c>
      <c r="B56" s="1239">
        <v>630364.373761</v>
      </c>
      <c r="C56" s="1277">
        <v>10714</v>
      </c>
      <c r="D56" s="1299">
        <f t="shared" ref="D56" si="1">C56/B56</f>
        <v>1.6996518911873291E-2</v>
      </c>
      <c r="E56" s="1145">
        <v>10938</v>
      </c>
      <c r="F56" s="1108">
        <v>0.96580555257798262</v>
      </c>
      <c r="G56" s="1143">
        <v>378.18698581297156</v>
      </c>
      <c r="H56" s="1143">
        <v>379.41592271795565</v>
      </c>
      <c r="I56" s="1143">
        <v>8.9143139163716759E-2</v>
      </c>
      <c r="J56" s="1143">
        <v>17.460842514463643</v>
      </c>
      <c r="K56" s="1143">
        <v>18.128615409742014</v>
      </c>
      <c r="L56" s="1144">
        <v>1275.7973507632375</v>
      </c>
    </row>
    <row r="57" spans="1:15">
      <c r="A57" s="1165" t="s">
        <v>938</v>
      </c>
      <c r="B57" s="1159"/>
      <c r="C57" s="1160"/>
      <c r="D57" s="1161"/>
      <c r="E57" s="1159"/>
      <c r="F57" s="1161"/>
      <c r="G57" s="1162"/>
      <c r="H57" s="1162"/>
      <c r="I57" s="1162"/>
      <c r="J57" s="1162"/>
      <c r="K57" s="1162"/>
      <c r="L57" s="1163"/>
    </row>
    <row r="58" spans="1:15" s="1229" customFormat="1">
      <c r="A58" s="1223" t="s">
        <v>755</v>
      </c>
      <c r="B58" s="1224"/>
      <c r="C58" s="1225"/>
      <c r="D58" s="1226"/>
      <c r="E58" s="1224"/>
      <c r="F58" s="1226"/>
      <c r="G58" s="1227"/>
      <c r="H58" s="1227"/>
      <c r="I58" s="1227"/>
      <c r="J58" s="1227"/>
      <c r="K58" s="1227"/>
      <c r="L58" s="1228"/>
    </row>
    <row r="59" spans="1:15" s="1229" customFormat="1">
      <c r="A59" s="1230" t="s">
        <v>940</v>
      </c>
      <c r="B59" s="1224"/>
      <c r="C59" s="1225"/>
      <c r="D59" s="1226"/>
      <c r="E59" s="1224"/>
      <c r="F59" s="1226"/>
      <c r="G59" s="1227"/>
      <c r="H59" s="1227"/>
      <c r="I59" s="1227"/>
      <c r="J59" s="1227"/>
      <c r="K59" s="1227"/>
      <c r="L59" s="1228"/>
    </row>
    <row r="60" spans="1:15" s="1229" customFormat="1">
      <c r="A60" s="1231" t="s">
        <v>869</v>
      </c>
      <c r="B60" s="1224"/>
      <c r="C60" s="1225"/>
      <c r="D60" s="1226"/>
      <c r="E60" s="1224"/>
      <c r="F60" s="1226"/>
      <c r="G60" s="1227"/>
      <c r="H60" s="1227"/>
      <c r="I60" s="1227"/>
      <c r="J60" s="1227"/>
      <c r="K60" s="1227"/>
      <c r="L60" s="1228"/>
    </row>
    <row r="61" spans="1:15" s="1229" customFormat="1">
      <c r="A61" s="1464" t="s">
        <v>751</v>
      </c>
      <c r="B61" s="1464"/>
      <c r="C61" s="1464"/>
      <c r="D61" s="1464"/>
      <c r="E61" s="1464"/>
      <c r="F61" s="1464"/>
      <c r="G61" s="1464"/>
      <c r="H61" s="1464"/>
      <c r="I61" s="1464"/>
      <c r="J61" s="1464"/>
      <c r="K61" s="1464"/>
      <c r="L61" s="1464"/>
      <c r="M61" s="1232"/>
      <c r="N61" s="1232"/>
      <c r="O61" s="1232"/>
    </row>
    <row r="62" spans="1:15" s="1229" customFormat="1">
      <c r="A62" s="1464" t="s">
        <v>752</v>
      </c>
      <c r="B62" s="1464"/>
      <c r="C62" s="1464"/>
      <c r="D62" s="1464"/>
      <c r="E62" s="1464"/>
      <c r="F62" s="1464"/>
      <c r="G62" s="1464"/>
      <c r="H62" s="1464"/>
      <c r="I62" s="1464"/>
      <c r="J62" s="1464"/>
      <c r="K62" s="1464"/>
      <c r="L62" s="1464"/>
      <c r="M62" s="1233"/>
      <c r="N62" s="1233"/>
    </row>
    <row r="63" spans="1:15" s="1229" customFormat="1">
      <c r="A63" s="1465" t="s">
        <v>868</v>
      </c>
      <c r="B63" s="1465"/>
      <c r="C63" s="1465"/>
      <c r="D63" s="1465"/>
      <c r="E63" s="1465"/>
      <c r="F63" s="1465"/>
      <c r="G63" s="1465"/>
      <c r="H63" s="1465"/>
      <c r="I63" s="1465"/>
      <c r="J63" s="1465"/>
      <c r="K63" s="1465"/>
      <c r="L63" s="1465"/>
    </row>
    <row r="64" spans="1:15" s="1229" customFormat="1" ht="41.1" customHeight="1">
      <c r="A64" s="1465" t="s">
        <v>863</v>
      </c>
      <c r="B64" s="1465"/>
      <c r="C64" s="1465"/>
      <c r="D64" s="1465"/>
      <c r="E64" s="1465"/>
      <c r="F64" s="1465"/>
      <c r="G64" s="1465"/>
      <c r="H64" s="1465"/>
      <c r="I64" s="1465"/>
      <c r="J64" s="1465"/>
      <c r="K64" s="1465"/>
      <c r="L64" s="1465"/>
    </row>
    <row r="65" spans="1:14" s="1229" customFormat="1" ht="41.1" customHeight="1">
      <c r="A65" s="1458" t="s">
        <v>793</v>
      </c>
      <c r="B65" s="1458"/>
      <c r="C65" s="1458"/>
      <c r="D65" s="1458"/>
      <c r="E65" s="1458"/>
      <c r="F65" s="1458"/>
      <c r="G65" s="1458"/>
      <c r="H65" s="1458"/>
      <c r="I65" s="1458"/>
      <c r="J65" s="1458"/>
      <c r="K65" s="1458"/>
      <c r="L65" s="1458"/>
      <c r="M65" s="1233"/>
      <c r="N65" s="1233"/>
    </row>
    <row r="66" spans="1:14" s="1229" customFormat="1">
      <c r="A66" s="1229" t="s">
        <v>864</v>
      </c>
      <c r="B66" s="1233"/>
      <c r="C66" s="1233"/>
      <c r="D66" s="1233"/>
      <c r="E66" s="1233"/>
      <c r="F66" s="1233"/>
      <c r="G66" s="1233"/>
      <c r="H66" s="1233"/>
      <c r="I66" s="1232"/>
      <c r="J66" s="1232"/>
      <c r="K66" s="1232"/>
      <c r="L66" s="1232"/>
      <c r="M66" s="1233"/>
      <c r="N66" s="1233"/>
    </row>
    <row r="67" spans="1:14" s="1229" customFormat="1">
      <c r="A67" s="1233" t="s">
        <v>796</v>
      </c>
      <c r="B67" s="1233"/>
      <c r="C67" s="1233"/>
      <c r="D67" s="1233"/>
      <c r="E67" s="1233"/>
      <c r="F67" s="1233"/>
      <c r="G67" s="1233"/>
      <c r="H67" s="1233"/>
      <c r="I67" s="1233"/>
      <c r="J67" s="1233"/>
      <c r="K67" s="1233"/>
      <c r="L67" s="1233"/>
      <c r="M67" s="1233"/>
      <c r="N67" s="1233"/>
    </row>
    <row r="68" spans="1:14" s="1229" customFormat="1">
      <c r="A68" s="1233" t="s">
        <v>800</v>
      </c>
      <c r="B68" s="1233"/>
      <c r="C68" s="1233"/>
      <c r="D68" s="1233"/>
      <c r="E68" s="1233"/>
      <c r="F68" s="1233"/>
      <c r="G68" s="1233"/>
      <c r="H68" s="1233"/>
      <c r="I68" s="1233"/>
      <c r="J68" s="1233"/>
      <c r="K68" s="1233"/>
      <c r="L68" s="1233"/>
      <c r="M68" s="1233"/>
      <c r="N68" s="1233"/>
    </row>
    <row r="69" spans="1:14" s="1229" customFormat="1">
      <c r="A69" s="1233" t="s">
        <v>801</v>
      </c>
      <c r="B69" s="1233"/>
      <c r="C69" s="1233"/>
      <c r="D69" s="1233"/>
      <c r="E69" s="1233"/>
      <c r="F69" s="1233"/>
      <c r="G69" s="1233"/>
      <c r="H69" s="1233"/>
      <c r="I69" s="1233"/>
      <c r="J69" s="1233"/>
      <c r="K69" s="1233"/>
      <c r="L69" s="1233"/>
      <c r="M69" s="1233"/>
      <c r="N69" s="1233"/>
    </row>
    <row r="70" spans="1:14" s="1229" customFormat="1">
      <c r="A70" s="1229" t="s">
        <v>803</v>
      </c>
      <c r="B70" s="1233"/>
      <c r="C70" s="1233"/>
      <c r="D70" s="1233"/>
      <c r="E70" s="1233"/>
      <c r="F70" s="1233"/>
      <c r="G70" s="1233"/>
      <c r="H70" s="1233"/>
      <c r="I70" s="1233"/>
      <c r="J70" s="1233"/>
      <c r="K70" s="1233"/>
      <c r="L70" s="1233"/>
      <c r="M70" s="1233"/>
      <c r="N70" s="1233"/>
    </row>
    <row r="71" spans="1:14" s="1229" customFormat="1" ht="38.450000000000003" customHeight="1">
      <c r="A71" s="1458" t="s">
        <v>804</v>
      </c>
      <c r="B71" s="1458"/>
      <c r="C71" s="1458"/>
      <c r="D71" s="1458"/>
      <c r="E71" s="1458"/>
      <c r="F71" s="1458"/>
      <c r="G71" s="1458"/>
      <c r="H71" s="1458"/>
      <c r="I71" s="1458"/>
      <c r="J71" s="1458"/>
      <c r="K71" s="1458"/>
      <c r="L71" s="1458"/>
      <c r="M71" s="1233"/>
      <c r="N71" s="1233"/>
    </row>
    <row r="72" spans="1:14" s="1229" customFormat="1" ht="30.6" customHeight="1">
      <c r="A72" s="1458" t="s">
        <v>865</v>
      </c>
      <c r="B72" s="1458"/>
      <c r="C72" s="1458"/>
      <c r="D72" s="1458"/>
      <c r="E72" s="1458"/>
      <c r="F72" s="1458"/>
      <c r="G72" s="1458"/>
      <c r="H72" s="1458"/>
      <c r="I72" s="1458"/>
      <c r="J72" s="1458"/>
      <c r="K72" s="1458"/>
      <c r="L72" s="1458"/>
    </row>
    <row r="73" spans="1:14" s="1229" customFormat="1" ht="36" customHeight="1">
      <c r="A73" s="1458" t="s">
        <v>808</v>
      </c>
      <c r="B73" s="1458"/>
      <c r="C73" s="1458"/>
      <c r="D73" s="1458"/>
      <c r="E73" s="1458"/>
      <c r="F73" s="1458"/>
      <c r="G73" s="1458"/>
      <c r="H73" s="1458"/>
      <c r="I73" s="1458"/>
      <c r="J73" s="1458"/>
      <c r="K73" s="1458"/>
      <c r="L73" s="1458"/>
    </row>
    <row r="74" spans="1:14" s="1229" customFormat="1" ht="27.95" customHeight="1">
      <c r="A74" s="1458" t="s">
        <v>866</v>
      </c>
      <c r="B74" s="1458"/>
      <c r="C74" s="1458"/>
      <c r="D74" s="1458"/>
      <c r="E74" s="1458"/>
      <c r="F74" s="1458"/>
      <c r="G74" s="1458"/>
      <c r="H74" s="1458"/>
      <c r="I74" s="1458"/>
      <c r="J74" s="1458"/>
      <c r="K74" s="1458"/>
      <c r="L74" s="1458"/>
    </row>
    <row r="75" spans="1:14" s="1229" customFormat="1">
      <c r="A75" s="1458" t="s">
        <v>876</v>
      </c>
      <c r="B75" s="1458"/>
      <c r="C75" s="1458"/>
      <c r="D75" s="1458"/>
      <c r="E75" s="1458"/>
      <c r="F75" s="1458"/>
      <c r="G75" s="1458"/>
      <c r="H75" s="1458"/>
      <c r="I75" s="1458"/>
      <c r="J75" s="1458"/>
      <c r="K75" s="1458"/>
      <c r="L75" s="1458"/>
    </row>
    <row r="76" spans="1:14" s="1229" customFormat="1">
      <c r="A76" s="1458" t="s">
        <v>870</v>
      </c>
      <c r="B76" s="1458"/>
      <c r="C76" s="1458"/>
      <c r="D76" s="1458"/>
      <c r="E76" s="1458"/>
      <c r="F76" s="1458"/>
      <c r="G76" s="1458"/>
      <c r="H76" s="1458"/>
      <c r="I76" s="1458"/>
      <c r="J76" s="1458"/>
      <c r="K76" s="1458"/>
      <c r="L76" s="1458"/>
    </row>
    <row r="77" spans="1:14">
      <c r="A77" s="1169"/>
      <c r="B77" s="1169"/>
      <c r="C77" s="1169"/>
      <c r="D77" s="1169"/>
      <c r="E77" s="1169"/>
      <c r="F77" s="1169"/>
      <c r="G77" s="1169"/>
      <c r="H77" s="1169"/>
      <c r="I77" s="1169"/>
      <c r="J77" s="1169"/>
      <c r="K77" s="1169"/>
      <c r="L77" s="1169"/>
      <c r="M77" s="333"/>
      <c r="N77" s="333"/>
    </row>
    <row r="80" spans="1:14" s="1179" customFormat="1" ht="13.5" thickBot="1">
      <c r="A80" s="1236" t="s">
        <v>454</v>
      </c>
    </row>
    <row r="81" spans="1:18" s="978" customFormat="1" ht="95.1" customHeight="1" thickBot="1">
      <c r="A81" s="1109" t="s">
        <v>406</v>
      </c>
      <c r="B81" s="1110" t="s">
        <v>407</v>
      </c>
      <c r="C81" s="1110" t="s">
        <v>408</v>
      </c>
      <c r="D81" s="1110" t="s">
        <v>409</v>
      </c>
      <c r="E81" s="1110" t="s">
        <v>410</v>
      </c>
      <c r="F81" s="1110" t="s">
        <v>455</v>
      </c>
      <c r="G81" s="1110" t="s">
        <v>456</v>
      </c>
      <c r="H81" s="1110" t="s">
        <v>457</v>
      </c>
      <c r="I81" s="1110" t="s">
        <v>411</v>
      </c>
      <c r="J81" s="1110" t="s">
        <v>458</v>
      </c>
      <c r="K81" s="1110" t="s">
        <v>459</v>
      </c>
      <c r="L81" s="1110" t="s">
        <v>412</v>
      </c>
      <c r="M81" s="977"/>
      <c r="N81" s="977"/>
      <c r="O81" s="977"/>
      <c r="P81" s="977"/>
      <c r="Q81" s="977"/>
      <c r="R81" s="977"/>
    </row>
    <row r="82" spans="1:18">
      <c r="A82" s="1091" t="s">
        <v>413</v>
      </c>
      <c r="B82" s="1092" t="s">
        <v>359</v>
      </c>
      <c r="C82" s="1093" t="s">
        <v>359</v>
      </c>
      <c r="D82" s="1093" t="s">
        <v>359</v>
      </c>
      <c r="E82" s="1093" t="s">
        <v>359</v>
      </c>
      <c r="F82" s="1093" t="s">
        <v>359</v>
      </c>
      <c r="G82" s="1093" t="s">
        <v>359</v>
      </c>
      <c r="H82" s="1093" t="s">
        <v>359</v>
      </c>
      <c r="I82" s="1093" t="s">
        <v>359</v>
      </c>
      <c r="J82" s="1093" t="s">
        <v>359</v>
      </c>
      <c r="K82" s="1093" t="s">
        <v>359</v>
      </c>
      <c r="L82" s="1093" t="s">
        <v>359</v>
      </c>
    </row>
    <row r="83" spans="1:18">
      <c r="A83" s="1094" t="s">
        <v>414</v>
      </c>
      <c r="B83" s="512" t="s">
        <v>359</v>
      </c>
      <c r="C83" s="1095" t="s">
        <v>359</v>
      </c>
      <c r="D83" s="1096">
        <v>0</v>
      </c>
      <c r="E83" s="1095" t="s">
        <v>359</v>
      </c>
      <c r="F83" s="1096">
        <v>0</v>
      </c>
      <c r="G83" s="1095" t="s">
        <v>359</v>
      </c>
      <c r="H83" s="1095" t="s">
        <v>359</v>
      </c>
      <c r="I83" s="1095" t="s">
        <v>359</v>
      </c>
      <c r="J83" s="1095" t="s">
        <v>359</v>
      </c>
      <c r="K83" s="1095" t="s">
        <v>359</v>
      </c>
      <c r="L83" s="1095" t="s">
        <v>359</v>
      </c>
    </row>
    <row r="84" spans="1:18">
      <c r="A84" s="1094" t="s">
        <v>415</v>
      </c>
      <c r="B84" s="512" t="s">
        <v>359</v>
      </c>
      <c r="C84" s="1095" t="s">
        <v>359</v>
      </c>
      <c r="D84" s="1096">
        <v>0</v>
      </c>
      <c r="E84" s="1095" t="s">
        <v>359</v>
      </c>
      <c r="F84" s="1096">
        <v>0</v>
      </c>
      <c r="G84" s="1095" t="s">
        <v>359</v>
      </c>
      <c r="H84" s="1095" t="s">
        <v>359</v>
      </c>
      <c r="I84" s="1095" t="s">
        <v>359</v>
      </c>
      <c r="J84" s="1095" t="s">
        <v>359</v>
      </c>
      <c r="K84" s="1095" t="s">
        <v>359</v>
      </c>
      <c r="L84" s="1095" t="s">
        <v>359</v>
      </c>
    </row>
    <row r="85" spans="1:18">
      <c r="A85" s="1094" t="s">
        <v>416</v>
      </c>
      <c r="B85" s="512" t="s">
        <v>359</v>
      </c>
      <c r="C85" s="1095" t="s">
        <v>359</v>
      </c>
      <c r="D85" s="1096">
        <v>0</v>
      </c>
      <c r="E85" s="1095" t="s">
        <v>359</v>
      </c>
      <c r="F85" s="1096">
        <v>0</v>
      </c>
      <c r="G85" s="1095" t="s">
        <v>359</v>
      </c>
      <c r="H85" s="1095" t="s">
        <v>359</v>
      </c>
      <c r="I85" s="1095" t="s">
        <v>359</v>
      </c>
      <c r="J85" s="1095" t="s">
        <v>359</v>
      </c>
      <c r="K85" s="1095" t="s">
        <v>359</v>
      </c>
      <c r="L85" s="1095" t="s">
        <v>359</v>
      </c>
    </row>
    <row r="86" spans="1:18">
      <c r="A86" s="1094" t="s">
        <v>417</v>
      </c>
      <c r="B86" s="512" t="s">
        <v>359</v>
      </c>
      <c r="C86" s="1095" t="s">
        <v>359</v>
      </c>
      <c r="D86" s="1096">
        <v>0</v>
      </c>
      <c r="E86" s="1095" t="s">
        <v>359</v>
      </c>
      <c r="F86" s="1096">
        <v>0</v>
      </c>
      <c r="G86" s="1095" t="s">
        <v>359</v>
      </c>
      <c r="H86" s="1095" t="s">
        <v>359</v>
      </c>
      <c r="I86" s="1095" t="s">
        <v>359</v>
      </c>
      <c r="J86" s="1095" t="s">
        <v>359</v>
      </c>
      <c r="K86" s="1095" t="s">
        <v>359</v>
      </c>
      <c r="L86" s="1095" t="s">
        <v>359</v>
      </c>
    </row>
    <row r="87" spans="1:18">
      <c r="A87" s="1094" t="s">
        <v>418</v>
      </c>
      <c r="B87" s="512" t="s">
        <v>359</v>
      </c>
      <c r="C87" s="1095" t="s">
        <v>359</v>
      </c>
      <c r="D87" s="1096">
        <v>0</v>
      </c>
      <c r="E87" s="1095" t="s">
        <v>359</v>
      </c>
      <c r="F87" s="1096">
        <v>0</v>
      </c>
      <c r="G87" s="1095" t="s">
        <v>359</v>
      </c>
      <c r="H87" s="1095" t="s">
        <v>359</v>
      </c>
      <c r="I87" s="1095" t="s">
        <v>359</v>
      </c>
      <c r="J87" s="1095" t="s">
        <v>359</v>
      </c>
      <c r="K87" s="1095" t="s">
        <v>359</v>
      </c>
      <c r="L87" s="1095" t="s">
        <v>359</v>
      </c>
    </row>
    <row r="88" spans="1:18">
      <c r="A88" s="1094" t="s">
        <v>419</v>
      </c>
      <c r="B88" s="512" t="s">
        <v>359</v>
      </c>
      <c r="C88" s="1095" t="s">
        <v>359</v>
      </c>
      <c r="D88" s="1096">
        <v>0</v>
      </c>
      <c r="E88" s="1095" t="s">
        <v>359</v>
      </c>
      <c r="F88" s="1096">
        <v>0</v>
      </c>
      <c r="G88" s="1095" t="s">
        <v>359</v>
      </c>
      <c r="H88" s="1095" t="s">
        <v>359</v>
      </c>
      <c r="I88" s="1095" t="s">
        <v>359</v>
      </c>
      <c r="J88" s="1095" t="s">
        <v>359</v>
      </c>
      <c r="K88" s="1095" t="s">
        <v>359</v>
      </c>
      <c r="L88" s="1095" t="s">
        <v>359</v>
      </c>
    </row>
    <row r="89" spans="1:18">
      <c r="A89" s="1094" t="s">
        <v>420</v>
      </c>
      <c r="B89" s="1098" t="s">
        <v>359</v>
      </c>
      <c r="C89" s="1097" t="s">
        <v>359</v>
      </c>
      <c r="D89" s="1096">
        <v>0</v>
      </c>
      <c r="E89" s="1097" t="s">
        <v>359</v>
      </c>
      <c r="F89" s="1112">
        <v>0</v>
      </c>
      <c r="G89" s="1095" t="s">
        <v>359</v>
      </c>
      <c r="H89" s="1095" t="s">
        <v>359</v>
      </c>
      <c r="I89" s="1095" t="s">
        <v>359</v>
      </c>
      <c r="J89" s="1095" t="s">
        <v>359</v>
      </c>
      <c r="K89" s="1095" t="s">
        <v>359</v>
      </c>
      <c r="L89" s="1095" t="s">
        <v>359</v>
      </c>
    </row>
    <row r="90" spans="1:18" ht="25.5">
      <c r="A90" s="1094" t="s">
        <v>421</v>
      </c>
      <c r="B90" s="1098" t="s">
        <v>359</v>
      </c>
      <c r="C90" s="1097" t="s">
        <v>359</v>
      </c>
      <c r="D90" s="1096">
        <v>0</v>
      </c>
      <c r="E90" s="1097" t="s">
        <v>359</v>
      </c>
      <c r="F90" s="1112">
        <v>0</v>
      </c>
      <c r="G90" s="1095" t="s">
        <v>359</v>
      </c>
      <c r="H90" s="1095" t="s">
        <v>359</v>
      </c>
      <c r="I90" s="1095" t="s">
        <v>359</v>
      </c>
      <c r="J90" s="1095" t="s">
        <v>359</v>
      </c>
      <c r="K90" s="1095" t="s">
        <v>359</v>
      </c>
      <c r="L90" s="1095" t="s">
        <v>359</v>
      </c>
    </row>
    <row r="91" spans="1:18">
      <c r="A91" s="1094" t="s">
        <v>422</v>
      </c>
      <c r="B91" s="1098" t="s">
        <v>359</v>
      </c>
      <c r="C91" s="1097" t="s">
        <v>359</v>
      </c>
      <c r="D91" s="1096">
        <v>0</v>
      </c>
      <c r="E91" s="1097" t="s">
        <v>359</v>
      </c>
      <c r="F91" s="1112">
        <v>0</v>
      </c>
      <c r="G91" s="1095" t="s">
        <v>359</v>
      </c>
      <c r="H91" s="1095" t="s">
        <v>359</v>
      </c>
      <c r="I91" s="1095" t="s">
        <v>359</v>
      </c>
      <c r="J91" s="1095" t="s">
        <v>359</v>
      </c>
      <c r="K91" s="1095" t="s">
        <v>359</v>
      </c>
      <c r="L91" s="1095" t="s">
        <v>359</v>
      </c>
    </row>
    <row r="92" spans="1:18">
      <c r="A92" s="1094" t="s">
        <v>423</v>
      </c>
      <c r="B92" s="1098" t="s">
        <v>359</v>
      </c>
      <c r="C92" s="1097" t="s">
        <v>359</v>
      </c>
      <c r="D92" s="1096">
        <v>0</v>
      </c>
      <c r="E92" s="1097" t="s">
        <v>359</v>
      </c>
      <c r="F92" s="1112">
        <v>0</v>
      </c>
      <c r="G92" s="1095" t="s">
        <v>359</v>
      </c>
      <c r="H92" s="1095" t="s">
        <v>359</v>
      </c>
      <c r="I92" s="1095" t="s">
        <v>359</v>
      </c>
      <c r="J92" s="1095" t="s">
        <v>359</v>
      </c>
      <c r="K92" s="1095" t="s">
        <v>359</v>
      </c>
      <c r="L92" s="1095" t="s">
        <v>359</v>
      </c>
    </row>
    <row r="93" spans="1:18">
      <c r="A93" s="1094" t="s">
        <v>424</v>
      </c>
      <c r="B93" s="1098" t="s">
        <v>359</v>
      </c>
      <c r="C93" s="1097" t="s">
        <v>359</v>
      </c>
      <c r="D93" s="1096">
        <v>0</v>
      </c>
      <c r="E93" s="1097" t="s">
        <v>359</v>
      </c>
      <c r="F93" s="1112">
        <v>0</v>
      </c>
      <c r="G93" s="1095" t="s">
        <v>359</v>
      </c>
      <c r="H93" s="1095" t="s">
        <v>359</v>
      </c>
      <c r="I93" s="1095" t="s">
        <v>359</v>
      </c>
      <c r="J93" s="1095" t="s">
        <v>359</v>
      </c>
      <c r="K93" s="1095" t="s">
        <v>359</v>
      </c>
      <c r="L93" s="1095" t="s">
        <v>359</v>
      </c>
    </row>
    <row r="94" spans="1:18">
      <c r="A94" s="1094" t="s">
        <v>425</v>
      </c>
      <c r="B94" s="1098" t="s">
        <v>359</v>
      </c>
      <c r="C94" s="1097" t="s">
        <v>359</v>
      </c>
      <c r="D94" s="1096">
        <v>0</v>
      </c>
      <c r="E94" s="1097" t="s">
        <v>359</v>
      </c>
      <c r="F94" s="1112">
        <v>0</v>
      </c>
      <c r="G94" s="1095" t="s">
        <v>359</v>
      </c>
      <c r="H94" s="1095" t="s">
        <v>359</v>
      </c>
      <c r="I94" s="1095" t="s">
        <v>359</v>
      </c>
      <c r="J94" s="1095" t="s">
        <v>359</v>
      </c>
      <c r="K94" s="1095" t="s">
        <v>359</v>
      </c>
      <c r="L94" s="1095" t="s">
        <v>359</v>
      </c>
    </row>
    <row r="95" spans="1:18">
      <c r="A95" s="1099" t="s">
        <v>426</v>
      </c>
      <c r="B95" s="1113" t="s">
        <v>359</v>
      </c>
      <c r="C95" s="1113" t="s">
        <v>359</v>
      </c>
      <c r="D95" s="1113" t="s">
        <v>359</v>
      </c>
      <c r="E95" s="1113" t="s">
        <v>359</v>
      </c>
      <c r="F95" s="1113" t="s">
        <v>359</v>
      </c>
      <c r="G95" s="1111" t="s">
        <v>359</v>
      </c>
      <c r="H95" s="1111" t="s">
        <v>359</v>
      </c>
      <c r="I95" s="1111" t="s">
        <v>359</v>
      </c>
      <c r="J95" s="1111" t="s">
        <v>359</v>
      </c>
      <c r="K95" s="1111" t="s">
        <v>359</v>
      </c>
      <c r="L95" s="1146" t="s">
        <v>359</v>
      </c>
    </row>
    <row r="96" spans="1:18">
      <c r="A96" s="512" t="s">
        <v>427</v>
      </c>
      <c r="B96" s="1095" t="s">
        <v>359</v>
      </c>
      <c r="C96" s="1095" t="s">
        <v>359</v>
      </c>
      <c r="D96" s="1096">
        <v>0</v>
      </c>
      <c r="E96" s="1095" t="s">
        <v>359</v>
      </c>
      <c r="F96" s="1096">
        <v>0</v>
      </c>
      <c r="G96" s="1095" t="s">
        <v>359</v>
      </c>
      <c r="H96" s="1095" t="s">
        <v>359</v>
      </c>
      <c r="I96" s="1095" t="s">
        <v>359</v>
      </c>
      <c r="J96" s="1095" t="s">
        <v>359</v>
      </c>
      <c r="K96" s="1095" t="s">
        <v>359</v>
      </c>
      <c r="L96" s="1095" t="s">
        <v>359</v>
      </c>
    </row>
    <row r="97" spans="1:12">
      <c r="A97" s="512" t="s">
        <v>324</v>
      </c>
      <c r="B97" s="1095" t="s">
        <v>359</v>
      </c>
      <c r="C97" s="1095" t="s">
        <v>359</v>
      </c>
      <c r="D97" s="1096">
        <v>0</v>
      </c>
      <c r="E97" s="1095" t="s">
        <v>359</v>
      </c>
      <c r="F97" s="1096">
        <v>0</v>
      </c>
      <c r="G97" s="1095" t="s">
        <v>359</v>
      </c>
      <c r="H97" s="1095" t="s">
        <v>359</v>
      </c>
      <c r="I97" s="1095" t="s">
        <v>359</v>
      </c>
      <c r="J97" s="1095" t="s">
        <v>359</v>
      </c>
      <c r="K97" s="1095" t="s">
        <v>359</v>
      </c>
      <c r="L97" s="1095" t="s">
        <v>359</v>
      </c>
    </row>
    <row r="98" spans="1:12">
      <c r="A98" s="512" t="s">
        <v>428</v>
      </c>
      <c r="B98" s="1095" t="s">
        <v>359</v>
      </c>
      <c r="C98" s="1095" t="s">
        <v>359</v>
      </c>
      <c r="D98" s="1096">
        <v>0</v>
      </c>
      <c r="E98" s="1095" t="s">
        <v>359</v>
      </c>
      <c r="F98" s="1096">
        <v>0</v>
      </c>
      <c r="G98" s="1095" t="s">
        <v>359</v>
      </c>
      <c r="H98" s="1095" t="s">
        <v>359</v>
      </c>
      <c r="I98" s="1095" t="s">
        <v>359</v>
      </c>
      <c r="J98" s="1095" t="s">
        <v>359</v>
      </c>
      <c r="K98" s="1095" t="s">
        <v>359</v>
      </c>
      <c r="L98" s="1095" t="s">
        <v>359</v>
      </c>
    </row>
    <row r="99" spans="1:12">
      <c r="A99" s="512" t="s">
        <v>429</v>
      </c>
      <c r="B99" s="1095" t="s">
        <v>359</v>
      </c>
      <c r="C99" s="1095" t="s">
        <v>359</v>
      </c>
      <c r="D99" s="1096">
        <v>0</v>
      </c>
      <c r="E99" s="1095" t="s">
        <v>359</v>
      </c>
      <c r="F99" s="1096">
        <v>0</v>
      </c>
      <c r="G99" s="1095" t="s">
        <v>359</v>
      </c>
      <c r="H99" s="1095" t="s">
        <v>359</v>
      </c>
      <c r="I99" s="1095" t="s">
        <v>359</v>
      </c>
      <c r="J99" s="1095" t="s">
        <v>359</v>
      </c>
      <c r="K99" s="1095" t="s">
        <v>359</v>
      </c>
      <c r="L99" s="1095" t="s">
        <v>359</v>
      </c>
    </row>
    <row r="100" spans="1:12">
      <c r="A100" s="512" t="s">
        <v>430</v>
      </c>
      <c r="B100" s="1095" t="s">
        <v>359</v>
      </c>
      <c r="C100" s="1095" t="s">
        <v>359</v>
      </c>
      <c r="D100" s="1096">
        <v>0</v>
      </c>
      <c r="E100" s="1095" t="s">
        <v>359</v>
      </c>
      <c r="F100" s="1096">
        <v>0</v>
      </c>
      <c r="G100" s="1095" t="s">
        <v>359</v>
      </c>
      <c r="H100" s="1095" t="s">
        <v>359</v>
      </c>
      <c r="I100" s="1095" t="s">
        <v>359</v>
      </c>
      <c r="J100" s="1095" t="s">
        <v>359</v>
      </c>
      <c r="K100" s="1095" t="s">
        <v>359</v>
      </c>
      <c r="L100" s="1095" t="s">
        <v>359</v>
      </c>
    </row>
    <row r="101" spans="1:12">
      <c r="A101" s="1102" t="s">
        <v>460</v>
      </c>
      <c r="B101" s="1095" t="s">
        <v>359</v>
      </c>
      <c r="C101" s="1095" t="s">
        <v>359</v>
      </c>
      <c r="D101" s="1096">
        <v>0</v>
      </c>
      <c r="E101" s="1095" t="s">
        <v>359</v>
      </c>
      <c r="F101" s="1096">
        <v>0</v>
      </c>
      <c r="G101" s="1095" t="s">
        <v>359</v>
      </c>
      <c r="H101" s="1095" t="s">
        <v>359</v>
      </c>
      <c r="I101" s="1095" t="s">
        <v>359</v>
      </c>
      <c r="J101" s="1095" t="s">
        <v>359</v>
      </c>
      <c r="K101" s="1095" t="s">
        <v>359</v>
      </c>
      <c r="L101" s="1095" t="s">
        <v>359</v>
      </c>
    </row>
    <row r="102" spans="1:12">
      <c r="A102" s="1102" t="s">
        <v>461</v>
      </c>
      <c r="B102" s="1095" t="s">
        <v>359</v>
      </c>
      <c r="C102" s="1095" t="s">
        <v>359</v>
      </c>
      <c r="D102" s="1096">
        <v>0</v>
      </c>
      <c r="E102" s="1095" t="s">
        <v>359</v>
      </c>
      <c r="F102" s="1096">
        <v>0</v>
      </c>
      <c r="G102" s="1095" t="s">
        <v>359</v>
      </c>
      <c r="H102" s="1095" t="s">
        <v>359</v>
      </c>
      <c r="I102" s="1095" t="s">
        <v>359</v>
      </c>
      <c r="J102" s="1095" t="s">
        <v>359</v>
      </c>
      <c r="K102" s="1095" t="s">
        <v>359</v>
      </c>
      <c r="L102" s="1095" t="s">
        <v>359</v>
      </c>
    </row>
    <row r="103" spans="1:12">
      <c r="A103" s="1102" t="s">
        <v>462</v>
      </c>
      <c r="B103" s="1095" t="s">
        <v>359</v>
      </c>
      <c r="C103" s="1095" t="s">
        <v>359</v>
      </c>
      <c r="D103" s="1096">
        <v>0</v>
      </c>
      <c r="E103" s="1095" t="s">
        <v>359</v>
      </c>
      <c r="F103" s="1096">
        <v>0</v>
      </c>
      <c r="G103" s="1095" t="s">
        <v>359</v>
      </c>
      <c r="H103" s="1095" t="s">
        <v>359</v>
      </c>
      <c r="I103" s="1095" t="s">
        <v>359</v>
      </c>
      <c r="J103" s="1095" t="s">
        <v>359</v>
      </c>
      <c r="K103" s="1095" t="s">
        <v>359</v>
      </c>
      <c r="L103" s="1095" t="s">
        <v>359</v>
      </c>
    </row>
    <row r="104" spans="1:12">
      <c r="A104" s="1102" t="s">
        <v>463</v>
      </c>
      <c r="B104" s="1095" t="s">
        <v>359</v>
      </c>
      <c r="C104" s="1095" t="s">
        <v>359</v>
      </c>
      <c r="D104" s="1096">
        <v>0</v>
      </c>
      <c r="E104" s="1095" t="s">
        <v>359</v>
      </c>
      <c r="F104" s="1096">
        <v>0</v>
      </c>
      <c r="G104" s="1095" t="s">
        <v>359</v>
      </c>
      <c r="H104" s="1095" t="s">
        <v>359</v>
      </c>
      <c r="I104" s="1095" t="s">
        <v>359</v>
      </c>
      <c r="J104" s="1095" t="s">
        <v>359</v>
      </c>
      <c r="K104" s="1095" t="s">
        <v>359</v>
      </c>
      <c r="L104" s="1095" t="s">
        <v>359</v>
      </c>
    </row>
    <row r="105" spans="1:12">
      <c r="A105" s="1102" t="s">
        <v>441</v>
      </c>
      <c r="B105" s="1095" t="s">
        <v>359</v>
      </c>
      <c r="C105" s="1095" t="s">
        <v>359</v>
      </c>
      <c r="D105" s="1096">
        <v>0</v>
      </c>
      <c r="E105" s="1095" t="s">
        <v>359</v>
      </c>
      <c r="F105" s="1096">
        <v>0</v>
      </c>
      <c r="G105" s="1095" t="s">
        <v>359</v>
      </c>
      <c r="H105" s="1095" t="s">
        <v>359</v>
      </c>
      <c r="I105" s="1095" t="s">
        <v>359</v>
      </c>
      <c r="J105" s="1095" t="s">
        <v>359</v>
      </c>
      <c r="K105" s="1095" t="s">
        <v>359</v>
      </c>
      <c r="L105" s="1095" t="s">
        <v>359</v>
      </c>
    </row>
    <row r="106" spans="1:12">
      <c r="A106" s="1099" t="s">
        <v>442</v>
      </c>
      <c r="B106" s="1113" t="s">
        <v>359</v>
      </c>
      <c r="C106" s="1113" t="s">
        <v>359</v>
      </c>
      <c r="D106" s="1113" t="s">
        <v>359</v>
      </c>
      <c r="E106" s="1113" t="s">
        <v>359</v>
      </c>
      <c r="F106" s="1113" t="s">
        <v>359</v>
      </c>
      <c r="G106" s="1113" t="s">
        <v>359</v>
      </c>
      <c r="H106" s="1113" t="s">
        <v>359</v>
      </c>
      <c r="I106" s="1113" t="s">
        <v>359</v>
      </c>
      <c r="J106" s="1113" t="s">
        <v>359</v>
      </c>
      <c r="K106" s="1113" t="s">
        <v>359</v>
      </c>
      <c r="L106" s="1147" t="s">
        <v>359</v>
      </c>
    </row>
    <row r="107" spans="1:12">
      <c r="A107" s="512" t="s">
        <v>443</v>
      </c>
      <c r="B107" s="1095" t="s">
        <v>359</v>
      </c>
      <c r="C107" s="1095" t="s">
        <v>359</v>
      </c>
      <c r="D107" s="1096">
        <v>0</v>
      </c>
      <c r="E107" s="1095" t="s">
        <v>359</v>
      </c>
      <c r="F107" s="1096">
        <v>0</v>
      </c>
      <c r="G107" s="1095" t="s">
        <v>359</v>
      </c>
      <c r="H107" s="1095" t="s">
        <v>359</v>
      </c>
      <c r="I107" s="1095" t="s">
        <v>359</v>
      </c>
      <c r="J107" s="1095" t="s">
        <v>359</v>
      </c>
      <c r="K107" s="1095" t="s">
        <v>359</v>
      </c>
      <c r="L107" s="1095" t="s">
        <v>359</v>
      </c>
    </row>
    <row r="108" spans="1:12">
      <c r="A108" s="512" t="s">
        <v>444</v>
      </c>
      <c r="B108" s="1095" t="s">
        <v>359</v>
      </c>
      <c r="C108" s="1095" t="s">
        <v>359</v>
      </c>
      <c r="D108" s="1096">
        <v>0</v>
      </c>
      <c r="E108" s="1095" t="s">
        <v>359</v>
      </c>
      <c r="F108" s="1096">
        <v>0</v>
      </c>
      <c r="G108" s="1095" t="s">
        <v>359</v>
      </c>
      <c r="H108" s="1095" t="s">
        <v>359</v>
      </c>
      <c r="I108" s="1095" t="s">
        <v>359</v>
      </c>
      <c r="J108" s="1095" t="s">
        <v>359</v>
      </c>
      <c r="K108" s="1095" t="s">
        <v>359</v>
      </c>
      <c r="L108" s="1095" t="s">
        <v>359</v>
      </c>
    </row>
    <row r="109" spans="1:12">
      <c r="A109" s="512" t="s">
        <v>445</v>
      </c>
      <c r="B109" s="1095" t="s">
        <v>359</v>
      </c>
      <c r="C109" s="1095" t="s">
        <v>359</v>
      </c>
      <c r="D109" s="1096">
        <v>0</v>
      </c>
      <c r="E109" s="1095" t="s">
        <v>359</v>
      </c>
      <c r="F109" s="1096">
        <v>0</v>
      </c>
      <c r="G109" s="1095" t="s">
        <v>359</v>
      </c>
      <c r="H109" s="1095" t="s">
        <v>359</v>
      </c>
      <c r="I109" s="1095" t="s">
        <v>359</v>
      </c>
      <c r="J109" s="1095" t="s">
        <v>359</v>
      </c>
      <c r="K109" s="1095" t="s">
        <v>359</v>
      </c>
      <c r="L109" s="1095" t="s">
        <v>359</v>
      </c>
    </row>
    <row r="110" spans="1:12">
      <c r="A110" s="512" t="s">
        <v>446</v>
      </c>
      <c r="B110" s="1095" t="s">
        <v>359</v>
      </c>
      <c r="C110" s="1095" t="s">
        <v>359</v>
      </c>
      <c r="D110" s="1096">
        <v>0</v>
      </c>
      <c r="E110" s="1095" t="s">
        <v>359</v>
      </c>
      <c r="F110" s="1096">
        <v>0</v>
      </c>
      <c r="G110" s="1095" t="s">
        <v>359</v>
      </c>
      <c r="H110" s="1095" t="s">
        <v>359</v>
      </c>
      <c r="I110" s="1095" t="s">
        <v>359</v>
      </c>
      <c r="J110" s="1095" t="s">
        <v>359</v>
      </c>
      <c r="K110" s="1095" t="s">
        <v>359</v>
      </c>
      <c r="L110" s="1095" t="s">
        <v>359</v>
      </c>
    </row>
    <row r="111" spans="1:12">
      <c r="A111" s="512" t="s">
        <v>447</v>
      </c>
      <c r="B111" s="1095" t="s">
        <v>359</v>
      </c>
      <c r="C111" s="1095" t="s">
        <v>359</v>
      </c>
      <c r="D111" s="1096">
        <v>0</v>
      </c>
      <c r="E111" s="1095" t="s">
        <v>359</v>
      </c>
      <c r="F111" s="1096">
        <v>0</v>
      </c>
      <c r="G111" s="1095" t="s">
        <v>359</v>
      </c>
      <c r="H111" s="1095" t="s">
        <v>359</v>
      </c>
      <c r="I111" s="1095" t="s">
        <v>359</v>
      </c>
      <c r="J111" s="1095" t="s">
        <v>359</v>
      </c>
      <c r="K111" s="1095" t="s">
        <v>359</v>
      </c>
      <c r="L111" s="1095" t="s">
        <v>359</v>
      </c>
    </row>
    <row r="112" spans="1:12">
      <c r="A112" s="512" t="s">
        <v>448</v>
      </c>
      <c r="B112" s="1095" t="s">
        <v>359</v>
      </c>
      <c r="C112" s="1095" t="s">
        <v>359</v>
      </c>
      <c r="D112" s="1096">
        <v>0</v>
      </c>
      <c r="E112" s="1095" t="s">
        <v>359</v>
      </c>
      <c r="F112" s="1096">
        <v>0</v>
      </c>
      <c r="G112" s="1095" t="s">
        <v>359</v>
      </c>
      <c r="H112" s="1095" t="s">
        <v>359</v>
      </c>
      <c r="I112" s="1095" t="s">
        <v>359</v>
      </c>
      <c r="J112" s="1095" t="s">
        <v>359</v>
      </c>
      <c r="K112" s="1095" t="s">
        <v>359</v>
      </c>
      <c r="L112" s="1095" t="s">
        <v>359</v>
      </c>
    </row>
    <row r="113" spans="1:15">
      <c r="A113" s="512" t="s">
        <v>449</v>
      </c>
      <c r="B113" s="1095" t="s">
        <v>359</v>
      </c>
      <c r="C113" s="1095" t="s">
        <v>359</v>
      </c>
      <c r="D113" s="1096">
        <v>0</v>
      </c>
      <c r="E113" s="1095" t="s">
        <v>359</v>
      </c>
      <c r="F113" s="1096">
        <v>0</v>
      </c>
      <c r="G113" s="1095" t="s">
        <v>359</v>
      </c>
      <c r="H113" s="1095" t="s">
        <v>359</v>
      </c>
      <c r="I113" s="1095" t="s">
        <v>359</v>
      </c>
      <c r="J113" s="1095" t="s">
        <v>359</v>
      </c>
      <c r="K113" s="1095" t="s">
        <v>359</v>
      </c>
      <c r="L113" s="1095" t="s">
        <v>359</v>
      </c>
    </row>
    <row r="114" spans="1:15">
      <c r="A114" s="1099" t="s">
        <v>450</v>
      </c>
      <c r="B114" s="1113" t="s">
        <v>359</v>
      </c>
      <c r="C114" s="1113" t="s">
        <v>359</v>
      </c>
      <c r="D114" s="1113" t="s">
        <v>359</v>
      </c>
      <c r="E114" s="1113" t="s">
        <v>359</v>
      </c>
      <c r="F114" s="1113" t="s">
        <v>359</v>
      </c>
      <c r="G114" s="1113" t="s">
        <v>359</v>
      </c>
      <c r="H114" s="1113" t="s">
        <v>359</v>
      </c>
      <c r="I114" s="1113" t="s">
        <v>359</v>
      </c>
      <c r="J114" s="1113" t="s">
        <v>359</v>
      </c>
      <c r="K114" s="1113" t="s">
        <v>359</v>
      </c>
      <c r="L114" s="1147" t="s">
        <v>359</v>
      </c>
    </row>
    <row r="115" spans="1:15">
      <c r="A115" s="512" t="s">
        <v>451</v>
      </c>
      <c r="B115" s="1095" t="s">
        <v>359</v>
      </c>
      <c r="C115" s="1095" t="s">
        <v>359</v>
      </c>
      <c r="D115" s="1096">
        <v>0</v>
      </c>
      <c r="E115" s="1095" t="s">
        <v>359</v>
      </c>
      <c r="F115" s="1096">
        <v>0</v>
      </c>
      <c r="G115" s="1095" t="s">
        <v>359</v>
      </c>
      <c r="H115" s="1095" t="s">
        <v>359</v>
      </c>
      <c r="I115" s="1095" t="s">
        <v>359</v>
      </c>
      <c r="J115" s="1095" t="s">
        <v>359</v>
      </c>
      <c r="K115" s="1095" t="s">
        <v>359</v>
      </c>
      <c r="L115" s="1095" t="s">
        <v>359</v>
      </c>
    </row>
    <row r="116" spans="1:15">
      <c r="A116" s="512" t="s">
        <v>452</v>
      </c>
      <c r="B116" s="1095" t="s">
        <v>359</v>
      </c>
      <c r="C116" s="1095" t="s">
        <v>359</v>
      </c>
      <c r="D116" s="1096">
        <v>0</v>
      </c>
      <c r="E116" s="1095" t="s">
        <v>359</v>
      </c>
      <c r="F116" s="1096">
        <v>0</v>
      </c>
      <c r="G116" s="1095" t="s">
        <v>359</v>
      </c>
      <c r="H116" s="1095" t="s">
        <v>359</v>
      </c>
      <c r="I116" s="1095" t="s">
        <v>359</v>
      </c>
      <c r="J116" s="1095" t="s">
        <v>359</v>
      </c>
      <c r="K116" s="1095" t="s">
        <v>359</v>
      </c>
      <c r="L116" s="1095" t="s">
        <v>359</v>
      </c>
    </row>
    <row r="117" spans="1:15" ht="13.5" thickBot="1">
      <c r="A117" s="1106" t="s">
        <v>453</v>
      </c>
      <c r="B117" s="1107" t="s">
        <v>359</v>
      </c>
      <c r="C117" s="1107" t="s">
        <v>359</v>
      </c>
      <c r="D117" s="1108">
        <v>0</v>
      </c>
      <c r="E117" s="1107" t="s">
        <v>359</v>
      </c>
      <c r="F117" s="1108">
        <v>0</v>
      </c>
      <c r="G117" s="1107" t="s">
        <v>359</v>
      </c>
      <c r="H117" s="1107" t="s">
        <v>359</v>
      </c>
      <c r="I117" s="1107" t="s">
        <v>359</v>
      </c>
      <c r="J117" s="1107" t="s">
        <v>359</v>
      </c>
      <c r="K117" s="1107" t="s">
        <v>359</v>
      </c>
      <c r="L117" s="1107" t="s">
        <v>359</v>
      </c>
    </row>
    <row r="119" spans="1:15" ht="30.75" customHeight="1">
      <c r="A119" s="1306" t="s">
        <v>464</v>
      </c>
      <c r="B119" s="1306"/>
      <c r="C119" s="1306"/>
      <c r="D119" s="1306"/>
      <c r="E119" s="1306"/>
      <c r="F119" s="1306"/>
      <c r="G119" s="1306"/>
      <c r="H119" s="1306"/>
      <c r="I119" s="1306"/>
      <c r="J119" s="1306"/>
      <c r="K119" s="1306"/>
      <c r="L119" s="1306"/>
    </row>
    <row r="120" spans="1:15" ht="28.5" customHeight="1">
      <c r="A120" s="1463" t="s">
        <v>741</v>
      </c>
      <c r="B120" s="1463"/>
      <c r="C120" s="1463"/>
      <c r="D120" s="1463"/>
      <c r="E120" s="1463"/>
      <c r="F120" s="1463"/>
      <c r="G120" s="1463"/>
      <c r="H120" s="1463"/>
      <c r="I120" s="1463"/>
      <c r="J120" s="1463"/>
      <c r="K120" s="1463"/>
      <c r="L120" s="1463"/>
      <c r="M120" s="1137"/>
      <c r="N120" s="1137"/>
      <c r="O120" s="1137"/>
    </row>
    <row r="121" spans="1:15" ht="30" customHeight="1">
      <c r="A121" s="1459" t="s">
        <v>740</v>
      </c>
      <c r="B121" s="1459"/>
      <c r="C121" s="1459"/>
      <c r="D121" s="1459"/>
      <c r="E121" s="1459"/>
      <c r="F121" s="1459"/>
      <c r="G121" s="1459"/>
      <c r="H121" s="1459"/>
      <c r="I121" s="1459"/>
      <c r="J121" s="1459"/>
      <c r="K121" s="1459"/>
      <c r="L121" s="1459"/>
      <c r="M121" s="333"/>
      <c r="N121" s="333"/>
    </row>
    <row r="122" spans="1:15" ht="16.5" customHeight="1">
      <c r="A122" s="1306" t="s">
        <v>885</v>
      </c>
      <c r="B122" s="1306"/>
      <c r="C122" s="1306"/>
      <c r="D122" s="1306"/>
      <c r="E122" s="1306"/>
      <c r="F122" s="1306"/>
      <c r="G122" s="1306"/>
      <c r="H122" s="1306"/>
      <c r="I122" s="1306"/>
      <c r="J122" s="1306"/>
      <c r="K122" s="1306"/>
      <c r="L122" s="1306"/>
    </row>
  </sheetData>
  <mergeCells count="18">
    <mergeCell ref="A1:L1"/>
    <mergeCell ref="A2:L2"/>
    <mergeCell ref="A3:L3"/>
    <mergeCell ref="A120:L120"/>
    <mergeCell ref="A119:L119"/>
    <mergeCell ref="A61:L61"/>
    <mergeCell ref="A62:L62"/>
    <mergeCell ref="A63:L63"/>
    <mergeCell ref="A64:L64"/>
    <mergeCell ref="A65:L65"/>
    <mergeCell ref="A71:L71"/>
    <mergeCell ref="A72:L72"/>
    <mergeCell ref="A73:L73"/>
    <mergeCell ref="A74:L74"/>
    <mergeCell ref="A75:L75"/>
    <mergeCell ref="A121:L121"/>
    <mergeCell ref="A122:L122"/>
    <mergeCell ref="A76:L76"/>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K21"/>
  <sheetViews>
    <sheetView zoomScale="86" zoomScaleNormal="86" workbookViewId="0">
      <selection sqref="A1:G1"/>
    </sheetView>
  </sheetViews>
  <sheetFormatPr defaultColWidth="17.5703125" defaultRowHeight="14.25"/>
  <cols>
    <col min="1" max="1" width="20.140625" style="364" customWidth="1"/>
    <col min="2" max="2" width="70.5703125" style="364" customWidth="1"/>
    <col min="3" max="3" width="14.5703125" style="364" customWidth="1"/>
    <col min="4" max="4" width="15.42578125" style="364" customWidth="1"/>
    <col min="5" max="5" width="13.42578125" style="364" customWidth="1"/>
    <col min="6" max="6" width="8.42578125" style="364" customWidth="1"/>
    <col min="7" max="7" width="12" style="364" customWidth="1"/>
    <col min="8" max="16384" width="17.5703125" style="364"/>
  </cols>
  <sheetData>
    <row r="1" spans="1:11" s="1215" customFormat="1" ht="19.5" customHeight="1">
      <c r="A1" s="1460" t="s">
        <v>931</v>
      </c>
      <c r="B1" s="1460"/>
      <c r="C1" s="1460"/>
      <c r="D1" s="1460"/>
      <c r="E1" s="1460"/>
      <c r="F1" s="1460"/>
      <c r="G1" s="1460"/>
    </row>
    <row r="2" spans="1:11" s="1215" customFormat="1" ht="15" customHeight="1">
      <c r="A2" s="1460" t="s">
        <v>1</v>
      </c>
      <c r="B2" s="1460"/>
      <c r="C2" s="1460"/>
      <c r="D2" s="1460"/>
      <c r="E2" s="1460"/>
      <c r="F2" s="1460"/>
    </row>
    <row r="3" spans="1:11" s="1215" customFormat="1" ht="15.75" customHeight="1">
      <c r="A3" s="1467" t="s">
        <v>877</v>
      </c>
      <c r="B3" s="1460"/>
      <c r="C3" s="1460"/>
      <c r="D3" s="1460"/>
      <c r="E3" s="1460"/>
      <c r="F3" s="1460"/>
    </row>
    <row r="4" spans="1:11" ht="20.25">
      <c r="A4" s="514"/>
      <c r="B4"/>
      <c r="C4" s="363"/>
      <c r="D4" s="513"/>
    </row>
    <row r="5" spans="1:11" ht="41.1" customHeight="1">
      <c r="A5" s="473" t="s">
        <v>465</v>
      </c>
      <c r="B5" s="473" t="s">
        <v>466</v>
      </c>
      <c r="C5" s="473" t="s">
        <v>894</v>
      </c>
      <c r="D5" s="473" t="s">
        <v>895</v>
      </c>
      <c r="E5" s="473" t="s">
        <v>896</v>
      </c>
      <c r="F5" s="473" t="s">
        <v>897</v>
      </c>
      <c r="G5" s="473" t="s">
        <v>898</v>
      </c>
      <c r="H5"/>
    </row>
    <row r="6" spans="1:11" ht="25.5">
      <c r="A6" s="515" t="s">
        <v>467</v>
      </c>
      <c r="B6" s="1257" t="s">
        <v>887</v>
      </c>
      <c r="C6" s="302">
        <f>41+197+52+1</f>
        <v>291</v>
      </c>
      <c r="D6" s="302">
        <v>0</v>
      </c>
      <c r="E6" s="302">
        <v>0</v>
      </c>
      <c r="F6" s="302">
        <v>0</v>
      </c>
      <c r="G6" s="302">
        <v>0</v>
      </c>
      <c r="H6" s="365"/>
      <c r="I6" s="365"/>
      <c r="J6" s="365"/>
      <c r="K6" s="365"/>
    </row>
    <row r="7" spans="1:11" ht="25.5">
      <c r="A7" s="515" t="s">
        <v>468</v>
      </c>
      <c r="B7" s="1257" t="s">
        <v>888</v>
      </c>
      <c r="C7" s="302" t="s">
        <v>891</v>
      </c>
      <c r="D7" s="302">
        <v>0</v>
      </c>
      <c r="E7" s="302" t="s">
        <v>891</v>
      </c>
      <c r="F7" s="302" t="s">
        <v>891</v>
      </c>
      <c r="G7" s="302" t="s">
        <v>891</v>
      </c>
      <c r="H7" s="365"/>
      <c r="I7" s="365"/>
      <c r="J7" s="365"/>
      <c r="K7" s="365"/>
    </row>
    <row r="8" spans="1:11" ht="25.5">
      <c r="A8" s="515" t="s">
        <v>886</v>
      </c>
      <c r="B8" s="1257" t="s">
        <v>936</v>
      </c>
      <c r="C8" s="302" t="s">
        <v>892</v>
      </c>
      <c r="D8" s="302" t="s">
        <v>892</v>
      </c>
      <c r="E8" s="1259" t="s">
        <v>892</v>
      </c>
      <c r="F8" s="302">
        <f>274+44</f>
        <v>318</v>
      </c>
      <c r="G8" s="302">
        <f>44+2</f>
        <v>46</v>
      </c>
      <c r="H8" s="365"/>
      <c r="I8" s="365"/>
      <c r="J8" s="365"/>
      <c r="K8" s="365"/>
    </row>
    <row r="9" spans="1:11" ht="51">
      <c r="A9" s="515" t="s">
        <v>939</v>
      </c>
      <c r="B9" s="1257" t="s">
        <v>889</v>
      </c>
      <c r="C9" s="302" t="s">
        <v>891</v>
      </c>
      <c r="D9" s="302" t="s">
        <v>891</v>
      </c>
      <c r="E9" s="302" t="s">
        <v>891</v>
      </c>
      <c r="F9" s="302" t="s">
        <v>891</v>
      </c>
      <c r="G9" s="302" t="s">
        <v>891</v>
      </c>
      <c r="H9" s="365"/>
      <c r="I9" s="365"/>
      <c r="J9" s="365"/>
      <c r="K9" s="365"/>
    </row>
    <row r="10" spans="1:11" ht="38.25">
      <c r="A10" s="515" t="s">
        <v>890</v>
      </c>
      <c r="B10" s="1257" t="s">
        <v>904</v>
      </c>
      <c r="C10" s="302">
        <v>7766</v>
      </c>
      <c r="D10" s="302" t="s">
        <v>892</v>
      </c>
      <c r="E10" s="302">
        <v>1431</v>
      </c>
      <c r="F10" s="302" t="s">
        <v>892</v>
      </c>
      <c r="G10" s="302" t="s">
        <v>892</v>
      </c>
      <c r="H10" s="365"/>
      <c r="I10" s="365"/>
      <c r="J10" s="365"/>
      <c r="K10" s="365"/>
    </row>
    <row r="11" spans="1:11" ht="38.25">
      <c r="A11" s="515" t="s">
        <v>906</v>
      </c>
      <c r="B11" s="1257" t="s">
        <v>907</v>
      </c>
      <c r="C11" s="302">
        <v>46</v>
      </c>
      <c r="D11" s="302">
        <v>0</v>
      </c>
      <c r="E11" s="302">
        <v>67</v>
      </c>
      <c r="F11" s="302">
        <v>21</v>
      </c>
      <c r="G11" s="302">
        <v>12</v>
      </c>
      <c r="H11" s="365"/>
      <c r="I11" s="365"/>
      <c r="J11" s="365"/>
      <c r="K11" s="365"/>
    </row>
    <row r="12" spans="1:11" ht="63.75">
      <c r="A12" s="515" t="s">
        <v>908</v>
      </c>
      <c r="B12" s="1257" t="s">
        <v>909</v>
      </c>
      <c r="C12" s="302">
        <v>37</v>
      </c>
      <c r="D12" s="302">
        <v>14</v>
      </c>
      <c r="E12" s="302">
        <v>0</v>
      </c>
      <c r="F12" s="302">
        <v>170</v>
      </c>
      <c r="G12" s="302">
        <v>38</v>
      </c>
      <c r="H12" s="365"/>
      <c r="I12" s="365"/>
      <c r="J12" s="365"/>
      <c r="K12" s="365"/>
    </row>
    <row r="13" spans="1:11" ht="25.5">
      <c r="A13" s="515" t="s">
        <v>910</v>
      </c>
      <c r="B13" s="1257" t="s">
        <v>911</v>
      </c>
      <c r="C13" s="302">
        <v>1</v>
      </c>
      <c r="D13" s="302">
        <v>0</v>
      </c>
      <c r="E13" s="302">
        <v>0</v>
      </c>
      <c r="F13" s="302">
        <v>0</v>
      </c>
      <c r="G13" s="302">
        <v>0</v>
      </c>
    </row>
    <row r="14" spans="1:11" ht="15">
      <c r="A14" s="366"/>
      <c r="B14" s="366"/>
    </row>
    <row r="15" spans="1:11" ht="15">
      <c r="A15" s="1258"/>
      <c r="B15" s="1263"/>
      <c r="C15" s="367"/>
    </row>
    <row r="16" spans="1:11" ht="33" customHeight="1">
      <c r="A16" s="364" t="s">
        <v>932</v>
      </c>
      <c r="B16" s="1229"/>
    </row>
    <row r="17" spans="1:7">
      <c r="A17" s="364" t="s">
        <v>901</v>
      </c>
      <c r="B17" s="1229"/>
    </row>
    <row r="18" spans="1:7" ht="32.25" customHeight="1">
      <c r="A18" s="1466" t="s">
        <v>902</v>
      </c>
      <c r="B18" s="1466"/>
      <c r="C18" s="1466"/>
      <c r="D18" s="1466"/>
      <c r="E18" s="1466"/>
      <c r="F18" s="1466"/>
      <c r="G18" s="1466"/>
    </row>
    <row r="19" spans="1:7" ht="30" customHeight="1">
      <c r="A19" s="1466" t="s">
        <v>899</v>
      </c>
      <c r="B19" s="1466"/>
      <c r="C19" s="1466"/>
      <c r="D19" s="1466"/>
      <c r="E19" s="1466"/>
      <c r="F19" s="1466"/>
      <c r="G19" s="1466"/>
    </row>
    <row r="20" spans="1:7">
      <c r="A20" s="1466" t="s">
        <v>900</v>
      </c>
      <c r="B20" s="1466"/>
      <c r="C20" s="1466"/>
      <c r="D20" s="1466"/>
      <c r="E20" s="1466"/>
      <c r="F20" s="1466"/>
      <c r="G20" s="1466"/>
    </row>
    <row r="21" spans="1:7" ht="33.6" customHeight="1">
      <c r="A21" s="1466" t="s">
        <v>903</v>
      </c>
      <c r="B21" s="1466"/>
      <c r="C21" s="1466"/>
      <c r="D21" s="1466"/>
      <c r="E21" s="1466"/>
      <c r="F21" s="1466"/>
      <c r="G21" s="1466"/>
    </row>
  </sheetData>
  <mergeCells count="7">
    <mergeCell ref="A20:G20"/>
    <mergeCell ref="A21:G21"/>
    <mergeCell ref="A18:G18"/>
    <mergeCell ref="A1:G1"/>
    <mergeCell ref="A2:F2"/>
    <mergeCell ref="A3:F3"/>
    <mergeCell ref="A19:G19"/>
  </mergeCells>
  <pageMargins left="0.7" right="0.7" top="0.75" bottom="0.7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3"/>
  <sheetViews>
    <sheetView zoomScale="85" zoomScaleNormal="85" workbookViewId="0">
      <selection sqref="A1:C1"/>
    </sheetView>
  </sheetViews>
  <sheetFormatPr defaultColWidth="9.140625" defaultRowHeight="12.75"/>
  <cols>
    <col min="1" max="1" width="58.42578125" customWidth="1"/>
    <col min="2" max="2" width="13.140625" customWidth="1"/>
    <col min="3" max="3" width="109.28515625" customWidth="1"/>
  </cols>
  <sheetData>
    <row r="1" spans="1:10" s="1179" customFormat="1" ht="13.5" customHeight="1">
      <c r="A1" s="1460" t="s">
        <v>469</v>
      </c>
      <c r="B1" s="1460"/>
      <c r="C1" s="1460"/>
      <c r="D1" s="1213"/>
      <c r="E1" s="1213"/>
      <c r="F1" s="1213"/>
      <c r="G1" s="1213"/>
      <c r="H1" s="1213"/>
      <c r="I1" s="1213"/>
      <c r="J1" s="1213"/>
    </row>
    <row r="2" spans="1:10" s="1179" customFormat="1" ht="13.5" customHeight="1">
      <c r="A2" s="1468" t="s">
        <v>1</v>
      </c>
      <c r="B2" s="1468"/>
      <c r="C2" s="1468"/>
      <c r="D2" s="1214"/>
      <c r="E2" s="1214"/>
      <c r="F2" s="1214"/>
      <c r="G2" s="1214"/>
      <c r="H2" s="1214"/>
      <c r="I2" s="1214"/>
      <c r="J2" s="1214"/>
    </row>
    <row r="3" spans="1:10" s="1179" customFormat="1" ht="12.75" customHeight="1">
      <c r="A3" s="1469" t="s">
        <v>877</v>
      </c>
      <c r="B3" s="1468"/>
      <c r="C3" s="1468"/>
      <c r="D3" s="1214"/>
      <c r="E3" s="1214"/>
      <c r="F3" s="1214"/>
      <c r="G3" s="1214"/>
      <c r="H3" s="1214"/>
      <c r="I3" s="1214"/>
      <c r="J3" s="1214"/>
    </row>
    <row r="4" spans="1:10" ht="17.100000000000001" customHeight="1" thickBot="1"/>
    <row r="5" spans="1:10" ht="51.75" thickBot="1">
      <c r="A5" s="1087" t="s">
        <v>470</v>
      </c>
      <c r="B5" s="1088" t="s">
        <v>471</v>
      </c>
      <c r="C5" s="1089" t="s">
        <v>472</v>
      </c>
    </row>
    <row r="6" spans="1:10" ht="28.5" customHeight="1">
      <c r="A6" s="1090" t="s">
        <v>473</v>
      </c>
      <c r="B6" s="505">
        <v>9</v>
      </c>
      <c r="C6" s="1256" t="s">
        <v>878</v>
      </c>
    </row>
    <row r="7" spans="1:10" ht="15.95" customHeight="1">
      <c r="A7" s="1090" t="s">
        <v>474</v>
      </c>
      <c r="B7" s="505">
        <v>1</v>
      </c>
      <c r="C7" s="90" t="s">
        <v>871</v>
      </c>
    </row>
    <row r="8" spans="1:10" ht="17.25" customHeight="1">
      <c r="A8" s="1090" t="s">
        <v>475</v>
      </c>
      <c r="B8" s="505">
        <v>0</v>
      </c>
      <c r="C8" s="90"/>
    </row>
    <row r="9" spans="1:10" ht="15" customHeight="1">
      <c r="A9" s="1090" t="s">
        <v>476</v>
      </c>
      <c r="B9" s="505">
        <v>0</v>
      </c>
      <c r="C9" s="90"/>
    </row>
    <row r="10" spans="1:10" ht="15" customHeight="1">
      <c r="A10" s="1090" t="s">
        <v>477</v>
      </c>
      <c r="B10" s="505">
        <v>0</v>
      </c>
      <c r="C10" s="90"/>
    </row>
    <row r="11" spans="1:10" ht="327" customHeight="1">
      <c r="A11" s="1090" t="s">
        <v>478</v>
      </c>
      <c r="B11" s="1194">
        <f>102</f>
        <v>102</v>
      </c>
      <c r="C11" s="1255" t="s">
        <v>872</v>
      </c>
    </row>
    <row r="12" spans="1:10" ht="140.44999999999999" customHeight="1">
      <c r="A12" s="1090" t="s">
        <v>479</v>
      </c>
      <c r="B12" s="505">
        <v>38</v>
      </c>
      <c r="C12" s="1247" t="s">
        <v>873</v>
      </c>
    </row>
    <row r="13" spans="1:10" ht="48" customHeight="1">
      <c r="A13" s="1090" t="s">
        <v>480</v>
      </c>
      <c r="B13" s="505">
        <v>4</v>
      </c>
      <c r="C13" s="1255" t="s">
        <v>879</v>
      </c>
    </row>
  </sheetData>
  <mergeCells count="3">
    <mergeCell ref="A1:C1"/>
    <mergeCell ref="A2:C2"/>
    <mergeCell ref="A3:C3"/>
  </mergeCells>
  <pageMargins left="0.7" right="0.7" top="0.75" bottom="0.7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zoomScale="90" zoomScaleNormal="90" workbookViewId="0">
      <selection sqref="A1:M1"/>
    </sheetView>
  </sheetViews>
  <sheetFormatPr defaultColWidth="8.5703125" defaultRowHeight="12.75"/>
  <cols>
    <col min="1" max="1" width="38.140625" customWidth="1"/>
    <col min="2" max="2" width="14.42578125" customWidth="1"/>
    <col min="3" max="4" width="14.5703125" bestFit="1" customWidth="1"/>
    <col min="5" max="5" width="14.42578125" customWidth="1"/>
    <col min="6" max="6" width="14.140625" customWidth="1"/>
    <col min="7" max="8" width="14.42578125" customWidth="1"/>
    <col min="9" max="10" width="14.5703125" bestFit="1" customWidth="1"/>
    <col min="11" max="11" width="9.42578125" customWidth="1"/>
    <col min="12" max="13" width="8.85546875" customWidth="1"/>
    <col min="14" max="14" width="12.5703125" customWidth="1"/>
    <col min="15" max="15" width="10.5703125" bestFit="1" customWidth="1"/>
    <col min="16" max="16" width="9.85546875" bestFit="1" customWidth="1"/>
  </cols>
  <sheetData>
    <row r="1" spans="1:14" ht="15.75">
      <c r="A1" s="1342" t="s">
        <v>481</v>
      </c>
      <c r="B1" s="1342"/>
      <c r="C1" s="1342"/>
      <c r="D1" s="1342"/>
      <c r="E1" s="1342"/>
      <c r="F1" s="1342"/>
      <c r="G1" s="1342"/>
      <c r="H1" s="1342"/>
      <c r="I1" s="1342"/>
      <c r="J1" s="1342"/>
      <c r="K1" s="1342"/>
      <c r="L1" s="1342"/>
      <c r="M1" s="1342"/>
    </row>
    <row r="2" spans="1:14" ht="15.75">
      <c r="A2" s="1342" t="s">
        <v>1</v>
      </c>
      <c r="B2" s="1342"/>
      <c r="C2" s="1342"/>
      <c r="D2" s="1342"/>
      <c r="E2" s="1342"/>
      <c r="F2" s="1342"/>
      <c r="G2" s="1342"/>
      <c r="H2" s="1342"/>
      <c r="I2" s="1342"/>
      <c r="J2" s="1342"/>
      <c r="K2" s="1342"/>
      <c r="L2" s="1342"/>
      <c r="M2" s="1342"/>
    </row>
    <row r="3" spans="1:14" ht="15.75">
      <c r="A3" s="1473" t="s">
        <v>877</v>
      </c>
      <c r="B3" s="1474"/>
      <c r="C3" s="1474"/>
      <c r="D3" s="1474"/>
      <c r="E3" s="1474"/>
      <c r="F3" s="1474"/>
      <c r="G3" s="1474"/>
      <c r="H3" s="1474"/>
      <c r="I3" s="1474"/>
      <c r="J3" s="1474"/>
      <c r="K3" s="1474"/>
      <c r="L3" s="1474"/>
      <c r="M3" s="1475"/>
    </row>
    <row r="4" spans="1:14">
      <c r="A4" s="641"/>
      <c r="B4" s="1476" t="s">
        <v>482</v>
      </c>
      <c r="C4" s="1477"/>
      <c r="D4" s="1478"/>
      <c r="E4" s="1479" t="s">
        <v>483</v>
      </c>
      <c r="F4" s="1477"/>
      <c r="G4" s="1480"/>
      <c r="H4" s="1481" t="s">
        <v>484</v>
      </c>
      <c r="I4" s="1477"/>
      <c r="J4" s="1480"/>
      <c r="K4" s="1481" t="s">
        <v>5</v>
      </c>
      <c r="L4" s="1477"/>
      <c r="M4" s="1480"/>
    </row>
    <row r="5" spans="1:14" ht="13.5" thickBot="1">
      <c r="A5" s="823" t="s">
        <v>485</v>
      </c>
      <c r="B5" s="824" t="s">
        <v>7</v>
      </c>
      <c r="C5" s="825" t="s">
        <v>8</v>
      </c>
      <c r="D5" s="826" t="s">
        <v>9</v>
      </c>
      <c r="E5" s="827" t="s">
        <v>7</v>
      </c>
      <c r="F5" s="825" t="s">
        <v>8</v>
      </c>
      <c r="G5" s="828" t="s">
        <v>9</v>
      </c>
      <c r="H5" s="829" t="s">
        <v>7</v>
      </c>
      <c r="I5" s="825" t="s">
        <v>8</v>
      </c>
      <c r="J5" s="828" t="s">
        <v>9</v>
      </c>
      <c r="K5" s="824" t="s">
        <v>7</v>
      </c>
      <c r="L5" s="825" t="s">
        <v>8</v>
      </c>
      <c r="M5" s="828" t="s">
        <v>9</v>
      </c>
    </row>
    <row r="6" spans="1:14">
      <c r="A6" s="830" t="s">
        <v>486</v>
      </c>
      <c r="B6" s="831">
        <v>6224240</v>
      </c>
      <c r="C6" s="832">
        <v>1556060</v>
      </c>
      <c r="D6" s="833">
        <v>7780300</v>
      </c>
      <c r="E6" s="834">
        <v>180789.52800000002</v>
      </c>
      <c r="F6" s="832">
        <v>45197.382000000005</v>
      </c>
      <c r="G6" s="835">
        <f>E6+F6</f>
        <v>225986.91000000003</v>
      </c>
      <c r="H6" s="831">
        <v>2084856.52</v>
      </c>
      <c r="I6" s="832">
        <v>521214.13</v>
      </c>
      <c r="J6" s="835">
        <f>H6+I6</f>
        <v>2606070.65</v>
      </c>
      <c r="K6" s="836">
        <f>H6/B6</f>
        <v>0.33495760446255285</v>
      </c>
      <c r="L6" s="837">
        <f>I6/C6</f>
        <v>0.33495760446255285</v>
      </c>
      <c r="M6" s="838">
        <f>J6/D6</f>
        <v>0.33495760446255285</v>
      </c>
      <c r="N6" s="261"/>
    </row>
    <row r="7" spans="1:14">
      <c r="A7" s="839" t="s">
        <v>487</v>
      </c>
      <c r="B7" s="635">
        <v>675280</v>
      </c>
      <c r="C7" s="611">
        <v>168820</v>
      </c>
      <c r="D7" s="638">
        <v>844100</v>
      </c>
      <c r="E7" s="629">
        <v>41619.608</v>
      </c>
      <c r="F7" s="611">
        <v>10404.902</v>
      </c>
      <c r="G7" s="630">
        <f t="shared" ref="G7:G15" si="0">E7+F7</f>
        <v>52024.51</v>
      </c>
      <c r="H7" s="635">
        <v>348606.82400000002</v>
      </c>
      <c r="I7" s="611">
        <v>87151.706000000006</v>
      </c>
      <c r="J7" s="630">
        <f t="shared" ref="J7:J9" si="1">H7+I7</f>
        <v>435758.53</v>
      </c>
      <c r="K7" s="707">
        <f t="shared" ref="K7:M9" si="2">H7/B7</f>
        <v>0.51624040990403985</v>
      </c>
      <c r="L7" s="612">
        <f t="shared" si="2"/>
        <v>0.51624040990403985</v>
      </c>
      <c r="M7" s="840">
        <f t="shared" si="2"/>
        <v>0.51624040990403985</v>
      </c>
      <c r="N7" s="1052"/>
    </row>
    <row r="8" spans="1:14">
      <c r="A8" s="839" t="s">
        <v>488</v>
      </c>
      <c r="B8" s="635">
        <v>1180720</v>
      </c>
      <c r="C8" s="611">
        <v>295180</v>
      </c>
      <c r="D8" s="638">
        <v>1475900</v>
      </c>
      <c r="E8" s="629">
        <v>78428.639999999999</v>
      </c>
      <c r="F8" s="611">
        <v>19607.16</v>
      </c>
      <c r="G8" s="630">
        <f t="shared" si="0"/>
        <v>98035.8</v>
      </c>
      <c r="H8" s="635">
        <v>602787.23200000008</v>
      </c>
      <c r="I8" s="611">
        <v>150696.80800000002</v>
      </c>
      <c r="J8" s="630">
        <f t="shared" si="1"/>
        <v>753484.04</v>
      </c>
      <c r="K8" s="707">
        <f t="shared" si="2"/>
        <v>0.51052513042889092</v>
      </c>
      <c r="L8" s="612">
        <f t="shared" si="2"/>
        <v>0.51052513042889092</v>
      </c>
      <c r="M8" s="840">
        <f t="shared" si="2"/>
        <v>0.51052513042889092</v>
      </c>
      <c r="N8" s="1052"/>
    </row>
    <row r="9" spans="1:14">
      <c r="A9" s="841" t="s">
        <v>489</v>
      </c>
      <c r="B9" s="635">
        <v>872480</v>
      </c>
      <c r="C9" s="611">
        <v>218120</v>
      </c>
      <c r="D9" s="638">
        <v>1090600</v>
      </c>
      <c r="E9" s="629">
        <v>135188.38399999999</v>
      </c>
      <c r="F9" s="611">
        <v>33797.095999999998</v>
      </c>
      <c r="G9" s="630">
        <f t="shared" si="0"/>
        <v>168985.47999999998</v>
      </c>
      <c r="H9" s="635">
        <v>1098821.3280000002</v>
      </c>
      <c r="I9" s="611">
        <v>274705.33200000005</v>
      </c>
      <c r="J9" s="630">
        <f t="shared" si="1"/>
        <v>1373526.6600000001</v>
      </c>
      <c r="K9" s="707">
        <f t="shared" si="2"/>
        <v>1.2594229415000919</v>
      </c>
      <c r="L9" s="612">
        <f t="shared" si="2"/>
        <v>1.2594229415000919</v>
      </c>
      <c r="M9" s="840">
        <f t="shared" si="2"/>
        <v>1.2594229415000919</v>
      </c>
      <c r="N9" s="261"/>
    </row>
    <row r="10" spans="1:14">
      <c r="A10" s="839" t="s">
        <v>490</v>
      </c>
      <c r="B10" s="635">
        <v>420000</v>
      </c>
      <c r="C10" s="611">
        <v>105000</v>
      </c>
      <c r="D10" s="638">
        <v>525000</v>
      </c>
      <c r="E10" s="629">
        <v>32369.4</v>
      </c>
      <c r="F10" s="611">
        <v>8092.35</v>
      </c>
      <c r="G10" s="630">
        <f>E10+F10</f>
        <v>40461.75</v>
      </c>
      <c r="H10" s="635">
        <v>210816.712</v>
      </c>
      <c r="I10" s="611">
        <v>52704.178</v>
      </c>
      <c r="J10" s="630">
        <f t="shared" ref="J10:J15" si="3">H10+I10</f>
        <v>263520.89</v>
      </c>
      <c r="K10" s="707">
        <f t="shared" ref="K10:M10" si="4">H10/B10</f>
        <v>0.50194455238095237</v>
      </c>
      <c r="L10" s="612">
        <f t="shared" si="4"/>
        <v>0.50194455238095237</v>
      </c>
      <c r="M10" s="840">
        <f t="shared" si="4"/>
        <v>0.50194455238095237</v>
      </c>
      <c r="N10" s="261"/>
    </row>
    <row r="11" spans="1:14">
      <c r="A11" s="839" t="s">
        <v>491</v>
      </c>
      <c r="B11" s="635">
        <v>0</v>
      </c>
      <c r="C11" s="611">
        <v>0</v>
      </c>
      <c r="D11" s="638">
        <v>0</v>
      </c>
      <c r="E11" s="629">
        <v>2400</v>
      </c>
      <c r="F11" s="611">
        <v>600</v>
      </c>
      <c r="G11" s="630">
        <f>E11+F11</f>
        <v>3000</v>
      </c>
      <c r="H11" s="635">
        <v>25745.687999999998</v>
      </c>
      <c r="I11" s="611">
        <v>6436.4219999999996</v>
      </c>
      <c r="J11" s="630">
        <f t="shared" ref="J11" si="5">H11+I11</f>
        <v>32182.109999999997</v>
      </c>
      <c r="K11" s="707">
        <v>0</v>
      </c>
      <c r="L11" s="612">
        <v>0</v>
      </c>
      <c r="M11" s="840">
        <v>0</v>
      </c>
      <c r="N11" s="261"/>
    </row>
    <row r="12" spans="1:14">
      <c r="A12" s="839" t="s">
        <v>492</v>
      </c>
      <c r="B12" s="635">
        <v>160000</v>
      </c>
      <c r="C12" s="611">
        <v>40000</v>
      </c>
      <c r="D12" s="638">
        <v>200000</v>
      </c>
      <c r="E12" s="629"/>
      <c r="F12" s="611"/>
      <c r="G12" s="630">
        <f t="shared" si="0"/>
        <v>0</v>
      </c>
      <c r="H12" s="635">
        <v>28309.52</v>
      </c>
      <c r="I12" s="611">
        <v>7077.38</v>
      </c>
      <c r="J12" s="630">
        <f t="shared" si="3"/>
        <v>35386.9</v>
      </c>
      <c r="K12" s="707">
        <f>H12/B12</f>
        <v>0.17693449999999999</v>
      </c>
      <c r="L12" s="612">
        <f>I12/C12</f>
        <v>0.17693449999999999</v>
      </c>
      <c r="M12" s="840">
        <f>J12/D12</f>
        <v>0.17693449999999999</v>
      </c>
      <c r="N12" s="261"/>
    </row>
    <row r="13" spans="1:14">
      <c r="A13" s="839" t="s">
        <v>44</v>
      </c>
      <c r="B13" s="635">
        <v>295520</v>
      </c>
      <c r="C13" s="611">
        <v>73880</v>
      </c>
      <c r="D13" s="638">
        <v>369400</v>
      </c>
      <c r="E13" s="629">
        <v>20151.263999999996</v>
      </c>
      <c r="F13" s="611">
        <v>5037.8159999999989</v>
      </c>
      <c r="G13" s="630">
        <f t="shared" si="0"/>
        <v>25189.079999999994</v>
      </c>
      <c r="H13" s="635">
        <v>140990.32800000001</v>
      </c>
      <c r="I13" s="611">
        <v>35247.582000000002</v>
      </c>
      <c r="J13" s="630">
        <f>H13+I13</f>
        <v>176237.91</v>
      </c>
      <c r="K13" s="707">
        <f>H13/B13</f>
        <v>0.47709233892799136</v>
      </c>
      <c r="L13" s="612">
        <f t="shared" ref="K13:M15" si="6">I13/C13</f>
        <v>0.47709233892799136</v>
      </c>
      <c r="M13" s="840">
        <f t="shared" si="6"/>
        <v>0.47709233892799136</v>
      </c>
      <c r="N13" s="261"/>
    </row>
    <row r="14" spans="1:14">
      <c r="A14" s="839" t="s">
        <v>45</v>
      </c>
      <c r="B14" s="635">
        <v>1045440</v>
      </c>
      <c r="C14" s="611">
        <v>261360</v>
      </c>
      <c r="D14" s="638">
        <v>1306800</v>
      </c>
      <c r="E14" s="629">
        <v>40031.552000000003</v>
      </c>
      <c r="F14" s="611">
        <v>10007.888000000001</v>
      </c>
      <c r="G14" s="630">
        <f t="shared" si="0"/>
        <v>50039.44</v>
      </c>
      <c r="H14" s="635">
        <v>379026.22400000005</v>
      </c>
      <c r="I14" s="611">
        <v>94756.556000000011</v>
      </c>
      <c r="J14" s="630">
        <f t="shared" si="3"/>
        <v>473782.78</v>
      </c>
      <c r="K14" s="707">
        <f t="shared" si="6"/>
        <v>0.36255186715641263</v>
      </c>
      <c r="L14" s="612">
        <f t="shared" si="6"/>
        <v>0.36255186715641263</v>
      </c>
      <c r="M14" s="840">
        <f t="shared" si="6"/>
        <v>0.36255186715641263</v>
      </c>
      <c r="N14" s="261"/>
    </row>
    <row r="15" spans="1:14">
      <c r="A15" s="839" t="s">
        <v>46</v>
      </c>
      <c r="B15" s="635">
        <v>134320</v>
      </c>
      <c r="C15" s="611">
        <v>33580</v>
      </c>
      <c r="D15" s="638">
        <v>167900</v>
      </c>
      <c r="E15" s="629">
        <v>19707.560000000001</v>
      </c>
      <c r="F15" s="611">
        <v>4926.8900000000003</v>
      </c>
      <c r="G15" s="630">
        <f t="shared" si="0"/>
        <v>24634.45</v>
      </c>
      <c r="H15" s="635">
        <v>74092.952000000005</v>
      </c>
      <c r="I15" s="611">
        <v>18523.238000000001</v>
      </c>
      <c r="J15" s="630">
        <f t="shared" si="3"/>
        <v>92616.19</v>
      </c>
      <c r="K15" s="707">
        <f t="shared" si="6"/>
        <v>0.55161518761167361</v>
      </c>
      <c r="L15" s="612">
        <f t="shared" si="6"/>
        <v>0.55161518761167361</v>
      </c>
      <c r="M15" s="840">
        <f t="shared" si="6"/>
        <v>0.55161518761167361</v>
      </c>
      <c r="N15" s="261"/>
    </row>
    <row r="16" spans="1:14">
      <c r="A16" s="841"/>
      <c r="B16" s="635"/>
      <c r="C16" s="611"/>
      <c r="D16" s="638"/>
      <c r="E16" s="629"/>
      <c r="F16" s="611"/>
      <c r="G16" s="630"/>
      <c r="H16" s="635"/>
      <c r="I16" s="611"/>
      <c r="J16" s="630"/>
      <c r="K16" s="708"/>
      <c r="L16" s="613"/>
      <c r="M16" s="842"/>
      <c r="N16" s="261"/>
    </row>
    <row r="17" spans="1:16">
      <c r="A17" s="843" t="s">
        <v>493</v>
      </c>
      <c r="B17" s="636">
        <v>11008000</v>
      </c>
      <c r="C17" s="614">
        <v>2752000</v>
      </c>
      <c r="D17" s="639">
        <v>13760000</v>
      </c>
      <c r="E17" s="631">
        <f>SUM(E6:E9,E10:E15)</f>
        <v>550685.9360000001</v>
      </c>
      <c r="F17" s="614">
        <f>SUM(F6:F9,F10:F15)</f>
        <v>137671.48400000003</v>
      </c>
      <c r="G17" s="632">
        <f t="shared" ref="G17" si="7">SUM(E17:F17)</f>
        <v>688357.42000000016</v>
      </c>
      <c r="H17" s="636">
        <f>SUM(H6:H9,H10:H15)</f>
        <v>4994053.3279999997</v>
      </c>
      <c r="I17" s="614">
        <f>SUM(I6:I9,I10:I15)</f>
        <v>1248513.3319999999</v>
      </c>
      <c r="J17" s="632">
        <f t="shared" ref="J17" si="8">SUM(H17:I17)</f>
        <v>6242566.6600000001</v>
      </c>
      <c r="K17" s="709">
        <f>H17/B17</f>
        <v>0.45367490261627907</v>
      </c>
      <c r="L17" s="615">
        <f>I17/C17</f>
        <v>0.45367490261627907</v>
      </c>
      <c r="M17" s="844">
        <f>J17/D17</f>
        <v>0.45367490261627907</v>
      </c>
      <c r="N17" s="261"/>
    </row>
    <row r="18" spans="1:16">
      <c r="A18" s="841"/>
      <c r="B18" s="635"/>
      <c r="C18" s="611"/>
      <c r="D18" s="638"/>
      <c r="E18" s="629"/>
      <c r="F18" s="611"/>
      <c r="G18" s="630"/>
      <c r="H18" s="635"/>
      <c r="I18" s="611"/>
      <c r="J18" s="630"/>
      <c r="K18" s="708"/>
      <c r="L18" s="613"/>
      <c r="M18" s="842"/>
      <c r="N18" s="261"/>
    </row>
    <row r="19" spans="1:16">
      <c r="A19" s="839" t="s">
        <v>494</v>
      </c>
      <c r="B19" s="635">
        <v>550151200</v>
      </c>
      <c r="C19" s="611">
        <v>137537800</v>
      </c>
      <c r="D19" s="638">
        <v>687689000</v>
      </c>
      <c r="E19" s="1175">
        <v>85925189.849999994</v>
      </c>
      <c r="F19" s="1176">
        <v>7447889.0299999993</v>
      </c>
      <c r="G19" s="1177">
        <f t="shared" ref="G19" si="9">E19+F19</f>
        <v>93373078.879999995</v>
      </c>
      <c r="H19" s="1178">
        <v>422184898.63999999</v>
      </c>
      <c r="I19" s="1176">
        <v>115708176.43000002</v>
      </c>
      <c r="J19" s="1177">
        <f t="shared" ref="J19" si="10">H19+I19</f>
        <v>537893075.07000005</v>
      </c>
      <c r="K19" s="707">
        <f>H19/B19</f>
        <v>0.76739794194759547</v>
      </c>
      <c r="L19" s="612">
        <f>I19/C19</f>
        <v>0.84128273412836341</v>
      </c>
      <c r="M19" s="840">
        <f>J19/D19</f>
        <v>0.78217490038374915</v>
      </c>
      <c r="N19" s="261"/>
    </row>
    <row r="20" spans="1:16">
      <c r="A20" s="841"/>
      <c r="B20" s="635"/>
      <c r="C20" s="611"/>
      <c r="D20" s="638"/>
      <c r="E20" s="629"/>
      <c r="F20" s="611"/>
      <c r="G20" s="630"/>
      <c r="H20" s="635"/>
      <c r="I20" s="611"/>
      <c r="J20" s="630"/>
      <c r="K20" s="708"/>
      <c r="L20" s="613"/>
      <c r="M20" s="842"/>
      <c r="N20" s="261"/>
    </row>
    <row r="21" spans="1:16" s="8" customFormat="1" ht="27.75" customHeight="1" thickBot="1">
      <c r="A21" s="845" t="s">
        <v>495</v>
      </c>
      <c r="B21" s="846">
        <v>561159200</v>
      </c>
      <c r="C21" s="847">
        <v>140289800</v>
      </c>
      <c r="D21" s="848">
        <v>701449000</v>
      </c>
      <c r="E21" s="849">
        <f t="shared" ref="E21:J21" si="11">SUM(E17,E19)</f>
        <v>86475875.785999998</v>
      </c>
      <c r="F21" s="847">
        <f t="shared" si="11"/>
        <v>7585560.5139999995</v>
      </c>
      <c r="G21" s="850">
        <f t="shared" si="11"/>
        <v>94061436.299999997</v>
      </c>
      <c r="H21" s="846">
        <f t="shared" si="11"/>
        <v>427178951.96799999</v>
      </c>
      <c r="I21" s="847">
        <f t="shared" si="11"/>
        <v>116956689.76200002</v>
      </c>
      <c r="J21" s="850">
        <f t="shared" si="11"/>
        <v>544135641.73000002</v>
      </c>
      <c r="K21" s="851">
        <f>H21/B21</f>
        <v>0.7612437824560303</v>
      </c>
      <c r="L21" s="852">
        <f>I21/C21</f>
        <v>0.83367921090485564</v>
      </c>
      <c r="M21" s="853">
        <f>J21/D21</f>
        <v>0.77573086814579539</v>
      </c>
      <c r="N21" s="261"/>
    </row>
    <row r="22" spans="1:16" s="262" customFormat="1" ht="11.25">
      <c r="A22" s="860"/>
      <c r="B22" s="861"/>
      <c r="C22" s="862"/>
      <c r="D22" s="863"/>
      <c r="E22" s="864"/>
      <c r="F22" s="862"/>
      <c r="G22" s="865"/>
      <c r="H22" s="861"/>
      <c r="I22" s="862"/>
      <c r="J22" s="865"/>
      <c r="K22" s="861"/>
      <c r="L22" s="862"/>
      <c r="M22" s="866"/>
    </row>
    <row r="23" spans="1:16" s="262" customFormat="1">
      <c r="A23" s="867" t="s">
        <v>496</v>
      </c>
      <c r="B23" s="637"/>
      <c r="C23" s="263"/>
      <c r="D23" s="640"/>
      <c r="E23" s="633"/>
      <c r="F23" s="263"/>
      <c r="G23" s="634"/>
      <c r="H23" s="637"/>
      <c r="I23" s="263"/>
      <c r="J23" s="634"/>
      <c r="K23" s="637"/>
      <c r="L23" s="263"/>
      <c r="M23" s="868"/>
    </row>
    <row r="24" spans="1:16" s="262" customFormat="1" ht="12.75" customHeight="1">
      <c r="A24" s="869" t="s">
        <v>497</v>
      </c>
      <c r="B24" s="643" t="s">
        <v>498</v>
      </c>
      <c r="C24" s="264"/>
      <c r="D24" s="644"/>
      <c r="E24" s="701">
        <v>2624845.5500000003</v>
      </c>
      <c r="F24" s="343"/>
      <c r="G24" s="1119">
        <v>2624845.5500000003</v>
      </c>
      <c r="H24" s="702">
        <v>14561849.99</v>
      </c>
      <c r="I24" s="265"/>
      <c r="J24" s="1119">
        <v>14561849.99</v>
      </c>
      <c r="K24" s="710"/>
      <c r="L24" s="264"/>
      <c r="M24" s="870"/>
      <c r="O24" s="266"/>
    </row>
    <row r="25" spans="1:16" s="262" customFormat="1">
      <c r="A25" s="867" t="s">
        <v>499</v>
      </c>
      <c r="B25" s="643"/>
      <c r="C25" s="264"/>
      <c r="D25" s="644"/>
      <c r="E25" s="701">
        <v>9828484.7300000004</v>
      </c>
      <c r="F25" s="649">
        <v>760275.3591677103</v>
      </c>
      <c r="G25" s="1119">
        <v>10588760.08916771</v>
      </c>
      <c r="H25" s="702">
        <v>53114125.719999999</v>
      </c>
      <c r="I25" s="649">
        <v>10303423.065966006</v>
      </c>
      <c r="J25" s="1119">
        <v>63417548.785966009</v>
      </c>
      <c r="K25" s="710"/>
      <c r="L25" s="264"/>
      <c r="M25" s="870"/>
      <c r="O25" s="266"/>
      <c r="P25" s="266"/>
    </row>
    <row r="26" spans="1:16" s="262" customFormat="1">
      <c r="A26" s="867" t="s">
        <v>500</v>
      </c>
      <c r="B26" s="643"/>
      <c r="C26" s="264"/>
      <c r="D26" s="644"/>
      <c r="E26" s="949">
        <v>0</v>
      </c>
      <c r="F26" s="343"/>
      <c r="G26" s="1135">
        <v>0</v>
      </c>
      <c r="H26" s="950">
        <v>0</v>
      </c>
      <c r="I26" s="265"/>
      <c r="J26" s="1136">
        <v>0</v>
      </c>
      <c r="K26" s="710"/>
      <c r="L26" s="267"/>
      <c r="M26" s="870"/>
      <c r="O26" s="266"/>
    </row>
    <row r="27" spans="1:16" s="262" customFormat="1" ht="15.75" customHeight="1">
      <c r="A27" s="871" t="s">
        <v>501</v>
      </c>
      <c r="B27" s="643"/>
      <c r="C27" s="264"/>
      <c r="D27" s="644"/>
      <c r="E27" s="695"/>
      <c r="F27" s="343"/>
      <c r="G27" s="696"/>
      <c r="H27" s="697"/>
      <c r="I27" s="343"/>
      <c r="J27" s="696"/>
      <c r="K27" s="710"/>
      <c r="L27" s="264"/>
      <c r="M27" s="870"/>
      <c r="O27" s="266"/>
    </row>
    <row r="28" spans="1:16" s="262" customFormat="1">
      <c r="A28" s="872" t="s">
        <v>502</v>
      </c>
      <c r="B28" s="643"/>
      <c r="C28" s="264"/>
      <c r="D28" s="644"/>
      <c r="E28" s="695"/>
      <c r="F28" s="343"/>
      <c r="G28" s="696"/>
      <c r="H28" s="697"/>
      <c r="I28" s="343"/>
      <c r="J28" s="696"/>
      <c r="K28" s="710"/>
      <c r="L28" s="264"/>
      <c r="M28" s="870"/>
      <c r="O28" s="266"/>
    </row>
    <row r="29" spans="1:16" s="262" customFormat="1" ht="13.5" thickBot="1">
      <c r="A29" s="873" t="s">
        <v>503</v>
      </c>
      <c r="B29" s="874"/>
      <c r="C29" s="875"/>
      <c r="D29" s="876"/>
      <c r="E29" s="877">
        <f t="shared" ref="E29:J29" si="12">SUM(E24:E28)</f>
        <v>12453330.280000001</v>
      </c>
      <c r="F29" s="878">
        <f t="shared" si="12"/>
        <v>760275.3591677103</v>
      </c>
      <c r="G29" s="879">
        <f t="shared" si="12"/>
        <v>13213605.639167711</v>
      </c>
      <c r="H29" s="880">
        <f>SUM(H24:H28)</f>
        <v>67675975.709999993</v>
      </c>
      <c r="I29" s="878">
        <f t="shared" si="12"/>
        <v>10303423.065966006</v>
      </c>
      <c r="J29" s="879">
        <f t="shared" si="12"/>
        <v>77979398.775966004</v>
      </c>
      <c r="K29" s="881"/>
      <c r="L29" s="875"/>
      <c r="M29" s="882"/>
      <c r="O29" s="266"/>
    </row>
    <row r="30" spans="1:16" s="262" customFormat="1">
      <c r="A30" s="854"/>
      <c r="B30" s="855"/>
      <c r="C30" s="856"/>
      <c r="D30" s="857"/>
      <c r="E30" s="858"/>
      <c r="F30" s="856"/>
      <c r="G30" s="859"/>
      <c r="H30" s="855"/>
      <c r="I30" s="856"/>
      <c r="J30" s="859"/>
      <c r="K30" s="855"/>
      <c r="L30" s="856"/>
      <c r="M30" s="859"/>
    </row>
    <row r="31" spans="1:16" s="262" customFormat="1" ht="12.75" customHeight="1">
      <c r="A31" s="642" t="s">
        <v>49</v>
      </c>
      <c r="B31" s="698">
        <f>D31*0.8</f>
        <v>885631.20000000007</v>
      </c>
      <c r="C31" s="699">
        <f>D31*0.2</f>
        <v>221407.80000000002</v>
      </c>
      <c r="D31" s="700">
        <v>1107039</v>
      </c>
      <c r="E31" s="703"/>
      <c r="F31" s="704"/>
      <c r="G31" s="705"/>
      <c r="H31" s="706"/>
      <c r="I31" s="704"/>
      <c r="J31" s="705"/>
      <c r="K31" s="711"/>
      <c r="L31" s="645"/>
      <c r="M31" s="646"/>
      <c r="N31" s="268"/>
      <c r="O31" s="266"/>
    </row>
    <row r="33" spans="1:13" ht="12" customHeight="1">
      <c r="A33" s="1471" t="s">
        <v>504</v>
      </c>
      <c r="B33" s="1471"/>
      <c r="C33" s="1471"/>
      <c r="D33" s="1471"/>
      <c r="E33" s="1471"/>
      <c r="F33" s="1471"/>
      <c r="G33" s="1471"/>
      <c r="H33" s="1471"/>
      <c r="I33" s="1471"/>
      <c r="J33" s="1471"/>
      <c r="K33" s="1471"/>
      <c r="L33" s="1471"/>
      <c r="M33" s="1471"/>
    </row>
    <row r="34" spans="1:13" ht="12.6" customHeight="1">
      <c r="A34" s="1305" t="s">
        <v>505</v>
      </c>
      <c r="B34" s="1305"/>
      <c r="C34" s="1305"/>
      <c r="D34" s="1305"/>
      <c r="E34" s="1305"/>
      <c r="F34" s="1305"/>
      <c r="G34" s="1305"/>
      <c r="H34" s="1305"/>
      <c r="I34" s="1305"/>
      <c r="J34" s="1305"/>
      <c r="K34" s="1305"/>
      <c r="L34" s="1305"/>
      <c r="M34" s="1305"/>
    </row>
    <row r="35" spans="1:13">
      <c r="A35" s="1472" t="s">
        <v>506</v>
      </c>
      <c r="B35" s="1472"/>
      <c r="C35" s="1472"/>
      <c r="D35" s="1472"/>
      <c r="E35" s="1472"/>
      <c r="F35" s="1472"/>
      <c r="G35" s="1472"/>
      <c r="H35" s="1472"/>
      <c r="I35" s="1472"/>
      <c r="J35" s="1472"/>
      <c r="K35" s="1472"/>
      <c r="L35" s="1472"/>
      <c r="M35" s="1472"/>
    </row>
    <row r="36" spans="1:13" ht="12.6" customHeight="1">
      <c r="A36" s="1305" t="s">
        <v>507</v>
      </c>
      <c r="B36" s="1305"/>
      <c r="C36" s="1305"/>
      <c r="D36" s="1305"/>
      <c r="E36" s="1305"/>
      <c r="F36" s="1305"/>
      <c r="G36" s="1305"/>
      <c r="H36" s="1305"/>
      <c r="I36" s="1305"/>
      <c r="J36" s="1305"/>
      <c r="K36" s="1305"/>
      <c r="L36" s="1305"/>
      <c r="M36" s="1305"/>
    </row>
    <row r="37" spans="1:13" ht="12.6" customHeight="1">
      <c r="A37" s="1470" t="s">
        <v>508</v>
      </c>
      <c r="B37" s="1470"/>
      <c r="C37" s="1470"/>
      <c r="D37" s="1470"/>
      <c r="E37" s="1470"/>
      <c r="F37" s="1470"/>
      <c r="G37" s="1470"/>
      <c r="H37" s="1470"/>
      <c r="I37" s="1470"/>
      <c r="J37" s="1470"/>
      <c r="K37" s="1470"/>
      <c r="L37" s="1470"/>
      <c r="M37" s="1470"/>
    </row>
    <row r="38" spans="1:13" ht="12.6" customHeight="1">
      <c r="A38" s="1306" t="s">
        <v>509</v>
      </c>
      <c r="B38" s="1306"/>
      <c r="C38" s="1306"/>
      <c r="D38" s="1306"/>
      <c r="E38" s="1306"/>
      <c r="F38" s="1306"/>
      <c r="G38" s="1306"/>
      <c r="H38" s="1306"/>
      <c r="I38" s="1306"/>
      <c r="J38" s="1306"/>
      <c r="K38" s="1306"/>
      <c r="L38" s="1306"/>
      <c r="M38" s="1306"/>
    </row>
    <row r="39" spans="1:13">
      <c r="A39" s="1470" t="s">
        <v>510</v>
      </c>
      <c r="B39" s="1470"/>
      <c r="C39" s="1470"/>
      <c r="D39" s="1470"/>
      <c r="E39" s="1470"/>
      <c r="F39" s="1470"/>
      <c r="G39" s="1470"/>
      <c r="H39" s="1470"/>
      <c r="I39" s="1470"/>
      <c r="J39" s="1470"/>
      <c r="K39" s="1470"/>
      <c r="L39" s="1470"/>
      <c r="M39" s="1470"/>
    </row>
    <row r="40" spans="1:13">
      <c r="A40" s="516"/>
      <c r="C40" s="350"/>
      <c r="D40" s="350"/>
      <c r="E40" s="350"/>
      <c r="F40" s="350"/>
      <c r="G40" s="350"/>
      <c r="H40" s="350"/>
      <c r="L40" s="516"/>
    </row>
    <row r="41" spans="1:13">
      <c r="A41" s="516" t="s">
        <v>511</v>
      </c>
    </row>
    <row r="42" spans="1:13" hidden="1"/>
    <row r="43" spans="1:13">
      <c r="B43" s="269"/>
      <c r="C43" s="269"/>
    </row>
  </sheetData>
  <mergeCells count="14">
    <mergeCell ref="A1:M1"/>
    <mergeCell ref="A2:M2"/>
    <mergeCell ref="A3:M3"/>
    <mergeCell ref="B4:D4"/>
    <mergeCell ref="E4:G4"/>
    <mergeCell ref="H4:J4"/>
    <mergeCell ref="K4:M4"/>
    <mergeCell ref="A39:M39"/>
    <mergeCell ref="A37:M37"/>
    <mergeCell ref="A33:M33"/>
    <mergeCell ref="A36:M36"/>
    <mergeCell ref="A35:M35"/>
    <mergeCell ref="A34:M34"/>
    <mergeCell ref="A38:M38"/>
  </mergeCells>
  <printOptions horizontalCentered="1" verticalCentered="1"/>
  <pageMargins left="0.25" right="0.25" top="0.5" bottom="0.5" header="0.5" footer="0.5"/>
  <pageSetup scale="70"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zoomScale="85" zoomScaleNormal="85" workbookViewId="0">
      <selection sqref="A1:AC1"/>
    </sheetView>
  </sheetViews>
  <sheetFormatPr defaultColWidth="9.42578125" defaultRowHeight="12.75"/>
  <cols>
    <col min="1" max="1" width="14.42578125" customWidth="1"/>
    <col min="2" max="3" width="7.140625" customWidth="1"/>
    <col min="4" max="4" width="15.42578125" customWidth="1"/>
    <col min="5" max="5" width="12.5703125" customWidth="1"/>
    <col min="6" max="8" width="8.5703125" customWidth="1"/>
    <col min="9" max="9" width="12.5703125" customWidth="1"/>
    <col min="10" max="10" width="13.5703125" style="4" customWidth="1"/>
    <col min="11" max="12" width="13.5703125" customWidth="1"/>
    <col min="13" max="13" width="19.140625" customWidth="1"/>
    <col min="14" max="14" width="13.5703125" customWidth="1"/>
    <col min="15" max="15" width="18.5703125" customWidth="1"/>
    <col min="16" max="16" width="10.85546875" customWidth="1"/>
    <col min="17" max="17" width="10.5703125" customWidth="1"/>
    <col min="18" max="18" width="16" customWidth="1"/>
    <col min="19" max="19" width="9.5703125" customWidth="1"/>
    <col min="20" max="20" width="15.5703125" customWidth="1"/>
    <col min="21" max="21" width="9.5703125" customWidth="1"/>
    <col min="22" max="22" width="11" bestFit="1" customWidth="1"/>
    <col min="23" max="23" width="15.5703125" customWidth="1"/>
    <col min="24" max="24" width="13.5703125" customWidth="1"/>
    <col min="25" max="25" width="14.5703125" customWidth="1"/>
    <col min="26" max="26" width="13.42578125" customWidth="1"/>
    <col min="27" max="28" width="9.140625"/>
  </cols>
  <sheetData>
    <row r="1" spans="1:29" ht="15.75">
      <c r="A1" s="1494" t="s">
        <v>512</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row>
    <row r="2" spans="1:29" ht="15.75">
      <c r="A2" s="1495" t="s">
        <v>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row>
    <row r="3" spans="1:29" ht="16.5" thickBot="1">
      <c r="A3" s="1482" t="s">
        <v>877</v>
      </c>
      <c r="B3" s="1482"/>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2"/>
      <c r="AC3" s="1482"/>
    </row>
    <row r="4" spans="1:29" ht="15.75" customHeight="1" thickBot="1">
      <c r="A4" s="1499"/>
      <c r="B4" s="1502" t="s">
        <v>513</v>
      </c>
      <c r="C4" s="1503"/>
      <c r="D4" s="1503"/>
      <c r="E4" s="1503"/>
      <c r="F4" s="1503"/>
      <c r="G4" s="1503"/>
      <c r="H4" s="1503"/>
      <c r="I4" s="1503"/>
      <c r="J4" s="1503"/>
      <c r="K4" s="1504"/>
      <c r="L4" s="1505" t="s">
        <v>514</v>
      </c>
      <c r="M4" s="1506"/>
      <c r="N4" s="1506"/>
      <c r="O4" s="1507"/>
      <c r="P4" s="1508" t="s">
        <v>515</v>
      </c>
      <c r="Q4" s="1509"/>
      <c r="R4" s="1509"/>
      <c r="S4" s="1509"/>
      <c r="T4" s="1509"/>
      <c r="U4" s="1510" t="s">
        <v>516</v>
      </c>
      <c r="V4" s="1511"/>
      <c r="W4" s="1512" t="s">
        <v>517</v>
      </c>
      <c r="X4" s="1515" t="s">
        <v>518</v>
      </c>
      <c r="Y4" s="1492" t="s">
        <v>519</v>
      </c>
      <c r="Z4" s="1525" t="s">
        <v>520</v>
      </c>
      <c r="AA4" s="1496" t="s">
        <v>521</v>
      </c>
      <c r="AB4" s="1486" t="s">
        <v>369</v>
      </c>
      <c r="AC4" s="1483" t="s">
        <v>368</v>
      </c>
    </row>
    <row r="5" spans="1:29" ht="15" customHeight="1">
      <c r="A5" s="1500"/>
      <c r="B5" s="1519" t="s">
        <v>522</v>
      </c>
      <c r="C5" s="1490"/>
      <c r="D5" s="1490"/>
      <c r="E5" s="1520"/>
      <c r="F5" s="1508" t="s">
        <v>523</v>
      </c>
      <c r="G5" s="1509"/>
      <c r="H5" s="1509"/>
      <c r="I5" s="1509"/>
      <c r="J5" s="1521"/>
      <c r="K5" s="1509" t="s">
        <v>524</v>
      </c>
      <c r="L5" s="1519" t="s">
        <v>525</v>
      </c>
      <c r="M5" s="1490" t="s">
        <v>526</v>
      </c>
      <c r="N5" s="1490" t="s">
        <v>527</v>
      </c>
      <c r="O5" s="1492" t="s">
        <v>528</v>
      </c>
      <c r="P5" s="1519" t="s">
        <v>529</v>
      </c>
      <c r="Q5" s="1490" t="s">
        <v>530</v>
      </c>
      <c r="R5" s="1490" t="s">
        <v>531</v>
      </c>
      <c r="S5" s="1515" t="s">
        <v>532</v>
      </c>
      <c r="T5" s="1520" t="s">
        <v>533</v>
      </c>
      <c r="U5" s="1519" t="s">
        <v>534</v>
      </c>
      <c r="V5" s="1530" t="s">
        <v>535</v>
      </c>
      <c r="W5" s="1513"/>
      <c r="X5" s="1516"/>
      <c r="Y5" s="1518"/>
      <c r="Z5" s="1526"/>
      <c r="AA5" s="1497"/>
      <c r="AB5" s="1487"/>
      <c r="AC5" s="1484"/>
    </row>
    <row r="6" spans="1:29" ht="27">
      <c r="A6" s="1501"/>
      <c r="B6" s="725" t="s">
        <v>536</v>
      </c>
      <c r="C6" s="726" t="s">
        <v>537</v>
      </c>
      <c r="D6" s="726" t="s">
        <v>538</v>
      </c>
      <c r="E6" s="727" t="s">
        <v>539</v>
      </c>
      <c r="F6" s="725" t="s">
        <v>540</v>
      </c>
      <c r="G6" s="726" t="s">
        <v>541</v>
      </c>
      <c r="H6" s="726" t="s">
        <v>542</v>
      </c>
      <c r="I6" s="728" t="s">
        <v>543</v>
      </c>
      <c r="J6" s="727" t="s">
        <v>544</v>
      </c>
      <c r="K6" s="1522"/>
      <c r="L6" s="1523"/>
      <c r="M6" s="1491"/>
      <c r="N6" s="1491"/>
      <c r="O6" s="1493"/>
      <c r="P6" s="1523"/>
      <c r="Q6" s="1491"/>
      <c r="R6" s="1491"/>
      <c r="S6" s="1528"/>
      <c r="T6" s="1532"/>
      <c r="U6" s="1523"/>
      <c r="V6" s="1531"/>
      <c r="W6" s="1514"/>
      <c r="X6" s="1517"/>
      <c r="Y6" s="1493"/>
      <c r="Z6" s="1527"/>
      <c r="AA6" s="1498"/>
      <c r="AB6" s="1488"/>
      <c r="AC6" s="1485"/>
    </row>
    <row r="7" spans="1:29">
      <c r="A7" s="729" t="s">
        <v>374</v>
      </c>
      <c r="B7" s="732">
        <v>0</v>
      </c>
      <c r="C7" s="300">
        <v>652</v>
      </c>
      <c r="D7" s="300">
        <v>0</v>
      </c>
      <c r="E7" s="733">
        <v>652</v>
      </c>
      <c r="F7" s="732">
        <v>14600</v>
      </c>
      <c r="G7" s="300">
        <v>3237</v>
      </c>
      <c r="H7" s="300">
        <v>455</v>
      </c>
      <c r="I7" s="734">
        <v>26</v>
      </c>
      <c r="J7" s="735">
        <v>18318</v>
      </c>
      <c r="K7" s="736">
        <v>18970</v>
      </c>
      <c r="L7" s="732">
        <v>55136</v>
      </c>
      <c r="M7" s="300">
        <v>16906</v>
      </c>
      <c r="N7" s="737">
        <v>5439</v>
      </c>
      <c r="O7" s="738">
        <v>77481</v>
      </c>
      <c r="P7" s="739" t="s">
        <v>545</v>
      </c>
      <c r="Q7" s="737">
        <v>8699</v>
      </c>
      <c r="R7" s="737">
        <v>18721</v>
      </c>
      <c r="S7" s="738">
        <v>6089</v>
      </c>
      <c r="T7" s="740">
        <v>33509</v>
      </c>
      <c r="U7" s="739">
        <v>96451</v>
      </c>
      <c r="V7" s="738">
        <v>-14539</v>
      </c>
      <c r="W7" s="741">
        <v>1536454</v>
      </c>
      <c r="X7" s="300">
        <v>1401702</v>
      </c>
      <c r="Y7" s="803">
        <v>1.0961345564178406</v>
      </c>
      <c r="Z7" s="806">
        <v>5641365</v>
      </c>
      <c r="AA7" s="815">
        <v>946420</v>
      </c>
      <c r="AB7" s="807">
        <v>385740</v>
      </c>
      <c r="AC7" s="816">
        <v>204294</v>
      </c>
    </row>
    <row r="8" spans="1:29">
      <c r="A8" s="730" t="s">
        <v>375</v>
      </c>
      <c r="B8" s="742">
        <v>0</v>
      </c>
      <c r="C8" s="531">
        <v>846</v>
      </c>
      <c r="D8" s="531">
        <v>0</v>
      </c>
      <c r="E8" s="733">
        <v>846</v>
      </c>
      <c r="F8" s="742">
        <v>11407</v>
      </c>
      <c r="G8" s="531">
        <v>3742</v>
      </c>
      <c r="H8" s="531">
        <v>510</v>
      </c>
      <c r="I8" s="743">
        <v>85</v>
      </c>
      <c r="J8" s="735">
        <v>15744</v>
      </c>
      <c r="K8" s="736">
        <v>16590</v>
      </c>
      <c r="L8" s="742">
        <v>59591</v>
      </c>
      <c r="M8" s="531">
        <v>13921</v>
      </c>
      <c r="N8" s="744">
        <v>5777</v>
      </c>
      <c r="O8" s="738">
        <v>79289</v>
      </c>
      <c r="P8" s="745" t="s">
        <v>545</v>
      </c>
      <c r="Q8" s="744">
        <v>4368</v>
      </c>
      <c r="R8" s="744">
        <v>13530</v>
      </c>
      <c r="S8" s="738">
        <v>7256</v>
      </c>
      <c r="T8" s="740">
        <v>25154</v>
      </c>
      <c r="U8" s="745">
        <v>95879</v>
      </c>
      <c r="V8" s="801">
        <v>-8564</v>
      </c>
      <c r="W8" s="742">
        <v>1527890</v>
      </c>
      <c r="X8" s="300">
        <v>1401702</v>
      </c>
      <c r="Y8" s="803">
        <v>1.0900248412287348</v>
      </c>
      <c r="Z8" s="808">
        <v>5641365</v>
      </c>
      <c r="AA8" s="817">
        <v>940672</v>
      </c>
      <c r="AB8" s="809">
        <v>384037</v>
      </c>
      <c r="AC8" s="818">
        <v>203181</v>
      </c>
    </row>
    <row r="9" spans="1:29">
      <c r="A9" s="730" t="s">
        <v>376</v>
      </c>
      <c r="B9" s="742">
        <v>2665</v>
      </c>
      <c r="C9" s="531">
        <v>932</v>
      </c>
      <c r="D9" s="531">
        <v>0</v>
      </c>
      <c r="E9" s="733">
        <v>3597</v>
      </c>
      <c r="F9" s="742">
        <v>13985</v>
      </c>
      <c r="G9" s="531">
        <v>3356</v>
      </c>
      <c r="H9" s="531">
        <v>517</v>
      </c>
      <c r="I9" s="743">
        <v>104</v>
      </c>
      <c r="J9" s="735">
        <v>17962</v>
      </c>
      <c r="K9" s="736">
        <v>21559</v>
      </c>
      <c r="L9" s="742">
        <v>43459</v>
      </c>
      <c r="M9" s="531">
        <v>15979</v>
      </c>
      <c r="N9" s="744">
        <v>70297</v>
      </c>
      <c r="O9" s="738">
        <v>129735</v>
      </c>
      <c r="P9" s="745" t="s">
        <v>545</v>
      </c>
      <c r="Q9" s="744">
        <v>3948</v>
      </c>
      <c r="R9" s="744">
        <v>23597</v>
      </c>
      <c r="S9" s="738">
        <v>14084</v>
      </c>
      <c r="T9" s="740">
        <v>41629</v>
      </c>
      <c r="U9" s="745">
        <v>151294</v>
      </c>
      <c r="V9" s="801">
        <v>-20070</v>
      </c>
      <c r="W9" s="742">
        <v>1507820</v>
      </c>
      <c r="X9" s="300">
        <v>1401702</v>
      </c>
      <c r="Y9" s="803">
        <v>1.0757065339137706</v>
      </c>
      <c r="Z9" s="808">
        <v>5641365</v>
      </c>
      <c r="AA9" s="817">
        <v>927477</v>
      </c>
      <c r="AB9" s="809">
        <v>380792</v>
      </c>
      <c r="AC9" s="818">
        <v>199551</v>
      </c>
    </row>
    <row r="10" spans="1:29">
      <c r="A10" s="730" t="s">
        <v>377</v>
      </c>
      <c r="B10" s="742">
        <v>0</v>
      </c>
      <c r="C10" s="531">
        <v>867</v>
      </c>
      <c r="D10" s="531">
        <v>0</v>
      </c>
      <c r="E10" s="733">
        <v>867</v>
      </c>
      <c r="F10" s="742">
        <v>9444</v>
      </c>
      <c r="G10" s="531">
        <v>2218</v>
      </c>
      <c r="H10" s="531">
        <v>451</v>
      </c>
      <c r="I10" s="743">
        <v>109</v>
      </c>
      <c r="J10" s="735">
        <v>12222</v>
      </c>
      <c r="K10" s="736">
        <v>13089</v>
      </c>
      <c r="L10" s="742">
        <v>24902</v>
      </c>
      <c r="M10" s="531">
        <v>10830</v>
      </c>
      <c r="N10" s="744">
        <v>4516</v>
      </c>
      <c r="O10" s="738">
        <v>40248</v>
      </c>
      <c r="P10" s="746" t="s">
        <v>545</v>
      </c>
      <c r="Q10" s="744">
        <v>4809</v>
      </c>
      <c r="R10" s="744">
        <v>16550</v>
      </c>
      <c r="S10" s="738">
        <v>-3559</v>
      </c>
      <c r="T10" s="740">
        <v>17800</v>
      </c>
      <c r="U10" s="739">
        <v>53337</v>
      </c>
      <c r="V10" s="738">
        <v>-4711</v>
      </c>
      <c r="W10" s="732">
        <v>1503109</v>
      </c>
      <c r="X10" s="300">
        <v>1401702</v>
      </c>
      <c r="Y10" s="803">
        <v>1.0723456198250412</v>
      </c>
      <c r="Z10" s="808">
        <v>5641365</v>
      </c>
      <c r="AA10" s="817">
        <v>922356</v>
      </c>
      <c r="AB10" s="809">
        <v>381423</v>
      </c>
      <c r="AC10" s="818">
        <v>199330</v>
      </c>
    </row>
    <row r="11" spans="1:29">
      <c r="A11" s="730" t="s">
        <v>378</v>
      </c>
      <c r="B11" s="742">
        <v>0</v>
      </c>
      <c r="C11" s="531">
        <v>481</v>
      </c>
      <c r="D11" s="531">
        <v>0</v>
      </c>
      <c r="E11" s="733">
        <v>481</v>
      </c>
      <c r="F11" s="742">
        <v>8979</v>
      </c>
      <c r="G11" s="531">
        <v>2677</v>
      </c>
      <c r="H11" s="531">
        <v>331</v>
      </c>
      <c r="I11" s="743">
        <v>84</v>
      </c>
      <c r="J11" s="735">
        <v>12071</v>
      </c>
      <c r="K11" s="736">
        <v>12552</v>
      </c>
      <c r="L11" s="742">
        <v>30608</v>
      </c>
      <c r="M11" s="531">
        <v>15891</v>
      </c>
      <c r="N11" s="744">
        <v>3367</v>
      </c>
      <c r="O11" s="738">
        <v>49866</v>
      </c>
      <c r="P11" s="745" t="s">
        <v>545</v>
      </c>
      <c r="Q11" s="744">
        <v>6531</v>
      </c>
      <c r="R11" s="744">
        <v>13980</v>
      </c>
      <c r="S11" s="738">
        <v>17942</v>
      </c>
      <c r="T11" s="740">
        <v>38453</v>
      </c>
      <c r="U11" s="739">
        <v>62418</v>
      </c>
      <c r="V11" s="738">
        <v>-25901</v>
      </c>
      <c r="W11" s="732">
        <v>1477208</v>
      </c>
      <c r="X11" s="300">
        <v>1401702</v>
      </c>
      <c r="Y11" s="803">
        <v>1.053867369811843</v>
      </c>
      <c r="Z11" s="808">
        <v>5641365</v>
      </c>
      <c r="AA11" s="817">
        <v>905627</v>
      </c>
      <c r="AB11" s="809">
        <v>375633</v>
      </c>
      <c r="AC11" s="818">
        <v>195948</v>
      </c>
    </row>
    <row r="12" spans="1:29">
      <c r="A12" s="730" t="s">
        <v>379</v>
      </c>
      <c r="B12" s="742">
        <v>0</v>
      </c>
      <c r="C12" s="531">
        <v>505</v>
      </c>
      <c r="D12" s="531">
        <v>0</v>
      </c>
      <c r="E12" s="733">
        <v>505</v>
      </c>
      <c r="F12" s="742">
        <v>12729</v>
      </c>
      <c r="G12" s="531">
        <v>3053</v>
      </c>
      <c r="H12" s="531">
        <v>486</v>
      </c>
      <c r="I12" s="743">
        <v>64</v>
      </c>
      <c r="J12" s="735">
        <v>16332</v>
      </c>
      <c r="K12" s="736">
        <v>16837</v>
      </c>
      <c r="L12" s="742">
        <v>18613</v>
      </c>
      <c r="M12" s="531">
        <v>9037</v>
      </c>
      <c r="N12" s="744">
        <v>3807</v>
      </c>
      <c r="O12" s="738">
        <v>31457</v>
      </c>
      <c r="P12" s="745" t="s">
        <v>545</v>
      </c>
      <c r="Q12" s="744">
        <v>4827</v>
      </c>
      <c r="R12" s="744">
        <v>17302</v>
      </c>
      <c r="S12" s="738">
        <v>-1027</v>
      </c>
      <c r="T12" s="740">
        <v>21102</v>
      </c>
      <c r="U12" s="739">
        <v>48294</v>
      </c>
      <c r="V12" s="738">
        <v>-4265</v>
      </c>
      <c r="W12" s="732">
        <v>1472943</v>
      </c>
      <c r="X12" s="300">
        <v>1401702</v>
      </c>
      <c r="Y12" s="803">
        <v>1.0508246403301129</v>
      </c>
      <c r="Z12" s="808">
        <v>5641365</v>
      </c>
      <c r="AA12" s="817">
        <v>902063</v>
      </c>
      <c r="AB12" s="809">
        <v>375309</v>
      </c>
      <c r="AC12" s="818">
        <v>195571</v>
      </c>
    </row>
    <row r="13" spans="1:29">
      <c r="A13" s="730" t="s">
        <v>380</v>
      </c>
      <c r="B13" s="742">
        <v>0</v>
      </c>
      <c r="C13" s="531">
        <v>691</v>
      </c>
      <c r="D13" s="531">
        <v>0</v>
      </c>
      <c r="E13" s="733">
        <v>691</v>
      </c>
      <c r="F13" s="742">
        <v>12884</v>
      </c>
      <c r="G13" s="531">
        <v>4024</v>
      </c>
      <c r="H13" s="531">
        <v>492</v>
      </c>
      <c r="I13" s="743">
        <v>59</v>
      </c>
      <c r="J13" s="735">
        <v>17459</v>
      </c>
      <c r="K13" s="736">
        <v>18150</v>
      </c>
      <c r="L13" s="742">
        <v>19861</v>
      </c>
      <c r="M13" s="531">
        <v>7307</v>
      </c>
      <c r="N13" s="744">
        <v>2793</v>
      </c>
      <c r="O13" s="738">
        <v>29961</v>
      </c>
      <c r="P13" s="745" t="s">
        <v>545</v>
      </c>
      <c r="Q13" s="744">
        <v>3938</v>
      </c>
      <c r="R13" s="744">
        <v>14384</v>
      </c>
      <c r="S13" s="738">
        <v>18324</v>
      </c>
      <c r="T13" s="740">
        <v>36646</v>
      </c>
      <c r="U13" s="739">
        <v>48111</v>
      </c>
      <c r="V13" s="738">
        <v>-18496</v>
      </c>
      <c r="W13" s="732">
        <v>1454447</v>
      </c>
      <c r="X13" s="300">
        <v>1401702</v>
      </c>
      <c r="Y13" s="803">
        <v>1.0376292535788634</v>
      </c>
      <c r="Z13" s="808">
        <v>5641365</v>
      </c>
      <c r="AA13" s="817">
        <v>890789</v>
      </c>
      <c r="AB13" s="809">
        <v>371386</v>
      </c>
      <c r="AC13" s="818">
        <v>192272</v>
      </c>
    </row>
    <row r="14" spans="1:29">
      <c r="A14" s="730" t="s">
        <v>381</v>
      </c>
      <c r="B14" s="742"/>
      <c r="C14" s="531"/>
      <c r="D14" s="531"/>
      <c r="E14" s="733"/>
      <c r="F14" s="742"/>
      <c r="G14" s="531"/>
      <c r="H14" s="531"/>
      <c r="I14" s="743"/>
      <c r="J14" s="735"/>
      <c r="K14" s="736"/>
      <c r="L14" s="742"/>
      <c r="M14" s="531"/>
      <c r="N14" s="744"/>
      <c r="O14" s="738"/>
      <c r="P14" s="745"/>
      <c r="Q14" s="744"/>
      <c r="R14" s="744"/>
      <c r="S14" s="738"/>
      <c r="T14" s="740"/>
      <c r="U14" s="739"/>
      <c r="V14" s="738"/>
      <c r="W14" s="742"/>
      <c r="X14" s="300"/>
      <c r="Y14" s="803"/>
      <c r="Z14" s="808"/>
      <c r="AA14" s="817"/>
      <c r="AB14" s="809"/>
      <c r="AC14" s="818"/>
    </row>
    <row r="15" spans="1:29">
      <c r="A15" s="730" t="s">
        <v>382</v>
      </c>
      <c r="B15" s="742"/>
      <c r="C15" s="531"/>
      <c r="D15" s="531"/>
      <c r="E15" s="733"/>
      <c r="F15" s="742"/>
      <c r="G15" s="531"/>
      <c r="H15" s="531"/>
      <c r="I15" s="743"/>
      <c r="J15" s="735"/>
      <c r="K15" s="736"/>
      <c r="L15" s="742"/>
      <c r="M15" s="531"/>
      <c r="N15" s="744"/>
      <c r="O15" s="738"/>
      <c r="P15" s="745"/>
      <c r="Q15" s="744"/>
      <c r="R15" s="744"/>
      <c r="S15" s="738"/>
      <c r="T15" s="740"/>
      <c r="U15" s="739"/>
      <c r="V15" s="738"/>
      <c r="W15" s="742"/>
      <c r="X15" s="300"/>
      <c r="Y15" s="803"/>
      <c r="Z15" s="810"/>
      <c r="AA15" s="817"/>
      <c r="AB15" s="809"/>
      <c r="AC15" s="818"/>
    </row>
    <row r="16" spans="1:29">
      <c r="A16" s="730" t="s">
        <v>383</v>
      </c>
      <c r="B16" s="742"/>
      <c r="C16" s="531"/>
      <c r="D16" s="531"/>
      <c r="E16" s="733"/>
      <c r="F16" s="742"/>
      <c r="G16" s="531"/>
      <c r="H16" s="531"/>
      <c r="I16" s="743"/>
      <c r="J16" s="735"/>
      <c r="K16" s="736"/>
      <c r="L16" s="742"/>
      <c r="M16" s="531"/>
      <c r="N16" s="744"/>
      <c r="O16" s="738"/>
      <c r="P16" s="745"/>
      <c r="Q16" s="744"/>
      <c r="R16" s="744"/>
      <c r="S16" s="738"/>
      <c r="T16" s="740"/>
      <c r="U16" s="739"/>
      <c r="V16" s="738"/>
      <c r="W16" s="742"/>
      <c r="X16" s="300"/>
      <c r="Y16" s="803"/>
      <c r="Z16" s="808"/>
      <c r="AA16" s="817"/>
      <c r="AB16" s="809"/>
      <c r="AC16" s="818"/>
    </row>
    <row r="17" spans="1:29">
      <c r="A17" s="730" t="s">
        <v>384</v>
      </c>
      <c r="B17" s="742"/>
      <c r="C17" s="531"/>
      <c r="D17" s="531"/>
      <c r="E17" s="733"/>
      <c r="F17" s="742"/>
      <c r="G17" s="531"/>
      <c r="H17" s="531"/>
      <c r="I17" s="743"/>
      <c r="J17" s="735"/>
      <c r="K17" s="736"/>
      <c r="L17" s="742"/>
      <c r="M17" s="531"/>
      <c r="N17" s="744"/>
      <c r="O17" s="738"/>
      <c r="P17" s="745"/>
      <c r="Q17" s="744"/>
      <c r="R17" s="744"/>
      <c r="S17" s="738"/>
      <c r="T17" s="740"/>
      <c r="U17" s="739"/>
      <c r="V17" s="738"/>
      <c r="W17" s="742"/>
      <c r="X17" s="300"/>
      <c r="Y17" s="803"/>
      <c r="Z17" s="808"/>
      <c r="AA17" s="817"/>
      <c r="AB17" s="809"/>
      <c r="AC17" s="818"/>
    </row>
    <row r="18" spans="1:29">
      <c r="A18" s="730" t="s">
        <v>385</v>
      </c>
      <c r="B18" s="747"/>
      <c r="C18" s="533"/>
      <c r="D18" s="533"/>
      <c r="E18" s="733"/>
      <c r="F18" s="747"/>
      <c r="G18" s="533"/>
      <c r="H18" s="533"/>
      <c r="I18" s="748"/>
      <c r="J18" s="749"/>
      <c r="K18" s="736"/>
      <c r="L18" s="747"/>
      <c r="M18" s="533"/>
      <c r="N18" s="750"/>
      <c r="O18" s="738"/>
      <c r="P18" s="751"/>
      <c r="Q18" s="750"/>
      <c r="R18" s="750"/>
      <c r="S18" s="752"/>
      <c r="T18" s="740"/>
      <c r="U18" s="739"/>
      <c r="V18" s="738"/>
      <c r="W18" s="747"/>
      <c r="X18" s="300"/>
      <c r="Y18" s="803"/>
      <c r="Z18" s="811"/>
      <c r="AA18" s="819"/>
      <c r="AB18" s="812"/>
      <c r="AC18" s="820"/>
    </row>
    <row r="19" spans="1:29">
      <c r="A19" s="731" t="s">
        <v>546</v>
      </c>
      <c r="B19" s="753">
        <v>2665</v>
      </c>
      <c r="C19" s="288">
        <v>4974</v>
      </c>
      <c r="D19" s="288">
        <v>0</v>
      </c>
      <c r="E19" s="754">
        <v>7639</v>
      </c>
      <c r="F19" s="753">
        <v>84028</v>
      </c>
      <c r="G19" s="288">
        <v>22307</v>
      </c>
      <c r="H19" s="288">
        <v>3242</v>
      </c>
      <c r="I19" s="288">
        <v>531</v>
      </c>
      <c r="J19" s="754">
        <v>110108</v>
      </c>
      <c r="K19" s="753">
        <v>117747</v>
      </c>
      <c r="L19" s="753">
        <v>252170</v>
      </c>
      <c r="M19" s="288">
        <v>89871</v>
      </c>
      <c r="N19" s="288">
        <v>95996</v>
      </c>
      <c r="O19" s="754">
        <v>438037</v>
      </c>
      <c r="P19" s="753">
        <v>0</v>
      </c>
      <c r="Q19" s="288">
        <v>37120</v>
      </c>
      <c r="R19" s="288">
        <v>118064</v>
      </c>
      <c r="S19" s="288">
        <v>59109</v>
      </c>
      <c r="T19" s="754">
        <v>214293</v>
      </c>
      <c r="U19" s="753">
        <v>555784</v>
      </c>
      <c r="V19" s="802">
        <v>-96546</v>
      </c>
      <c r="W19" s="804">
        <v>1454447</v>
      </c>
      <c r="X19" s="755">
        <v>1401702</v>
      </c>
      <c r="Y19" s="805">
        <v>1.0376292535788634</v>
      </c>
      <c r="Z19" s="813">
        <v>5641365</v>
      </c>
      <c r="AA19" s="821">
        <v>890789</v>
      </c>
      <c r="AB19" s="814">
        <v>371386</v>
      </c>
      <c r="AC19" s="822">
        <v>192272</v>
      </c>
    </row>
    <row r="20" spans="1:29" ht="15">
      <c r="A20" s="270"/>
      <c r="B20" s="271"/>
      <c r="C20" s="271"/>
      <c r="D20" s="271"/>
      <c r="E20" s="271"/>
      <c r="F20" s="271"/>
      <c r="G20" s="271"/>
      <c r="H20" s="271"/>
      <c r="I20" s="271"/>
      <c r="J20" s="272"/>
      <c r="K20" s="271"/>
      <c r="L20" s="271"/>
      <c r="M20" s="271"/>
      <c r="N20" s="271"/>
      <c r="O20" s="271"/>
      <c r="P20" s="327"/>
      <c r="Q20" s="327"/>
      <c r="R20" s="327"/>
      <c r="S20" s="327"/>
      <c r="T20" s="327"/>
      <c r="U20" s="327"/>
      <c r="W20" s="327"/>
    </row>
    <row r="21" spans="1:29" ht="16.5">
      <c r="A21" s="1489" t="s">
        <v>547</v>
      </c>
      <c r="B21" s="1489"/>
      <c r="C21" s="1489"/>
      <c r="D21" s="1489"/>
      <c r="E21" s="1489"/>
      <c r="F21" s="1489"/>
      <c r="G21" s="1489"/>
      <c r="H21" s="1489"/>
      <c r="I21" s="1489"/>
      <c r="J21" s="1489"/>
      <c r="K21" s="1489"/>
      <c r="L21" s="1489"/>
      <c r="M21" s="1489"/>
      <c r="N21" s="1489"/>
      <c r="O21" s="1489"/>
      <c r="P21" s="328"/>
      <c r="Q21" s="328"/>
      <c r="R21" s="328"/>
      <c r="S21" s="328"/>
      <c r="T21" s="328"/>
      <c r="U21" s="328"/>
      <c r="V21" s="1"/>
    </row>
    <row r="22" spans="1:29" ht="16.5">
      <c r="A22" s="1489" t="s">
        <v>548</v>
      </c>
      <c r="B22" s="1489"/>
      <c r="C22" s="1489"/>
      <c r="D22" s="1489"/>
      <c r="E22" s="1489"/>
      <c r="F22" s="1489"/>
      <c r="G22" s="1489"/>
      <c r="H22" s="1489"/>
      <c r="I22" s="1489"/>
      <c r="J22" s="1489"/>
      <c r="K22" s="1489"/>
      <c r="L22" s="1489"/>
      <c r="M22" s="1489"/>
      <c r="N22" s="1489"/>
      <c r="O22" s="1489"/>
      <c r="P22" s="328"/>
      <c r="Q22" s="328"/>
      <c r="R22" s="328"/>
      <c r="S22" s="328"/>
      <c r="T22" s="328"/>
      <c r="U22" s="328"/>
      <c r="W22" s="273"/>
    </row>
    <row r="23" spans="1:29" ht="16.5">
      <c r="A23" s="1489" t="s">
        <v>549</v>
      </c>
      <c r="B23" s="1489"/>
      <c r="C23" s="1489"/>
      <c r="D23" s="1489"/>
      <c r="E23" s="1489"/>
      <c r="F23" s="1489"/>
      <c r="G23" s="1489"/>
      <c r="H23" s="1489"/>
      <c r="I23" s="1489"/>
      <c r="J23" s="1489"/>
      <c r="K23" s="1489"/>
      <c r="L23" s="1489"/>
      <c r="M23" s="1489"/>
      <c r="N23" s="1489"/>
      <c r="O23" s="1489"/>
      <c r="P23" s="328"/>
      <c r="Q23" s="328"/>
      <c r="R23" s="328"/>
      <c r="S23" s="328"/>
      <c r="T23" s="328"/>
      <c r="U23" s="328"/>
    </row>
    <row r="24" spans="1:29" ht="17.25" customHeight="1">
      <c r="A24" s="715" t="s">
        <v>550</v>
      </c>
      <c r="B24" s="362"/>
      <c r="C24" s="362"/>
      <c r="D24" s="362"/>
      <c r="E24" s="362"/>
      <c r="F24" s="362"/>
      <c r="G24" s="362"/>
      <c r="H24" s="362"/>
      <c r="I24" s="362"/>
      <c r="J24" s="362"/>
      <c r="K24" s="362"/>
      <c r="L24" s="362"/>
      <c r="M24" s="362"/>
      <c r="N24" s="362"/>
      <c r="O24" s="362"/>
      <c r="P24" s="328"/>
      <c r="Q24" s="328"/>
      <c r="R24" s="328"/>
      <c r="S24" s="328"/>
      <c r="T24" s="328"/>
      <c r="U24" s="328"/>
      <c r="W24" s="273"/>
    </row>
    <row r="25" spans="1:29" ht="17.25" customHeight="1">
      <c r="A25" s="362" t="s">
        <v>551</v>
      </c>
      <c r="B25" s="362"/>
      <c r="C25" s="362"/>
      <c r="D25" s="362"/>
      <c r="E25" s="362"/>
      <c r="F25" s="362"/>
      <c r="G25" s="362"/>
      <c r="H25" s="362"/>
      <c r="I25" s="362"/>
      <c r="J25" s="362"/>
      <c r="K25" s="362"/>
      <c r="L25" s="362"/>
      <c r="M25" s="362"/>
      <c r="N25" s="362"/>
      <c r="O25" s="362"/>
      <c r="P25" s="328"/>
      <c r="Q25" s="328"/>
      <c r="R25" s="328"/>
      <c r="S25" s="328"/>
      <c r="T25" s="328"/>
      <c r="U25" s="328"/>
      <c r="W25" s="273"/>
    </row>
    <row r="26" spans="1:29" ht="16.5">
      <c r="A26" s="1524" t="s">
        <v>552</v>
      </c>
      <c r="B26" s="1524"/>
      <c r="C26" s="1524"/>
      <c r="D26" s="1524"/>
      <c r="E26" s="1524"/>
      <c r="F26" s="1524"/>
      <c r="G26" s="1524"/>
      <c r="H26" s="1524"/>
      <c r="I26" s="1524"/>
      <c r="J26" s="1524"/>
      <c r="K26" s="1524"/>
      <c r="L26" s="1524"/>
      <c r="M26" s="1524"/>
      <c r="N26" s="1524"/>
      <c r="O26" s="1524"/>
      <c r="P26" s="328"/>
      <c r="Q26" s="328"/>
      <c r="R26" s="328"/>
      <c r="S26" s="328"/>
      <c r="T26" s="328"/>
      <c r="U26" s="328"/>
      <c r="W26" s="273"/>
    </row>
    <row r="27" spans="1:29" ht="16.5">
      <c r="A27" s="712" t="s">
        <v>553</v>
      </c>
      <c r="P27" s="328"/>
      <c r="Q27" s="328"/>
      <c r="R27" s="328"/>
      <c r="S27" s="328"/>
      <c r="T27" s="328"/>
      <c r="U27" s="328"/>
    </row>
    <row r="28" spans="1:29">
      <c r="A28" s="1529"/>
      <c r="B28" s="1529"/>
      <c r="C28" s="1529"/>
      <c r="D28" s="1529"/>
      <c r="E28" s="1529"/>
      <c r="F28" s="1529"/>
      <c r="G28" s="1529"/>
      <c r="H28" s="1529"/>
      <c r="I28" s="1529"/>
      <c r="J28" s="274"/>
      <c r="K28" s="328"/>
      <c r="L28" s="328"/>
      <c r="M28" s="328"/>
      <c r="N28" s="328"/>
      <c r="O28" s="328"/>
    </row>
    <row r="30" spans="1:29" ht="15">
      <c r="A30" s="1524" t="s">
        <v>554</v>
      </c>
      <c r="B30" s="1524"/>
      <c r="C30" s="1524"/>
      <c r="D30" s="1524"/>
      <c r="E30" s="1524"/>
      <c r="F30" s="1524"/>
      <c r="G30" s="1524"/>
      <c r="H30" s="1524"/>
      <c r="I30" s="1524"/>
      <c r="J30" s="1524"/>
      <c r="K30" s="1524"/>
      <c r="L30" s="1524"/>
      <c r="M30" s="1524"/>
      <c r="N30" s="1524"/>
      <c r="O30" s="1524"/>
    </row>
    <row r="31" spans="1:29">
      <c r="T31" s="150"/>
    </row>
  </sheetData>
  <mergeCells count="35">
    <mergeCell ref="A30:O30"/>
    <mergeCell ref="Z4:Z6"/>
    <mergeCell ref="A26:O26"/>
    <mergeCell ref="Q5:Q6"/>
    <mergeCell ref="S5:S6"/>
    <mergeCell ref="A28:I28"/>
    <mergeCell ref="A23:O23"/>
    <mergeCell ref="V5:V6"/>
    <mergeCell ref="R5:R6"/>
    <mergeCell ref="T5:T6"/>
    <mergeCell ref="M5:M6"/>
    <mergeCell ref="U5:U6"/>
    <mergeCell ref="A21:O21"/>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AC3"/>
    <mergeCell ref="AC4:AC6"/>
    <mergeCell ref="AB4:AB6"/>
    <mergeCell ref="A22:O22"/>
    <mergeCell ref="N5:N6"/>
    <mergeCell ref="O5:O6"/>
  </mergeCells>
  <printOptions horizontalCentered="1" verticalCentered="1"/>
  <pageMargins left="0.25" right="0.25" top="0.5" bottom="0.5" header="0.5" footer="0.5"/>
  <pageSetup paperSize="5" scale="48"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M48"/>
  <sheetViews>
    <sheetView zoomScale="90" zoomScaleNormal="90" workbookViewId="0">
      <selection sqref="A1:I1"/>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s>
  <sheetData>
    <row r="1" spans="1:13" ht="15.75">
      <c r="A1" s="1534" t="s">
        <v>555</v>
      </c>
      <c r="B1" s="1535"/>
      <c r="C1" s="1535"/>
      <c r="D1" s="1535"/>
      <c r="E1" s="1535"/>
      <c r="F1" s="1535"/>
      <c r="G1" s="1535"/>
      <c r="H1" s="1535"/>
      <c r="I1" s="1542"/>
      <c r="J1" s="1179"/>
      <c r="K1" s="1179"/>
      <c r="L1" s="1179"/>
      <c r="M1" s="1179"/>
    </row>
    <row r="2" spans="1:13" ht="15.75">
      <c r="A2" s="1537" t="s">
        <v>1</v>
      </c>
      <c r="B2" s="1438"/>
      <c r="C2" s="1438"/>
      <c r="D2" s="1438"/>
      <c r="E2" s="1438"/>
      <c r="F2" s="1438"/>
      <c r="G2" s="1438"/>
      <c r="H2" s="1438"/>
      <c r="I2" s="1438"/>
      <c r="J2" s="1179"/>
      <c r="K2" s="1179"/>
      <c r="L2" s="1179"/>
      <c r="M2" s="1179"/>
    </row>
    <row r="3" spans="1:13" ht="16.5" customHeight="1" thickBot="1">
      <c r="A3" s="1539" t="s">
        <v>877</v>
      </c>
      <c r="B3" s="1540"/>
      <c r="C3" s="1540"/>
      <c r="D3" s="1540"/>
      <c r="E3" s="1540"/>
      <c r="F3" s="1540"/>
      <c r="G3" s="1540"/>
      <c r="H3" s="1540"/>
      <c r="I3" s="1543"/>
      <c r="J3" s="1179"/>
      <c r="K3" s="1179"/>
      <c r="L3" s="1179"/>
      <c r="M3" s="1179"/>
    </row>
    <row r="4" spans="1:13" ht="75" customHeight="1" thickBot="1">
      <c r="A4" s="275" t="s">
        <v>366</v>
      </c>
      <c r="B4" s="276" t="s">
        <v>556</v>
      </c>
      <c r="C4" s="276" t="s">
        <v>557</v>
      </c>
      <c r="D4" s="277" t="s">
        <v>558</v>
      </c>
      <c r="E4" s="276" t="s">
        <v>559</v>
      </c>
      <c r="F4" s="276" t="s">
        <v>560</v>
      </c>
      <c r="G4" s="276" t="s">
        <v>561</v>
      </c>
      <c r="H4" s="277" t="s">
        <v>562</v>
      </c>
      <c r="I4" s="278" t="s">
        <v>563</v>
      </c>
    </row>
    <row r="5" spans="1:13">
      <c r="A5" s="279" t="s">
        <v>374</v>
      </c>
      <c r="B5" s="300">
        <v>1536454</v>
      </c>
      <c r="C5" s="716">
        <v>4411</v>
      </c>
      <c r="D5" s="330">
        <v>2.8708962324937811E-3</v>
      </c>
      <c r="E5" s="717">
        <v>3387</v>
      </c>
      <c r="F5" s="716">
        <v>234</v>
      </c>
      <c r="G5" s="300">
        <v>3621</v>
      </c>
      <c r="H5" s="330">
        <v>0.82090228973021995</v>
      </c>
      <c r="I5" s="331">
        <v>2.3567252908320065E-3</v>
      </c>
    </row>
    <row r="6" spans="1:13">
      <c r="A6" s="283" t="s">
        <v>375</v>
      </c>
      <c r="B6" s="300">
        <v>1527890</v>
      </c>
      <c r="C6" s="716">
        <v>5264</v>
      </c>
      <c r="D6" s="330">
        <v>3.4452742016768223E-3</v>
      </c>
      <c r="E6" s="717">
        <v>4222</v>
      </c>
      <c r="F6" s="716">
        <v>236</v>
      </c>
      <c r="G6" s="300">
        <v>4458</v>
      </c>
      <c r="H6" s="330">
        <v>0.84688449848024316</v>
      </c>
      <c r="I6" s="331">
        <v>2.9177493144139956E-3</v>
      </c>
    </row>
    <row r="7" spans="1:13">
      <c r="A7" s="283" t="s">
        <v>376</v>
      </c>
      <c r="B7" s="300">
        <v>1507820</v>
      </c>
      <c r="C7" s="716">
        <v>4998</v>
      </c>
      <c r="D7" s="330">
        <v>3.314719263572575E-3</v>
      </c>
      <c r="E7" s="717">
        <v>3839</v>
      </c>
      <c r="F7" s="716">
        <v>309</v>
      </c>
      <c r="G7" s="300">
        <v>4148</v>
      </c>
      <c r="H7" s="330">
        <v>0.82993197278911568</v>
      </c>
      <c r="I7" s="331">
        <v>2.750991497658872E-3</v>
      </c>
    </row>
    <row r="8" spans="1:13">
      <c r="A8" s="283" t="s">
        <v>377</v>
      </c>
      <c r="B8" s="300">
        <v>1503109</v>
      </c>
      <c r="C8" s="716">
        <v>3833</v>
      </c>
      <c r="D8" s="330">
        <v>2.5500479339821665E-3</v>
      </c>
      <c r="E8" s="717">
        <v>3079</v>
      </c>
      <c r="F8" s="716">
        <v>157</v>
      </c>
      <c r="G8" s="300">
        <v>3236</v>
      </c>
      <c r="H8" s="330">
        <v>0.84424732585442208</v>
      </c>
      <c r="I8" s="331">
        <v>2.1528711490650379E-3</v>
      </c>
    </row>
    <row r="9" spans="1:13">
      <c r="A9" s="283" t="s">
        <v>378</v>
      </c>
      <c r="B9" s="300">
        <v>1477208</v>
      </c>
      <c r="C9" s="716">
        <v>4162</v>
      </c>
      <c r="D9" s="330">
        <v>2.8174772950051719E-3</v>
      </c>
      <c r="E9" s="717">
        <v>3376</v>
      </c>
      <c r="F9" s="716">
        <v>165</v>
      </c>
      <c r="G9" s="300">
        <v>3541</v>
      </c>
      <c r="H9" s="330">
        <v>0.85079288803459874</v>
      </c>
      <c r="I9" s="331">
        <v>2.3970896447893593E-3</v>
      </c>
    </row>
    <row r="10" spans="1:13">
      <c r="A10" s="283" t="s">
        <v>379</v>
      </c>
      <c r="B10" s="300">
        <v>1472943</v>
      </c>
      <c r="C10" s="716">
        <v>4355</v>
      </c>
      <c r="D10" s="330">
        <v>2.9566656686647072E-3</v>
      </c>
      <c r="E10" s="717"/>
      <c r="F10" s="716"/>
      <c r="G10" s="300"/>
      <c r="H10" s="330"/>
      <c r="I10" s="331"/>
    </row>
    <row r="11" spans="1:13">
      <c r="A11" s="283" t="s">
        <v>380</v>
      </c>
      <c r="B11" s="300">
        <v>1454447</v>
      </c>
      <c r="C11" s="716">
        <v>4306</v>
      </c>
      <c r="D11" s="330">
        <v>2.9605753939469779E-3</v>
      </c>
      <c r="E11" s="717"/>
      <c r="F11" s="716"/>
      <c r="G11" s="300"/>
      <c r="H11" s="330"/>
      <c r="I11" s="331"/>
    </row>
    <row r="12" spans="1:13">
      <c r="A12" s="283" t="s">
        <v>381</v>
      </c>
      <c r="B12" s="300"/>
      <c r="C12" s="716"/>
      <c r="D12" s="330"/>
      <c r="E12" s="717"/>
      <c r="F12" s="716"/>
      <c r="G12" s="300"/>
      <c r="H12" s="330"/>
      <c r="I12" s="331"/>
    </row>
    <row r="13" spans="1:13">
      <c r="A13" s="283" t="s">
        <v>382</v>
      </c>
      <c r="B13" s="300"/>
      <c r="C13" s="716"/>
      <c r="D13" s="330"/>
      <c r="E13" s="717"/>
      <c r="F13" s="716"/>
      <c r="G13" s="300"/>
      <c r="H13" s="330"/>
      <c r="I13" s="331"/>
    </row>
    <row r="14" spans="1:13">
      <c r="A14" s="283" t="s">
        <v>383</v>
      </c>
      <c r="B14" s="300"/>
      <c r="C14" s="716"/>
      <c r="D14" s="330"/>
      <c r="E14" s="717"/>
      <c r="F14" s="716"/>
      <c r="G14" s="300"/>
      <c r="H14" s="330"/>
      <c r="I14" s="331"/>
    </row>
    <row r="15" spans="1:13">
      <c r="A15" s="283" t="s">
        <v>384</v>
      </c>
      <c r="B15" s="300"/>
      <c r="C15" s="716"/>
      <c r="D15" s="330"/>
      <c r="E15" s="717"/>
      <c r="F15" s="716"/>
      <c r="G15" s="300"/>
      <c r="H15" s="330"/>
      <c r="I15" s="331"/>
    </row>
    <row r="16" spans="1:13" ht="13.5" thickBot="1">
      <c r="A16" s="285" t="s">
        <v>385</v>
      </c>
      <c r="B16" s="332"/>
      <c r="C16" s="716"/>
      <c r="D16" s="330"/>
      <c r="E16" s="717"/>
      <c r="F16" s="716"/>
      <c r="G16" s="300"/>
      <c r="H16" s="330"/>
      <c r="I16" s="331"/>
    </row>
    <row r="17" spans="1:12" ht="13.5" thickBot="1">
      <c r="A17" s="287" t="s">
        <v>546</v>
      </c>
      <c r="B17" s="288">
        <v>1454447</v>
      </c>
      <c r="C17" s="288">
        <v>31329</v>
      </c>
      <c r="D17" s="289">
        <v>2.1540145498598437E-2</v>
      </c>
      <c r="E17" s="288">
        <v>17903</v>
      </c>
      <c r="F17" s="288">
        <v>1101</v>
      </c>
      <c r="G17" s="288">
        <v>19004</v>
      </c>
      <c r="H17" s="289">
        <v>0.8383624492676901</v>
      </c>
      <c r="I17" s="290">
        <v>1.3066134413973146E-2</v>
      </c>
    </row>
    <row r="18" spans="1:12" ht="15" customHeight="1">
      <c r="A18" s="291"/>
      <c r="B18" s="292"/>
      <c r="C18" s="292"/>
      <c r="D18" s="293"/>
      <c r="E18" s="292"/>
      <c r="F18" s="292"/>
      <c r="G18" s="292"/>
      <c r="H18" s="293"/>
      <c r="I18" s="293"/>
    </row>
    <row r="19" spans="1:12">
      <c r="A19" s="1544" t="s">
        <v>564</v>
      </c>
      <c r="B19" s="1545"/>
      <c r="C19" s="1545"/>
      <c r="D19" s="1545"/>
      <c r="E19" s="1545"/>
      <c r="F19" s="1545"/>
      <c r="G19" s="1545"/>
      <c r="H19" s="1545"/>
      <c r="I19" s="1545"/>
      <c r="J19" s="294"/>
      <c r="K19" s="294"/>
      <c r="L19" s="295"/>
    </row>
    <row r="20" spans="1:12" ht="26.25" customHeight="1">
      <c r="A20" s="1544" t="s">
        <v>565</v>
      </c>
      <c r="B20" s="1545"/>
      <c r="C20" s="1545"/>
      <c r="D20" s="1545"/>
      <c r="E20" s="1545"/>
      <c r="F20" s="1545"/>
      <c r="G20" s="1545"/>
      <c r="H20" s="1545"/>
      <c r="I20" s="1545"/>
      <c r="J20" s="294"/>
      <c r="K20" s="294"/>
      <c r="L20" s="294"/>
    </row>
    <row r="21" spans="1:12" ht="12.75" customHeight="1">
      <c r="A21" s="1533"/>
      <c r="B21" s="1346"/>
      <c r="C21" s="1346"/>
      <c r="D21" s="1346"/>
      <c r="E21" s="1346"/>
      <c r="F21" s="1346"/>
      <c r="G21" s="1346"/>
      <c r="H21" s="1346"/>
      <c r="I21" s="350"/>
      <c r="J21" s="294"/>
      <c r="K21" s="294"/>
      <c r="L21" s="294"/>
    </row>
    <row r="22" spans="1:12" ht="26.1" customHeight="1">
      <c r="A22" s="1346" t="s">
        <v>566</v>
      </c>
      <c r="B22" s="1346"/>
      <c r="C22" s="1346"/>
      <c r="D22" s="1346"/>
      <c r="E22" s="1346"/>
      <c r="F22" s="1346"/>
      <c r="G22" s="1346"/>
      <c r="H22" s="1346"/>
      <c r="I22" s="1346"/>
      <c r="J22" s="294"/>
      <c r="K22" s="294"/>
      <c r="L22" s="294"/>
    </row>
    <row r="23" spans="1:12" ht="26.1" customHeight="1">
      <c r="A23" s="713"/>
      <c r="B23" s="350"/>
      <c r="C23" s="350"/>
      <c r="D23" s="350"/>
      <c r="E23" s="350"/>
      <c r="F23" s="350"/>
      <c r="G23" s="350"/>
      <c r="H23" s="350"/>
      <c r="I23" s="350"/>
      <c r="J23" s="294"/>
      <c r="K23" s="294"/>
      <c r="L23" s="294"/>
    </row>
    <row r="24" spans="1:12" ht="13.5" thickBot="1">
      <c r="A24" s="298"/>
      <c r="B24" s="299"/>
      <c r="C24" s="299"/>
      <c r="D24" s="328"/>
      <c r="E24" s="299"/>
      <c r="F24" s="299"/>
      <c r="G24" s="299"/>
      <c r="H24" s="328"/>
      <c r="I24" s="328"/>
    </row>
    <row r="25" spans="1:12" ht="15.75">
      <c r="A25" s="1534" t="s">
        <v>567</v>
      </c>
      <c r="B25" s="1535"/>
      <c r="C25" s="1535"/>
      <c r="D25" s="1535"/>
      <c r="E25" s="1535"/>
      <c r="F25" s="1535"/>
      <c r="G25" s="1535"/>
      <c r="H25" s="1535"/>
      <c r="I25" s="1536"/>
    </row>
    <row r="26" spans="1:12" ht="16.5" customHeight="1">
      <c r="A26" s="1537" t="s">
        <v>1</v>
      </c>
      <c r="B26" s="1438"/>
      <c r="C26" s="1438"/>
      <c r="D26" s="1438"/>
      <c r="E26" s="1438"/>
      <c r="F26" s="1438"/>
      <c r="G26" s="1438"/>
      <c r="H26" s="1438"/>
      <c r="I26" s="1538"/>
    </row>
    <row r="27" spans="1:12" ht="16.5" customHeight="1" thickBot="1">
      <c r="A27" s="1539" t="s">
        <v>877</v>
      </c>
      <c r="B27" s="1540"/>
      <c r="C27" s="1540"/>
      <c r="D27" s="1540"/>
      <c r="E27" s="1540"/>
      <c r="F27" s="1540"/>
      <c r="G27" s="1540"/>
      <c r="H27" s="1540"/>
      <c r="I27" s="1541"/>
    </row>
    <row r="28" spans="1:12" ht="75" customHeight="1" thickBot="1">
      <c r="A28" s="275" t="s">
        <v>366</v>
      </c>
      <c r="B28" s="276" t="s">
        <v>556</v>
      </c>
      <c r="C28" s="276" t="s">
        <v>568</v>
      </c>
      <c r="D28" s="277" t="s">
        <v>558</v>
      </c>
      <c r="E28" s="276" t="s">
        <v>559</v>
      </c>
      <c r="F28" s="276" t="s">
        <v>569</v>
      </c>
      <c r="G28" s="276" t="s">
        <v>570</v>
      </c>
      <c r="H28" s="277" t="s">
        <v>562</v>
      </c>
      <c r="I28" s="278" t="s">
        <v>571</v>
      </c>
    </row>
    <row r="29" spans="1:12">
      <c r="A29" s="279" t="s">
        <v>374</v>
      </c>
      <c r="B29" s="300">
        <v>1536454</v>
      </c>
      <c r="C29" s="344">
        <v>1004</v>
      </c>
      <c r="D29" s="281">
        <v>6.5345269041572351E-4</v>
      </c>
      <c r="E29" s="345">
        <v>857</v>
      </c>
      <c r="F29" s="344">
        <v>34</v>
      </c>
      <c r="G29" s="280">
        <v>891</v>
      </c>
      <c r="H29" s="281">
        <v>0.88745019920318724</v>
      </c>
      <c r="I29" s="282">
        <v>5.7990672027929241E-4</v>
      </c>
    </row>
    <row r="30" spans="1:12">
      <c r="A30" s="283" t="s">
        <v>375</v>
      </c>
      <c r="B30" s="300">
        <v>1527890</v>
      </c>
      <c r="C30" s="344">
        <v>1292</v>
      </c>
      <c r="D30" s="281">
        <v>8.4561061332949364E-4</v>
      </c>
      <c r="E30" s="345">
        <v>1149</v>
      </c>
      <c r="F30" s="344">
        <v>51</v>
      </c>
      <c r="G30" s="280">
        <v>1200</v>
      </c>
      <c r="H30" s="281">
        <v>0.92879256965944268</v>
      </c>
      <c r="I30" s="282">
        <v>7.8539685448559778E-4</v>
      </c>
    </row>
    <row r="31" spans="1:12">
      <c r="A31" s="283" t="s">
        <v>376</v>
      </c>
      <c r="B31" s="300">
        <v>1507820</v>
      </c>
      <c r="C31" s="344">
        <v>3236</v>
      </c>
      <c r="D31" s="281">
        <v>2.1461447652902864E-3</v>
      </c>
      <c r="E31" s="345">
        <v>2822</v>
      </c>
      <c r="F31" s="344">
        <v>119</v>
      </c>
      <c r="G31" s="280">
        <v>2941</v>
      </c>
      <c r="H31" s="281">
        <v>0.90883807169344866</v>
      </c>
      <c r="I31" s="282">
        <v>1.9504980700614132E-3</v>
      </c>
    </row>
    <row r="32" spans="1:12">
      <c r="A32" s="283" t="s">
        <v>377</v>
      </c>
      <c r="B32" s="300">
        <v>1503109</v>
      </c>
      <c r="C32" s="301">
        <v>2491</v>
      </c>
      <c r="D32" s="281">
        <v>1.6572317776022897E-3</v>
      </c>
      <c r="E32" s="301">
        <v>2185</v>
      </c>
      <c r="F32" s="301">
        <v>79</v>
      </c>
      <c r="G32" s="280">
        <v>2264</v>
      </c>
      <c r="H32" s="281">
        <v>0.90887193898032914</v>
      </c>
      <c r="I32" s="282">
        <v>1.5062114590492107E-3</v>
      </c>
    </row>
    <row r="33" spans="1:12">
      <c r="A33" s="283" t="s">
        <v>378</v>
      </c>
      <c r="B33" s="280">
        <v>1477208</v>
      </c>
      <c r="C33" s="301">
        <v>852</v>
      </c>
      <c r="D33" s="281">
        <v>5.767637326632404E-4</v>
      </c>
      <c r="E33" s="301">
        <v>728</v>
      </c>
      <c r="F33" s="301">
        <v>36</v>
      </c>
      <c r="G33" s="280">
        <v>764</v>
      </c>
      <c r="H33" s="281">
        <v>0.89671361502347413</v>
      </c>
      <c r="I33" s="282">
        <v>5.171918917308869E-4</v>
      </c>
    </row>
    <row r="34" spans="1:12">
      <c r="A34" s="283" t="s">
        <v>379</v>
      </c>
      <c r="B34" s="280">
        <v>1472943</v>
      </c>
      <c r="C34" s="301">
        <v>813</v>
      </c>
      <c r="D34" s="281">
        <v>5.5195618567724619E-4</v>
      </c>
      <c r="E34" s="301"/>
      <c r="F34" s="301"/>
      <c r="G34" s="280"/>
      <c r="H34" s="281"/>
      <c r="I34" s="282"/>
    </row>
    <row r="35" spans="1:12">
      <c r="A35" s="283" t="s">
        <v>380</v>
      </c>
      <c r="B35" s="280">
        <v>1454447</v>
      </c>
      <c r="C35" s="284">
        <v>1882</v>
      </c>
      <c r="D35" s="281">
        <v>1.2939625850924784E-3</v>
      </c>
      <c r="E35" s="284"/>
      <c r="F35" s="284"/>
      <c r="G35" s="280"/>
      <c r="H35" s="281"/>
      <c r="I35" s="282"/>
    </row>
    <row r="36" spans="1:12">
      <c r="A36" s="283" t="s">
        <v>381</v>
      </c>
      <c r="B36" s="280"/>
      <c r="C36" s="284"/>
      <c r="D36" s="281"/>
      <c r="E36" s="284"/>
      <c r="F36" s="284"/>
      <c r="G36" s="280"/>
      <c r="H36" s="281"/>
      <c r="I36" s="282"/>
    </row>
    <row r="37" spans="1:12">
      <c r="A37" s="283" t="s">
        <v>382</v>
      </c>
      <c r="B37" s="302"/>
      <c r="C37" s="284"/>
      <c r="D37" s="281"/>
      <c r="E37" s="284"/>
      <c r="F37" s="284"/>
      <c r="G37" s="280"/>
      <c r="H37" s="281"/>
      <c r="I37" s="282"/>
      <c r="J37" s="38"/>
    </row>
    <row r="38" spans="1:12">
      <c r="A38" s="283" t="s">
        <v>383</v>
      </c>
      <c r="B38" s="302"/>
      <c r="C38" s="284"/>
      <c r="D38" s="281"/>
      <c r="E38" s="284"/>
      <c r="F38" s="284"/>
      <c r="G38" s="280"/>
      <c r="H38" s="281"/>
      <c r="I38" s="282"/>
    </row>
    <row r="39" spans="1:12">
      <c r="A39" s="283" t="s">
        <v>384</v>
      </c>
      <c r="B39" s="302"/>
      <c r="C39" s="284"/>
      <c r="D39" s="281"/>
      <c r="E39" s="284"/>
      <c r="F39" s="284"/>
      <c r="G39" s="280"/>
      <c r="H39" s="281"/>
      <c r="I39" s="282"/>
    </row>
    <row r="40" spans="1:12" ht="13.5" thickBot="1">
      <c r="A40" s="285" t="s">
        <v>385</v>
      </c>
      <c r="B40" s="302"/>
      <c r="C40" s="286"/>
      <c r="D40" s="281"/>
      <c r="E40" s="286"/>
      <c r="F40" s="286"/>
      <c r="G40" s="280"/>
      <c r="H40" s="281"/>
      <c r="I40" s="282"/>
    </row>
    <row r="41" spans="1:12" ht="13.5" thickBot="1">
      <c r="A41" s="287" t="s">
        <v>546</v>
      </c>
      <c r="B41" s="288">
        <v>1454447</v>
      </c>
      <c r="C41" s="288">
        <v>11570</v>
      </c>
      <c r="D41" s="289">
        <v>7.9549134482040252E-3</v>
      </c>
      <c r="E41" s="288">
        <v>7741</v>
      </c>
      <c r="F41" s="288">
        <v>319</v>
      </c>
      <c r="G41" s="288">
        <v>8060</v>
      </c>
      <c r="H41" s="289">
        <v>0.90816901408450701</v>
      </c>
      <c r="I41" s="290">
        <v>5.5416250987488716E-3</v>
      </c>
      <c r="L41" s="38"/>
    </row>
    <row r="42" spans="1:12" s="294" customFormat="1">
      <c r="A42" s="303"/>
      <c r="B42" s="303"/>
      <c r="C42" s="303"/>
      <c r="D42" s="303"/>
      <c r="E42" s="303"/>
      <c r="F42" s="303"/>
      <c r="G42" s="303"/>
      <c r="H42" s="303"/>
      <c r="I42" s="303"/>
      <c r="J42"/>
      <c r="K42"/>
      <c r="L42"/>
    </row>
    <row r="43" spans="1:12" ht="12" customHeight="1">
      <c r="A43" s="1549" t="s">
        <v>572</v>
      </c>
      <c r="B43" s="1550"/>
      <c r="C43" s="1550"/>
      <c r="D43" s="1550"/>
      <c r="E43" s="1550"/>
      <c r="F43" s="1550"/>
      <c r="G43" s="1550"/>
      <c r="H43" s="1550"/>
      <c r="I43" s="1445"/>
    </row>
    <row r="44" spans="1:12" ht="26.25" customHeight="1">
      <c r="A44" s="1546" t="s">
        <v>573</v>
      </c>
      <c r="B44" s="1547"/>
      <c r="C44" s="1547"/>
      <c r="D44" s="1547"/>
      <c r="E44" s="1547"/>
      <c r="F44" s="1547"/>
      <c r="G44" s="1547"/>
      <c r="H44" s="1547"/>
      <c r="I44" s="1547"/>
    </row>
    <row r="45" spans="1:12" s="294" customFormat="1" ht="25.5" customHeight="1">
      <c r="A45" s="1548" t="s">
        <v>574</v>
      </c>
      <c r="B45" s="1445"/>
      <c r="C45" s="1445"/>
      <c r="D45" s="1445"/>
      <c r="E45" s="1445"/>
      <c r="F45" s="1445"/>
      <c r="G45" s="1445"/>
      <c r="H45" s="1445"/>
      <c r="I45" s="1445"/>
    </row>
    <row r="46" spans="1:12" s="294" customFormat="1">
      <c r="A46" s="1533"/>
      <c r="B46" s="1346"/>
      <c r="C46" s="1346"/>
      <c r="D46" s="1346"/>
      <c r="E46" s="1346"/>
      <c r="F46" s="1346"/>
      <c r="G46" s="1346"/>
      <c r="H46" s="1346"/>
      <c r="I46" s="357"/>
    </row>
    <row r="47" spans="1:12" ht="25.5" customHeight="1">
      <c r="A47" s="1533" t="s">
        <v>575</v>
      </c>
      <c r="B47" s="1533"/>
      <c r="C47" s="1533"/>
      <c r="D47" s="1533"/>
      <c r="E47" s="1533"/>
      <c r="F47" s="1533"/>
      <c r="G47" s="1533"/>
      <c r="H47" s="1533"/>
      <c r="I47" s="1533"/>
      <c r="J47" s="294"/>
      <c r="K47" s="294"/>
      <c r="L47" s="294"/>
    </row>
    <row r="48" spans="1:12">
      <c r="B48" s="304"/>
    </row>
  </sheetData>
  <mergeCells count="15">
    <mergeCell ref="A44:I44"/>
    <mergeCell ref="A45:I45"/>
    <mergeCell ref="A46:H46"/>
    <mergeCell ref="A47:I47"/>
    <mergeCell ref="A43:I43"/>
    <mergeCell ref="A1:I1"/>
    <mergeCell ref="A2:I2"/>
    <mergeCell ref="A3:I3"/>
    <mergeCell ref="A19:I19"/>
    <mergeCell ref="A20:I20"/>
    <mergeCell ref="A21:H21"/>
    <mergeCell ref="A22:I22"/>
    <mergeCell ref="A25:I25"/>
    <mergeCell ref="A26:I26"/>
    <mergeCell ref="A27:I27"/>
  </mergeCells>
  <printOptions horizontalCentered="1" verticalCentered="1"/>
  <pageMargins left="0.25" right="0.25" top="0.5" bottom="0.5" header="0.5" footer="0.5"/>
  <pageSetup scale="8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zoomScale="113" zoomScaleNormal="114" workbookViewId="0">
      <selection sqref="A1:M1"/>
    </sheetView>
  </sheetViews>
  <sheetFormatPr defaultColWidth="8.5703125" defaultRowHeight="12.75"/>
  <cols>
    <col min="1" max="1" width="43.42578125" style="116" bestFit="1" customWidth="1"/>
    <col min="2" max="2" width="14" style="116" bestFit="1" customWidth="1"/>
    <col min="3" max="3" width="15.5703125" style="116" bestFit="1" customWidth="1"/>
    <col min="4" max="4" width="13.42578125" style="116" bestFit="1" customWidth="1"/>
    <col min="5" max="6" width="12.42578125" style="116" bestFit="1" customWidth="1"/>
    <col min="7" max="7" width="11.28515625" style="116" bestFit="1" customWidth="1"/>
    <col min="8" max="8" width="13.5703125" style="116" customWidth="1"/>
    <col min="9" max="9" width="14.42578125" style="116" customWidth="1"/>
    <col min="10" max="10" width="17.42578125" style="116" customWidth="1"/>
    <col min="11" max="11" width="10.5703125" style="116" customWidth="1"/>
    <col min="12" max="13" width="8.5703125" style="116"/>
    <col min="14" max="14" width="26.42578125" style="116" customWidth="1"/>
    <col min="15" max="19" width="8.5703125" style="116"/>
    <col min="20" max="20" width="35.5703125" style="116" customWidth="1"/>
    <col min="21" max="16384" width="8.5703125" style="116"/>
  </cols>
  <sheetData>
    <row r="1" spans="1:14" s="1180" customFormat="1" ht="15.75">
      <c r="A1" s="1307" t="s">
        <v>22</v>
      </c>
      <c r="B1" s="1307"/>
      <c r="C1" s="1307"/>
      <c r="D1" s="1307"/>
      <c r="E1" s="1307"/>
      <c r="F1" s="1307"/>
      <c r="G1" s="1307"/>
      <c r="H1" s="1307"/>
      <c r="I1" s="1307"/>
      <c r="J1" s="1307"/>
      <c r="K1" s="1307"/>
      <c r="L1" s="1307"/>
      <c r="M1" s="1307"/>
    </row>
    <row r="2" spans="1:14" s="1180" customFormat="1" ht="15.75">
      <c r="A2" s="1315" t="s">
        <v>1</v>
      </c>
      <c r="B2" s="1308"/>
      <c r="C2" s="1308"/>
      <c r="D2" s="1308"/>
      <c r="E2" s="1308"/>
      <c r="F2" s="1308"/>
      <c r="G2" s="1308"/>
      <c r="H2" s="1308"/>
      <c r="I2" s="1308"/>
      <c r="J2" s="1308"/>
      <c r="K2" s="1308"/>
      <c r="L2" s="1308"/>
      <c r="M2" s="1316"/>
    </row>
    <row r="3" spans="1:14" s="1180" customFormat="1" ht="16.5" thickBot="1">
      <c r="A3" s="1317" t="s">
        <v>877</v>
      </c>
      <c r="B3" s="1318"/>
      <c r="C3" s="1318"/>
      <c r="D3" s="1318"/>
      <c r="E3" s="1318"/>
      <c r="F3" s="1318"/>
      <c r="G3" s="1318"/>
      <c r="H3" s="1318"/>
      <c r="I3" s="1318"/>
      <c r="J3" s="1318"/>
      <c r="K3" s="1318"/>
      <c r="L3" s="1318"/>
      <c r="M3" s="1319"/>
    </row>
    <row r="4" spans="1:14" ht="13.5" thickBot="1">
      <c r="A4" s="216" t="s">
        <v>23</v>
      </c>
      <c r="B4" s="1311" t="s">
        <v>24</v>
      </c>
      <c r="C4" s="1312"/>
      <c r="D4" s="1313"/>
      <c r="E4" s="1311" t="s">
        <v>3</v>
      </c>
      <c r="F4" s="1312"/>
      <c r="G4" s="1313"/>
      <c r="H4" s="1311" t="s">
        <v>4</v>
      </c>
      <c r="I4" s="1312"/>
      <c r="J4" s="1313"/>
      <c r="K4" s="1314" t="s">
        <v>5</v>
      </c>
      <c r="L4" s="1312"/>
      <c r="M4" s="1313"/>
    </row>
    <row r="5" spans="1:14" ht="13.5" thickBot="1">
      <c r="A5" s="117" t="s">
        <v>6</v>
      </c>
      <c r="B5" s="118" t="s">
        <v>7</v>
      </c>
      <c r="C5" s="119" t="s">
        <v>8</v>
      </c>
      <c r="D5" s="120" t="s">
        <v>9</v>
      </c>
      <c r="E5" s="1311" t="s">
        <v>3</v>
      </c>
      <c r="F5" s="1312" t="s">
        <v>8</v>
      </c>
      <c r="G5" s="1313" t="s">
        <v>9</v>
      </c>
      <c r="H5" s="118" t="s">
        <v>7</v>
      </c>
      <c r="I5" s="119" t="s">
        <v>8</v>
      </c>
      <c r="J5" s="120" t="s">
        <v>9</v>
      </c>
      <c r="K5" s="118" t="s">
        <v>7</v>
      </c>
      <c r="L5" s="119" t="s">
        <v>8</v>
      </c>
      <c r="M5" s="120" t="s">
        <v>9</v>
      </c>
    </row>
    <row r="6" spans="1:14" ht="13.5" thickBot="1">
      <c r="A6" s="117" t="s">
        <v>25</v>
      </c>
      <c r="B6" s="258"/>
      <c r="C6" s="259"/>
      <c r="D6" s="260"/>
      <c r="E6" s="124"/>
      <c r="F6" s="125"/>
      <c r="G6" s="126"/>
      <c r="H6" s="121"/>
      <c r="I6" s="122"/>
      <c r="J6" s="123"/>
      <c r="K6" s="124"/>
      <c r="L6" s="125"/>
      <c r="M6" s="126"/>
    </row>
    <row r="7" spans="1:14">
      <c r="A7" s="127" t="s">
        <v>23</v>
      </c>
      <c r="B7" s="573">
        <v>10200968</v>
      </c>
      <c r="C7" s="574">
        <v>0</v>
      </c>
      <c r="D7" s="575">
        <f t="shared" ref="D7:D18" si="0">B7+C7</f>
        <v>10200968</v>
      </c>
      <c r="E7" s="1040">
        <v>772087.72</v>
      </c>
      <c r="F7" s="574">
        <v>0</v>
      </c>
      <c r="G7" s="575">
        <f t="shared" ref="G7:G18" si="1">E7+F7</f>
        <v>772087.72</v>
      </c>
      <c r="H7" s="1040">
        <v>5786724</v>
      </c>
      <c r="I7" s="574">
        <v>0</v>
      </c>
      <c r="J7" s="575">
        <f t="shared" ref="J7:J17" si="2">H7+I7</f>
        <v>5786724</v>
      </c>
      <c r="K7" s="591">
        <f t="shared" ref="K7:K17" si="3">+H7/B7</f>
        <v>0.56727204712337098</v>
      </c>
      <c r="L7" s="592">
        <v>0</v>
      </c>
      <c r="M7" s="593">
        <f t="shared" ref="M7:M17" si="4">J7/D7</f>
        <v>0.56727204712337098</v>
      </c>
    </row>
    <row r="8" spans="1:14">
      <c r="A8" s="128" t="s">
        <v>26</v>
      </c>
      <c r="B8" s="576">
        <v>1111675</v>
      </c>
      <c r="C8" s="577">
        <v>5794765</v>
      </c>
      <c r="D8" s="578">
        <f t="shared" si="0"/>
        <v>6906440</v>
      </c>
      <c r="E8" s="1041">
        <v>16329.27</v>
      </c>
      <c r="F8" s="1042">
        <v>541031.45999999985</v>
      </c>
      <c r="G8" s="578">
        <f t="shared" si="1"/>
        <v>557360.72999999986</v>
      </c>
      <c r="H8" s="1041">
        <v>208203.83</v>
      </c>
      <c r="I8" s="1042">
        <v>4634855.5599999996</v>
      </c>
      <c r="J8" s="578">
        <f t="shared" si="2"/>
        <v>4843059.3899999997</v>
      </c>
      <c r="K8" s="594">
        <f t="shared" si="3"/>
        <v>0.18728839813794498</v>
      </c>
      <c r="L8" s="595">
        <f t="shared" ref="L8:L17" si="5">I8/C8</f>
        <v>0.79983494757768425</v>
      </c>
      <c r="M8" s="596">
        <f t="shared" si="4"/>
        <v>0.70123817625288853</v>
      </c>
      <c r="N8" s="140"/>
    </row>
    <row r="9" spans="1:14">
      <c r="A9" s="127" t="s">
        <v>27</v>
      </c>
      <c r="B9" s="576">
        <v>236147</v>
      </c>
      <c r="C9" s="577">
        <v>23378299</v>
      </c>
      <c r="D9" s="578">
        <f t="shared" si="0"/>
        <v>23614446</v>
      </c>
      <c r="E9" s="1041">
        <v>20269.319199999998</v>
      </c>
      <c r="F9" s="1042">
        <v>2006662.6007999997</v>
      </c>
      <c r="G9" s="578">
        <f t="shared" si="1"/>
        <v>2026931.9199999997</v>
      </c>
      <c r="H9" s="1041">
        <v>156225.76550000001</v>
      </c>
      <c r="I9" s="1042">
        <v>15466350.784499999</v>
      </c>
      <c r="J9" s="578">
        <f t="shared" si="2"/>
        <v>15622576.549999999</v>
      </c>
      <c r="K9" s="594">
        <f t="shared" si="3"/>
        <v>0.66156150829779758</v>
      </c>
      <c r="L9" s="595">
        <f t="shared" si="5"/>
        <v>0.66156869601590773</v>
      </c>
      <c r="M9" s="596">
        <f t="shared" si="4"/>
        <v>0.66156862413795348</v>
      </c>
    </row>
    <row r="10" spans="1:14">
      <c r="A10" s="127" t="s">
        <v>28</v>
      </c>
      <c r="B10" s="576">
        <v>11294053</v>
      </c>
      <c r="C10" s="577">
        <v>6498976</v>
      </c>
      <c r="D10" s="578">
        <f t="shared" si="0"/>
        <v>17793029</v>
      </c>
      <c r="E10" s="1041">
        <v>435819.93</v>
      </c>
      <c r="F10" s="1042">
        <v>1751705.43</v>
      </c>
      <c r="G10" s="578">
        <f t="shared" si="1"/>
        <v>2187525.36</v>
      </c>
      <c r="H10" s="1041">
        <v>2969467.3</v>
      </c>
      <c r="I10" s="1042">
        <v>15446473.76</v>
      </c>
      <c r="J10" s="578">
        <f t="shared" si="2"/>
        <v>18415941.059999999</v>
      </c>
      <c r="K10" s="594">
        <f t="shared" si="3"/>
        <v>0.26292308881497189</v>
      </c>
      <c r="L10" s="595">
        <f t="shared" si="5"/>
        <v>2.3767550087890768</v>
      </c>
      <c r="M10" s="596">
        <f t="shared" si="4"/>
        <v>1.0350087700076249</v>
      </c>
    </row>
    <row r="11" spans="1:14">
      <c r="A11" s="127" t="s">
        <v>29</v>
      </c>
      <c r="B11" s="576">
        <v>0</v>
      </c>
      <c r="C11" s="577">
        <v>0</v>
      </c>
      <c r="D11" s="578">
        <f t="shared" si="0"/>
        <v>0</v>
      </c>
      <c r="E11" s="576">
        <v>0</v>
      </c>
      <c r="F11" s="577">
        <v>0</v>
      </c>
      <c r="G11" s="578">
        <f t="shared" si="1"/>
        <v>0</v>
      </c>
      <c r="H11" s="576">
        <v>0</v>
      </c>
      <c r="I11" s="577">
        <v>0</v>
      </c>
      <c r="J11" s="578">
        <f t="shared" si="2"/>
        <v>0</v>
      </c>
      <c r="K11" s="594">
        <v>0</v>
      </c>
      <c r="L11" s="595">
        <v>0</v>
      </c>
      <c r="M11" s="596">
        <v>0</v>
      </c>
    </row>
    <row r="12" spans="1:14">
      <c r="A12" s="127" t="s">
        <v>30</v>
      </c>
      <c r="B12" s="576">
        <v>5542434</v>
      </c>
      <c r="C12" s="577">
        <v>0</v>
      </c>
      <c r="D12" s="578">
        <f t="shared" si="0"/>
        <v>5542434</v>
      </c>
      <c r="E12" s="1041">
        <v>394279.68000000005</v>
      </c>
      <c r="F12" s="577">
        <v>0</v>
      </c>
      <c r="G12" s="578">
        <f t="shared" si="1"/>
        <v>394279.68000000005</v>
      </c>
      <c r="H12" s="1041">
        <v>3513393.52</v>
      </c>
      <c r="I12" s="577">
        <v>0</v>
      </c>
      <c r="J12" s="578">
        <f t="shared" si="2"/>
        <v>3513393.52</v>
      </c>
      <c r="K12" s="594">
        <f t="shared" si="3"/>
        <v>0.63390804834121617</v>
      </c>
      <c r="L12" s="595">
        <v>0</v>
      </c>
      <c r="M12" s="596">
        <f t="shared" si="4"/>
        <v>0.63390804834121617</v>
      </c>
    </row>
    <row r="13" spans="1:14">
      <c r="A13" s="127" t="s">
        <v>31</v>
      </c>
      <c r="B13" s="576">
        <v>12485358</v>
      </c>
      <c r="C13" s="577">
        <v>0</v>
      </c>
      <c r="D13" s="578">
        <f t="shared" si="0"/>
        <v>12485358</v>
      </c>
      <c r="E13" s="1041">
        <v>164341.09</v>
      </c>
      <c r="F13" s="577">
        <v>0</v>
      </c>
      <c r="G13" s="578">
        <f t="shared" si="1"/>
        <v>164341.09</v>
      </c>
      <c r="H13" s="1041">
        <v>1626103.29</v>
      </c>
      <c r="I13" s="577">
        <v>0</v>
      </c>
      <c r="J13" s="578">
        <f t="shared" si="2"/>
        <v>1626103.29</v>
      </c>
      <c r="K13" s="594">
        <f t="shared" si="3"/>
        <v>0.13024082208936261</v>
      </c>
      <c r="L13" s="595">
        <v>0</v>
      </c>
      <c r="M13" s="596">
        <f t="shared" si="4"/>
        <v>0.13024082208936261</v>
      </c>
    </row>
    <row r="14" spans="1:14">
      <c r="A14" s="127" t="s">
        <v>32</v>
      </c>
      <c r="B14" s="576">
        <v>8940653</v>
      </c>
      <c r="C14" s="577">
        <v>7928503</v>
      </c>
      <c r="D14" s="578">
        <f t="shared" si="0"/>
        <v>16869156</v>
      </c>
      <c r="E14" s="1041">
        <v>341918.3064</v>
      </c>
      <c r="F14" s="1042">
        <v>303210.5736</v>
      </c>
      <c r="G14" s="578">
        <f t="shared" si="1"/>
        <v>645128.88</v>
      </c>
      <c r="H14" s="1041">
        <v>3361479.3776000002</v>
      </c>
      <c r="I14" s="1042">
        <v>2980934.5423999997</v>
      </c>
      <c r="J14" s="578">
        <f t="shared" si="2"/>
        <v>6342413.9199999999</v>
      </c>
      <c r="K14" s="594">
        <f t="shared" si="3"/>
        <v>0.37597694235532908</v>
      </c>
      <c r="L14" s="595">
        <f t="shared" si="5"/>
        <v>0.37597697098683064</v>
      </c>
      <c r="M14" s="596">
        <f t="shared" si="4"/>
        <v>0.37597695581213431</v>
      </c>
    </row>
    <row r="15" spans="1:14">
      <c r="A15" s="127" t="s">
        <v>33</v>
      </c>
      <c r="B15" s="576">
        <v>2657489</v>
      </c>
      <c r="C15" s="577">
        <v>2356641</v>
      </c>
      <c r="D15" s="578">
        <f t="shared" si="0"/>
        <v>5014130</v>
      </c>
      <c r="E15" s="1041">
        <v>184551.989</v>
      </c>
      <c r="F15" s="1042">
        <v>163659.31099999999</v>
      </c>
      <c r="G15" s="578">
        <f t="shared" si="1"/>
        <v>348211.3</v>
      </c>
      <c r="H15" s="1041">
        <v>1437804.7866</v>
      </c>
      <c r="I15" s="1042">
        <v>1275034.4334</v>
      </c>
      <c r="J15" s="578">
        <f t="shared" si="2"/>
        <v>2712839.2199999997</v>
      </c>
      <c r="K15" s="594">
        <f t="shared" si="3"/>
        <v>0.54103884779955813</v>
      </c>
      <c r="L15" s="595">
        <f t="shared" si="5"/>
        <v>0.54103889111663594</v>
      </c>
      <c r="M15" s="596">
        <f t="shared" si="4"/>
        <v>0.54103886815858382</v>
      </c>
    </row>
    <row r="16" spans="1:14">
      <c r="A16" s="128" t="s">
        <v>34</v>
      </c>
      <c r="B16" s="576">
        <f>172250+131672</f>
        <v>303922</v>
      </c>
      <c r="C16" s="577">
        <f>152750+116766</f>
        <v>269516</v>
      </c>
      <c r="D16" s="578">
        <f t="shared" si="0"/>
        <v>573438</v>
      </c>
      <c r="E16" s="1132">
        <v>0</v>
      </c>
      <c r="F16" s="1133">
        <v>0</v>
      </c>
      <c r="G16" s="1134">
        <f t="shared" si="1"/>
        <v>0</v>
      </c>
      <c r="H16" s="1041">
        <v>80858.125</v>
      </c>
      <c r="I16" s="1042">
        <v>71704.375</v>
      </c>
      <c r="J16" s="578">
        <f t="shared" si="2"/>
        <v>152562.5</v>
      </c>
      <c r="K16" s="594">
        <f t="shared" si="3"/>
        <v>0.26604893689828313</v>
      </c>
      <c r="L16" s="595">
        <f t="shared" si="5"/>
        <v>0.26604867614538652</v>
      </c>
      <c r="M16" s="596">
        <f t="shared" si="4"/>
        <v>0.26604881434435806</v>
      </c>
    </row>
    <row r="17" spans="1:14">
      <c r="A17" s="128" t="s">
        <v>35</v>
      </c>
      <c r="B17" s="576">
        <v>2640174</v>
      </c>
      <c r="C17" s="577">
        <v>2341287</v>
      </c>
      <c r="D17" s="578">
        <f t="shared" si="0"/>
        <v>4981461</v>
      </c>
      <c r="E17" s="1041">
        <v>153718.66130000001</v>
      </c>
      <c r="F17" s="1042">
        <v>136316.54870000001</v>
      </c>
      <c r="G17" s="578">
        <f t="shared" si="1"/>
        <v>290035.21000000002</v>
      </c>
      <c r="H17" s="1041">
        <v>1585923.9131</v>
      </c>
      <c r="I17" s="1042">
        <v>1406385.3569</v>
      </c>
      <c r="J17" s="578">
        <f t="shared" si="2"/>
        <v>2992309.27</v>
      </c>
      <c r="K17" s="594">
        <f t="shared" si="3"/>
        <v>0.60068916408539741</v>
      </c>
      <c r="L17" s="595">
        <f t="shared" si="5"/>
        <v>0.60068900433821226</v>
      </c>
      <c r="M17" s="596">
        <f t="shared" si="4"/>
        <v>0.60068908900420981</v>
      </c>
    </row>
    <row r="18" spans="1:14">
      <c r="A18" s="137" t="s">
        <v>36</v>
      </c>
      <c r="B18" s="576">
        <v>0</v>
      </c>
      <c r="C18" s="577">
        <v>0</v>
      </c>
      <c r="D18" s="578">
        <f t="shared" si="0"/>
        <v>0</v>
      </c>
      <c r="E18" s="1041">
        <v>6403.3894</v>
      </c>
      <c r="F18" s="1042">
        <v>5293.6005999999998</v>
      </c>
      <c r="G18" s="578">
        <f t="shared" si="1"/>
        <v>11696.99</v>
      </c>
      <c r="H18" s="1041">
        <v>89825.716</v>
      </c>
      <c r="I18" s="1042">
        <v>75507.474000000002</v>
      </c>
      <c r="J18" s="578">
        <f t="shared" ref="J18" si="6">SUM(H18:I18)</f>
        <v>165333.19</v>
      </c>
      <c r="K18" s="777">
        <v>0</v>
      </c>
      <c r="L18" s="778">
        <v>0</v>
      </c>
      <c r="M18" s="779">
        <v>0</v>
      </c>
    </row>
    <row r="19" spans="1:14" ht="13.5" thickBot="1">
      <c r="A19" s="132" t="s">
        <v>37</v>
      </c>
      <c r="B19" s="579">
        <f t="shared" ref="B19:C19" si="7">SUM(B7:B18)</f>
        <v>55412873</v>
      </c>
      <c r="C19" s="580">
        <f t="shared" si="7"/>
        <v>48567987</v>
      </c>
      <c r="D19" s="581">
        <f>SUM(D7:D17)</f>
        <v>103980860</v>
      </c>
      <c r="E19" s="579">
        <f t="shared" ref="E19:J19" si="8">SUM(E7:E18)</f>
        <v>2489719.3552999999</v>
      </c>
      <c r="F19" s="580">
        <f t="shared" si="8"/>
        <v>4907879.524699999</v>
      </c>
      <c r="G19" s="581">
        <f t="shared" si="8"/>
        <v>7397598.879999998</v>
      </c>
      <c r="H19" s="579">
        <f t="shared" si="8"/>
        <v>20816009.623799998</v>
      </c>
      <c r="I19" s="580">
        <f t="shared" si="8"/>
        <v>41357246.286199994</v>
      </c>
      <c r="J19" s="581">
        <f t="shared" si="8"/>
        <v>62173255.910000004</v>
      </c>
      <c r="K19" s="597">
        <f>+H19/B19</f>
        <v>0.37565295745990285</v>
      </c>
      <c r="L19" s="598">
        <f>I19/C19</f>
        <v>0.8515330537829372</v>
      </c>
      <c r="M19" s="599">
        <f>J19/D19</f>
        <v>0.59792981044780746</v>
      </c>
      <c r="N19" s="140"/>
    </row>
    <row r="20" spans="1:14">
      <c r="A20" s="136"/>
      <c r="B20" s="582"/>
      <c r="C20" s="583"/>
      <c r="D20" s="584"/>
      <c r="E20" s="582"/>
      <c r="F20" s="583"/>
      <c r="G20" s="584"/>
      <c r="H20" s="582"/>
      <c r="I20" s="583"/>
      <c r="J20" s="584"/>
      <c r="K20" s="600"/>
      <c r="L20" s="601"/>
      <c r="M20" s="602"/>
    </row>
    <row r="21" spans="1:14">
      <c r="A21" s="139" t="s">
        <v>38</v>
      </c>
      <c r="B21" s="573">
        <v>301343</v>
      </c>
      <c r="C21" s="574">
        <v>267229</v>
      </c>
      <c r="D21" s="575">
        <f>SUM(B21:C21)</f>
        <v>568572</v>
      </c>
      <c r="E21" s="1040">
        <v>9914.7047000000002</v>
      </c>
      <c r="F21" s="1043">
        <v>8792.2852999999996</v>
      </c>
      <c r="G21" s="575">
        <f t="shared" ref="G21:G28" si="9">E21+F21</f>
        <v>18706.989999999998</v>
      </c>
      <c r="H21" s="1040">
        <v>211833.951</v>
      </c>
      <c r="I21" s="1043">
        <v>187852.74899999998</v>
      </c>
      <c r="J21" s="575">
        <f t="shared" ref="J21:J28" si="10">H21+I21</f>
        <v>399686.69999999995</v>
      </c>
      <c r="K21" s="591">
        <f t="shared" ref="K21:K28" si="11">+H21/B21</f>
        <v>0.70296622453483237</v>
      </c>
      <c r="L21" s="592">
        <f t="shared" ref="L21:M24" si="12">I21/C21</f>
        <v>0.70296543039864678</v>
      </c>
      <c r="M21" s="593">
        <f t="shared" si="12"/>
        <v>0.70296585129060163</v>
      </c>
    </row>
    <row r="22" spans="1:14">
      <c r="A22" s="139" t="s">
        <v>39</v>
      </c>
      <c r="B22" s="576">
        <v>0</v>
      </c>
      <c r="C22" s="577">
        <v>0</v>
      </c>
      <c r="D22" s="578">
        <f t="shared" ref="D22:D28" si="13">SUM(B22:C22)</f>
        <v>0</v>
      </c>
      <c r="E22" s="576">
        <v>0</v>
      </c>
      <c r="F22" s="577">
        <v>0</v>
      </c>
      <c r="G22" s="578">
        <f t="shared" si="9"/>
        <v>0</v>
      </c>
      <c r="H22" s="576">
        <v>0</v>
      </c>
      <c r="I22" s="577">
        <v>0</v>
      </c>
      <c r="J22" s="578">
        <f t="shared" si="10"/>
        <v>0</v>
      </c>
      <c r="K22" s="594" t="s">
        <v>40</v>
      </c>
      <c r="L22" s="595" t="s">
        <v>40</v>
      </c>
      <c r="M22" s="596" t="s">
        <v>40</v>
      </c>
    </row>
    <row r="23" spans="1:14">
      <c r="A23" s="128" t="s">
        <v>41</v>
      </c>
      <c r="B23" s="576">
        <v>1538944</v>
      </c>
      <c r="C23" s="577">
        <v>1364724</v>
      </c>
      <c r="D23" s="578">
        <f t="shared" si="13"/>
        <v>2903668</v>
      </c>
      <c r="E23" s="1041">
        <v>114889.25539999999</v>
      </c>
      <c r="F23" s="1042">
        <v>101882.9246</v>
      </c>
      <c r="G23" s="578">
        <f t="shared" si="9"/>
        <v>216772.18</v>
      </c>
      <c r="H23" s="1041">
        <v>883083.13270000007</v>
      </c>
      <c r="I23" s="1042">
        <v>783111.45730000001</v>
      </c>
      <c r="J23" s="578">
        <f t="shared" si="10"/>
        <v>1666194.59</v>
      </c>
      <c r="K23" s="594">
        <f t="shared" si="11"/>
        <v>0.57382408502193716</v>
      </c>
      <c r="L23" s="595">
        <f t="shared" si="12"/>
        <v>0.57382405328843045</v>
      </c>
      <c r="M23" s="596">
        <f t="shared" si="12"/>
        <v>0.57382407010718861</v>
      </c>
      <c r="N23" s="140"/>
    </row>
    <row r="24" spans="1:14">
      <c r="A24" s="127" t="s">
        <v>42</v>
      </c>
      <c r="B24" s="576">
        <v>1207970</v>
      </c>
      <c r="C24" s="577">
        <v>1071218</v>
      </c>
      <c r="D24" s="578">
        <f t="shared" si="13"/>
        <v>2279188</v>
      </c>
      <c r="E24" s="1041">
        <v>135220.54300000001</v>
      </c>
      <c r="F24" s="1042">
        <v>119912.557</v>
      </c>
      <c r="G24" s="578">
        <f t="shared" si="9"/>
        <v>255133.1</v>
      </c>
      <c r="H24" s="1041">
        <v>897792.4770999999</v>
      </c>
      <c r="I24" s="1042">
        <v>796155.59290000005</v>
      </c>
      <c r="J24" s="578">
        <f t="shared" si="10"/>
        <v>1693948.0699999998</v>
      </c>
      <c r="K24" s="594">
        <f t="shared" si="11"/>
        <v>0.74322415051698298</v>
      </c>
      <c r="L24" s="595">
        <f t="shared" si="12"/>
        <v>0.74322462178566828</v>
      </c>
      <c r="M24" s="596">
        <f t="shared" si="12"/>
        <v>0.74322437201319058</v>
      </c>
    </row>
    <row r="25" spans="1:14">
      <c r="A25" s="438" t="s">
        <v>43</v>
      </c>
      <c r="B25" s="576">
        <v>288209.09120000002</v>
      </c>
      <c r="C25" s="577">
        <v>194101.1588</v>
      </c>
      <c r="D25" s="578">
        <f t="shared" si="13"/>
        <v>482310.25</v>
      </c>
      <c r="E25" s="1166">
        <v>4770</v>
      </c>
      <c r="F25" s="1167">
        <v>4230</v>
      </c>
      <c r="G25" s="578">
        <f t="shared" si="9"/>
        <v>9000</v>
      </c>
      <c r="H25" s="1041">
        <v>41985.3174</v>
      </c>
      <c r="I25" s="1042">
        <v>37232.262600000002</v>
      </c>
      <c r="J25" s="578">
        <f t="shared" si="10"/>
        <v>79217.58</v>
      </c>
      <c r="K25" s="594">
        <f t="shared" si="11"/>
        <v>0.14567658926090113</v>
      </c>
      <c r="L25" s="595">
        <f t="shared" ref="L25" si="14">I25/C25</f>
        <v>0.19181885790987871</v>
      </c>
      <c r="M25" s="596">
        <f t="shared" ref="M25" si="15">J25/D25</f>
        <v>0.16424610507448267</v>
      </c>
      <c r="N25" s="140"/>
    </row>
    <row r="26" spans="1:14">
      <c r="A26" s="127" t="s">
        <v>44</v>
      </c>
      <c r="B26" s="585">
        <v>306957</v>
      </c>
      <c r="C26" s="586">
        <v>272208</v>
      </c>
      <c r="D26" s="587">
        <f t="shared" si="13"/>
        <v>579165</v>
      </c>
      <c r="E26" s="1044">
        <v>26664.252300000004</v>
      </c>
      <c r="F26" s="1045">
        <v>23645.6577</v>
      </c>
      <c r="G26" s="587">
        <f t="shared" si="9"/>
        <v>50309.91</v>
      </c>
      <c r="H26" s="1041">
        <v>144570.76590000003</v>
      </c>
      <c r="I26" s="1042">
        <v>128204.2641</v>
      </c>
      <c r="J26" s="578">
        <f t="shared" si="10"/>
        <v>272775.03000000003</v>
      </c>
      <c r="K26" s="594">
        <f t="shared" si="11"/>
        <v>0.47098051486038772</v>
      </c>
      <c r="L26" s="595">
        <f t="shared" ref="L26:L28" si="16">I26/C26</f>
        <v>0.47097904580320932</v>
      </c>
      <c r="M26" s="596">
        <f>J26/D26</f>
        <v>0.4709798244023724</v>
      </c>
    </row>
    <row r="27" spans="1:14">
      <c r="A27" s="127" t="s">
        <v>45</v>
      </c>
      <c r="B27" s="576">
        <v>4100056</v>
      </c>
      <c r="C27" s="577">
        <v>3635899</v>
      </c>
      <c r="D27" s="578">
        <f t="shared" si="13"/>
        <v>7735955</v>
      </c>
      <c r="E27" s="1041">
        <v>340026.04210000002</v>
      </c>
      <c r="F27" s="1042">
        <v>301532.52789999999</v>
      </c>
      <c r="G27" s="578">
        <f t="shared" si="9"/>
        <v>641558.57000000007</v>
      </c>
      <c r="H27" s="1041">
        <v>2173649.2924000002</v>
      </c>
      <c r="I27" s="1042">
        <v>1927575.7876000002</v>
      </c>
      <c r="J27" s="578">
        <f t="shared" si="10"/>
        <v>4101225.08</v>
      </c>
      <c r="K27" s="594">
        <f t="shared" si="11"/>
        <v>0.53015112291149202</v>
      </c>
      <c r="L27" s="595">
        <f t="shared" si="16"/>
        <v>0.53015108164445712</v>
      </c>
      <c r="M27" s="596">
        <f>J27/D27</f>
        <v>0.53015110351598482</v>
      </c>
      <c r="N27" s="229"/>
    </row>
    <row r="28" spans="1:14" ht="13.5" thickBot="1">
      <c r="A28" s="137" t="s">
        <v>46</v>
      </c>
      <c r="B28" s="588">
        <v>32798</v>
      </c>
      <c r="C28" s="589">
        <v>29085</v>
      </c>
      <c r="D28" s="590">
        <f t="shared" si="13"/>
        <v>61883</v>
      </c>
      <c r="E28" s="1046">
        <v>5595.5385999999999</v>
      </c>
      <c r="F28" s="1047">
        <v>4962.0814</v>
      </c>
      <c r="G28" s="590">
        <f t="shared" si="9"/>
        <v>10557.619999999999</v>
      </c>
      <c r="H28" s="1041">
        <v>21037.099200000001</v>
      </c>
      <c r="I28" s="1042">
        <v>18655.540799999999</v>
      </c>
      <c r="J28" s="578">
        <f t="shared" si="10"/>
        <v>39692.639999999999</v>
      </c>
      <c r="K28" s="603">
        <f t="shared" si="11"/>
        <v>0.64141408622476981</v>
      </c>
      <c r="L28" s="604">
        <f t="shared" si="16"/>
        <v>0.6414145023207839</v>
      </c>
      <c r="M28" s="605">
        <f>J28/D28</f>
        <v>0.64141428178982918</v>
      </c>
      <c r="N28" s="232"/>
    </row>
    <row r="29" spans="1:14" ht="13.5" thickBot="1">
      <c r="A29" s="403"/>
      <c r="B29" s="383"/>
      <c r="C29" s="384"/>
      <c r="D29" s="385"/>
      <c r="E29" s="386"/>
      <c r="F29" s="387"/>
      <c r="G29" s="388"/>
      <c r="H29" s="386"/>
      <c r="I29" s="387"/>
      <c r="J29" s="388"/>
      <c r="K29" s="386"/>
      <c r="L29" s="387"/>
      <c r="M29" s="388"/>
      <c r="N29" s="140"/>
    </row>
    <row r="30" spans="1:14">
      <c r="A30" s="141" t="s">
        <v>47</v>
      </c>
      <c r="B30" s="606">
        <f>B19+SUM(B21:B28)</f>
        <v>63189150.091200002</v>
      </c>
      <c r="C30" s="606">
        <f>C19+SUM(C21:C28)</f>
        <v>55402451.158799998</v>
      </c>
      <c r="D30" s="607">
        <f>D19+SUM(D21:D28)</f>
        <v>118591601.25</v>
      </c>
      <c r="E30" s="606">
        <f>E19+SUM(E21:E28)</f>
        <v>3126799.6913999999</v>
      </c>
      <c r="F30" s="606">
        <f>F19+SUM(F21:F28)</f>
        <v>5472837.5585999992</v>
      </c>
      <c r="G30" s="607">
        <f>SUM(E30:F30)</f>
        <v>8599637.25</v>
      </c>
      <c r="H30" s="607">
        <f>H19+SUM(H21:H28)</f>
        <v>25189961.659499999</v>
      </c>
      <c r="I30" s="607">
        <f>I19+SUM(I21:I28)</f>
        <v>45236033.940499991</v>
      </c>
      <c r="J30" s="607">
        <f>SUM(H30:I30)</f>
        <v>70425995.599999994</v>
      </c>
      <c r="K30" s="608">
        <f>H30/B30</f>
        <v>0.39864378019238567</v>
      </c>
      <c r="L30" s="609">
        <f>I30/C30</f>
        <v>0.81649878289391897</v>
      </c>
      <c r="M30" s="610">
        <f>J30/D30</f>
        <v>0.59385314691498858</v>
      </c>
      <c r="N30" s="150"/>
    </row>
    <row r="31" spans="1:14" ht="18.75" customHeight="1" thickBot="1">
      <c r="A31" s="1321" t="s">
        <v>48</v>
      </c>
      <c r="B31" s="1322"/>
      <c r="C31" s="1322"/>
      <c r="D31" s="1322"/>
      <c r="E31" s="1322"/>
      <c r="F31" s="1322"/>
      <c r="G31" s="1322"/>
      <c r="H31" s="1322"/>
      <c r="I31" s="1322"/>
      <c r="J31" s="1322"/>
      <c r="K31" s="1322"/>
      <c r="L31" s="1322"/>
      <c r="M31" s="1323"/>
    </row>
    <row r="32" spans="1:14" ht="13.5" thickBot="1">
      <c r="A32" s="139" t="s">
        <v>49</v>
      </c>
      <c r="B32" s="245"/>
      <c r="C32" s="246"/>
      <c r="D32" s="247"/>
      <c r="E32" s="248">
        <v>0</v>
      </c>
      <c r="F32" s="249">
        <v>0</v>
      </c>
      <c r="G32" s="243">
        <f>E32+F32</f>
        <v>0</v>
      </c>
      <c r="H32" s="248">
        <v>0</v>
      </c>
      <c r="I32" s="249">
        <v>0</v>
      </c>
      <c r="J32" s="243">
        <f>H32+I32</f>
        <v>0</v>
      </c>
      <c r="K32" s="217"/>
      <c r="L32" s="198"/>
      <c r="M32" s="215"/>
    </row>
    <row r="33" spans="1:13">
      <c r="A33" s="142" t="s">
        <v>50</v>
      </c>
      <c r="B33" s="250"/>
      <c r="C33" s="250"/>
      <c r="D33" s="250"/>
      <c r="E33" s="251"/>
      <c r="F33" s="252">
        <v>405566.49000000005</v>
      </c>
      <c r="G33" s="244">
        <f>F33</f>
        <v>405566.49000000005</v>
      </c>
      <c r="H33" s="251"/>
      <c r="I33" s="252">
        <v>3151023.459999999</v>
      </c>
      <c r="J33" s="244">
        <f>I33</f>
        <v>3151023.459999999</v>
      </c>
      <c r="K33" s="199"/>
      <c r="L33" s="199"/>
      <c r="M33" s="199"/>
    </row>
    <row r="34" spans="1:13">
      <c r="A34" s="138"/>
      <c r="B34" s="138"/>
      <c r="C34" s="138"/>
      <c r="D34" s="138"/>
      <c r="E34" s="138"/>
      <c r="F34" s="138"/>
      <c r="G34" s="138"/>
      <c r="H34" s="138"/>
      <c r="I34" s="138"/>
      <c r="J34" s="138"/>
      <c r="K34" s="138"/>
      <c r="L34" s="138"/>
      <c r="M34" s="138"/>
    </row>
    <row r="35" spans="1:13" ht="12.75" customHeight="1">
      <c r="A35" s="1324" t="s">
        <v>51</v>
      </c>
      <c r="B35" s="1325"/>
      <c r="C35" s="1325"/>
      <c r="D35" s="1325"/>
      <c r="E35" s="1325"/>
      <c r="F35" s="1325"/>
      <c r="G35" s="1325"/>
      <c r="H35" s="1325"/>
      <c r="I35" s="1325"/>
      <c r="J35" s="1325"/>
      <c r="K35" s="1325"/>
      <c r="L35" s="1325"/>
      <c r="M35" s="1325"/>
    </row>
    <row r="36" spans="1:13" ht="12.75" customHeight="1">
      <c r="A36" s="1328" t="s">
        <v>21</v>
      </c>
      <c r="B36" s="1328"/>
      <c r="C36" s="1328"/>
      <c r="D36" s="1328"/>
      <c r="E36" s="1328"/>
      <c r="F36" s="1328"/>
      <c r="G36" s="1328"/>
      <c r="H36" s="1328"/>
      <c r="I36" s="1328"/>
      <c r="J36" s="1328"/>
      <c r="K36" s="1328"/>
      <c r="L36" s="1328"/>
      <c r="M36" s="1328"/>
    </row>
    <row r="37" spans="1:13" ht="12.75" customHeight="1">
      <c r="A37" s="1326" t="s">
        <v>52</v>
      </c>
      <c r="B37" s="1327"/>
      <c r="C37" s="1327"/>
      <c r="D37" s="1327"/>
      <c r="E37" s="348"/>
      <c r="F37" s="348"/>
      <c r="G37" s="348"/>
      <c r="H37" s="348"/>
      <c r="I37" s="348"/>
      <c r="J37" s="348"/>
      <c r="K37" s="348"/>
      <c r="L37" s="348"/>
      <c r="M37" s="349"/>
    </row>
    <row r="38" spans="1:13">
      <c r="A38" s="116" t="s">
        <v>53</v>
      </c>
    </row>
    <row r="39" spans="1:13" ht="12.75" customHeight="1">
      <c r="A39" s="1328"/>
      <c r="B39" s="1328"/>
      <c r="C39" s="1328"/>
      <c r="D39" s="1328"/>
      <c r="E39" s="1328"/>
      <c r="F39" s="1328"/>
      <c r="G39" s="1328"/>
      <c r="H39" s="1328"/>
      <c r="I39" s="1328"/>
      <c r="J39" s="1328"/>
      <c r="K39" s="1328"/>
      <c r="L39" s="1328"/>
      <c r="M39" s="1328"/>
    </row>
    <row r="40" spans="1:13">
      <c r="A40" s="224"/>
      <c r="B40" s="224"/>
      <c r="C40" s="224"/>
      <c r="D40" s="1118"/>
      <c r="E40" s="1118"/>
      <c r="F40" s="1118"/>
      <c r="G40" s="224"/>
      <c r="H40" s="1052"/>
      <c r="I40"/>
      <c r="J40" s="144"/>
      <c r="K40"/>
      <c r="L40"/>
      <c r="M40"/>
    </row>
    <row r="41" spans="1:13" ht="12.95" customHeight="1">
      <c r="A41" s="1320"/>
      <c r="B41" s="1320"/>
      <c r="C41" s="1320"/>
      <c r="D41" s="1320"/>
      <c r="E41" s="1320"/>
      <c r="F41" s="1320"/>
      <c r="G41" s="1320"/>
      <c r="H41" s="1320"/>
      <c r="I41" s="1320"/>
      <c r="J41" s="1320"/>
      <c r="K41" s="1320"/>
    </row>
    <row r="43" spans="1:13">
      <c r="D43" s="143"/>
    </row>
    <row r="49" spans="4:10">
      <c r="D49" s="140"/>
    </row>
    <row r="50" spans="4:10">
      <c r="D50" s="140"/>
      <c r="J50" s="140"/>
    </row>
    <row r="52" spans="4:10">
      <c r="D52" s="143"/>
    </row>
  </sheetData>
  <mergeCells count="14">
    <mergeCell ref="A41:K41"/>
    <mergeCell ref="A31:M31"/>
    <mergeCell ref="A35:M35"/>
    <mergeCell ref="A37:D37"/>
    <mergeCell ref="A36:M36"/>
    <mergeCell ref="A39:M39"/>
    <mergeCell ref="E5:G5"/>
    <mergeCell ref="A1:M1"/>
    <mergeCell ref="A2:M2"/>
    <mergeCell ref="A3:M3"/>
    <mergeCell ref="B4:D4"/>
    <mergeCell ref="E4:G4"/>
    <mergeCell ref="H4:J4"/>
    <mergeCell ref="K4:M4"/>
  </mergeCells>
  <pageMargins left="0.7" right="0.7" top="0.75" bottom="0.75" header="0.3" footer="0.3"/>
  <pageSetup scale="64"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zoomScale="90" zoomScaleNormal="90" workbookViewId="0">
      <selection sqref="A1:J1"/>
    </sheetView>
  </sheetViews>
  <sheetFormatPr defaultColWidth="8.5703125" defaultRowHeight="12.75"/>
  <cols>
    <col min="1" max="1" width="20" customWidth="1"/>
    <col min="2" max="10" width="10.5703125" customWidth="1"/>
  </cols>
  <sheetData>
    <row r="1" spans="1:13" ht="15.75">
      <c r="A1" s="1342" t="s">
        <v>576</v>
      </c>
      <c r="B1" s="1342"/>
      <c r="C1" s="1342"/>
      <c r="D1" s="1342"/>
      <c r="E1" s="1342"/>
      <c r="F1" s="1342"/>
      <c r="G1" s="1342"/>
      <c r="H1" s="1342"/>
      <c r="I1" s="1342"/>
      <c r="J1" s="1342"/>
      <c r="K1" s="1179"/>
      <c r="L1" s="1179"/>
      <c r="M1" s="1179"/>
    </row>
    <row r="2" spans="1:13" ht="15.75">
      <c r="A2" s="1395" t="s">
        <v>1</v>
      </c>
      <c r="B2" s="1438"/>
      <c r="C2" s="1438"/>
      <c r="D2" s="1438"/>
      <c r="E2" s="1438"/>
      <c r="F2" s="1438"/>
      <c r="G2" s="1438"/>
      <c r="H2" s="1438"/>
      <c r="I2" s="1438"/>
      <c r="J2" s="1438"/>
      <c r="K2" s="1179"/>
      <c r="L2" s="1179"/>
      <c r="M2" s="1179"/>
    </row>
    <row r="3" spans="1:13" ht="16.5" thickBot="1">
      <c r="A3" s="1555" t="s">
        <v>877</v>
      </c>
      <c r="B3" s="1438"/>
      <c r="C3" s="1438"/>
      <c r="D3" s="1438"/>
      <c r="E3" s="1438"/>
      <c r="F3" s="1438"/>
      <c r="G3" s="1438"/>
      <c r="H3" s="1438"/>
      <c r="I3" s="1438"/>
      <c r="J3" s="1438"/>
      <c r="K3" s="1179"/>
      <c r="L3" s="1179"/>
      <c r="M3" s="1179"/>
    </row>
    <row r="4" spans="1:13" ht="36" customHeight="1" thickBot="1">
      <c r="A4" s="1556" t="s">
        <v>321</v>
      </c>
      <c r="B4" s="1496" t="s">
        <v>577</v>
      </c>
      <c r="C4" s="1486"/>
      <c r="D4" s="1483"/>
      <c r="E4" s="1496" t="s">
        <v>578</v>
      </c>
      <c r="F4" s="1486"/>
      <c r="G4" s="1483"/>
      <c r="H4" s="1558" t="s">
        <v>579</v>
      </c>
      <c r="I4" s="1486"/>
      <c r="J4" s="1483"/>
    </row>
    <row r="5" spans="1:13" ht="13.5" thickBot="1">
      <c r="A5" s="1557"/>
      <c r="B5" s="756" t="s">
        <v>323</v>
      </c>
      <c r="C5" s="757" t="s">
        <v>580</v>
      </c>
      <c r="D5" s="758" t="s">
        <v>9</v>
      </c>
      <c r="E5" s="756" t="s">
        <v>323</v>
      </c>
      <c r="F5" s="759" t="s">
        <v>324</v>
      </c>
      <c r="G5" s="758" t="s">
        <v>9</v>
      </c>
      <c r="H5" s="714" t="s">
        <v>323</v>
      </c>
      <c r="I5" s="757" t="s">
        <v>324</v>
      </c>
      <c r="J5" s="758" t="s">
        <v>9</v>
      </c>
    </row>
    <row r="6" spans="1:13">
      <c r="A6" s="760" t="s">
        <v>581</v>
      </c>
      <c r="B6" s="764">
        <v>114857.0711597858</v>
      </c>
      <c r="C6" s="719">
        <v>2.9473702142040001</v>
      </c>
      <c r="D6" s="765">
        <f>SUM(B6:C6)</f>
        <v>114860.01853</v>
      </c>
      <c r="E6" s="764">
        <v>122270</v>
      </c>
      <c r="F6" s="719">
        <v>1</v>
      </c>
      <c r="G6" s="765">
        <v>122271</v>
      </c>
      <c r="H6" s="772">
        <v>1.0645404655138868</v>
      </c>
      <c r="I6" s="772">
        <v>0.33928550786758604</v>
      </c>
      <c r="J6" s="517">
        <v>1.0645218550793141</v>
      </c>
    </row>
    <row r="7" spans="1:13">
      <c r="A7" s="761" t="s">
        <v>582</v>
      </c>
      <c r="B7" s="766">
        <v>0</v>
      </c>
      <c r="C7" s="302">
        <v>113.558859</v>
      </c>
      <c r="D7" s="767">
        <f t="shared" ref="D7:D53" si="0">SUM(B7:C7)</f>
        <v>113.558859</v>
      </c>
      <c r="E7" s="766">
        <v>0</v>
      </c>
      <c r="F7" s="302">
        <v>12</v>
      </c>
      <c r="G7" s="767">
        <v>12</v>
      </c>
      <c r="H7" s="773" t="s">
        <v>545</v>
      </c>
      <c r="I7" s="718">
        <v>0.10567207266497808</v>
      </c>
      <c r="J7" s="518">
        <v>0.10567207266497808</v>
      </c>
    </row>
    <row r="8" spans="1:13">
      <c r="A8" s="761" t="s">
        <v>583</v>
      </c>
      <c r="B8" s="766">
        <v>0.93343235044403627</v>
      </c>
      <c r="C8" s="302">
        <v>5225.882749649556</v>
      </c>
      <c r="D8" s="767">
        <f t="shared" si="0"/>
        <v>5226.8161820000005</v>
      </c>
      <c r="E8" s="766">
        <v>0</v>
      </c>
      <c r="F8" s="302">
        <v>4314</v>
      </c>
      <c r="G8" s="767">
        <v>4314</v>
      </c>
      <c r="H8" s="773">
        <v>0</v>
      </c>
      <c r="I8" s="718">
        <v>0.82550646592468879</v>
      </c>
      <c r="J8" s="518">
        <v>0.82535904263411108</v>
      </c>
    </row>
    <row r="9" spans="1:13">
      <c r="A9" s="761" t="s">
        <v>584</v>
      </c>
      <c r="B9" s="766">
        <v>21372.79875362934</v>
      </c>
      <c r="C9" s="302">
        <v>11976.102901370659</v>
      </c>
      <c r="D9" s="767">
        <f t="shared" si="0"/>
        <v>33348.901655000001</v>
      </c>
      <c r="E9" s="766">
        <v>19512</v>
      </c>
      <c r="F9" s="302">
        <v>11768</v>
      </c>
      <c r="G9" s="767">
        <v>31280</v>
      </c>
      <c r="H9" s="773">
        <v>0.91293612151223968</v>
      </c>
      <c r="I9" s="718">
        <v>0.98262348753309037</v>
      </c>
      <c r="J9" s="518">
        <v>0.93796192521111676</v>
      </c>
    </row>
    <row r="10" spans="1:13">
      <c r="A10" s="761" t="s">
        <v>585</v>
      </c>
      <c r="B10" s="766">
        <v>8.9320894695444508</v>
      </c>
      <c r="C10" s="302">
        <v>7654.8196975304554</v>
      </c>
      <c r="D10" s="767">
        <f t="shared" si="0"/>
        <v>7663.7517870000001</v>
      </c>
      <c r="E10" s="766">
        <v>14</v>
      </c>
      <c r="F10" s="302">
        <v>5259</v>
      </c>
      <c r="G10" s="767">
        <v>5273</v>
      </c>
      <c r="H10" s="773">
        <v>1.567382419056089</v>
      </c>
      <c r="I10" s="718">
        <v>0.68701814122370797</v>
      </c>
      <c r="J10" s="518">
        <v>0.68804420426879875</v>
      </c>
    </row>
    <row r="11" spans="1:13">
      <c r="A11" s="761" t="s">
        <v>586</v>
      </c>
      <c r="B11" s="766">
        <v>12.117976065999983</v>
      </c>
      <c r="C11" s="302">
        <v>2182.967855934</v>
      </c>
      <c r="D11" s="767">
        <f t="shared" si="0"/>
        <v>2195.0858319999998</v>
      </c>
      <c r="E11" s="766">
        <v>5</v>
      </c>
      <c r="F11" s="302">
        <v>3440</v>
      </c>
      <c r="G11" s="767">
        <v>3445</v>
      </c>
      <c r="H11" s="773">
        <v>0.41261015641289739</v>
      </c>
      <c r="I11" s="718">
        <v>1.5758363049868038</v>
      </c>
      <c r="J11" s="518">
        <v>1.5694147125268314</v>
      </c>
    </row>
    <row r="12" spans="1:13">
      <c r="A12" s="761" t="s">
        <v>587</v>
      </c>
      <c r="B12" s="766">
        <v>76637.953177499468</v>
      </c>
      <c r="C12" s="302">
        <v>0.59374450052500005</v>
      </c>
      <c r="D12" s="767">
        <f t="shared" si="0"/>
        <v>76638.546921999994</v>
      </c>
      <c r="E12" s="766">
        <v>94208</v>
      </c>
      <c r="F12" s="302">
        <v>0</v>
      </c>
      <c r="G12" s="767">
        <v>94208</v>
      </c>
      <c r="H12" s="773">
        <v>1.2292603872366858</v>
      </c>
      <c r="I12" s="718">
        <v>0</v>
      </c>
      <c r="J12" s="518">
        <v>1.2292508637446058</v>
      </c>
    </row>
    <row r="13" spans="1:13">
      <c r="A13" s="761" t="s">
        <v>588</v>
      </c>
      <c r="B13" s="766">
        <v>7608.7310085916761</v>
      </c>
      <c r="C13" s="302">
        <v>6489.4828354083256</v>
      </c>
      <c r="D13" s="767">
        <f t="shared" si="0"/>
        <v>14098.213844000002</v>
      </c>
      <c r="E13" s="766">
        <v>5873</v>
      </c>
      <c r="F13" s="302">
        <v>5723</v>
      </c>
      <c r="G13" s="767">
        <v>11596</v>
      </c>
      <c r="H13" s="773">
        <v>0.77187641321112388</v>
      </c>
      <c r="I13" s="718">
        <v>0.88188845631485557</v>
      </c>
      <c r="J13" s="518">
        <v>0.82251554191987886</v>
      </c>
    </row>
    <row r="14" spans="1:13">
      <c r="A14" s="761" t="s">
        <v>589</v>
      </c>
      <c r="B14" s="766">
        <v>123227.78040688056</v>
      </c>
      <c r="C14" s="302">
        <v>169.91484111945198</v>
      </c>
      <c r="D14" s="767">
        <f t="shared" si="0"/>
        <v>123397.695248</v>
      </c>
      <c r="E14" s="766">
        <v>155535</v>
      </c>
      <c r="F14" s="302">
        <v>87</v>
      </c>
      <c r="G14" s="767">
        <v>155622</v>
      </c>
      <c r="H14" s="773">
        <v>1.2621748073887691</v>
      </c>
      <c r="I14" s="718">
        <v>0.51202119501049381</v>
      </c>
      <c r="J14" s="518">
        <v>1.2611418688755638</v>
      </c>
    </row>
    <row r="15" spans="1:13">
      <c r="A15" s="761" t="s">
        <v>590</v>
      </c>
      <c r="B15" s="766">
        <v>0.3273553034998713</v>
      </c>
      <c r="C15" s="302">
        <v>3507.5652046965001</v>
      </c>
      <c r="D15" s="767">
        <f t="shared" si="0"/>
        <v>3507.8925600000002</v>
      </c>
      <c r="E15" s="766">
        <v>0</v>
      </c>
      <c r="F15" s="302">
        <v>4691</v>
      </c>
      <c r="G15" s="767">
        <v>4691</v>
      </c>
      <c r="H15" s="773" t="s">
        <v>545</v>
      </c>
      <c r="I15" s="718">
        <v>1.3373949524071354</v>
      </c>
      <c r="J15" s="518">
        <v>1.3372701471791941</v>
      </c>
    </row>
    <row r="16" spans="1:13">
      <c r="A16" s="761" t="s">
        <v>591</v>
      </c>
      <c r="B16" s="766">
        <v>0</v>
      </c>
      <c r="C16" s="302">
        <v>19759.470264</v>
      </c>
      <c r="D16" s="767">
        <f t="shared" si="0"/>
        <v>19759.470264</v>
      </c>
      <c r="E16" s="766">
        <v>0</v>
      </c>
      <c r="F16" s="302">
        <v>17564</v>
      </c>
      <c r="G16" s="767">
        <v>17564</v>
      </c>
      <c r="H16" s="773" t="s">
        <v>545</v>
      </c>
      <c r="I16" s="718">
        <v>0.88889022657657213</v>
      </c>
      <c r="J16" s="518">
        <v>0.88889022657657213</v>
      </c>
    </row>
    <row r="17" spans="1:10">
      <c r="A17" s="761" t="s">
        <v>592</v>
      </c>
      <c r="B17" s="766">
        <v>37923.46422140229</v>
      </c>
      <c r="C17" s="302">
        <v>59403.918550597715</v>
      </c>
      <c r="D17" s="767">
        <f t="shared" si="0"/>
        <v>97327.382772000012</v>
      </c>
      <c r="E17" s="766">
        <v>50410</v>
      </c>
      <c r="F17" s="302">
        <v>70140</v>
      </c>
      <c r="G17" s="767">
        <v>120550</v>
      </c>
      <c r="H17" s="773">
        <v>1.329256201535272</v>
      </c>
      <c r="I17" s="718">
        <v>1.1807301893772841</v>
      </c>
      <c r="J17" s="518">
        <v>1.2386031203818713</v>
      </c>
    </row>
    <row r="18" spans="1:10">
      <c r="A18" s="761" t="s">
        <v>593</v>
      </c>
      <c r="B18" s="766">
        <v>87.082296031422629</v>
      </c>
      <c r="C18" s="302">
        <v>7582.1492339685774</v>
      </c>
      <c r="D18" s="767">
        <f t="shared" si="0"/>
        <v>7669.23153</v>
      </c>
      <c r="E18" s="766">
        <v>131</v>
      </c>
      <c r="F18" s="302">
        <v>10130</v>
      </c>
      <c r="G18" s="767">
        <v>10261</v>
      </c>
      <c r="H18" s="773">
        <v>1.5043241390044444</v>
      </c>
      <c r="I18" s="718">
        <v>1.3360327906257592</v>
      </c>
      <c r="J18" s="518">
        <v>1.3379436987736892</v>
      </c>
    </row>
    <row r="19" spans="1:10">
      <c r="A19" s="761" t="s">
        <v>594</v>
      </c>
      <c r="B19" s="766">
        <v>0</v>
      </c>
      <c r="C19" s="302">
        <v>14205.029952999999</v>
      </c>
      <c r="D19" s="767">
        <f t="shared" si="0"/>
        <v>14205.029952999999</v>
      </c>
      <c r="E19" s="766">
        <v>0</v>
      </c>
      <c r="F19" s="302">
        <v>12379</v>
      </c>
      <c r="G19" s="767">
        <v>12379</v>
      </c>
      <c r="H19" s="773" t="s">
        <v>545</v>
      </c>
      <c r="I19" s="718">
        <v>0.87145187591706874</v>
      </c>
      <c r="J19" s="518">
        <v>0.87145187591706874</v>
      </c>
    </row>
    <row r="20" spans="1:10">
      <c r="A20" s="761" t="s">
        <v>595</v>
      </c>
      <c r="B20" s="766">
        <v>0</v>
      </c>
      <c r="C20" s="302">
        <v>250.258071</v>
      </c>
      <c r="D20" s="767">
        <f t="shared" si="0"/>
        <v>250.258071</v>
      </c>
      <c r="E20" s="766">
        <v>0</v>
      </c>
      <c r="F20" s="302">
        <v>156</v>
      </c>
      <c r="G20" s="767">
        <v>156</v>
      </c>
      <c r="H20" s="773" t="s">
        <v>545</v>
      </c>
      <c r="I20" s="718">
        <v>0.62335651903910028</v>
      </c>
      <c r="J20" s="518">
        <v>0.62335651903910028</v>
      </c>
    </row>
    <row r="21" spans="1:10">
      <c r="A21" s="761" t="s">
        <v>596</v>
      </c>
      <c r="B21" s="766">
        <v>11899.253634237191</v>
      </c>
      <c r="C21" s="302">
        <v>4687.9748427628092</v>
      </c>
      <c r="D21" s="767">
        <f t="shared" si="0"/>
        <v>16587.228477000001</v>
      </c>
      <c r="E21" s="766">
        <v>18356</v>
      </c>
      <c r="F21" s="302">
        <v>5820</v>
      </c>
      <c r="G21" s="767">
        <v>24176</v>
      </c>
      <c r="H21" s="773">
        <v>1.5426177610993266</v>
      </c>
      <c r="I21" s="718">
        <v>1.2414742389210527</v>
      </c>
      <c r="J21" s="518">
        <v>1.4575069025860865</v>
      </c>
    </row>
    <row r="22" spans="1:10">
      <c r="A22" s="761" t="s">
        <v>597</v>
      </c>
      <c r="B22" s="766">
        <v>16238.664091000001</v>
      </c>
      <c r="C22" s="302">
        <v>0</v>
      </c>
      <c r="D22" s="767">
        <f t="shared" si="0"/>
        <v>16238.664091000001</v>
      </c>
      <c r="E22" s="766">
        <v>14055</v>
      </c>
      <c r="F22" s="302">
        <v>0</v>
      </c>
      <c r="G22" s="767">
        <v>14055</v>
      </c>
      <c r="H22" s="773">
        <v>0.86552686361618514</v>
      </c>
      <c r="I22" s="718" t="s">
        <v>545</v>
      </c>
      <c r="J22" s="518">
        <v>0.86552686361618514</v>
      </c>
    </row>
    <row r="23" spans="1:10">
      <c r="A23" s="761" t="s">
        <v>598</v>
      </c>
      <c r="B23" s="766">
        <v>28.985842188504193</v>
      </c>
      <c r="C23" s="302">
        <v>3627.149650811496</v>
      </c>
      <c r="D23" s="767">
        <f t="shared" si="0"/>
        <v>3656.1354930000002</v>
      </c>
      <c r="E23" s="766">
        <v>19</v>
      </c>
      <c r="F23" s="302">
        <v>2259</v>
      </c>
      <c r="G23" s="767">
        <v>2278</v>
      </c>
      <c r="H23" s="773">
        <v>0.65549242545505249</v>
      </c>
      <c r="I23" s="718">
        <v>0.62280308712782162</v>
      </c>
      <c r="J23" s="518">
        <v>0.62306224820207989</v>
      </c>
    </row>
    <row r="24" spans="1:10">
      <c r="A24" s="761" t="s">
        <v>599</v>
      </c>
      <c r="B24" s="766">
        <v>21.547195630741044</v>
      </c>
      <c r="C24" s="302">
        <v>14654.359908369261</v>
      </c>
      <c r="D24" s="767">
        <f t="shared" si="0"/>
        <v>14675.907104000002</v>
      </c>
      <c r="E24" s="766">
        <v>1</v>
      </c>
      <c r="F24" s="302">
        <v>10133</v>
      </c>
      <c r="G24" s="767">
        <v>10134</v>
      </c>
      <c r="H24" s="773">
        <v>4.6409751743902848E-2</v>
      </c>
      <c r="I24" s="718">
        <v>0.69146657127022904</v>
      </c>
      <c r="J24" s="518">
        <v>0.69051949758103337</v>
      </c>
    </row>
    <row r="25" spans="1:10">
      <c r="A25" s="761" t="s">
        <v>600</v>
      </c>
      <c r="B25" s="766">
        <v>17939.542139880312</v>
      </c>
      <c r="C25" s="302">
        <v>17720.960835119688</v>
      </c>
      <c r="D25" s="767">
        <f t="shared" si="0"/>
        <v>35660.502974999996</v>
      </c>
      <c r="E25" s="766">
        <v>20139</v>
      </c>
      <c r="F25" s="302">
        <v>21648</v>
      </c>
      <c r="G25" s="767">
        <v>41787</v>
      </c>
      <c r="H25" s="773">
        <v>1.1226039016475347</v>
      </c>
      <c r="I25" s="718">
        <v>1.22160418960453</v>
      </c>
      <c r="J25" s="518">
        <v>1.1718006341440281</v>
      </c>
    </row>
    <row r="26" spans="1:10">
      <c r="A26" s="761" t="s">
        <v>601</v>
      </c>
      <c r="B26" s="766">
        <v>34632.713006836297</v>
      </c>
      <c r="C26" s="302">
        <v>4632.6621221636969</v>
      </c>
      <c r="D26" s="767">
        <f t="shared" si="0"/>
        <v>39265.375128999993</v>
      </c>
      <c r="E26" s="766">
        <v>39125</v>
      </c>
      <c r="F26" s="302">
        <v>6221</v>
      </c>
      <c r="G26" s="767">
        <v>45346</v>
      </c>
      <c r="H26" s="773">
        <v>1.1297122461147342</v>
      </c>
      <c r="I26" s="718">
        <v>1.3428564043635598</v>
      </c>
      <c r="J26" s="518">
        <v>1.1548597167612205</v>
      </c>
    </row>
    <row r="27" spans="1:10">
      <c r="A27" s="761" t="s">
        <v>602</v>
      </c>
      <c r="B27" s="766">
        <v>11197.810661212499</v>
      </c>
      <c r="C27" s="302">
        <v>0.27072978749999999</v>
      </c>
      <c r="D27" s="767">
        <f t="shared" si="0"/>
        <v>11198.081391</v>
      </c>
      <c r="E27" s="766">
        <v>11482</v>
      </c>
      <c r="F27" s="302">
        <v>0</v>
      </c>
      <c r="G27" s="767">
        <v>11482</v>
      </c>
      <c r="H27" s="773">
        <v>1.0253790091104049</v>
      </c>
      <c r="I27" s="718">
        <v>0</v>
      </c>
      <c r="J27" s="518">
        <v>1.0253542190922267</v>
      </c>
    </row>
    <row r="28" spans="1:10">
      <c r="A28" s="761" t="s">
        <v>603</v>
      </c>
      <c r="B28" s="766">
        <v>5.8500964101467616</v>
      </c>
      <c r="C28" s="302">
        <v>10447.343986589854</v>
      </c>
      <c r="D28" s="767">
        <f t="shared" si="0"/>
        <v>10453.194083000002</v>
      </c>
      <c r="E28" s="766">
        <v>0</v>
      </c>
      <c r="F28" s="302">
        <v>9388</v>
      </c>
      <c r="G28" s="767">
        <v>9388</v>
      </c>
      <c r="H28" s="773">
        <v>0</v>
      </c>
      <c r="I28" s="718">
        <v>0.89860159788462768</v>
      </c>
      <c r="J28" s="518">
        <v>0.89809869839379297</v>
      </c>
    </row>
    <row r="29" spans="1:10">
      <c r="A29" s="761" t="s">
        <v>604</v>
      </c>
      <c r="B29" s="766">
        <v>19435.016088941753</v>
      </c>
      <c r="C29" s="302">
        <v>8859.9929770582494</v>
      </c>
      <c r="D29" s="767">
        <f t="shared" si="0"/>
        <v>28295.009066000002</v>
      </c>
      <c r="E29" s="766">
        <v>13846</v>
      </c>
      <c r="F29" s="302">
        <v>8068</v>
      </c>
      <c r="G29" s="767">
        <v>21914</v>
      </c>
      <c r="H29" s="773">
        <v>0.71242544573339339</v>
      </c>
      <c r="I29" s="718">
        <v>0.91061020261426751</v>
      </c>
      <c r="J29" s="518">
        <v>0.77448287607486288</v>
      </c>
    </row>
    <row r="30" spans="1:10">
      <c r="A30" s="761" t="s">
        <v>605</v>
      </c>
      <c r="B30" s="766">
        <v>103.51431539825626</v>
      </c>
      <c r="C30" s="302">
        <v>2498.1322966017437</v>
      </c>
      <c r="D30" s="767">
        <f t="shared" si="0"/>
        <v>2601.646612</v>
      </c>
      <c r="E30" s="766">
        <v>8</v>
      </c>
      <c r="F30" s="302">
        <v>1515</v>
      </c>
      <c r="G30" s="767">
        <v>1523</v>
      </c>
      <c r="H30" s="773">
        <v>7.7283996606857364E-2</v>
      </c>
      <c r="I30" s="718">
        <v>0.60645306978372715</v>
      </c>
      <c r="J30" s="518">
        <v>0.58539849070016581</v>
      </c>
    </row>
    <row r="31" spans="1:10">
      <c r="A31" s="761" t="s">
        <v>606</v>
      </c>
      <c r="B31" s="766">
        <v>123014.25106299999</v>
      </c>
      <c r="C31" s="302">
        <v>0</v>
      </c>
      <c r="D31" s="767">
        <f t="shared" si="0"/>
        <v>123014.25106299999</v>
      </c>
      <c r="E31" s="766">
        <v>91176</v>
      </c>
      <c r="F31" s="302">
        <v>0</v>
      </c>
      <c r="G31" s="767">
        <v>91176</v>
      </c>
      <c r="H31" s="773">
        <v>0.74118241758270365</v>
      </c>
      <c r="I31" s="718" t="s">
        <v>545</v>
      </c>
      <c r="J31" s="518">
        <v>0.74118241758270365</v>
      </c>
    </row>
    <row r="32" spans="1:10">
      <c r="A32" s="761" t="s">
        <v>607</v>
      </c>
      <c r="B32" s="766">
        <v>84.578816271243923</v>
      </c>
      <c r="C32" s="302">
        <v>4535.6082897287561</v>
      </c>
      <c r="D32" s="767">
        <f t="shared" si="0"/>
        <v>4620.1871060000003</v>
      </c>
      <c r="E32" s="766">
        <v>81</v>
      </c>
      <c r="F32" s="302">
        <v>5677</v>
      </c>
      <c r="G32" s="767">
        <v>5758</v>
      </c>
      <c r="H32" s="773">
        <v>0.95768661197897742</v>
      </c>
      <c r="I32" s="718">
        <v>1.2516512973256566</v>
      </c>
      <c r="J32" s="518">
        <v>1.2462698734694924</v>
      </c>
    </row>
    <row r="33" spans="1:10">
      <c r="A33" s="761" t="s">
        <v>608</v>
      </c>
      <c r="B33" s="766">
        <v>39.518432617499997</v>
      </c>
      <c r="C33" s="302">
        <v>255.89126738249999</v>
      </c>
      <c r="D33" s="767">
        <f t="shared" si="0"/>
        <v>295.40969999999999</v>
      </c>
      <c r="E33" s="766">
        <v>21</v>
      </c>
      <c r="F33" s="302">
        <v>240</v>
      </c>
      <c r="G33" s="767">
        <v>261</v>
      </c>
      <c r="H33" s="773">
        <v>0.53139759370670347</v>
      </c>
      <c r="I33" s="718">
        <v>0.93789835993603443</v>
      </c>
      <c r="J33" s="518">
        <v>0.88351871993370568</v>
      </c>
    </row>
    <row r="34" spans="1:10">
      <c r="A34" s="761" t="s">
        <v>609</v>
      </c>
      <c r="B34" s="766">
        <v>64493.768544999999</v>
      </c>
      <c r="C34" s="302">
        <v>0</v>
      </c>
      <c r="D34" s="767">
        <f t="shared" si="0"/>
        <v>64493.768544999999</v>
      </c>
      <c r="E34" s="766">
        <v>51235</v>
      </c>
      <c r="F34" s="302">
        <v>0</v>
      </c>
      <c r="G34" s="767">
        <v>51235</v>
      </c>
      <c r="H34" s="773">
        <v>0.79441783533321053</v>
      </c>
      <c r="I34" s="718" t="s">
        <v>545</v>
      </c>
      <c r="J34" s="518">
        <v>0.79441783533321053</v>
      </c>
    </row>
    <row r="35" spans="1:10">
      <c r="A35" s="761" t="s">
        <v>610</v>
      </c>
      <c r="B35" s="766">
        <v>75102.093465704354</v>
      </c>
      <c r="C35" s="302">
        <v>8030.4533462956479</v>
      </c>
      <c r="D35" s="767">
        <f t="shared" si="0"/>
        <v>83132.546812000001</v>
      </c>
      <c r="E35" s="766">
        <v>81683</v>
      </c>
      <c r="F35" s="302">
        <v>9415</v>
      </c>
      <c r="G35" s="767">
        <v>91098</v>
      </c>
      <c r="H35" s="773">
        <v>1.0876261397067559</v>
      </c>
      <c r="I35" s="718">
        <v>1.1724120163580836</v>
      </c>
      <c r="J35" s="518">
        <v>1.09581630171891</v>
      </c>
    </row>
    <row r="36" spans="1:10">
      <c r="A36" s="761" t="s">
        <v>611</v>
      </c>
      <c r="B36" s="766">
        <v>11139.126353043835</v>
      </c>
      <c r="C36" s="302">
        <v>16124.906778956163</v>
      </c>
      <c r="D36" s="767">
        <f t="shared" si="0"/>
        <v>27264.033131999997</v>
      </c>
      <c r="E36" s="766">
        <v>6128</v>
      </c>
      <c r="F36" s="302">
        <v>15675</v>
      </c>
      <c r="G36" s="767">
        <v>21803</v>
      </c>
      <c r="H36" s="773">
        <v>0.55013291040777945</v>
      </c>
      <c r="I36" s="718">
        <v>0.97209864310388971</v>
      </c>
      <c r="J36" s="518">
        <v>0.7996982652727801</v>
      </c>
    </row>
    <row r="37" spans="1:10">
      <c r="A37" s="761" t="s">
        <v>612</v>
      </c>
      <c r="B37" s="766">
        <v>40074.178326000001</v>
      </c>
      <c r="C37" s="302">
        <v>0</v>
      </c>
      <c r="D37" s="767">
        <f t="shared" si="0"/>
        <v>40074.178326000001</v>
      </c>
      <c r="E37" s="766">
        <v>37271</v>
      </c>
      <c r="F37" s="302">
        <v>0</v>
      </c>
      <c r="G37" s="767">
        <v>37271</v>
      </c>
      <c r="H37" s="773">
        <v>0.93005026071410912</v>
      </c>
      <c r="I37" s="718" t="s">
        <v>545</v>
      </c>
      <c r="J37" s="518">
        <v>0.93005026071410912</v>
      </c>
    </row>
    <row r="38" spans="1:10">
      <c r="A38" s="761" t="s">
        <v>613</v>
      </c>
      <c r="B38" s="766">
        <v>14603.921712410185</v>
      </c>
      <c r="C38" s="302">
        <v>1181.8661515898161</v>
      </c>
      <c r="D38" s="767">
        <f t="shared" si="0"/>
        <v>15785.787864000002</v>
      </c>
      <c r="E38" s="766">
        <v>21126</v>
      </c>
      <c r="F38" s="302">
        <v>923</v>
      </c>
      <c r="G38" s="767">
        <v>22049</v>
      </c>
      <c r="H38" s="773">
        <v>1.4465977301184416</v>
      </c>
      <c r="I38" s="718">
        <v>0.78096830064758516</v>
      </c>
      <c r="J38" s="518">
        <v>1.3967627203633881</v>
      </c>
    </row>
    <row r="39" spans="1:10">
      <c r="A39" s="761" t="s">
        <v>614</v>
      </c>
      <c r="B39" s="766">
        <v>91993.583608449189</v>
      </c>
      <c r="C39" s="302">
        <v>3683.8158725508233</v>
      </c>
      <c r="D39" s="767">
        <f t="shared" si="0"/>
        <v>95677.399481000015</v>
      </c>
      <c r="E39" s="766">
        <v>109459</v>
      </c>
      <c r="F39" s="302">
        <v>3211</v>
      </c>
      <c r="G39" s="767">
        <v>112670</v>
      </c>
      <c r="H39" s="773">
        <v>1.1898547236282107</v>
      </c>
      <c r="I39" s="718">
        <v>0.87165051432838681</v>
      </c>
      <c r="J39" s="518">
        <v>1.1776030767054286</v>
      </c>
    </row>
    <row r="40" spans="1:10">
      <c r="A40" s="761" t="s">
        <v>615</v>
      </c>
      <c r="B40" s="766">
        <v>20862.7489791632</v>
      </c>
      <c r="C40" s="302">
        <v>6.5584468368</v>
      </c>
      <c r="D40" s="767">
        <f t="shared" si="0"/>
        <v>20869.307425999999</v>
      </c>
      <c r="E40" s="766">
        <v>19675</v>
      </c>
      <c r="F40" s="302">
        <v>1</v>
      </c>
      <c r="G40" s="767">
        <v>19676</v>
      </c>
      <c r="H40" s="773">
        <v>0.94306843358229198</v>
      </c>
      <c r="I40" s="718">
        <v>0.15247512480987349</v>
      </c>
      <c r="J40" s="518">
        <v>0.94281997952105878</v>
      </c>
    </row>
    <row r="41" spans="1:10">
      <c r="A41" s="761" t="s">
        <v>616</v>
      </c>
      <c r="B41" s="766">
        <v>10224.929843811067</v>
      </c>
      <c r="C41" s="302">
        <v>10661.409843188932</v>
      </c>
      <c r="D41" s="767">
        <f t="shared" si="0"/>
        <v>20886.339687</v>
      </c>
      <c r="E41" s="766">
        <v>9584</v>
      </c>
      <c r="F41" s="302">
        <v>8421</v>
      </c>
      <c r="G41" s="767">
        <v>18005</v>
      </c>
      <c r="H41" s="773">
        <v>0.93731694460485626</v>
      </c>
      <c r="I41" s="718">
        <v>0.78985801351401719</v>
      </c>
      <c r="J41" s="518">
        <v>0.862046690316284</v>
      </c>
    </row>
    <row r="42" spans="1:10">
      <c r="A42" s="761" t="s">
        <v>617</v>
      </c>
      <c r="B42" s="766">
        <v>8.1111329087179911</v>
      </c>
      <c r="C42" s="302">
        <v>360.25858909128203</v>
      </c>
      <c r="D42" s="767">
        <f t="shared" si="0"/>
        <v>368.36972200000002</v>
      </c>
      <c r="E42" s="766">
        <v>1</v>
      </c>
      <c r="F42" s="302">
        <v>114</v>
      </c>
      <c r="G42" s="767">
        <v>115</v>
      </c>
      <c r="H42" s="773">
        <v>0.12328733991341481</v>
      </c>
      <c r="I42" s="718">
        <v>0.31643936730989297</v>
      </c>
      <c r="J42" s="518">
        <v>0.31218635281864993</v>
      </c>
    </row>
    <row r="43" spans="1:10">
      <c r="A43" s="761" t="s">
        <v>618</v>
      </c>
      <c r="B43" s="766">
        <v>0</v>
      </c>
      <c r="C43" s="302">
        <v>15.537756</v>
      </c>
      <c r="D43" s="767">
        <f t="shared" si="0"/>
        <v>15.537756</v>
      </c>
      <c r="E43" s="766">
        <v>0</v>
      </c>
      <c r="F43" s="302">
        <v>9</v>
      </c>
      <c r="G43" s="767">
        <v>9</v>
      </c>
      <c r="H43" s="773" t="s">
        <v>545</v>
      </c>
      <c r="I43" s="718">
        <v>0.5792342214667292</v>
      </c>
      <c r="J43" s="518">
        <v>0.5792342214667292</v>
      </c>
    </row>
    <row r="44" spans="1:10">
      <c r="A44" s="761" t="s">
        <v>619</v>
      </c>
      <c r="B44" s="766">
        <v>36064.147711999998</v>
      </c>
      <c r="C44" s="302">
        <v>0</v>
      </c>
      <c r="D44" s="767">
        <f t="shared" si="0"/>
        <v>36064.147711999998</v>
      </c>
      <c r="E44" s="766">
        <v>45735</v>
      </c>
      <c r="F44" s="302">
        <v>0</v>
      </c>
      <c r="G44" s="767">
        <v>45735</v>
      </c>
      <c r="H44" s="773">
        <v>1.2681569620119462</v>
      </c>
      <c r="I44" s="718" t="s">
        <v>545</v>
      </c>
      <c r="J44" s="518">
        <v>1.2681569620119462</v>
      </c>
    </row>
    <row r="45" spans="1:10">
      <c r="A45" s="761" t="s">
        <v>620</v>
      </c>
      <c r="B45" s="766">
        <v>43521.860305762581</v>
      </c>
      <c r="C45" s="302">
        <v>2641.2432832374129</v>
      </c>
      <c r="D45" s="767">
        <f t="shared" si="0"/>
        <v>46163.103588999991</v>
      </c>
      <c r="E45" s="766">
        <v>40123</v>
      </c>
      <c r="F45" s="302">
        <v>2793</v>
      </c>
      <c r="G45" s="767">
        <v>42916</v>
      </c>
      <c r="H45" s="773">
        <v>0.92190452609599161</v>
      </c>
      <c r="I45" s="718">
        <v>1.0574565462128034</v>
      </c>
      <c r="J45" s="518">
        <v>0.92966019750514062</v>
      </c>
    </row>
    <row r="46" spans="1:10">
      <c r="A46" s="761" t="s">
        <v>621</v>
      </c>
      <c r="B46" s="766">
        <v>29584.802745080422</v>
      </c>
      <c r="C46" s="302">
        <v>25973.081497919578</v>
      </c>
      <c r="D46" s="767">
        <f t="shared" si="0"/>
        <v>55557.884243</v>
      </c>
      <c r="E46" s="766">
        <v>22598</v>
      </c>
      <c r="F46" s="302">
        <v>22114</v>
      </c>
      <c r="G46" s="767">
        <v>44712</v>
      </c>
      <c r="H46" s="773">
        <v>0.76383811630306586</v>
      </c>
      <c r="I46" s="718">
        <v>0.85141995961362205</v>
      </c>
      <c r="J46" s="518">
        <v>0.80478226644553108</v>
      </c>
    </row>
    <row r="47" spans="1:10">
      <c r="A47" s="761" t="s">
        <v>622</v>
      </c>
      <c r="B47" s="766">
        <v>11554.430844342951</v>
      </c>
      <c r="C47" s="302">
        <v>0.42085365705</v>
      </c>
      <c r="D47" s="767">
        <f t="shared" si="0"/>
        <v>11554.851698</v>
      </c>
      <c r="E47" s="766">
        <v>13157</v>
      </c>
      <c r="F47" s="302">
        <v>0</v>
      </c>
      <c r="G47" s="767">
        <v>13157</v>
      </c>
      <c r="H47" s="773">
        <v>1.1386973687623625</v>
      </c>
      <c r="I47" s="718">
        <v>0</v>
      </c>
      <c r="J47" s="518">
        <v>1.1386558948460854</v>
      </c>
    </row>
    <row r="48" spans="1:10">
      <c r="A48" s="761" t="s">
        <v>623</v>
      </c>
      <c r="B48" s="766">
        <v>10.617100372228297</v>
      </c>
      <c r="C48" s="302">
        <v>9258.1781436277724</v>
      </c>
      <c r="D48" s="767">
        <f t="shared" si="0"/>
        <v>9268.7952440000008</v>
      </c>
      <c r="E48" s="766">
        <v>4</v>
      </c>
      <c r="F48" s="302">
        <v>11016</v>
      </c>
      <c r="G48" s="767">
        <v>11020</v>
      </c>
      <c r="H48" s="773">
        <v>0.37675070026304064</v>
      </c>
      <c r="I48" s="718">
        <v>1.1898669294435755</v>
      </c>
      <c r="J48" s="518">
        <v>1.1889355315226768</v>
      </c>
    </row>
    <row r="49" spans="1:19">
      <c r="A49" s="761" t="s">
        <v>624</v>
      </c>
      <c r="B49" s="766">
        <v>0</v>
      </c>
      <c r="C49" s="302">
        <v>555.80779300000006</v>
      </c>
      <c r="D49" s="767">
        <f t="shared" si="0"/>
        <v>555.80779300000006</v>
      </c>
      <c r="E49" s="766">
        <v>0</v>
      </c>
      <c r="F49" s="302">
        <v>268</v>
      </c>
      <c r="G49" s="767">
        <v>268</v>
      </c>
      <c r="H49" s="773" t="s">
        <v>545</v>
      </c>
      <c r="I49" s="718">
        <v>0.48218107657947135</v>
      </c>
      <c r="J49" s="518">
        <v>0.48218107657947135</v>
      </c>
    </row>
    <row r="50" spans="1:19">
      <c r="A50" s="761" t="s">
        <v>625</v>
      </c>
      <c r="B50" s="766">
        <v>535.67097129109152</v>
      </c>
      <c r="C50" s="302">
        <v>6648.3718817089084</v>
      </c>
      <c r="D50" s="767">
        <f t="shared" si="0"/>
        <v>7184.0428529999999</v>
      </c>
      <c r="E50" s="766">
        <v>358</v>
      </c>
      <c r="F50" s="302">
        <v>9946</v>
      </c>
      <c r="G50" s="767">
        <v>10304</v>
      </c>
      <c r="H50" s="773">
        <v>0.66832070279473388</v>
      </c>
      <c r="I50" s="718">
        <v>1.4960053644657831</v>
      </c>
      <c r="J50" s="518">
        <v>1.4342898853529431</v>
      </c>
    </row>
    <row r="51" spans="1:19">
      <c r="A51" s="761" t="s">
        <v>626</v>
      </c>
      <c r="B51" s="766">
        <v>0</v>
      </c>
      <c r="C51" s="302">
        <v>8976.5105220000005</v>
      </c>
      <c r="D51" s="767">
        <f t="shared" si="0"/>
        <v>8976.5105220000005</v>
      </c>
      <c r="E51" s="766">
        <v>0</v>
      </c>
      <c r="F51" s="302">
        <v>6823</v>
      </c>
      <c r="G51" s="767">
        <v>6823</v>
      </c>
      <c r="H51" s="773" t="s">
        <v>545</v>
      </c>
      <c r="I51" s="718">
        <v>0.76009491475311164</v>
      </c>
      <c r="J51" s="518">
        <v>0.76009491475311164</v>
      </c>
    </row>
    <row r="52" spans="1:19">
      <c r="A52" s="761" t="s">
        <v>627</v>
      </c>
      <c r="B52" s="766">
        <v>21107.277733743998</v>
      </c>
      <c r="C52" s="302">
        <v>0.54037625600000005</v>
      </c>
      <c r="D52" s="767">
        <f t="shared" si="0"/>
        <v>21107.81811</v>
      </c>
      <c r="E52" s="766">
        <v>21234</v>
      </c>
      <c r="F52" s="302">
        <v>1</v>
      </c>
      <c r="G52" s="767">
        <v>21235</v>
      </c>
      <c r="H52" s="773">
        <v>1.0060037238271333</v>
      </c>
      <c r="I52" s="718">
        <v>1.8505624347787775</v>
      </c>
      <c r="J52" s="518">
        <v>1.0060253451748169</v>
      </c>
    </row>
    <row r="53" spans="1:19" ht="13.5" thickBot="1">
      <c r="A53" s="762" t="s">
        <v>628</v>
      </c>
      <c r="B53" s="768">
        <v>9765.1536860601191</v>
      </c>
      <c r="C53" s="311">
        <v>112.81748993987999</v>
      </c>
      <c r="D53" s="769">
        <f t="shared" si="0"/>
        <v>9877.9711759999991</v>
      </c>
      <c r="E53" s="768">
        <v>11341</v>
      </c>
      <c r="F53" s="311">
        <v>105</v>
      </c>
      <c r="G53" s="769">
        <v>11446</v>
      </c>
      <c r="H53" s="774">
        <v>1.1613744508895361</v>
      </c>
      <c r="I53" s="720">
        <v>0.93070675527308844</v>
      </c>
      <c r="J53" s="721">
        <v>1.1587399675562691</v>
      </c>
    </row>
    <row r="54" spans="1:19" ht="13.5" thickBot="1">
      <c r="A54" s="763" t="s">
        <v>9</v>
      </c>
      <c r="B54" s="770">
        <f>SUM(B6:B53)</f>
        <v>1097024.8603257784</v>
      </c>
      <c r="C54" s="313">
        <f t="shared" ref="C54:D54" si="1">SUM(C6:C53)</f>
        <v>304676.78766422166</v>
      </c>
      <c r="D54" s="771">
        <f t="shared" si="1"/>
        <v>1401701.64799</v>
      </c>
      <c r="E54" s="776">
        <v>1146979</v>
      </c>
      <c r="F54" s="722">
        <v>307468</v>
      </c>
      <c r="G54" s="771">
        <v>1454447</v>
      </c>
      <c r="H54" s="775">
        <v>1.0455360142516614</v>
      </c>
      <c r="I54" s="723">
        <v>1.0091612241194248</v>
      </c>
      <c r="J54" s="724">
        <v>1.0376295141591902</v>
      </c>
    </row>
    <row r="56" spans="1:19" ht="14.25">
      <c r="A56" s="1551" t="s">
        <v>629</v>
      </c>
      <c r="B56" s="1552"/>
      <c r="C56" s="1552"/>
      <c r="D56" s="1552"/>
      <c r="E56" s="1552"/>
      <c r="F56" s="1552"/>
      <c r="G56" s="1552"/>
      <c r="H56" s="1552"/>
      <c r="I56" s="1552"/>
      <c r="J56" s="1552"/>
      <c r="K56" s="328"/>
      <c r="L56" s="328"/>
      <c r="M56" s="328"/>
      <c r="N56" s="328"/>
      <c r="O56" s="328"/>
      <c r="P56" s="328"/>
      <c r="Q56" s="328"/>
      <c r="R56" s="328"/>
      <c r="S56" s="328"/>
    </row>
    <row r="57" spans="1:19" ht="14.25">
      <c r="A57" s="1553" t="s">
        <v>630</v>
      </c>
      <c r="B57" s="1553"/>
      <c r="C57" s="1553"/>
      <c r="D57" s="1553"/>
      <c r="E57" s="1553"/>
      <c r="F57" s="1553"/>
      <c r="G57" s="1553"/>
      <c r="H57" s="1553"/>
      <c r="I57" s="1553"/>
      <c r="J57" s="1553"/>
      <c r="K57" s="328"/>
      <c r="L57" s="328"/>
      <c r="M57" s="328"/>
      <c r="N57" s="328"/>
      <c r="O57" s="328"/>
      <c r="P57" s="328"/>
      <c r="Q57" s="328"/>
      <c r="R57" s="328"/>
      <c r="S57" s="328"/>
    </row>
    <row r="58" spans="1:19" ht="14.25">
      <c r="A58" t="s">
        <v>631</v>
      </c>
    </row>
    <row r="60" spans="1:19" ht="26.25" customHeight="1">
      <c r="A60" s="1554" t="s">
        <v>159</v>
      </c>
      <c r="B60" s="1554"/>
      <c r="C60" s="1554"/>
      <c r="D60" s="1554"/>
      <c r="E60" s="1554"/>
      <c r="F60" s="1554"/>
      <c r="G60" s="1554"/>
      <c r="H60" s="1554"/>
      <c r="I60" s="1554"/>
      <c r="J60" s="1554"/>
    </row>
    <row r="62" spans="1:19">
      <c r="A62" s="1"/>
    </row>
    <row r="66" spans="8:8">
      <c r="H66" t="s">
        <v>632</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65"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M22"/>
  <sheetViews>
    <sheetView zoomScale="90" zoomScaleNormal="90" workbookViewId="0">
      <selection sqref="A1:H1"/>
    </sheetView>
  </sheetViews>
  <sheetFormatPr defaultColWidth="8.5703125" defaultRowHeight="12.75"/>
  <cols>
    <col min="1" max="1" width="10.5703125" customWidth="1"/>
    <col min="2" max="5" width="12.5703125" customWidth="1"/>
    <col min="6" max="6" width="13.5703125" customWidth="1"/>
    <col min="7" max="7" width="14.5703125" style="261" customWidth="1"/>
    <col min="8" max="8" width="12.5703125" customWidth="1"/>
    <col min="9" max="9" width="12.140625" style="4" bestFit="1" customWidth="1"/>
    <col min="10" max="11" width="8.5703125" style="4"/>
  </cols>
  <sheetData>
    <row r="1" spans="1:13" ht="15.75">
      <c r="A1" s="1342" t="s">
        <v>633</v>
      </c>
      <c r="B1" s="1342"/>
      <c r="C1" s="1342"/>
      <c r="D1" s="1342"/>
      <c r="E1" s="1342"/>
      <c r="F1" s="1342"/>
      <c r="G1" s="1342"/>
      <c r="H1" s="1342"/>
      <c r="I1" s="1250"/>
      <c r="J1" s="1250"/>
      <c r="K1" s="1250"/>
      <c r="L1" s="1179"/>
      <c r="M1" s="1179"/>
    </row>
    <row r="2" spans="1:13" ht="15.75">
      <c r="A2" s="1395" t="s">
        <v>1</v>
      </c>
      <c r="B2" s="1438"/>
      <c r="C2" s="1438"/>
      <c r="D2" s="1438"/>
      <c r="E2" s="1438"/>
      <c r="F2" s="1438"/>
      <c r="G2" s="1438"/>
      <c r="H2" s="1438"/>
      <c r="I2" s="1250"/>
      <c r="J2" s="1250"/>
      <c r="K2" s="1250"/>
      <c r="L2" s="1179"/>
      <c r="M2" s="1179"/>
    </row>
    <row r="3" spans="1:13" ht="16.5" thickBot="1">
      <c r="A3" s="1555" t="s">
        <v>877</v>
      </c>
      <c r="B3" s="1438"/>
      <c r="C3" s="1438"/>
      <c r="D3" s="1438"/>
      <c r="E3" s="1438"/>
      <c r="F3" s="1438"/>
      <c r="G3" s="1438"/>
      <c r="H3" s="1438"/>
      <c r="I3" s="1250"/>
      <c r="J3" s="1250"/>
      <c r="K3" s="1250"/>
      <c r="L3" s="1179"/>
      <c r="M3" s="1179"/>
    </row>
    <row r="4" spans="1:13" ht="51">
      <c r="A4" s="428" t="s">
        <v>366</v>
      </c>
      <c r="B4" s="429" t="s">
        <v>634</v>
      </c>
      <c r="C4" s="429" t="s">
        <v>635</v>
      </c>
      <c r="D4" s="429" t="s">
        <v>636</v>
      </c>
      <c r="E4" s="429" t="s">
        <v>637</v>
      </c>
      <c r="F4" s="429" t="s">
        <v>638</v>
      </c>
      <c r="G4" s="430" t="s">
        <v>639</v>
      </c>
      <c r="H4" s="425" t="s">
        <v>640</v>
      </c>
      <c r="I4" s="6"/>
      <c r="J4" s="6"/>
    </row>
    <row r="5" spans="1:13" s="4" customFormat="1">
      <c r="A5" s="305" t="s">
        <v>374</v>
      </c>
      <c r="B5" s="302">
        <v>1536454</v>
      </c>
      <c r="C5" s="302">
        <v>38218</v>
      </c>
      <c r="D5" s="306">
        <v>2.4874158289151512E-2</v>
      </c>
      <c r="E5" s="334">
        <v>21668</v>
      </c>
      <c r="F5" s="334">
        <v>16550</v>
      </c>
      <c r="G5" s="306">
        <v>0.5669579779161652</v>
      </c>
      <c r="H5" s="307">
        <v>1.0771555803167554E-2</v>
      </c>
      <c r="I5" s="338"/>
      <c r="J5" s="308"/>
    </row>
    <row r="6" spans="1:13">
      <c r="A6" s="305" t="s">
        <v>375</v>
      </c>
      <c r="B6" s="302">
        <v>1527890</v>
      </c>
      <c r="C6" s="302">
        <v>33516</v>
      </c>
      <c r="D6" s="306">
        <v>2.1936134145782746E-2</v>
      </c>
      <c r="E6" s="334">
        <v>19536</v>
      </c>
      <c r="F6" s="334">
        <v>13980</v>
      </c>
      <c r="G6" s="306">
        <v>0.58288578589330464</v>
      </c>
      <c r="H6" s="307">
        <v>9.1498733547572143E-3</v>
      </c>
      <c r="I6" s="338"/>
      <c r="J6" s="308"/>
    </row>
    <row r="7" spans="1:13">
      <c r="A7" s="305" t="s">
        <v>376</v>
      </c>
      <c r="B7" s="302">
        <v>1507820</v>
      </c>
      <c r="C7" s="302">
        <v>39919</v>
      </c>
      <c r="D7" s="306">
        <v>2.6474645514716611E-2</v>
      </c>
      <c r="E7" s="334">
        <v>22617</v>
      </c>
      <c r="F7" s="334">
        <v>17302</v>
      </c>
      <c r="G7" s="306">
        <v>0.56657230892557431</v>
      </c>
      <c r="H7" s="307">
        <v>1.1474844477457521E-2</v>
      </c>
      <c r="I7" s="339"/>
      <c r="J7" s="308"/>
    </row>
    <row r="8" spans="1:13">
      <c r="A8" s="305" t="s">
        <v>377</v>
      </c>
      <c r="B8" s="302">
        <v>1503109</v>
      </c>
      <c r="C8" s="302">
        <v>27881</v>
      </c>
      <c r="D8" s="306">
        <v>1.8548887672151522E-2</v>
      </c>
      <c r="E8" s="334">
        <v>13497</v>
      </c>
      <c r="F8" s="334">
        <v>14384</v>
      </c>
      <c r="G8" s="306">
        <v>0.48409311000322802</v>
      </c>
      <c r="H8" s="307">
        <v>9.5694989518391553E-3</v>
      </c>
      <c r="I8" s="339"/>
      <c r="J8" s="308"/>
    </row>
    <row r="9" spans="1:13">
      <c r="A9" s="305" t="s">
        <v>378</v>
      </c>
      <c r="B9" s="309">
        <v>1477208</v>
      </c>
      <c r="C9" s="309">
        <v>9934</v>
      </c>
      <c r="D9" s="306">
        <v>6.7248484979772656E-3</v>
      </c>
      <c r="E9" s="334"/>
      <c r="F9" s="334"/>
      <c r="G9" s="306"/>
      <c r="H9" s="307"/>
      <c r="I9" s="339"/>
    </row>
    <row r="10" spans="1:13">
      <c r="A10" s="305" t="s">
        <v>379</v>
      </c>
      <c r="B10" s="302">
        <v>1472943</v>
      </c>
      <c r="C10" s="302">
        <v>10337</v>
      </c>
      <c r="D10" s="306">
        <v>7.0179226215814194E-3</v>
      </c>
      <c r="E10" s="302"/>
      <c r="F10" s="302"/>
      <c r="G10" s="306"/>
      <c r="H10" s="307"/>
      <c r="I10" s="339"/>
    </row>
    <row r="11" spans="1:13">
      <c r="A11" s="305" t="s">
        <v>380</v>
      </c>
      <c r="B11" s="302">
        <v>1454447</v>
      </c>
      <c r="C11" s="302">
        <v>10049</v>
      </c>
      <c r="D11" s="306">
        <v>6.9091551634401253E-3</v>
      </c>
      <c r="E11" s="302"/>
      <c r="F11" s="302"/>
      <c r="G11" s="306"/>
      <c r="H11" s="347"/>
      <c r="I11" s="339"/>
    </row>
    <row r="12" spans="1:13">
      <c r="A12" s="305" t="s">
        <v>381</v>
      </c>
      <c r="B12" s="302"/>
      <c r="C12" s="302"/>
      <c r="D12" s="306"/>
      <c r="E12" s="302"/>
      <c r="F12" s="302"/>
      <c r="G12" s="306"/>
      <c r="H12" s="347"/>
      <c r="I12" s="339"/>
      <c r="J12" s="342"/>
    </row>
    <row r="13" spans="1:13">
      <c r="A13" s="305" t="s">
        <v>382</v>
      </c>
      <c r="B13" s="302"/>
      <c r="C13" s="302"/>
      <c r="D13" s="306"/>
      <c r="E13" s="302"/>
      <c r="F13" s="302"/>
      <c r="G13" s="306"/>
      <c r="H13" s="347"/>
      <c r="I13" s="346"/>
      <c r="J13" s="342"/>
      <c r="K13" s="342"/>
    </row>
    <row r="14" spans="1:13">
      <c r="A14" s="305" t="s">
        <v>383</v>
      </c>
      <c r="B14" s="302"/>
      <c r="C14" s="302"/>
      <c r="D14" s="306"/>
      <c r="E14" s="302"/>
      <c r="F14" s="302"/>
      <c r="G14" s="306"/>
      <c r="H14" s="307"/>
      <c r="I14" s="340"/>
    </row>
    <row r="15" spans="1:13">
      <c r="A15" s="305" t="s">
        <v>384</v>
      </c>
      <c r="B15" s="302"/>
      <c r="C15" s="302"/>
      <c r="D15" s="306"/>
      <c r="E15" s="302"/>
      <c r="F15" s="302"/>
      <c r="G15" s="306"/>
      <c r="H15" s="307"/>
      <c r="I15" s="340"/>
    </row>
    <row r="16" spans="1:13" ht="13.5" thickBot="1">
      <c r="A16" s="310" t="s">
        <v>385</v>
      </c>
      <c r="B16" s="311"/>
      <c r="C16" s="311"/>
      <c r="D16" s="306"/>
      <c r="E16" s="311"/>
      <c r="F16" s="311"/>
      <c r="G16" s="306"/>
      <c r="H16" s="307"/>
      <c r="I16" s="340"/>
    </row>
    <row r="17" spans="1:9" ht="13.5" thickBot="1">
      <c r="A17" s="312" t="s">
        <v>386</v>
      </c>
      <c r="B17" s="313">
        <v>1454447</v>
      </c>
      <c r="C17" s="313">
        <v>169854</v>
      </c>
      <c r="D17" s="314">
        <v>0.11678252971748025</v>
      </c>
      <c r="E17" s="313">
        <v>77318</v>
      </c>
      <c r="F17" s="313">
        <v>62216</v>
      </c>
      <c r="G17" s="314">
        <v>0.55411584273367065</v>
      </c>
      <c r="H17" s="341">
        <v>4.2776395427265482E-2</v>
      </c>
      <c r="I17" s="339"/>
    </row>
    <row r="19" spans="1:9" ht="26.25" customHeight="1">
      <c r="A19" s="1443" t="s">
        <v>641</v>
      </c>
      <c r="B19" s="1559"/>
      <c r="C19" s="1559"/>
      <c r="D19" s="1559"/>
      <c r="E19" s="1559"/>
      <c r="F19" s="1559"/>
      <c r="G19" s="1559"/>
      <c r="H19" s="1559"/>
      <c r="I19" s="274"/>
    </row>
    <row r="20" spans="1:9" ht="14.25">
      <c r="A20" s="1560" t="s">
        <v>642</v>
      </c>
      <c r="B20" s="1561"/>
      <c r="C20" s="1561"/>
      <c r="D20" s="1561"/>
      <c r="E20" s="1561"/>
      <c r="F20" s="1561"/>
      <c r="G20" s="1561"/>
      <c r="H20" s="1561"/>
      <c r="I20" s="328"/>
    </row>
    <row r="21" spans="1:9" ht="12.75" customHeight="1">
      <c r="A21" s="1562"/>
      <c r="B21" s="1562"/>
      <c r="C21" s="1562"/>
      <c r="D21" s="1562"/>
      <c r="E21" s="1562"/>
      <c r="F21" s="1562"/>
      <c r="G21" s="1562"/>
      <c r="H21" s="1562"/>
      <c r="I21" s="350"/>
    </row>
    <row r="22" spans="1:9" ht="29.1" customHeight="1">
      <c r="A22" s="1458" t="s">
        <v>643</v>
      </c>
      <c r="B22" s="1458"/>
      <c r="C22" s="1458"/>
      <c r="D22" s="1458"/>
      <c r="E22" s="1458"/>
      <c r="F22" s="1458"/>
      <c r="G22" s="1458"/>
      <c r="H22" s="1458"/>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M35"/>
  <sheetViews>
    <sheetView zoomScale="90" zoomScaleNormal="90" workbookViewId="0">
      <selection sqref="A1:G1"/>
    </sheetView>
  </sheetViews>
  <sheetFormatPr defaultColWidth="9.42578125" defaultRowHeight="12.75"/>
  <cols>
    <col min="1" max="1" width="48.5703125" customWidth="1"/>
    <col min="2" max="7" width="9.5703125" customWidth="1"/>
  </cols>
  <sheetData>
    <row r="1" spans="1:13" ht="15.75">
      <c r="A1" s="1342" t="s">
        <v>644</v>
      </c>
      <c r="B1" s="1342"/>
      <c r="C1" s="1342"/>
      <c r="D1" s="1342"/>
      <c r="E1" s="1342"/>
      <c r="F1" s="1342"/>
      <c r="G1" s="1564"/>
      <c r="H1" s="1179"/>
      <c r="I1" s="1179"/>
      <c r="J1" s="1179"/>
      <c r="K1" s="1179"/>
      <c r="L1" s="1179"/>
      <c r="M1" s="1179"/>
    </row>
    <row r="2" spans="1:13" ht="15.75">
      <c r="A2" s="1395" t="s">
        <v>1</v>
      </c>
      <c r="B2" s="1438"/>
      <c r="C2" s="1438"/>
      <c r="D2" s="1438"/>
      <c r="E2" s="1438"/>
      <c r="F2" s="1438"/>
      <c r="G2" s="1564"/>
      <c r="H2" s="1179"/>
      <c r="I2" s="1179"/>
      <c r="J2" s="1179"/>
      <c r="K2" s="1179"/>
      <c r="L2" s="1179"/>
      <c r="M2" s="1179"/>
    </row>
    <row r="3" spans="1:13" ht="16.5" thickBot="1">
      <c r="A3" s="1565" t="s">
        <v>877</v>
      </c>
      <c r="B3" s="1566"/>
      <c r="C3" s="1566"/>
      <c r="D3" s="1566"/>
      <c r="E3" s="1566"/>
      <c r="F3" s="1566"/>
      <c r="G3" s="1567"/>
      <c r="H3" s="1179"/>
      <c r="I3" s="1179"/>
      <c r="J3" s="1179"/>
      <c r="K3" s="1179"/>
      <c r="L3" s="1179"/>
      <c r="M3" s="1179"/>
    </row>
    <row r="4" spans="1:13" ht="13.5" customHeight="1">
      <c r="A4" s="1568" t="s">
        <v>645</v>
      </c>
      <c r="B4" s="1571" t="s">
        <v>646</v>
      </c>
      <c r="C4" s="1572"/>
      <c r="D4" s="1572"/>
      <c r="E4" s="1558"/>
      <c r="F4" s="1571" t="s">
        <v>647</v>
      </c>
      <c r="G4" s="1573"/>
    </row>
    <row r="5" spans="1:13" ht="13.5" customHeight="1">
      <c r="A5" s="1569"/>
      <c r="B5" s="1576" t="s">
        <v>648</v>
      </c>
      <c r="C5" s="1577"/>
      <c r="D5" s="1577"/>
      <c r="E5" s="1578"/>
      <c r="F5" s="1574"/>
      <c r="G5" s="1575"/>
    </row>
    <row r="6" spans="1:13" ht="24.75" customHeight="1" thickBot="1">
      <c r="A6" s="1570"/>
      <c r="B6" s="788" t="s">
        <v>649</v>
      </c>
      <c r="C6" s="788" t="s">
        <v>650</v>
      </c>
      <c r="D6" s="788" t="s">
        <v>651</v>
      </c>
      <c r="E6" s="788" t="s">
        <v>467</v>
      </c>
      <c r="F6" s="789" t="s">
        <v>652</v>
      </c>
      <c r="G6" s="790" t="s">
        <v>653</v>
      </c>
    </row>
    <row r="7" spans="1:13">
      <c r="A7" s="783" t="s">
        <v>654</v>
      </c>
      <c r="B7" s="784"/>
      <c r="C7" s="785" t="s">
        <v>655</v>
      </c>
      <c r="D7" s="786"/>
      <c r="E7" s="785" t="s">
        <v>656</v>
      </c>
      <c r="F7" s="787">
        <v>2</v>
      </c>
      <c r="G7" s="791">
        <v>12</v>
      </c>
    </row>
    <row r="8" spans="1:13">
      <c r="A8" s="336" t="s">
        <v>657</v>
      </c>
      <c r="B8" s="337"/>
      <c r="C8" s="337" t="s">
        <v>655</v>
      </c>
      <c r="D8" s="335"/>
      <c r="E8" s="337"/>
      <c r="F8" s="782">
        <v>0</v>
      </c>
      <c r="G8" s="792">
        <v>0</v>
      </c>
    </row>
    <row r="9" spans="1:13">
      <c r="A9" s="316" t="s">
        <v>658</v>
      </c>
      <c r="B9" s="317"/>
      <c r="C9" s="317" t="s">
        <v>655</v>
      </c>
      <c r="D9" s="318"/>
      <c r="E9" s="317"/>
      <c r="F9" s="782">
        <v>0</v>
      </c>
      <c r="G9" s="792">
        <v>0</v>
      </c>
    </row>
    <row r="10" spans="1:13">
      <c r="A10" s="316" t="s">
        <v>659</v>
      </c>
      <c r="B10" s="317"/>
      <c r="C10" s="317" t="s">
        <v>655</v>
      </c>
      <c r="D10" s="318"/>
      <c r="E10" s="317"/>
      <c r="F10" s="782">
        <v>0</v>
      </c>
      <c r="G10" s="792">
        <v>1</v>
      </c>
    </row>
    <row r="11" spans="1:13">
      <c r="A11" s="316" t="s">
        <v>660</v>
      </c>
      <c r="B11" s="317"/>
      <c r="C11" s="317" t="s">
        <v>655</v>
      </c>
      <c r="D11" s="318"/>
      <c r="E11" s="317" t="s">
        <v>656</v>
      </c>
      <c r="F11" s="782">
        <v>9</v>
      </c>
      <c r="G11" s="792">
        <v>136</v>
      </c>
    </row>
    <row r="12" spans="1:13">
      <c r="A12" s="316" t="s">
        <v>661</v>
      </c>
      <c r="B12" s="317"/>
      <c r="C12" s="317" t="s">
        <v>655</v>
      </c>
      <c r="D12" s="318"/>
      <c r="E12" s="317"/>
      <c r="F12" s="782">
        <v>12</v>
      </c>
      <c r="G12" s="792">
        <v>154</v>
      </c>
    </row>
    <row r="13" spans="1:13">
      <c r="A13" s="316" t="s">
        <v>662</v>
      </c>
      <c r="B13" s="317"/>
      <c r="C13" s="317" t="s">
        <v>655</v>
      </c>
      <c r="D13" s="318"/>
      <c r="E13" s="317"/>
      <c r="F13" s="782">
        <v>0</v>
      </c>
      <c r="G13" s="792">
        <v>0</v>
      </c>
    </row>
    <row r="14" spans="1:13">
      <c r="A14" s="316" t="s">
        <v>663</v>
      </c>
      <c r="B14" s="317"/>
      <c r="C14" s="317" t="s">
        <v>655</v>
      </c>
      <c r="D14" s="318"/>
      <c r="E14" s="317" t="s">
        <v>656</v>
      </c>
      <c r="F14" s="782">
        <v>0</v>
      </c>
      <c r="G14" s="792">
        <v>0</v>
      </c>
    </row>
    <row r="15" spans="1:13">
      <c r="A15" s="316" t="s">
        <v>664</v>
      </c>
      <c r="B15" s="319"/>
      <c r="C15" s="320" t="s">
        <v>655</v>
      </c>
      <c r="D15" s="321"/>
      <c r="E15" s="320" t="s">
        <v>656</v>
      </c>
      <c r="F15" s="782">
        <v>3</v>
      </c>
      <c r="G15" s="792">
        <v>20</v>
      </c>
    </row>
    <row r="16" spans="1:13">
      <c r="A16" s="316" t="s">
        <v>665</v>
      </c>
      <c r="B16" s="319"/>
      <c r="C16" s="320" t="s">
        <v>655</v>
      </c>
      <c r="D16" s="321"/>
      <c r="E16" s="320" t="s">
        <v>656</v>
      </c>
      <c r="F16" s="782">
        <v>30</v>
      </c>
      <c r="G16" s="792">
        <v>127</v>
      </c>
    </row>
    <row r="17" spans="1:7">
      <c r="A17" s="316" t="s">
        <v>666</v>
      </c>
      <c r="B17" s="319"/>
      <c r="C17" s="320" t="s">
        <v>655</v>
      </c>
      <c r="D17" s="321"/>
      <c r="E17" s="320"/>
      <c r="F17" s="782">
        <v>0</v>
      </c>
      <c r="G17" s="792">
        <v>1</v>
      </c>
    </row>
    <row r="18" spans="1:7">
      <c r="A18" s="316" t="s">
        <v>667</v>
      </c>
      <c r="B18" s="319"/>
      <c r="C18" s="320" t="s">
        <v>655</v>
      </c>
      <c r="D18" s="321"/>
      <c r="E18" s="320"/>
      <c r="F18" s="782">
        <v>0</v>
      </c>
      <c r="G18" s="792">
        <v>0</v>
      </c>
    </row>
    <row r="19" spans="1:7">
      <c r="A19" s="316" t="s">
        <v>668</v>
      </c>
      <c r="B19" s="322"/>
      <c r="C19" s="317" t="s">
        <v>655</v>
      </c>
      <c r="D19" s="318"/>
      <c r="E19" s="317"/>
      <c r="F19" s="782">
        <v>0</v>
      </c>
      <c r="G19" s="792">
        <v>2</v>
      </c>
    </row>
    <row r="20" spans="1:7">
      <c r="A20" s="316" t="s">
        <v>669</v>
      </c>
      <c r="B20" s="317"/>
      <c r="C20" s="317" t="s">
        <v>655</v>
      </c>
      <c r="D20" s="318"/>
      <c r="E20" s="317"/>
      <c r="F20" s="782">
        <v>0</v>
      </c>
      <c r="G20" s="792">
        <v>0</v>
      </c>
    </row>
    <row r="21" spans="1:7">
      <c r="A21" s="323" t="s">
        <v>670</v>
      </c>
      <c r="B21" s="317"/>
      <c r="C21" s="317" t="s">
        <v>655</v>
      </c>
      <c r="D21" s="318"/>
      <c r="E21" s="317"/>
      <c r="F21" s="782">
        <v>0</v>
      </c>
      <c r="G21" s="792">
        <v>0</v>
      </c>
    </row>
    <row r="22" spans="1:7">
      <c r="A22" s="323" t="s">
        <v>671</v>
      </c>
      <c r="B22" s="317"/>
      <c r="C22" s="317" t="s">
        <v>655</v>
      </c>
      <c r="D22" s="318"/>
      <c r="E22" s="317" t="s">
        <v>656</v>
      </c>
      <c r="F22" s="782">
        <v>0</v>
      </c>
      <c r="G22" s="792">
        <v>0</v>
      </c>
    </row>
    <row r="23" spans="1:7">
      <c r="A23" s="323" t="s">
        <v>672</v>
      </c>
      <c r="B23" s="317"/>
      <c r="C23" s="317" t="s">
        <v>655</v>
      </c>
      <c r="D23" s="318"/>
      <c r="E23" s="317" t="s">
        <v>656</v>
      </c>
      <c r="F23" s="782">
        <v>0</v>
      </c>
      <c r="G23" s="792">
        <v>11</v>
      </c>
    </row>
    <row r="24" spans="1:7">
      <c r="A24" s="315" t="s">
        <v>673</v>
      </c>
      <c r="B24" s="317"/>
      <c r="C24" s="317" t="s">
        <v>655</v>
      </c>
      <c r="D24" s="318"/>
      <c r="E24" s="317"/>
      <c r="F24" s="782">
        <v>0</v>
      </c>
      <c r="G24" s="792">
        <v>0</v>
      </c>
    </row>
    <row r="25" spans="1:7">
      <c r="A25" s="323" t="s">
        <v>674</v>
      </c>
      <c r="B25" s="317"/>
      <c r="C25" s="317" t="s">
        <v>655</v>
      </c>
      <c r="D25" s="318"/>
      <c r="E25" s="317"/>
      <c r="F25" s="782">
        <v>2</v>
      </c>
      <c r="G25" s="792">
        <v>57</v>
      </c>
    </row>
    <row r="26" spans="1:7">
      <c r="A26" s="323" t="s">
        <v>675</v>
      </c>
      <c r="B26" s="317"/>
      <c r="C26" s="317" t="s">
        <v>655</v>
      </c>
      <c r="D26" s="318"/>
      <c r="E26" s="317"/>
      <c r="F26" s="782">
        <v>0</v>
      </c>
      <c r="G26" s="792">
        <v>0</v>
      </c>
    </row>
    <row r="27" spans="1:7">
      <c r="A27" s="323" t="s">
        <v>676</v>
      </c>
      <c r="B27" s="317"/>
      <c r="C27" s="317" t="s">
        <v>655</v>
      </c>
      <c r="D27" s="318"/>
      <c r="E27" s="317" t="s">
        <v>656</v>
      </c>
      <c r="F27" s="782">
        <v>1</v>
      </c>
      <c r="G27" s="792">
        <v>10</v>
      </c>
    </row>
    <row r="28" spans="1:7">
      <c r="A28" s="323" t="s">
        <v>677</v>
      </c>
      <c r="B28" s="317"/>
      <c r="C28" s="317" t="s">
        <v>655</v>
      </c>
      <c r="D28" s="318"/>
      <c r="E28" s="317"/>
      <c r="F28" s="782">
        <v>0</v>
      </c>
      <c r="G28" s="792">
        <v>0</v>
      </c>
    </row>
    <row r="29" spans="1:7">
      <c r="A29" s="323" t="s">
        <v>678</v>
      </c>
      <c r="B29" s="317"/>
      <c r="C29" s="317" t="s">
        <v>655</v>
      </c>
      <c r="D29" s="318"/>
      <c r="E29" s="317"/>
      <c r="F29" s="782">
        <v>0</v>
      </c>
      <c r="G29" s="792">
        <v>0</v>
      </c>
    </row>
    <row r="30" spans="1:7">
      <c r="A30" s="323" t="s">
        <v>679</v>
      </c>
      <c r="B30" s="317"/>
      <c r="C30" s="317" t="s">
        <v>655</v>
      </c>
      <c r="D30" s="318"/>
      <c r="E30" s="317"/>
      <c r="F30" s="782">
        <v>0</v>
      </c>
      <c r="G30" s="792">
        <v>0</v>
      </c>
    </row>
    <row r="31" spans="1:7" ht="13.5" thickBot="1">
      <c r="A31" s="793" t="s">
        <v>680</v>
      </c>
      <c r="B31" s="794"/>
      <c r="C31" s="795"/>
      <c r="D31" s="795"/>
      <c r="E31" s="795"/>
      <c r="F31" s="796">
        <f>SUM(F7:F30)</f>
        <v>59</v>
      </c>
      <c r="G31" s="797">
        <f>SUM(G7:G30)</f>
        <v>531</v>
      </c>
    </row>
    <row r="32" spans="1:7" ht="28.5" customHeight="1">
      <c r="A32" s="324"/>
      <c r="B32" s="325"/>
      <c r="C32" s="325"/>
      <c r="D32" s="325"/>
      <c r="E32" s="325"/>
      <c r="F32" s="326"/>
      <c r="G32" s="326"/>
    </row>
    <row r="33" spans="1:11" ht="26.25" customHeight="1">
      <c r="A33" s="1563" t="s">
        <v>681</v>
      </c>
      <c r="B33" s="1563"/>
      <c r="C33" s="1563"/>
      <c r="D33" s="1563"/>
      <c r="E33" s="1563"/>
      <c r="F33" s="1563"/>
      <c r="G33" s="1563"/>
    </row>
    <row r="34" spans="1:11" ht="13.5" customHeight="1">
      <c r="A34" s="951"/>
      <c r="B34" s="951"/>
      <c r="C34" s="951"/>
      <c r="D34" s="951"/>
      <c r="E34" s="951"/>
      <c r="F34" s="951"/>
      <c r="G34" s="951"/>
    </row>
    <row r="35" spans="1:11" ht="26.25" customHeight="1">
      <c r="A35" s="1458" t="s">
        <v>159</v>
      </c>
      <c r="B35" s="1458"/>
      <c r="C35" s="1458"/>
      <c r="D35" s="1458"/>
      <c r="E35" s="1458"/>
      <c r="F35" s="1458"/>
      <c r="G35" s="1458"/>
      <c r="H35" s="781"/>
      <c r="I35" s="781"/>
      <c r="J35" s="781"/>
      <c r="K35" s="781"/>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33"/>
  <sheetViews>
    <sheetView zoomScale="90" zoomScaleNormal="90" workbookViewId="0">
      <selection sqref="A1:P1"/>
    </sheetView>
  </sheetViews>
  <sheetFormatPr defaultColWidth="8.5703125" defaultRowHeight="12.75"/>
  <cols>
    <col min="1" max="1" width="57" customWidth="1"/>
    <col min="2" max="2" width="11.140625" customWidth="1"/>
    <col min="3" max="3" width="12.140625" customWidth="1"/>
    <col min="4" max="4" width="11.5703125" customWidth="1"/>
    <col min="5" max="5" width="11.85546875" customWidth="1"/>
    <col min="6" max="6" width="11.5703125" customWidth="1"/>
    <col min="7" max="7" width="12.42578125" customWidth="1"/>
    <col min="8" max="8" width="11" customWidth="1"/>
    <col min="9" max="9" width="12.42578125" customWidth="1"/>
    <col min="10" max="10" width="13.140625" customWidth="1"/>
    <col min="11" max="11" width="11.5703125" customWidth="1"/>
    <col min="12" max="12" width="11.140625" customWidth="1"/>
    <col min="13" max="13" width="12.42578125" customWidth="1"/>
    <col min="14" max="20" width="9.5703125" customWidth="1"/>
    <col min="21" max="21" width="13.5703125" customWidth="1"/>
  </cols>
  <sheetData>
    <row r="1" spans="1:16" s="1179" customFormat="1" ht="15.75">
      <c r="A1" s="1579" t="s">
        <v>682</v>
      </c>
      <c r="B1" s="1579"/>
      <c r="C1" s="1579"/>
      <c r="D1" s="1579"/>
      <c r="E1" s="1579"/>
      <c r="F1" s="1579"/>
      <c r="G1" s="1579"/>
      <c r="H1" s="1579"/>
      <c r="I1" s="1579"/>
      <c r="J1" s="1579"/>
      <c r="K1" s="1579"/>
      <c r="L1" s="1579"/>
      <c r="M1" s="1579"/>
      <c r="N1" s="1579"/>
      <c r="O1" s="1579"/>
      <c r="P1" s="1579"/>
    </row>
    <row r="2" spans="1:16" s="1179" customFormat="1" ht="15.75">
      <c r="A2" s="1342" t="s">
        <v>1</v>
      </c>
      <c r="B2" s="1342"/>
      <c r="C2" s="1342"/>
      <c r="D2" s="1342"/>
      <c r="E2" s="1342"/>
      <c r="F2" s="1342"/>
      <c r="G2" s="1342"/>
      <c r="H2" s="1342"/>
      <c r="I2" s="1342"/>
      <c r="J2" s="1342"/>
      <c r="K2" s="1342"/>
      <c r="L2" s="1342"/>
      <c r="M2" s="1342"/>
      <c r="N2" s="1342"/>
      <c r="O2" s="1342"/>
      <c r="P2" s="1342"/>
    </row>
    <row r="3" spans="1:16" s="1179" customFormat="1" ht="16.5" thickBot="1">
      <c r="A3" s="1565" t="s">
        <v>877</v>
      </c>
      <c r="B3" s="1565"/>
      <c r="C3" s="1565"/>
      <c r="D3" s="1565"/>
      <c r="E3" s="1565"/>
      <c r="F3" s="1565"/>
      <c r="G3" s="1565"/>
      <c r="H3" s="1565"/>
      <c r="I3" s="1565"/>
      <c r="J3" s="1565"/>
      <c r="K3" s="1565"/>
      <c r="L3" s="1565"/>
      <c r="M3" s="1565"/>
      <c r="N3" s="1565"/>
      <c r="O3" s="1565"/>
      <c r="P3" s="1565"/>
    </row>
    <row r="4" spans="1:16" ht="20.100000000000001" customHeight="1">
      <c r="A4" s="1580">
        <v>2022</v>
      </c>
      <c r="B4" s="1583" t="s">
        <v>683</v>
      </c>
      <c r="C4" s="1582"/>
      <c r="D4" s="1584"/>
      <c r="E4" s="1582" t="s">
        <v>3</v>
      </c>
      <c r="F4" s="1582"/>
      <c r="G4" s="1582"/>
      <c r="H4" s="1585" t="s">
        <v>4</v>
      </c>
      <c r="I4" s="1586"/>
      <c r="J4" s="1587"/>
      <c r="K4" s="1588" t="s">
        <v>396</v>
      </c>
      <c r="L4" s="1312"/>
      <c r="M4" s="1589"/>
      <c r="N4" s="1452" t="s">
        <v>397</v>
      </c>
      <c r="O4" s="1453"/>
      <c r="P4" s="1454"/>
    </row>
    <row r="5" spans="1:16">
      <c r="A5" s="1581"/>
      <c r="B5" s="105" t="s">
        <v>7</v>
      </c>
      <c r="C5" s="353" t="s">
        <v>8</v>
      </c>
      <c r="D5" s="1002" t="s">
        <v>9</v>
      </c>
      <c r="E5" s="21" t="s">
        <v>7</v>
      </c>
      <c r="F5" s="353" t="s">
        <v>8</v>
      </c>
      <c r="G5" s="1006" t="s">
        <v>9</v>
      </c>
      <c r="H5" s="105" t="s">
        <v>7</v>
      </c>
      <c r="I5" s="353" t="s">
        <v>8</v>
      </c>
      <c r="J5" s="441" t="s">
        <v>9</v>
      </c>
      <c r="K5" s="21" t="s">
        <v>7</v>
      </c>
      <c r="L5" s="353" t="s">
        <v>8</v>
      </c>
      <c r="M5" s="445" t="s">
        <v>148</v>
      </c>
      <c r="N5" s="105" t="s">
        <v>7</v>
      </c>
      <c r="O5" s="353" t="s">
        <v>8</v>
      </c>
      <c r="P5" s="441" t="s">
        <v>9</v>
      </c>
    </row>
    <row r="6" spans="1:16">
      <c r="A6" s="993"/>
      <c r="B6" s="985"/>
      <c r="C6" s="353"/>
      <c r="D6" s="441"/>
      <c r="E6" s="21"/>
      <c r="F6" s="353"/>
      <c r="G6" s="1006"/>
      <c r="H6" s="1011"/>
      <c r="I6" s="355"/>
      <c r="J6" s="441"/>
      <c r="K6" s="1009"/>
      <c r="L6" s="445"/>
      <c r="M6" s="445"/>
      <c r="N6" s="1015"/>
      <c r="O6" s="445"/>
      <c r="P6" s="441"/>
    </row>
    <row r="7" spans="1:16">
      <c r="A7" s="106"/>
      <c r="B7" s="95"/>
      <c r="C7" s="84"/>
      <c r="D7" s="85"/>
      <c r="E7" s="1000"/>
      <c r="F7" s="84"/>
      <c r="G7" s="519"/>
      <c r="H7" s="479"/>
      <c r="I7" s="84"/>
      <c r="J7" s="85"/>
      <c r="K7" s="510"/>
      <c r="L7" s="519"/>
      <c r="M7" s="519"/>
      <c r="N7" s="1016"/>
      <c r="O7" s="519"/>
      <c r="P7" s="85"/>
    </row>
    <row r="8" spans="1:16">
      <c r="A8" s="994" t="s">
        <v>142</v>
      </c>
      <c r="B8" s="989"/>
      <c r="C8" s="114"/>
      <c r="D8" s="1003"/>
      <c r="E8" s="1001"/>
      <c r="F8" s="114"/>
      <c r="G8" s="1007"/>
      <c r="H8" s="1012"/>
      <c r="I8" s="115"/>
      <c r="J8" s="1013"/>
      <c r="K8" s="1010"/>
      <c r="L8" s="115"/>
      <c r="M8" s="1014"/>
      <c r="N8" s="1017"/>
      <c r="O8" s="650"/>
      <c r="P8" s="990"/>
    </row>
    <row r="9" spans="1:16">
      <c r="A9" s="995"/>
      <c r="B9" s="991"/>
      <c r="C9" s="114"/>
      <c r="D9" s="1003"/>
      <c r="E9" s="1001"/>
      <c r="F9" s="114"/>
      <c r="G9" s="1007"/>
      <c r="H9" s="1012"/>
      <c r="I9" s="115"/>
      <c r="J9" s="1013"/>
      <c r="K9" s="1010"/>
      <c r="L9" s="115"/>
      <c r="M9" s="1014"/>
      <c r="N9" s="1017"/>
      <c r="O9" s="650"/>
      <c r="P9" s="990"/>
    </row>
    <row r="10" spans="1:16">
      <c r="A10" s="996" t="s">
        <v>684</v>
      </c>
      <c r="B10" s="1004">
        <f>80000*0.8</f>
        <v>64000</v>
      </c>
      <c r="C10" s="114">
        <f>80000*0.2</f>
        <v>16000</v>
      </c>
      <c r="D10" s="1003">
        <f>SUM(B10:C10)</f>
        <v>80000</v>
      </c>
      <c r="E10" s="1001">
        <v>10903</v>
      </c>
      <c r="F10" s="114">
        <v>2726</v>
      </c>
      <c r="G10" s="1008">
        <v>13629</v>
      </c>
      <c r="H10" s="1012">
        <v>26734</v>
      </c>
      <c r="I10" s="115">
        <v>6684</v>
      </c>
      <c r="J10" s="1003">
        <v>33418</v>
      </c>
      <c r="K10" s="1012">
        <v>26734</v>
      </c>
      <c r="L10" s="115">
        <v>6684</v>
      </c>
      <c r="M10" s="1003">
        <v>33418</v>
      </c>
      <c r="N10" s="107">
        <f>K10/B10</f>
        <v>0.41771875000000003</v>
      </c>
      <c r="O10" s="108">
        <f t="shared" ref="O10:P10" si="0">L10/C10</f>
        <v>0.41775000000000001</v>
      </c>
      <c r="P10" s="990">
        <f t="shared" si="0"/>
        <v>0.41772500000000001</v>
      </c>
    </row>
    <row r="11" spans="1:16" ht="13.5" thickBot="1">
      <c r="A11" s="1036"/>
      <c r="B11" s="1037"/>
      <c r="C11" s="1020"/>
      <c r="D11" s="1021"/>
      <c r="E11" s="1022"/>
      <c r="F11" s="1020"/>
      <c r="G11" s="1038"/>
      <c r="H11" s="1024"/>
      <c r="I11" s="1025"/>
      <c r="J11" s="1021"/>
      <c r="K11" s="1027"/>
      <c r="L11" s="1025"/>
      <c r="M11" s="1038"/>
      <c r="N11" s="1029"/>
      <c r="O11" s="1039"/>
      <c r="P11" s="1030"/>
    </row>
    <row r="12" spans="1:16" ht="13.5" thickBot="1">
      <c r="A12" s="439" t="s">
        <v>399</v>
      </c>
      <c r="B12" s="1031">
        <f t="shared" ref="B12:M12" si="1">B10</f>
        <v>64000</v>
      </c>
      <c r="C12" s="1032">
        <f t="shared" si="1"/>
        <v>16000</v>
      </c>
      <c r="D12" s="1033">
        <f t="shared" si="1"/>
        <v>80000</v>
      </c>
      <c r="E12" s="1034">
        <f t="shared" si="1"/>
        <v>10903</v>
      </c>
      <c r="F12" s="1032">
        <f t="shared" si="1"/>
        <v>2726</v>
      </c>
      <c r="G12" s="1035">
        <f t="shared" si="1"/>
        <v>13629</v>
      </c>
      <c r="H12" s="1031">
        <f t="shared" si="1"/>
        <v>26734</v>
      </c>
      <c r="I12" s="1032">
        <f t="shared" si="1"/>
        <v>6684</v>
      </c>
      <c r="J12" s="1033">
        <f t="shared" si="1"/>
        <v>33418</v>
      </c>
      <c r="K12" s="1034">
        <f t="shared" si="1"/>
        <v>26734</v>
      </c>
      <c r="L12" s="1032">
        <f t="shared" si="1"/>
        <v>6684</v>
      </c>
      <c r="M12" s="1035">
        <f t="shared" si="1"/>
        <v>33418</v>
      </c>
      <c r="N12" s="200">
        <f>K12/B12</f>
        <v>0.41771875000000003</v>
      </c>
      <c r="O12" s="201">
        <f>L12/C12</f>
        <v>0.41775000000000001</v>
      </c>
      <c r="P12" s="202">
        <f>M12/D12</f>
        <v>0.41772500000000001</v>
      </c>
    </row>
    <row r="13" spans="1:16">
      <c r="A13" s="996"/>
      <c r="B13" s="992"/>
      <c r="C13" s="114"/>
      <c r="D13" s="1003"/>
      <c r="E13" s="1001"/>
      <c r="F13" s="114"/>
      <c r="G13" s="1007"/>
      <c r="H13" s="1012"/>
      <c r="I13" s="115"/>
      <c r="J13" s="1013"/>
      <c r="K13" s="1010"/>
      <c r="L13" s="115"/>
      <c r="M13" s="1014"/>
      <c r="N13" s="1017"/>
      <c r="O13" s="650"/>
      <c r="P13" s="990"/>
    </row>
    <row r="14" spans="1:16">
      <c r="A14" s="994" t="s">
        <v>400</v>
      </c>
      <c r="B14" s="989"/>
      <c r="C14" s="114"/>
      <c r="D14" s="1003"/>
      <c r="E14" s="1001"/>
      <c r="F14" s="114"/>
      <c r="G14" s="1007"/>
      <c r="H14" s="1012"/>
      <c r="I14" s="115"/>
      <c r="J14" s="1013"/>
      <c r="K14" s="1010"/>
      <c r="L14" s="115"/>
      <c r="M14" s="1014"/>
      <c r="N14" s="1017"/>
      <c r="O14" s="650"/>
      <c r="P14" s="990"/>
    </row>
    <row r="15" spans="1:16">
      <c r="A15" s="995"/>
      <c r="B15" s="991"/>
      <c r="C15" s="114"/>
      <c r="D15" s="1003"/>
      <c r="E15" s="1001"/>
      <c r="F15" s="114"/>
      <c r="G15" s="1007"/>
      <c r="H15" s="1012"/>
      <c r="I15" s="115"/>
      <c r="J15" s="1013"/>
      <c r="K15" s="1010"/>
      <c r="L15" s="115"/>
      <c r="M15" s="1014"/>
      <c r="N15" s="1017"/>
      <c r="O15" s="650"/>
      <c r="P15" s="990"/>
    </row>
    <row r="16" spans="1:16">
      <c r="A16" s="997" t="s">
        <v>401</v>
      </c>
      <c r="B16" s="1005">
        <v>60000</v>
      </c>
      <c r="C16" s="649">
        <v>15000</v>
      </c>
      <c r="D16" s="1003">
        <f>SUM(B16:C16)</f>
        <v>75000</v>
      </c>
      <c r="E16" s="1001">
        <v>2400</v>
      </c>
      <c r="F16" s="114">
        <v>600</v>
      </c>
      <c r="G16" s="1007">
        <f>SUM(E16:F16)</f>
        <v>3000</v>
      </c>
      <c r="H16" s="1004">
        <v>25745.687999999998</v>
      </c>
      <c r="I16" s="114">
        <v>6436.4219999999996</v>
      </c>
      <c r="J16" s="1013">
        <f>SUM(H16:I16)</f>
        <v>32182.109999999997</v>
      </c>
      <c r="K16" s="1001">
        <v>48743.808000000005</v>
      </c>
      <c r="L16" s="114">
        <v>12185.952000000001</v>
      </c>
      <c r="M16" s="1014">
        <f>SUM(K16:L16)</f>
        <v>60929.760000000009</v>
      </c>
      <c r="N16" s="107">
        <f>K16/B16</f>
        <v>0.81239680000000003</v>
      </c>
      <c r="O16" s="108">
        <f t="shared" ref="N16:P19" si="2">L16/C16</f>
        <v>0.81239680000000003</v>
      </c>
      <c r="P16" s="990">
        <f t="shared" si="2"/>
        <v>0.81239680000000014</v>
      </c>
    </row>
    <row r="17" spans="1:22">
      <c r="A17" s="998" t="s">
        <v>402</v>
      </c>
      <c r="B17" s="1005">
        <v>60000</v>
      </c>
      <c r="C17" s="649">
        <v>15000</v>
      </c>
      <c r="D17" s="1003">
        <f>SUM(B17:C17)</f>
        <v>75000</v>
      </c>
      <c r="E17" s="1001"/>
      <c r="F17" s="114"/>
      <c r="G17" s="1007">
        <f>SUM(E17:F17)</f>
        <v>0</v>
      </c>
      <c r="H17" s="1012"/>
      <c r="I17" s="115"/>
      <c r="J17" s="1013">
        <f>SUM(H17:I17)</f>
        <v>0</v>
      </c>
      <c r="K17" s="1010"/>
      <c r="L17" s="115"/>
      <c r="M17" s="1014">
        <f>SUM(K17:L17)</f>
        <v>0</v>
      </c>
      <c r="N17" s="107">
        <f t="shared" si="2"/>
        <v>0</v>
      </c>
      <c r="O17" s="108">
        <f t="shared" si="2"/>
        <v>0</v>
      </c>
      <c r="P17" s="990">
        <f t="shared" si="2"/>
        <v>0</v>
      </c>
    </row>
    <row r="18" spans="1:22">
      <c r="A18" s="998" t="s">
        <v>403</v>
      </c>
      <c r="B18" s="1005">
        <v>60000</v>
      </c>
      <c r="C18" s="649">
        <v>15000</v>
      </c>
      <c r="D18" s="1003">
        <f>SUM(B18:C18)</f>
        <v>75000</v>
      </c>
      <c r="E18" s="1001"/>
      <c r="F18" s="114"/>
      <c r="G18" s="1007">
        <f>SUM(E18:F18)</f>
        <v>0</v>
      </c>
      <c r="H18" s="1012"/>
      <c r="I18" s="115"/>
      <c r="J18" s="1013">
        <f>SUM(H18:I18)</f>
        <v>0</v>
      </c>
      <c r="K18" s="1010"/>
      <c r="L18" s="115"/>
      <c r="M18" s="1014">
        <f>SUM(K18:L18)</f>
        <v>0</v>
      </c>
      <c r="N18" s="107">
        <f t="shared" si="2"/>
        <v>0</v>
      </c>
      <c r="O18" s="108">
        <f t="shared" si="2"/>
        <v>0</v>
      </c>
      <c r="P18" s="990">
        <f t="shared" si="2"/>
        <v>0</v>
      </c>
    </row>
    <row r="19" spans="1:22">
      <c r="A19" s="999" t="s">
        <v>685</v>
      </c>
      <c r="B19" s="1005">
        <v>18000</v>
      </c>
      <c r="C19" s="649">
        <v>4500</v>
      </c>
      <c r="D19" s="1003">
        <f>SUM(B19:C19)</f>
        <v>22500</v>
      </c>
      <c r="E19" s="1001"/>
      <c r="F19" s="114"/>
      <c r="G19" s="1007">
        <f>SUM(E19:F19)</f>
        <v>0</v>
      </c>
      <c r="H19" s="1012"/>
      <c r="I19" s="115"/>
      <c r="J19" s="1013">
        <f>SUM(H19:I19)</f>
        <v>0</v>
      </c>
      <c r="K19" s="1010"/>
      <c r="L19" s="115"/>
      <c r="M19" s="1014">
        <f>SUM(K19:L19)</f>
        <v>0</v>
      </c>
      <c r="N19" s="107">
        <f t="shared" si="2"/>
        <v>0</v>
      </c>
      <c r="O19" s="108">
        <f t="shared" si="2"/>
        <v>0</v>
      </c>
      <c r="P19" s="990">
        <f t="shared" si="2"/>
        <v>0</v>
      </c>
    </row>
    <row r="20" spans="1:22" ht="13.5" thickBot="1">
      <c r="A20" s="1018"/>
      <c r="B20" s="1019"/>
      <c r="C20" s="1020"/>
      <c r="D20" s="1021"/>
      <c r="E20" s="1022"/>
      <c r="F20" s="1020"/>
      <c r="G20" s="1023"/>
      <c r="H20" s="1024"/>
      <c r="I20" s="1025"/>
      <c r="J20" s="1026"/>
      <c r="K20" s="1027"/>
      <c r="L20" s="1025"/>
      <c r="M20" s="1028"/>
      <c r="N20" s="1029"/>
      <c r="O20" s="184"/>
      <c r="P20" s="1030"/>
    </row>
    <row r="21" spans="1:22" ht="13.5" thickBot="1">
      <c r="A21" s="439" t="s">
        <v>404</v>
      </c>
      <c r="B21" s="1031">
        <f t="shared" ref="B21:M21" si="3">SUM(B16:B19)</f>
        <v>198000</v>
      </c>
      <c r="C21" s="1032">
        <f t="shared" si="3"/>
        <v>49500</v>
      </c>
      <c r="D21" s="1033">
        <f t="shared" si="3"/>
        <v>247500</v>
      </c>
      <c r="E21" s="1034">
        <f t="shared" si="3"/>
        <v>2400</v>
      </c>
      <c r="F21" s="1032">
        <f t="shared" si="3"/>
        <v>600</v>
      </c>
      <c r="G21" s="1035">
        <f t="shared" si="3"/>
        <v>3000</v>
      </c>
      <c r="H21" s="1031">
        <f t="shared" si="3"/>
        <v>25745.687999999998</v>
      </c>
      <c r="I21" s="1032">
        <f t="shared" si="3"/>
        <v>6436.4219999999996</v>
      </c>
      <c r="J21" s="1033">
        <f t="shared" si="3"/>
        <v>32182.109999999997</v>
      </c>
      <c r="K21" s="1034">
        <f t="shared" si="3"/>
        <v>48743.808000000005</v>
      </c>
      <c r="L21" s="1032">
        <f t="shared" si="3"/>
        <v>12185.952000000001</v>
      </c>
      <c r="M21" s="1035">
        <f t="shared" si="3"/>
        <v>60929.760000000009</v>
      </c>
      <c r="N21" s="200">
        <f>K21/B21</f>
        <v>0.2461808484848485</v>
      </c>
      <c r="O21" s="201">
        <f>L21/C21</f>
        <v>0.2461808484848485</v>
      </c>
      <c r="P21" s="202">
        <f>M21/D21</f>
        <v>0.24618084848484853</v>
      </c>
    </row>
    <row r="23" spans="1:22">
      <c r="A23" s="520" t="s">
        <v>686</v>
      </c>
      <c r="B23" s="356"/>
      <c r="C23" s="356"/>
      <c r="D23" s="356"/>
      <c r="E23" s="356"/>
      <c r="F23" s="356"/>
      <c r="G23" s="356"/>
      <c r="H23" s="356"/>
      <c r="I23" s="356"/>
      <c r="J23" s="356"/>
      <c r="K23" s="356"/>
      <c r="L23" s="356"/>
      <c r="M23" s="356"/>
    </row>
    <row r="24" spans="1:22">
      <c r="A24" s="1"/>
      <c r="B24" s="1"/>
      <c r="K24" s="1052"/>
      <c r="L24" s="1052"/>
      <c r="M24" s="1052"/>
    </row>
    <row r="25" spans="1:22">
      <c r="A25" s="1"/>
      <c r="B25" s="1"/>
    </row>
    <row r="26" spans="1:22">
      <c r="B26" s="520"/>
      <c r="C26" s="255"/>
      <c r="D26" s="255"/>
      <c r="E26" s="255"/>
      <c r="F26" s="255"/>
      <c r="G26" s="255"/>
      <c r="H26" s="255"/>
      <c r="I26" s="255"/>
      <c r="J26" s="255"/>
      <c r="K26" s="1260"/>
      <c r="L26" s="1260"/>
      <c r="M26" s="1125"/>
      <c r="Q26" s="2"/>
      <c r="R26" s="2"/>
      <c r="S26" s="2"/>
      <c r="T26" s="2"/>
      <c r="U26" s="2"/>
      <c r="V26" s="2"/>
    </row>
    <row r="27" spans="1:22">
      <c r="C27" s="1"/>
      <c r="D27" s="1"/>
      <c r="E27" s="1"/>
      <c r="F27" s="1"/>
      <c r="M27" s="144"/>
    </row>
    <row r="28" spans="1:22">
      <c r="C28" s="1"/>
      <c r="D28" s="1"/>
      <c r="E28" s="1"/>
      <c r="F28" s="1"/>
    </row>
    <row r="33" spans="13:13">
      <c r="M33" s="1052"/>
    </row>
  </sheetData>
  <mergeCells count="9">
    <mergeCell ref="A1:P1"/>
    <mergeCell ref="A2:P2"/>
    <mergeCell ref="A3:P3"/>
    <mergeCell ref="N4:P4"/>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M26"/>
  <sheetViews>
    <sheetView zoomScale="90" zoomScaleNormal="90" workbookViewId="0">
      <selection sqref="A1:E1"/>
    </sheetView>
  </sheetViews>
  <sheetFormatPr defaultRowHeight="12.75"/>
  <cols>
    <col min="1" max="1" width="18.85546875" customWidth="1"/>
    <col min="2" max="2" width="20.5703125" customWidth="1"/>
    <col min="3" max="3" width="20.85546875" customWidth="1"/>
    <col min="4" max="4" width="23.5703125" customWidth="1"/>
    <col min="5" max="5" width="31.5703125" customWidth="1"/>
  </cols>
  <sheetData>
    <row r="1" spans="1:13" ht="15.75">
      <c r="A1" s="1342" t="s">
        <v>687</v>
      </c>
      <c r="B1" s="1342"/>
      <c r="C1" s="1342"/>
      <c r="D1" s="1342"/>
      <c r="E1" s="1342"/>
      <c r="F1" s="1252"/>
      <c r="G1" s="1252"/>
      <c r="H1" s="1252"/>
      <c r="I1" s="1179"/>
      <c r="J1" s="1179"/>
      <c r="K1" s="1179"/>
      <c r="L1" s="1179"/>
      <c r="M1" s="1179"/>
    </row>
    <row r="2" spans="1:13" ht="15.75">
      <c r="A2" s="1395" t="s">
        <v>1</v>
      </c>
      <c r="B2" s="1395"/>
      <c r="C2" s="1395"/>
      <c r="D2" s="1395"/>
      <c r="E2" s="1395"/>
      <c r="F2" s="1253"/>
      <c r="G2" s="1253"/>
      <c r="H2" s="1253"/>
      <c r="I2" s="1179"/>
      <c r="J2" s="1179"/>
      <c r="K2" s="1179"/>
      <c r="L2" s="1179"/>
      <c r="M2" s="1179"/>
    </row>
    <row r="3" spans="1:13" ht="15.75">
      <c r="A3" s="1555" t="s">
        <v>877</v>
      </c>
      <c r="B3" s="1395"/>
      <c r="C3" s="1395"/>
      <c r="D3" s="1395"/>
      <c r="E3" s="1395"/>
      <c r="F3" s="1253"/>
      <c r="G3" s="1253"/>
      <c r="H3" s="1253"/>
      <c r="I3" s="1179"/>
      <c r="J3" s="1179"/>
      <c r="K3" s="1179"/>
      <c r="L3" s="1179"/>
      <c r="M3" s="1179"/>
    </row>
    <row r="4" spans="1:13" ht="13.5" thickBot="1"/>
    <row r="5" spans="1:13" ht="16.5" thickBot="1">
      <c r="A5" s="1590" t="s">
        <v>556</v>
      </c>
      <c r="B5" s="1591"/>
      <c r="C5" s="1591"/>
      <c r="D5" s="1591"/>
      <c r="E5" s="1592"/>
    </row>
    <row r="6" spans="1:13" ht="54.75" customHeight="1" thickBot="1">
      <c r="A6" s="511" t="s">
        <v>366</v>
      </c>
      <c r="B6" s="511" t="s">
        <v>792</v>
      </c>
      <c r="C6" s="511" t="s">
        <v>858</v>
      </c>
      <c r="D6" s="511" t="s">
        <v>688</v>
      </c>
      <c r="E6" s="511" t="s">
        <v>859</v>
      </c>
      <c r="F6" s="350"/>
      <c r="G6" s="350"/>
    </row>
    <row r="7" spans="1:13">
      <c r="A7" s="521" t="s">
        <v>374</v>
      </c>
      <c r="B7" s="1207" t="s">
        <v>545</v>
      </c>
      <c r="C7" s="1207" t="s">
        <v>545</v>
      </c>
      <c r="D7" s="1207" t="s">
        <v>545</v>
      </c>
      <c r="E7" s="1208" t="s">
        <v>545</v>
      </c>
    </row>
    <row r="8" spans="1:13">
      <c r="A8" s="305" t="s">
        <v>375</v>
      </c>
      <c r="B8" s="1203" t="s">
        <v>545</v>
      </c>
      <c r="C8" s="1203" t="s">
        <v>545</v>
      </c>
      <c r="D8" s="1203" t="s">
        <v>545</v>
      </c>
      <c r="E8" s="1209" t="s">
        <v>545</v>
      </c>
    </row>
    <row r="9" spans="1:13">
      <c r="A9" s="305" t="s">
        <v>376</v>
      </c>
      <c r="B9" s="1203" t="s">
        <v>545</v>
      </c>
      <c r="C9" s="1203" t="s">
        <v>545</v>
      </c>
      <c r="D9" s="1203" t="s">
        <v>545</v>
      </c>
      <c r="E9" s="1209" t="s">
        <v>545</v>
      </c>
    </row>
    <row r="10" spans="1:13">
      <c r="A10" s="305" t="s">
        <v>377</v>
      </c>
      <c r="B10" s="1203" t="s">
        <v>545</v>
      </c>
      <c r="C10" s="1203" t="s">
        <v>545</v>
      </c>
      <c r="D10" s="1203" t="s">
        <v>545</v>
      </c>
      <c r="E10" s="1209" t="s">
        <v>545</v>
      </c>
    </row>
    <row r="11" spans="1:13">
      <c r="A11" s="305" t="s">
        <v>378</v>
      </c>
      <c r="B11" s="1203" t="s">
        <v>545</v>
      </c>
      <c r="C11" s="1203" t="s">
        <v>545</v>
      </c>
      <c r="D11" s="1203" t="s">
        <v>545</v>
      </c>
      <c r="E11" s="1209" t="s">
        <v>545</v>
      </c>
    </row>
    <row r="12" spans="1:13">
      <c r="A12" s="305" t="s">
        <v>379</v>
      </c>
      <c r="B12" s="1203" t="s">
        <v>545</v>
      </c>
      <c r="C12" s="1198">
        <v>1.05</v>
      </c>
      <c r="D12" s="108">
        <v>0.35</v>
      </c>
      <c r="E12" s="109">
        <v>0.39</v>
      </c>
    </row>
    <row r="13" spans="1:13">
      <c r="A13" s="305" t="s">
        <v>380</v>
      </c>
      <c r="B13" s="1203" t="s">
        <v>545</v>
      </c>
      <c r="C13" s="1198">
        <v>1.04</v>
      </c>
      <c r="D13" s="108">
        <v>0.34</v>
      </c>
      <c r="E13" s="109">
        <v>0.38</v>
      </c>
    </row>
    <row r="14" spans="1:13">
      <c r="A14" s="305" t="s">
        <v>381</v>
      </c>
      <c r="B14" s="90"/>
      <c r="C14" s="90"/>
      <c r="D14" s="90"/>
      <c r="E14" s="89"/>
    </row>
    <row r="15" spans="1:13">
      <c r="A15" s="305" t="s">
        <v>382</v>
      </c>
      <c r="B15" s="90"/>
      <c r="C15" s="90"/>
      <c r="D15" s="90"/>
      <c r="E15" s="89"/>
    </row>
    <row r="16" spans="1:13">
      <c r="A16" s="305" t="s">
        <v>383</v>
      </c>
      <c r="B16" s="90"/>
      <c r="C16" s="90"/>
      <c r="D16" s="90"/>
      <c r="E16" s="89"/>
    </row>
    <row r="17" spans="1:5">
      <c r="A17" s="305" t="s">
        <v>384</v>
      </c>
      <c r="B17" s="90"/>
      <c r="C17" s="90"/>
      <c r="D17" s="90"/>
      <c r="E17" s="89"/>
    </row>
    <row r="18" spans="1:5" ht="13.5" thickBot="1">
      <c r="A18" s="92" t="s">
        <v>385</v>
      </c>
      <c r="B18" s="11"/>
      <c r="C18" s="11"/>
      <c r="D18" s="11"/>
      <c r="E18" s="196"/>
    </row>
    <row r="20" spans="1:5">
      <c r="A20" s="72" t="s">
        <v>689</v>
      </c>
    </row>
    <row r="21" spans="1:5">
      <c r="A21" t="s">
        <v>791</v>
      </c>
    </row>
    <row r="22" spans="1:5">
      <c r="A22" t="s">
        <v>690</v>
      </c>
    </row>
    <row r="23" spans="1:5">
      <c r="A23" t="s">
        <v>789</v>
      </c>
    </row>
    <row r="24" spans="1:5">
      <c r="A24" t="s">
        <v>860</v>
      </c>
    </row>
    <row r="25" spans="1:5" ht="25.5" customHeight="1">
      <c r="A25" s="1306" t="s">
        <v>857</v>
      </c>
      <c r="B25" s="1306"/>
      <c r="C25" s="1306"/>
      <c r="D25" s="1306"/>
      <c r="E25" s="1306"/>
    </row>
    <row r="26" spans="1:5" ht="27.6" customHeight="1">
      <c r="A26" s="1305" t="s">
        <v>691</v>
      </c>
      <c r="B26" s="1305"/>
      <c r="C26" s="1305"/>
      <c r="D26" s="1305"/>
      <c r="E26" s="1305"/>
    </row>
  </sheetData>
  <mergeCells count="6">
    <mergeCell ref="A26:E26"/>
    <mergeCell ref="A25:E25"/>
    <mergeCell ref="A1:E1"/>
    <mergeCell ref="A2:E2"/>
    <mergeCell ref="A3:E3"/>
    <mergeCell ref="A5:E5"/>
  </mergeCells>
  <pageMargins left="0.7" right="0.7" top="0.75" bottom="0.75" header="0.3" footer="0.3"/>
  <pageSetup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M22"/>
  <sheetViews>
    <sheetView zoomScale="90" zoomScaleNormal="90" workbookViewId="0">
      <selection sqref="A1:H1"/>
    </sheetView>
  </sheetViews>
  <sheetFormatPr defaultRowHeight="12.75"/>
  <cols>
    <col min="1" max="1" width="12.140625" customWidth="1"/>
    <col min="2" max="2" width="24.42578125" customWidth="1"/>
    <col min="5" max="5" width="28.42578125" customWidth="1"/>
    <col min="8" max="8" width="26.42578125" customWidth="1"/>
  </cols>
  <sheetData>
    <row r="1" spans="1:13" ht="30.75" customHeight="1">
      <c r="A1" s="1364" t="s">
        <v>692</v>
      </c>
      <c r="B1" s="1342"/>
      <c r="C1" s="1342"/>
      <c r="D1" s="1342"/>
      <c r="E1" s="1342"/>
      <c r="F1" s="1342"/>
      <c r="G1" s="1342"/>
      <c r="H1" s="1342"/>
      <c r="I1" s="1248"/>
      <c r="J1" s="1248"/>
      <c r="K1" s="1179"/>
      <c r="L1" s="1179"/>
      <c r="M1" s="1179"/>
    </row>
    <row r="2" spans="1:13" ht="15.75">
      <c r="A2" s="1395" t="s">
        <v>1</v>
      </c>
      <c r="B2" s="1395"/>
      <c r="C2" s="1395"/>
      <c r="D2" s="1395"/>
      <c r="E2" s="1395"/>
      <c r="F2" s="1395"/>
      <c r="G2" s="1395"/>
      <c r="H2" s="1395"/>
      <c r="I2" s="1249"/>
      <c r="J2" s="1249"/>
      <c r="K2" s="1179"/>
      <c r="L2" s="1179"/>
      <c r="M2" s="1179"/>
    </row>
    <row r="3" spans="1:13" ht="15.75">
      <c r="A3" s="1555" t="s">
        <v>877</v>
      </c>
      <c r="B3" s="1395"/>
      <c r="C3" s="1395"/>
      <c r="D3" s="1395"/>
      <c r="E3" s="1395"/>
      <c r="F3" s="1395"/>
      <c r="G3" s="1395"/>
      <c r="H3" s="1395"/>
      <c r="I3" s="1249"/>
      <c r="J3" s="1249"/>
      <c r="K3" s="1179"/>
      <c r="L3" s="1179"/>
      <c r="M3" s="1179"/>
    </row>
    <row r="4" spans="1:13" ht="13.5" thickBot="1"/>
    <row r="5" spans="1:13" ht="64.5" thickBot="1">
      <c r="A5" s="570" t="s">
        <v>693</v>
      </c>
      <c r="B5" s="511" t="s">
        <v>788</v>
      </c>
      <c r="D5" s="570" t="s">
        <v>693</v>
      </c>
      <c r="E5" s="511" t="s">
        <v>862</v>
      </c>
      <c r="G5" s="570" t="s">
        <v>693</v>
      </c>
      <c r="H5" s="976" t="s">
        <v>861</v>
      </c>
    </row>
    <row r="6" spans="1:13">
      <c r="A6" s="571" t="s">
        <v>694</v>
      </c>
      <c r="B6" s="1204" t="s">
        <v>545</v>
      </c>
      <c r="D6" s="571" t="s">
        <v>768</v>
      </c>
      <c r="E6" s="1199">
        <v>0</v>
      </c>
      <c r="G6" s="571" t="s">
        <v>778</v>
      </c>
      <c r="H6" s="1199">
        <v>0.37663038810606575</v>
      </c>
    </row>
    <row r="7" spans="1:13">
      <c r="A7" s="483" t="s">
        <v>695</v>
      </c>
      <c r="B7" s="1205" t="s">
        <v>545</v>
      </c>
      <c r="D7" s="483" t="s">
        <v>769</v>
      </c>
      <c r="E7" s="1200">
        <v>4.5251478855499856E-2</v>
      </c>
      <c r="G7" s="483" t="s">
        <v>779</v>
      </c>
      <c r="H7" s="1200">
        <v>0.71763550938979659</v>
      </c>
    </row>
    <row r="8" spans="1:13">
      <c r="A8" s="483" t="s">
        <v>696</v>
      </c>
      <c r="B8" s="1205" t="s">
        <v>545</v>
      </c>
      <c r="D8" s="483" t="s">
        <v>770</v>
      </c>
      <c r="E8" s="1200">
        <v>0.11552218072078711</v>
      </c>
      <c r="G8" s="483" t="s">
        <v>780</v>
      </c>
      <c r="H8" s="1200">
        <v>0.72820507502662113</v>
      </c>
    </row>
    <row r="9" spans="1:13">
      <c r="A9" s="483" t="s">
        <v>697</v>
      </c>
      <c r="B9" s="1205" t="s">
        <v>545</v>
      </c>
      <c r="D9" s="483" t="s">
        <v>771</v>
      </c>
      <c r="E9" s="1200">
        <v>0.13313658535546249</v>
      </c>
      <c r="G9" s="483" t="s">
        <v>781</v>
      </c>
      <c r="H9" s="1200">
        <v>0.81843936616963608</v>
      </c>
    </row>
    <row r="10" spans="1:13">
      <c r="A10" s="483" t="s">
        <v>698</v>
      </c>
      <c r="B10" s="1205" t="s">
        <v>545</v>
      </c>
      <c r="D10" s="483" t="s">
        <v>772</v>
      </c>
      <c r="E10" s="1200">
        <v>0.14658439631609013</v>
      </c>
      <c r="G10" s="483" t="s">
        <v>782</v>
      </c>
      <c r="H10" s="1200">
        <v>0.8259117461316372</v>
      </c>
    </row>
    <row r="11" spans="1:13">
      <c r="A11" s="483" t="s">
        <v>699</v>
      </c>
      <c r="B11" s="1205" t="s">
        <v>545</v>
      </c>
      <c r="D11" s="483" t="s">
        <v>773</v>
      </c>
      <c r="E11" s="1200">
        <v>0.18900116721305452</v>
      </c>
      <c r="G11" s="483" t="s">
        <v>783</v>
      </c>
      <c r="H11" s="1200">
        <v>0.85072731049834327</v>
      </c>
    </row>
    <row r="12" spans="1:13">
      <c r="A12" s="483" t="s">
        <v>700</v>
      </c>
      <c r="B12" s="1205" t="s">
        <v>545</v>
      </c>
      <c r="D12" s="483" t="s">
        <v>774</v>
      </c>
      <c r="E12" s="1200">
        <v>0.20507760755378548</v>
      </c>
      <c r="G12" s="483" t="s">
        <v>784</v>
      </c>
      <c r="H12" s="1200">
        <v>0.8563433498427494</v>
      </c>
    </row>
    <row r="13" spans="1:13">
      <c r="A13" s="483" t="s">
        <v>701</v>
      </c>
      <c r="B13" s="1205" t="s">
        <v>545</v>
      </c>
      <c r="D13" s="483" t="s">
        <v>775</v>
      </c>
      <c r="E13" s="1200">
        <v>0.23614507088210021</v>
      </c>
      <c r="G13" s="483" t="s">
        <v>785</v>
      </c>
      <c r="H13" s="1200">
        <v>0.87350358198266054</v>
      </c>
    </row>
    <row r="14" spans="1:13">
      <c r="A14" s="483" t="s">
        <v>702</v>
      </c>
      <c r="B14" s="1205" t="s">
        <v>545</v>
      </c>
      <c r="D14" s="483" t="s">
        <v>776</v>
      </c>
      <c r="E14" s="1200">
        <v>0.25069675126722568</v>
      </c>
      <c r="G14" s="483" t="s">
        <v>786</v>
      </c>
      <c r="H14" s="1200">
        <v>0.90506274406380638</v>
      </c>
    </row>
    <row r="15" spans="1:13" ht="13.5" thickBot="1">
      <c r="A15" s="488" t="s">
        <v>703</v>
      </c>
      <c r="B15" s="1206" t="s">
        <v>545</v>
      </c>
      <c r="D15" s="488" t="s">
        <v>777</v>
      </c>
      <c r="E15" s="1201">
        <v>0.28993212867242268</v>
      </c>
      <c r="G15" s="488" t="s">
        <v>893</v>
      </c>
      <c r="H15" s="1201">
        <v>0.91086607717797008</v>
      </c>
    </row>
    <row r="18" spans="1:8">
      <c r="A18" t="s">
        <v>790</v>
      </c>
    </row>
    <row r="19" spans="1:8">
      <c r="A19" t="s">
        <v>787</v>
      </c>
    </row>
    <row r="20" spans="1:8">
      <c r="A20" t="s">
        <v>789</v>
      </c>
    </row>
    <row r="21" spans="1:8">
      <c r="A21" t="s">
        <v>860</v>
      </c>
    </row>
    <row r="22" spans="1:8" ht="26.25" customHeight="1">
      <c r="A22" s="1306" t="s">
        <v>857</v>
      </c>
      <c r="B22" s="1306"/>
      <c r="C22" s="1306"/>
      <c r="D22" s="1306"/>
      <c r="E22" s="1306"/>
      <c r="F22" s="1306"/>
      <c r="G22" s="1306"/>
      <c r="H22" s="1306"/>
    </row>
  </sheetData>
  <mergeCells count="4">
    <mergeCell ref="A3:H3"/>
    <mergeCell ref="A1:H1"/>
    <mergeCell ref="A2:H2"/>
    <mergeCell ref="A22:H22"/>
  </mergeCells>
  <phoneticPr fontId="42" type="noConversion"/>
  <pageMargins left="0.7" right="0.7" top="0.75" bottom="0.75" header="0.3" footer="0.3"/>
  <pageSetup orientation="landscape"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M32"/>
  <sheetViews>
    <sheetView zoomScale="90" zoomScaleNormal="90" workbookViewId="0">
      <selection sqref="A1:E1"/>
    </sheetView>
  </sheetViews>
  <sheetFormatPr defaultColWidth="8.5703125" defaultRowHeight="12.75"/>
  <cols>
    <col min="1" max="1" width="49.5703125" style="59" customWidth="1"/>
    <col min="2" max="2" width="21.140625" style="59" customWidth="1"/>
    <col min="3" max="3" width="21.42578125" style="59" customWidth="1"/>
    <col min="4" max="4" width="21.5703125" style="59" customWidth="1"/>
    <col min="5" max="5" width="19.42578125" style="59" customWidth="1"/>
    <col min="6" max="6" width="12.5703125" style="59" customWidth="1"/>
    <col min="7" max="7" width="10.5703125" style="59" bestFit="1" customWidth="1"/>
    <col min="8" max="8" width="9.85546875" style="59" bestFit="1" customWidth="1"/>
    <col min="9" max="16384" width="8.5703125" style="59"/>
  </cols>
  <sheetData>
    <row r="1" spans="1:13" ht="15.75">
      <c r="A1" s="1598" t="s">
        <v>704</v>
      </c>
      <c r="B1" s="1598"/>
      <c r="C1" s="1598"/>
      <c r="D1" s="1598"/>
      <c r="E1" s="1598"/>
      <c r="F1" s="1254"/>
      <c r="G1" s="1254"/>
      <c r="H1" s="1254"/>
      <c r="I1" s="1254"/>
      <c r="J1" s="1254"/>
      <c r="K1" s="1254"/>
      <c r="L1" s="1254"/>
      <c r="M1" s="1254"/>
    </row>
    <row r="2" spans="1:13" ht="15.75">
      <c r="A2" s="1598" t="s">
        <v>1</v>
      </c>
      <c r="B2" s="1598"/>
      <c r="C2" s="1598"/>
      <c r="D2" s="1598"/>
      <c r="E2" s="1598"/>
      <c r="F2" s="1254"/>
      <c r="G2" s="1254"/>
      <c r="H2" s="1254"/>
      <c r="I2" s="1254"/>
      <c r="J2" s="1254"/>
      <c r="K2" s="1254"/>
      <c r="L2" s="1254"/>
      <c r="M2" s="1254"/>
    </row>
    <row r="3" spans="1:13" ht="15.75">
      <c r="A3" s="1599" t="s">
        <v>877</v>
      </c>
      <c r="B3" s="1599"/>
      <c r="C3" s="1599"/>
      <c r="D3" s="1599"/>
      <c r="E3" s="1599"/>
      <c r="F3" s="1254"/>
      <c r="G3" s="1254"/>
      <c r="H3" s="1254"/>
      <c r="I3" s="1254"/>
      <c r="J3" s="1254"/>
      <c r="K3" s="1254"/>
      <c r="L3" s="1254"/>
      <c r="M3" s="1254"/>
    </row>
    <row r="4" spans="1:13" ht="25.5">
      <c r="A4" s="883"/>
      <c r="B4" s="884" t="s">
        <v>482</v>
      </c>
      <c r="C4" s="885" t="s">
        <v>483</v>
      </c>
      <c r="D4" s="885" t="s">
        <v>484</v>
      </c>
      <c r="E4" s="885" t="s">
        <v>705</v>
      </c>
    </row>
    <row r="5" spans="1:13" ht="19.5" customHeight="1">
      <c r="A5" s="886" t="s">
        <v>706</v>
      </c>
      <c r="B5" s="887" t="s">
        <v>7</v>
      </c>
      <c r="C5" s="887" t="s">
        <v>7</v>
      </c>
      <c r="D5" s="887" t="s">
        <v>7</v>
      </c>
      <c r="E5" s="887" t="s">
        <v>7</v>
      </c>
    </row>
    <row r="6" spans="1:13">
      <c r="A6" s="888" t="s">
        <v>486</v>
      </c>
      <c r="B6" s="889">
        <v>2575100</v>
      </c>
      <c r="C6" s="889">
        <v>259897.87</v>
      </c>
      <c r="D6" s="889">
        <v>1569476.62</v>
      </c>
      <c r="E6" s="890">
        <f>D6/B6</f>
        <v>0.60948181429847392</v>
      </c>
      <c r="F6" s="368"/>
    </row>
    <row r="7" spans="1:13">
      <c r="A7" s="888" t="s">
        <v>487</v>
      </c>
      <c r="B7" s="889">
        <v>55400</v>
      </c>
      <c r="C7" s="889">
        <v>698.54</v>
      </c>
      <c r="D7" s="889">
        <v>3552.36</v>
      </c>
      <c r="E7" s="890">
        <f>D7/B7</f>
        <v>6.4122021660649828E-2</v>
      </c>
      <c r="F7" s="368"/>
    </row>
    <row r="8" spans="1:13">
      <c r="A8" s="888" t="s">
        <v>488</v>
      </c>
      <c r="B8" s="889">
        <v>81500</v>
      </c>
      <c r="C8" s="889">
        <v>0</v>
      </c>
      <c r="D8" s="889">
        <v>0</v>
      </c>
      <c r="E8" s="890">
        <f>D8/B8</f>
        <v>0</v>
      </c>
      <c r="F8" s="368"/>
    </row>
    <row r="9" spans="1:13">
      <c r="A9" s="891" t="s">
        <v>489</v>
      </c>
      <c r="B9" s="889">
        <v>0</v>
      </c>
      <c r="C9" s="889">
        <v>0</v>
      </c>
      <c r="D9" s="889">
        <v>0</v>
      </c>
      <c r="E9" s="890">
        <v>0</v>
      </c>
      <c r="F9" s="368"/>
    </row>
    <row r="10" spans="1:13">
      <c r="A10" s="888" t="s">
        <v>707</v>
      </c>
      <c r="B10" s="889">
        <v>0</v>
      </c>
      <c r="C10" s="889">
        <v>0</v>
      </c>
      <c r="D10" s="889">
        <v>0</v>
      </c>
      <c r="E10" s="890">
        <v>0</v>
      </c>
      <c r="F10" s="368"/>
    </row>
    <row r="11" spans="1:13">
      <c r="A11" s="888" t="s">
        <v>400</v>
      </c>
      <c r="B11" s="889">
        <v>0</v>
      </c>
      <c r="C11" s="889">
        <v>0</v>
      </c>
      <c r="D11" s="889">
        <v>0</v>
      </c>
      <c r="E11" s="890">
        <v>0</v>
      </c>
      <c r="F11" s="368"/>
    </row>
    <row r="12" spans="1:13">
      <c r="A12" s="888" t="s">
        <v>44</v>
      </c>
      <c r="B12" s="889">
        <v>28700</v>
      </c>
      <c r="C12" s="889">
        <v>0</v>
      </c>
      <c r="D12" s="889">
        <v>0</v>
      </c>
      <c r="E12" s="890">
        <f>D12/B12</f>
        <v>0</v>
      </c>
      <c r="F12" s="368"/>
    </row>
    <row r="13" spans="1:13">
      <c r="A13" s="888" t="s">
        <v>45</v>
      </c>
      <c r="B13" s="889">
        <v>53700</v>
      </c>
      <c r="C13" s="889">
        <v>2007.98</v>
      </c>
      <c r="D13" s="889">
        <v>30612.29</v>
      </c>
      <c r="E13" s="890">
        <f>D13/B13</f>
        <v>0.57006126629422715</v>
      </c>
      <c r="F13" s="368"/>
    </row>
    <row r="14" spans="1:13">
      <c r="A14" s="888" t="s">
        <v>46</v>
      </c>
      <c r="B14" s="889">
        <v>0</v>
      </c>
      <c r="C14" s="889">
        <v>0</v>
      </c>
      <c r="D14" s="889">
        <v>0</v>
      </c>
      <c r="E14" s="890">
        <v>0</v>
      </c>
      <c r="F14" s="368"/>
    </row>
    <row r="15" spans="1:13">
      <c r="A15" s="891"/>
      <c r="B15" s="889"/>
      <c r="C15" s="889"/>
      <c r="D15" s="889"/>
      <c r="E15" s="892"/>
      <c r="F15" s="368"/>
    </row>
    <row r="16" spans="1:13">
      <c r="A16" s="893" t="s">
        <v>493</v>
      </c>
      <c r="B16" s="894">
        <f>SUM(B6:B9,B10:B14)</f>
        <v>2794400</v>
      </c>
      <c r="C16" s="894">
        <f>SUM(C6:C9,C10:C14)</f>
        <v>262604.39</v>
      </c>
      <c r="D16" s="894">
        <f>SUM(D6:D9,D10:D14)</f>
        <v>1603641.2700000003</v>
      </c>
      <c r="E16" s="895">
        <f>D16/B16</f>
        <v>0.57387677855711428</v>
      </c>
      <c r="F16" s="368"/>
    </row>
    <row r="17" spans="1:7">
      <c r="A17" s="891"/>
      <c r="B17" s="889"/>
      <c r="C17" s="889"/>
      <c r="D17" s="889"/>
      <c r="E17" s="892"/>
      <c r="F17" s="368"/>
    </row>
    <row r="18" spans="1:7">
      <c r="A18" s="888" t="s">
        <v>708</v>
      </c>
      <c r="B18" s="1173">
        <v>12898000</v>
      </c>
      <c r="C18" s="1173">
        <v>1922612.82</v>
      </c>
      <c r="D18" s="1173">
        <v>9338658.2200000007</v>
      </c>
      <c r="E18" s="1174">
        <f>D18/B18</f>
        <v>0.72403924794541796</v>
      </c>
      <c r="F18" s="368"/>
    </row>
    <row r="19" spans="1:7">
      <c r="A19" s="891"/>
      <c r="B19" s="889"/>
      <c r="C19" s="889"/>
      <c r="D19" s="889"/>
      <c r="E19" s="892"/>
      <c r="F19" s="368"/>
    </row>
    <row r="20" spans="1:7" s="53" customFormat="1" ht="13.5" customHeight="1">
      <c r="A20" s="896" t="s">
        <v>495</v>
      </c>
      <c r="B20" s="894">
        <f t="shared" ref="B20:D20" si="0">SUM(B16,B18)</f>
        <v>15692400</v>
      </c>
      <c r="C20" s="894">
        <f t="shared" si="0"/>
        <v>2185217.21</v>
      </c>
      <c r="D20" s="894">
        <f t="shared" si="0"/>
        <v>10942299.49</v>
      </c>
      <c r="E20" s="895">
        <f>D20/B20</f>
        <v>0.6972992971119778</v>
      </c>
      <c r="F20" s="368"/>
    </row>
    <row r="21" spans="1:7" s="262" customFormat="1">
      <c r="A21" s="897"/>
      <c r="B21" s="898"/>
      <c r="C21" s="899"/>
      <c r="D21" s="899"/>
      <c r="E21" s="897"/>
    </row>
    <row r="22" spans="1:7" s="262" customFormat="1" ht="15" customHeight="1">
      <c r="A22" s="900" t="s">
        <v>49</v>
      </c>
      <c r="B22" s="901"/>
      <c r="C22" s="889">
        <v>0</v>
      </c>
      <c r="D22" s="889">
        <v>0</v>
      </c>
      <c r="E22" s="902"/>
      <c r="F22" s="268"/>
      <c r="G22" s="266"/>
    </row>
    <row r="23" spans="1:7" ht="15">
      <c r="A23" s="522"/>
      <c r="B23" s="522"/>
      <c r="C23" s="522"/>
      <c r="D23" s="522"/>
      <c r="E23" s="522"/>
    </row>
    <row r="24" spans="1:7" ht="12" customHeight="1">
      <c r="A24" s="1326" t="s">
        <v>504</v>
      </c>
      <c r="B24" s="1326"/>
      <c r="C24" s="1326"/>
      <c r="D24" s="1326"/>
      <c r="E24" s="1326"/>
    </row>
    <row r="25" spans="1:7" ht="25.5" customHeight="1">
      <c r="A25" s="1593" t="s">
        <v>709</v>
      </c>
      <c r="B25" s="1593"/>
      <c r="C25" s="1593"/>
      <c r="D25" s="1593"/>
      <c r="E25" s="1593"/>
    </row>
    <row r="26" spans="1:7" ht="12.6" customHeight="1">
      <c r="A26" s="1593"/>
      <c r="B26" s="1594"/>
      <c r="C26" s="1594"/>
      <c r="D26" s="1594"/>
    </row>
    <row r="27" spans="1:7" ht="12.6" customHeight="1">
      <c r="A27" s="1595"/>
      <c r="B27" s="1596"/>
      <c r="E27" s="523"/>
    </row>
    <row r="28" spans="1:7" ht="12.6" customHeight="1">
      <c r="A28" s="1597"/>
      <c r="B28" s="1596"/>
      <c r="C28" s="1596"/>
      <c r="E28" s="523"/>
    </row>
    <row r="29" spans="1:7">
      <c r="A29" s="524"/>
      <c r="C29" s="525"/>
      <c r="D29" s="525"/>
    </row>
    <row r="30" spans="1:7">
      <c r="A30" s="526" t="s">
        <v>511</v>
      </c>
    </row>
    <row r="31" spans="1:7" hidden="1"/>
    <row r="32" spans="1:7">
      <c r="B32" s="527"/>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zoomScale="90" zoomScaleNormal="90" workbookViewId="0">
      <selection sqref="A1:Y1"/>
    </sheetView>
  </sheetViews>
  <sheetFormatPr defaultColWidth="9.42578125" defaultRowHeight="12.75"/>
  <cols>
    <col min="1" max="1" width="14.42578125" style="369" customWidth="1"/>
    <col min="2" max="3" width="7.5703125" style="369" customWidth="1"/>
    <col min="4" max="4" width="14" style="369" customWidth="1"/>
    <col min="5" max="5" width="12.5703125" style="369" customWidth="1"/>
    <col min="6" max="8" width="8.5703125" style="369" customWidth="1"/>
    <col min="9" max="9" width="12.5703125" style="369" customWidth="1"/>
    <col min="10" max="10" width="13.5703125" style="371" customWidth="1"/>
    <col min="11" max="12" width="13.5703125" style="369" customWidth="1"/>
    <col min="13" max="13" width="17.85546875" style="369" customWidth="1"/>
    <col min="14" max="14" width="13.5703125" style="369" customWidth="1"/>
    <col min="15" max="15" width="18.5703125" style="369" customWidth="1"/>
    <col min="16" max="16" width="11.5703125" style="369" customWidth="1"/>
    <col min="17" max="17" width="10.5703125" style="369" customWidth="1"/>
    <col min="18" max="18" width="17.5703125" style="369" customWidth="1"/>
    <col min="19" max="19" width="9.5703125" style="369" customWidth="1"/>
    <col min="20" max="20" width="15.5703125" style="369" customWidth="1"/>
    <col min="21" max="21" width="9.5703125" style="369" customWidth="1"/>
    <col min="22" max="22" width="11" style="369" bestFit="1" customWidth="1"/>
    <col min="23" max="23" width="15.5703125" style="369" customWidth="1"/>
    <col min="24" max="24" width="13.5703125" style="369" customWidth="1"/>
    <col min="25" max="25" width="14.5703125" style="369" customWidth="1"/>
    <col min="26" max="26" width="10.42578125" style="369" customWidth="1"/>
    <col min="27" max="16384" width="9.42578125" style="369"/>
  </cols>
  <sheetData>
    <row r="1" spans="1:26" ht="15.75">
      <c r="A1" s="1494" t="s">
        <v>710</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row>
    <row r="2" spans="1:26" ht="15.75">
      <c r="A2" s="1495" t="s">
        <v>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row>
    <row r="3" spans="1:26" ht="16.5" thickBot="1">
      <c r="A3" s="1482" t="s">
        <v>877</v>
      </c>
      <c r="B3" s="1600"/>
      <c r="C3" s="1600"/>
      <c r="D3" s="1600"/>
      <c r="E3" s="1600"/>
      <c r="F3" s="1600"/>
      <c r="G3" s="1600"/>
      <c r="H3" s="1600"/>
      <c r="I3" s="1600"/>
      <c r="J3" s="1600"/>
      <c r="K3" s="1600"/>
      <c r="L3" s="1600"/>
      <c r="M3" s="1600"/>
      <c r="N3" s="1600"/>
      <c r="O3" s="1600"/>
      <c r="P3" s="1600"/>
      <c r="Q3" s="1600"/>
      <c r="R3" s="1600"/>
      <c r="S3" s="1600"/>
      <c r="T3" s="1600"/>
      <c r="U3" s="1600"/>
      <c r="V3" s="1600"/>
      <c r="W3" s="1600"/>
      <c r="X3" s="1600"/>
      <c r="Y3" s="1600"/>
    </row>
    <row r="4" spans="1:26" ht="15.75" customHeight="1" thickBot="1">
      <c r="A4" s="1499"/>
      <c r="B4" s="1502" t="s">
        <v>513</v>
      </c>
      <c r="C4" s="1503"/>
      <c r="D4" s="1503"/>
      <c r="E4" s="1503"/>
      <c r="F4" s="1503"/>
      <c r="G4" s="1503"/>
      <c r="H4" s="1503"/>
      <c r="I4" s="1503"/>
      <c r="J4" s="1503"/>
      <c r="K4" s="1504"/>
      <c r="L4" s="1505" t="s">
        <v>514</v>
      </c>
      <c r="M4" s="1506"/>
      <c r="N4" s="1506"/>
      <c r="O4" s="1507"/>
      <c r="P4" s="1508" t="s">
        <v>515</v>
      </c>
      <c r="Q4" s="1509"/>
      <c r="R4" s="1509"/>
      <c r="S4" s="1509"/>
      <c r="T4" s="1509"/>
      <c r="U4" s="1510" t="s">
        <v>516</v>
      </c>
      <c r="V4" s="1601"/>
      <c r="W4" s="1602" t="s">
        <v>711</v>
      </c>
      <c r="X4" s="1515" t="s">
        <v>712</v>
      </c>
      <c r="Y4" s="1492" t="s">
        <v>713</v>
      </c>
    </row>
    <row r="5" spans="1:26" ht="15" customHeight="1">
      <c r="A5" s="1500"/>
      <c r="B5" s="1519" t="s">
        <v>522</v>
      </c>
      <c r="C5" s="1490"/>
      <c r="D5" s="1490"/>
      <c r="E5" s="1520"/>
      <c r="F5" s="1508" t="s">
        <v>523</v>
      </c>
      <c r="G5" s="1509"/>
      <c r="H5" s="1509"/>
      <c r="I5" s="1509"/>
      <c r="J5" s="1521"/>
      <c r="K5" s="1509" t="s">
        <v>524</v>
      </c>
      <c r="L5" s="1519" t="s">
        <v>525</v>
      </c>
      <c r="M5" s="1490" t="s">
        <v>526</v>
      </c>
      <c r="N5" s="1490" t="s">
        <v>527</v>
      </c>
      <c r="O5" s="1492" t="s">
        <v>528</v>
      </c>
      <c r="P5" s="1519" t="s">
        <v>529</v>
      </c>
      <c r="Q5" s="1490" t="s">
        <v>530</v>
      </c>
      <c r="R5" s="1490" t="s">
        <v>531</v>
      </c>
      <c r="S5" s="1515" t="s">
        <v>714</v>
      </c>
      <c r="T5" s="1520" t="s">
        <v>533</v>
      </c>
      <c r="U5" s="1519" t="s">
        <v>534</v>
      </c>
      <c r="V5" s="1605" t="s">
        <v>535</v>
      </c>
      <c r="W5" s="1603"/>
      <c r="X5" s="1516"/>
      <c r="Y5" s="1518"/>
    </row>
    <row r="6" spans="1:26" ht="47.25" customHeight="1" thickBot="1">
      <c r="A6" s="1501"/>
      <c r="B6" s="725" t="s">
        <v>536</v>
      </c>
      <c r="C6" s="726" t="s">
        <v>537</v>
      </c>
      <c r="D6" s="726" t="s">
        <v>538</v>
      </c>
      <c r="E6" s="727" t="s">
        <v>539</v>
      </c>
      <c r="F6" s="725" t="s">
        <v>540</v>
      </c>
      <c r="G6" s="726" t="s">
        <v>541</v>
      </c>
      <c r="H6" s="726" t="s">
        <v>542</v>
      </c>
      <c r="I6" s="728" t="s">
        <v>543</v>
      </c>
      <c r="J6" s="727" t="s">
        <v>544</v>
      </c>
      <c r="K6" s="1522"/>
      <c r="L6" s="1523"/>
      <c r="M6" s="1491"/>
      <c r="N6" s="1491"/>
      <c r="O6" s="1493"/>
      <c r="P6" s="1523"/>
      <c r="Q6" s="1491"/>
      <c r="R6" s="1491"/>
      <c r="S6" s="1607"/>
      <c r="T6" s="1532"/>
      <c r="U6" s="1523"/>
      <c r="V6" s="1606"/>
      <c r="W6" s="1604"/>
      <c r="X6" s="1517"/>
      <c r="Y6" s="1493"/>
    </row>
    <row r="7" spans="1:26">
      <c r="A7" s="729" t="s">
        <v>374</v>
      </c>
      <c r="B7" s="732">
        <v>0</v>
      </c>
      <c r="C7" s="300">
        <v>0</v>
      </c>
      <c r="D7" s="300">
        <v>0</v>
      </c>
      <c r="E7" s="733">
        <v>0</v>
      </c>
      <c r="F7" s="732">
        <v>1680</v>
      </c>
      <c r="G7" s="300">
        <v>348</v>
      </c>
      <c r="H7" s="300">
        <v>19</v>
      </c>
      <c r="I7" s="734">
        <v>0</v>
      </c>
      <c r="J7" s="735">
        <v>2047</v>
      </c>
      <c r="K7" s="736">
        <v>2047</v>
      </c>
      <c r="L7" s="732">
        <v>773</v>
      </c>
      <c r="M7" s="300">
        <v>177</v>
      </c>
      <c r="N7" s="737">
        <v>0</v>
      </c>
      <c r="O7" s="738">
        <v>950</v>
      </c>
      <c r="P7" s="739" t="s">
        <v>545</v>
      </c>
      <c r="Q7" s="737">
        <v>0</v>
      </c>
      <c r="R7" s="737">
        <v>740</v>
      </c>
      <c r="S7" s="738">
        <v>369</v>
      </c>
      <c r="T7" s="740">
        <v>1109</v>
      </c>
      <c r="U7" s="739">
        <v>2997</v>
      </c>
      <c r="V7" s="740">
        <v>938</v>
      </c>
      <c r="W7" s="741">
        <v>39800</v>
      </c>
      <c r="X7" s="300">
        <v>174219</v>
      </c>
      <c r="Y7" s="803">
        <v>0.23</v>
      </c>
    </row>
    <row r="8" spans="1:26">
      <c r="A8" s="730" t="s">
        <v>375</v>
      </c>
      <c r="B8" s="742">
        <v>0</v>
      </c>
      <c r="C8" s="531">
        <v>0</v>
      </c>
      <c r="D8" s="531">
        <v>0</v>
      </c>
      <c r="E8" s="733">
        <v>0</v>
      </c>
      <c r="F8" s="742">
        <v>658</v>
      </c>
      <c r="G8" s="531">
        <v>290</v>
      </c>
      <c r="H8" s="531">
        <v>12</v>
      </c>
      <c r="I8" s="743">
        <v>1</v>
      </c>
      <c r="J8" s="735">
        <v>961</v>
      </c>
      <c r="K8" s="736">
        <v>961</v>
      </c>
      <c r="L8" s="742">
        <v>1636</v>
      </c>
      <c r="M8" s="531">
        <v>161</v>
      </c>
      <c r="N8" s="744">
        <v>0</v>
      </c>
      <c r="O8" s="738">
        <v>1797</v>
      </c>
      <c r="P8" s="745" t="s">
        <v>545</v>
      </c>
      <c r="Q8" s="744">
        <v>0</v>
      </c>
      <c r="R8" s="744">
        <v>846</v>
      </c>
      <c r="S8" s="738">
        <v>226</v>
      </c>
      <c r="T8" s="740">
        <v>1072</v>
      </c>
      <c r="U8" s="745">
        <v>2758</v>
      </c>
      <c r="V8" s="903">
        <f>K8-T8</f>
        <v>-111</v>
      </c>
      <c r="W8" s="742">
        <v>39689</v>
      </c>
      <c r="X8" s="300">
        <v>174219</v>
      </c>
      <c r="Y8" s="803">
        <v>0.23</v>
      </c>
    </row>
    <row r="9" spans="1:26">
      <c r="A9" s="730" t="s">
        <v>376</v>
      </c>
      <c r="B9" s="742">
        <v>0</v>
      </c>
      <c r="C9" s="531">
        <v>0</v>
      </c>
      <c r="D9" s="531">
        <v>0</v>
      </c>
      <c r="E9" s="733">
        <v>0</v>
      </c>
      <c r="F9" s="742">
        <v>1092</v>
      </c>
      <c r="G9" s="531">
        <v>246</v>
      </c>
      <c r="H9" s="531">
        <v>13</v>
      </c>
      <c r="I9" s="743">
        <v>0</v>
      </c>
      <c r="J9" s="735">
        <v>1351</v>
      </c>
      <c r="K9" s="736">
        <v>1351</v>
      </c>
      <c r="L9" s="742">
        <v>1252</v>
      </c>
      <c r="M9" s="531">
        <v>148</v>
      </c>
      <c r="N9" s="744">
        <v>0</v>
      </c>
      <c r="O9" s="738">
        <v>1400</v>
      </c>
      <c r="P9" s="745" t="s">
        <v>545</v>
      </c>
      <c r="Q9" s="744">
        <v>0</v>
      </c>
      <c r="R9" s="744">
        <v>1096</v>
      </c>
      <c r="S9" s="738">
        <v>37</v>
      </c>
      <c r="T9" s="740">
        <v>1133</v>
      </c>
      <c r="U9" s="745">
        <v>2751</v>
      </c>
      <c r="V9" s="903">
        <v>218</v>
      </c>
      <c r="W9" s="742">
        <v>39907</v>
      </c>
      <c r="X9" s="300">
        <v>174219</v>
      </c>
      <c r="Y9" s="803">
        <v>0.23</v>
      </c>
    </row>
    <row r="10" spans="1:26">
      <c r="A10" s="730" t="s">
        <v>377</v>
      </c>
      <c r="B10" s="742">
        <v>0</v>
      </c>
      <c r="C10" s="531">
        <v>0</v>
      </c>
      <c r="D10" s="531">
        <v>0</v>
      </c>
      <c r="E10" s="733">
        <v>0</v>
      </c>
      <c r="F10" s="742">
        <v>456</v>
      </c>
      <c r="G10" s="531">
        <v>217</v>
      </c>
      <c r="H10" s="531">
        <v>15</v>
      </c>
      <c r="I10" s="743">
        <v>0</v>
      </c>
      <c r="J10" s="735">
        <v>688</v>
      </c>
      <c r="K10" s="736">
        <v>688</v>
      </c>
      <c r="L10" s="742">
        <v>783</v>
      </c>
      <c r="M10" s="531">
        <v>148</v>
      </c>
      <c r="N10" s="744">
        <v>0</v>
      </c>
      <c r="O10" s="738">
        <v>931</v>
      </c>
      <c r="P10" s="746" t="s">
        <v>545</v>
      </c>
      <c r="Q10" s="744">
        <v>0</v>
      </c>
      <c r="R10" s="744">
        <v>858</v>
      </c>
      <c r="S10" s="738">
        <v>7</v>
      </c>
      <c r="T10" s="740">
        <v>865</v>
      </c>
      <c r="U10" s="739">
        <v>1619</v>
      </c>
      <c r="V10" s="740">
        <f>K10-T10</f>
        <v>-177</v>
      </c>
      <c r="W10" s="300">
        <v>39730</v>
      </c>
      <c r="X10" s="300">
        <v>174219</v>
      </c>
      <c r="Y10" s="803">
        <v>0.23</v>
      </c>
    </row>
    <row r="11" spans="1:26">
      <c r="A11" s="730" t="s">
        <v>378</v>
      </c>
      <c r="B11" s="742">
        <v>0</v>
      </c>
      <c r="C11" s="531">
        <v>0</v>
      </c>
      <c r="D11" s="531">
        <v>0</v>
      </c>
      <c r="E11" s="733">
        <v>0</v>
      </c>
      <c r="F11" s="742">
        <v>421</v>
      </c>
      <c r="G11" s="531">
        <v>285</v>
      </c>
      <c r="H11" s="531">
        <v>17</v>
      </c>
      <c r="I11" s="743">
        <v>1</v>
      </c>
      <c r="J11" s="735">
        <v>724</v>
      </c>
      <c r="K11" s="736">
        <v>724</v>
      </c>
      <c r="L11" s="742">
        <v>907</v>
      </c>
      <c r="M11" s="531">
        <v>215</v>
      </c>
      <c r="N11" s="744">
        <v>0</v>
      </c>
      <c r="O11" s="738">
        <f>L11+M11</f>
        <v>1122</v>
      </c>
      <c r="P11" s="746" t="s">
        <v>545</v>
      </c>
      <c r="Q11" s="744">
        <v>0</v>
      </c>
      <c r="R11" s="744">
        <v>957</v>
      </c>
      <c r="S11" s="738">
        <v>219</v>
      </c>
      <c r="T11" s="740">
        <f>R11+S11</f>
        <v>1176</v>
      </c>
      <c r="U11" s="739">
        <f>K11+O11</f>
        <v>1846</v>
      </c>
      <c r="V11" s="740">
        <f>K11-T11</f>
        <v>-452</v>
      </c>
      <c r="W11" s="300">
        <v>39278</v>
      </c>
      <c r="X11" s="300">
        <v>174219</v>
      </c>
      <c r="Y11" s="803">
        <v>0.23</v>
      </c>
    </row>
    <row r="12" spans="1:26">
      <c r="A12" s="730" t="s">
        <v>379</v>
      </c>
      <c r="B12" s="742">
        <v>0</v>
      </c>
      <c r="C12" s="531">
        <v>0</v>
      </c>
      <c r="D12" s="531">
        <v>0</v>
      </c>
      <c r="E12" s="733">
        <v>0</v>
      </c>
      <c r="F12" s="742">
        <v>720</v>
      </c>
      <c r="G12" s="531">
        <v>185</v>
      </c>
      <c r="H12" s="531">
        <v>21</v>
      </c>
      <c r="I12" s="743">
        <v>0</v>
      </c>
      <c r="J12" s="735">
        <v>926</v>
      </c>
      <c r="K12" s="736">
        <v>926</v>
      </c>
      <c r="L12" s="742">
        <v>801</v>
      </c>
      <c r="M12" s="531">
        <v>178</v>
      </c>
      <c r="N12" s="744">
        <v>0</v>
      </c>
      <c r="O12" s="738">
        <f>L12+M12</f>
        <v>979</v>
      </c>
      <c r="P12" s="746" t="s">
        <v>545</v>
      </c>
      <c r="Q12" s="744">
        <v>0</v>
      </c>
      <c r="R12" s="744">
        <v>2455</v>
      </c>
      <c r="S12" s="738">
        <v>-1199</v>
      </c>
      <c r="T12" s="740">
        <v>1256</v>
      </c>
      <c r="U12" s="739">
        <f>K12+O12</f>
        <v>1905</v>
      </c>
      <c r="V12" s="740">
        <f>K12-T12</f>
        <v>-330</v>
      </c>
      <c r="W12" s="300">
        <v>38948</v>
      </c>
      <c r="X12" s="300">
        <v>174219</v>
      </c>
      <c r="Y12" s="803">
        <v>0.22</v>
      </c>
    </row>
    <row r="13" spans="1:26">
      <c r="A13" s="730" t="s">
        <v>380</v>
      </c>
      <c r="B13" s="742">
        <v>0</v>
      </c>
      <c r="C13" s="531">
        <v>0</v>
      </c>
      <c r="D13" s="531">
        <v>0</v>
      </c>
      <c r="E13" s="733">
        <v>0</v>
      </c>
      <c r="F13" s="742">
        <v>723</v>
      </c>
      <c r="G13" s="531">
        <v>240</v>
      </c>
      <c r="H13" s="531">
        <v>25</v>
      </c>
      <c r="I13" s="743">
        <v>1</v>
      </c>
      <c r="J13" s="735">
        <v>989</v>
      </c>
      <c r="K13" s="736">
        <f>E13+J13</f>
        <v>989</v>
      </c>
      <c r="L13" s="742">
        <v>510</v>
      </c>
      <c r="M13" s="531">
        <v>140</v>
      </c>
      <c r="N13" s="744">
        <v>0</v>
      </c>
      <c r="O13" s="738">
        <f>L13+M13+N13</f>
        <v>650</v>
      </c>
      <c r="P13" s="746" t="s">
        <v>545</v>
      </c>
      <c r="Q13" s="744">
        <v>0</v>
      </c>
      <c r="R13" s="744">
        <v>2007</v>
      </c>
      <c r="S13" s="738">
        <v>1287</v>
      </c>
      <c r="T13" s="740">
        <v>3294</v>
      </c>
      <c r="U13" s="739">
        <f>K13+O13</f>
        <v>1639</v>
      </c>
      <c r="V13" s="740">
        <f>K13-T13</f>
        <v>-2305</v>
      </c>
      <c r="W13" s="300">
        <v>36643</v>
      </c>
      <c r="X13" s="300">
        <v>174219</v>
      </c>
      <c r="Y13" s="803">
        <v>0.21</v>
      </c>
    </row>
    <row r="14" spans="1:26">
      <c r="A14" s="730" t="s">
        <v>381</v>
      </c>
      <c r="B14" s="742"/>
      <c r="C14" s="531"/>
      <c r="D14" s="531"/>
      <c r="E14" s="733"/>
      <c r="F14" s="742"/>
      <c r="G14" s="531"/>
      <c r="H14" s="531"/>
      <c r="I14" s="743"/>
      <c r="J14" s="735"/>
      <c r="K14" s="736"/>
      <c r="L14" s="742"/>
      <c r="M14" s="531"/>
      <c r="N14" s="744"/>
      <c r="O14" s="738"/>
      <c r="P14" s="745"/>
      <c r="Q14" s="744"/>
      <c r="R14" s="744"/>
      <c r="S14" s="738"/>
      <c r="T14" s="740"/>
      <c r="U14" s="739"/>
      <c r="V14" s="740"/>
      <c r="W14" s="904"/>
      <c r="X14" s="300"/>
      <c r="Y14" s="803"/>
    </row>
    <row r="15" spans="1:26">
      <c r="A15" s="730" t="s">
        <v>382</v>
      </c>
      <c r="B15" s="742"/>
      <c r="C15" s="531"/>
      <c r="D15" s="531"/>
      <c r="E15" s="733"/>
      <c r="F15" s="742"/>
      <c r="G15" s="531"/>
      <c r="H15" s="531"/>
      <c r="I15" s="743"/>
      <c r="J15" s="735"/>
      <c r="K15" s="736"/>
      <c r="L15" s="742"/>
      <c r="M15" s="531"/>
      <c r="N15" s="744"/>
      <c r="O15" s="738"/>
      <c r="P15" s="745"/>
      <c r="Q15" s="744"/>
      <c r="R15" s="744"/>
      <c r="S15" s="738"/>
      <c r="T15" s="740"/>
      <c r="U15" s="739"/>
      <c r="V15" s="740"/>
      <c r="W15" s="904"/>
      <c r="X15" s="300"/>
      <c r="Y15" s="803"/>
      <c r="Z15" s="370"/>
    </row>
    <row r="16" spans="1:26">
      <c r="A16" s="730" t="s">
        <v>383</v>
      </c>
      <c r="B16" s="742"/>
      <c r="C16" s="531"/>
      <c r="D16" s="531"/>
      <c r="E16" s="733"/>
      <c r="F16" s="742"/>
      <c r="G16" s="531"/>
      <c r="H16" s="531"/>
      <c r="I16" s="743"/>
      <c r="J16" s="735"/>
      <c r="K16" s="736"/>
      <c r="L16" s="742"/>
      <c r="M16" s="531"/>
      <c r="N16" s="744"/>
      <c r="O16" s="738"/>
      <c r="P16" s="745"/>
      <c r="Q16" s="744"/>
      <c r="R16" s="744"/>
      <c r="S16" s="738"/>
      <c r="T16" s="740"/>
      <c r="U16" s="739"/>
      <c r="V16" s="740"/>
      <c r="W16" s="904"/>
      <c r="X16" s="300"/>
      <c r="Y16" s="803"/>
    </row>
    <row r="17" spans="1:25">
      <c r="A17" s="730" t="s">
        <v>384</v>
      </c>
      <c r="B17" s="742"/>
      <c r="C17" s="531"/>
      <c r="D17" s="531"/>
      <c r="E17" s="733"/>
      <c r="F17" s="742"/>
      <c r="G17" s="531"/>
      <c r="H17" s="531"/>
      <c r="I17" s="743"/>
      <c r="J17" s="735"/>
      <c r="K17" s="736"/>
      <c r="L17" s="742"/>
      <c r="M17" s="531"/>
      <c r="N17" s="744"/>
      <c r="O17" s="738"/>
      <c r="P17" s="745"/>
      <c r="Q17" s="744"/>
      <c r="R17" s="744"/>
      <c r="S17" s="738"/>
      <c r="T17" s="740"/>
      <c r="U17" s="739"/>
      <c r="V17" s="740"/>
      <c r="W17" s="904"/>
      <c r="X17" s="300"/>
      <c r="Y17" s="803"/>
    </row>
    <row r="18" spans="1:25" ht="13.5" thickBot="1">
      <c r="A18" s="730" t="s">
        <v>385</v>
      </c>
      <c r="B18" s="747"/>
      <c r="C18" s="533"/>
      <c r="D18" s="533"/>
      <c r="E18" s="733"/>
      <c r="F18" s="747"/>
      <c r="G18" s="533"/>
      <c r="H18" s="533"/>
      <c r="I18" s="748"/>
      <c r="J18" s="749"/>
      <c r="K18" s="736"/>
      <c r="L18" s="747"/>
      <c r="M18" s="533"/>
      <c r="N18" s="750"/>
      <c r="O18" s="738"/>
      <c r="P18" s="751"/>
      <c r="Q18" s="750"/>
      <c r="R18" s="750"/>
      <c r="S18" s="752"/>
      <c r="T18" s="740"/>
      <c r="U18" s="739"/>
      <c r="V18" s="740"/>
      <c r="W18" s="905"/>
      <c r="X18" s="300"/>
      <c r="Y18" s="803"/>
    </row>
    <row r="19" spans="1:25" ht="13.5" thickBot="1">
      <c r="A19" s="731" t="s">
        <v>546</v>
      </c>
      <c r="B19" s="753">
        <f>SUM(B7:B18)</f>
        <v>0</v>
      </c>
      <c r="C19" s="288">
        <f t="shared" ref="C19:V19" si="0">SUM(C7:C18)</f>
        <v>0</v>
      </c>
      <c r="D19" s="288">
        <f t="shared" si="0"/>
        <v>0</v>
      </c>
      <c r="E19" s="754">
        <f t="shared" si="0"/>
        <v>0</v>
      </c>
      <c r="F19" s="753">
        <f t="shared" si="0"/>
        <v>5750</v>
      </c>
      <c r="G19" s="288">
        <f t="shared" si="0"/>
        <v>1811</v>
      </c>
      <c r="H19" s="288">
        <f t="shared" si="0"/>
        <v>122</v>
      </c>
      <c r="I19" s="288">
        <f t="shared" si="0"/>
        <v>3</v>
      </c>
      <c r="J19" s="754">
        <f t="shared" si="0"/>
        <v>7686</v>
      </c>
      <c r="K19" s="753">
        <f t="shared" si="0"/>
        <v>7686</v>
      </c>
      <c r="L19" s="753">
        <f t="shared" si="0"/>
        <v>6662</v>
      </c>
      <c r="M19" s="288">
        <f t="shared" si="0"/>
        <v>1167</v>
      </c>
      <c r="N19" s="288">
        <f t="shared" si="0"/>
        <v>0</v>
      </c>
      <c r="O19" s="754">
        <f t="shared" si="0"/>
        <v>7829</v>
      </c>
      <c r="P19" s="753">
        <f t="shared" si="0"/>
        <v>0</v>
      </c>
      <c r="Q19" s="288">
        <f t="shared" si="0"/>
        <v>0</v>
      </c>
      <c r="R19" s="288">
        <f t="shared" si="0"/>
        <v>8959</v>
      </c>
      <c r="S19" s="288">
        <f t="shared" si="0"/>
        <v>946</v>
      </c>
      <c r="T19" s="754">
        <f t="shared" si="0"/>
        <v>9905</v>
      </c>
      <c r="U19" s="753">
        <f t="shared" si="0"/>
        <v>15515</v>
      </c>
      <c r="V19" s="906">
        <f t="shared" si="0"/>
        <v>-2219</v>
      </c>
      <c r="W19" s="907">
        <f>_xlfn.IFS(W18&lt;&gt;0,W18,W17&lt;&gt;0,W17,W16&lt;&gt;0,W16,W15&lt;&gt;0,W15,W14&lt;&gt;0,W14,W13&lt;&gt;0,W13,W12&lt;&gt;0,W12,W11&lt;&gt;0,W11,W10&lt;&gt;0,W10,W9&lt;&gt;0,W9,W8&lt;&gt;0,W8,W7&lt;&gt;0,W7)</f>
        <v>36643</v>
      </c>
      <c r="X19" s="755">
        <f>_xlfn.IFS(X18&lt;&gt;"",X18,X17&lt;&gt;"",X17,X16&lt;&gt;"",X16,X15&lt;&gt;"",X15,X14&lt;&gt;"",X14,X13&lt;&gt;"",X13,X12&lt;&gt;"",X12,X11&lt;&gt;"",X11,X10&lt;&gt;"",X10,X9&lt;&gt;"",X9,X8&lt;&gt;"",X8,X7&lt;&gt;"",X7)</f>
        <v>174219</v>
      </c>
      <c r="Y19" s="805">
        <f>W19/X19</f>
        <v>0.21032723181742519</v>
      </c>
    </row>
    <row r="20" spans="1:25" ht="15">
      <c r="A20" s="270"/>
      <c r="B20" s="271"/>
      <c r="C20" s="271"/>
      <c r="D20" s="271"/>
      <c r="E20" s="271"/>
      <c r="F20" s="271"/>
      <c r="G20" s="271"/>
      <c r="H20" s="271"/>
      <c r="I20" s="271"/>
      <c r="J20" s="272"/>
      <c r="K20" s="271"/>
      <c r="L20" s="271"/>
      <c r="M20" s="271"/>
      <c r="N20" s="271"/>
      <c r="O20" s="271"/>
      <c r="P20" s="327"/>
      <c r="Q20" s="327"/>
      <c r="R20" s="327"/>
      <c r="S20" s="327"/>
      <c r="T20" s="327"/>
      <c r="U20" s="327"/>
      <c r="W20" s="327"/>
    </row>
    <row r="21" spans="1:25" ht="14.25">
      <c r="A21" s="1553" t="s">
        <v>715</v>
      </c>
      <c r="B21" s="1553"/>
      <c r="C21" s="1553"/>
      <c r="D21" s="1553"/>
      <c r="E21" s="1553"/>
      <c r="F21" s="1553"/>
      <c r="G21" s="1553"/>
      <c r="H21" s="1553"/>
      <c r="I21" s="1553"/>
      <c r="J21" s="1553"/>
      <c r="K21" s="1553"/>
      <c r="L21" s="1553"/>
      <c r="M21" s="1553"/>
      <c r="N21" s="1553"/>
      <c r="O21" s="1553"/>
    </row>
    <row r="22" spans="1:25" ht="14.25">
      <c r="A22" s="1553" t="s">
        <v>716</v>
      </c>
      <c r="B22" s="1553"/>
      <c r="C22" s="1553"/>
      <c r="D22" s="1553"/>
      <c r="E22" s="1553"/>
      <c r="F22" s="1553"/>
      <c r="G22" s="1553"/>
      <c r="H22" s="1553"/>
      <c r="I22" s="1553"/>
      <c r="J22" s="1553"/>
      <c r="K22" s="1553"/>
      <c r="L22" s="1553"/>
      <c r="M22" s="1553"/>
      <c r="N22" s="1553"/>
      <c r="O22" s="1553"/>
      <c r="W22" s="528"/>
    </row>
    <row r="23" spans="1:25" ht="14.25">
      <c r="A23" s="1553" t="s">
        <v>717</v>
      </c>
      <c r="B23" s="1553"/>
      <c r="C23" s="1553"/>
      <c r="D23" s="1553"/>
      <c r="E23" s="1553"/>
      <c r="F23" s="1553"/>
      <c r="G23" s="1553"/>
      <c r="H23" s="1553"/>
      <c r="I23" s="1553"/>
      <c r="J23" s="1553"/>
      <c r="K23" s="1553"/>
      <c r="L23" s="1553"/>
      <c r="M23" s="1553"/>
      <c r="N23" s="1553"/>
      <c r="O23" s="1553"/>
    </row>
    <row r="24" spans="1:25" ht="14.25">
      <c r="A24" s="1553" t="s">
        <v>718</v>
      </c>
      <c r="B24" s="1553"/>
      <c r="C24" s="1553"/>
      <c r="D24" s="1553"/>
      <c r="E24" s="1553"/>
      <c r="F24" s="1553"/>
      <c r="G24" s="1553"/>
      <c r="H24" s="1553"/>
      <c r="I24" s="1553"/>
      <c r="J24" s="1553"/>
      <c r="K24" s="1553"/>
      <c r="L24" s="1553"/>
      <c r="M24" s="1553"/>
      <c r="N24" s="1553"/>
      <c r="O24" s="1553"/>
      <c r="W24" s="528"/>
    </row>
    <row r="25" spans="1:25" ht="14.25">
      <c r="A25" s="333" t="s">
        <v>719</v>
      </c>
      <c r="W25" s="528"/>
    </row>
    <row r="26" spans="1:25" ht="14.25">
      <c r="A26" s="329"/>
    </row>
    <row r="27" spans="1:25">
      <c r="A27" s="333"/>
    </row>
    <row r="28" spans="1:25">
      <c r="A28" s="1608" t="s">
        <v>363</v>
      </c>
      <c r="B28" s="1608"/>
      <c r="C28" s="1608"/>
      <c r="D28" s="1608"/>
      <c r="E28" s="1608"/>
      <c r="F28" s="1608"/>
      <c r="G28" s="1608"/>
      <c r="H28" s="1608"/>
      <c r="I28" s="1608"/>
      <c r="J28" s="1608"/>
      <c r="K28" s="1608"/>
      <c r="L28" s="1608"/>
      <c r="M28" s="1608"/>
      <c r="N28" s="1608"/>
      <c r="O28" s="1608"/>
    </row>
    <row r="32" spans="1:25">
      <c r="T32" s="370"/>
    </row>
  </sheetData>
  <mergeCells count="30">
    <mergeCell ref="A23:O23"/>
    <mergeCell ref="A24:O24"/>
    <mergeCell ref="A28:O28"/>
    <mergeCell ref="R5:R6"/>
    <mergeCell ref="T5:T6"/>
    <mergeCell ref="U5:U6"/>
    <mergeCell ref="V5:V6"/>
    <mergeCell ref="A21:O21"/>
    <mergeCell ref="A22:O22"/>
    <mergeCell ref="N5:N6"/>
    <mergeCell ref="O5:O6"/>
    <mergeCell ref="P5:P6"/>
    <mergeCell ref="Q5:Q6"/>
    <mergeCell ref="S5:S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zoomScale="90" zoomScaleNormal="90" workbookViewId="0">
      <selection sqref="A1:I1"/>
    </sheetView>
  </sheetViews>
  <sheetFormatPr defaultColWidth="9.42578125" defaultRowHeight="12.75"/>
  <cols>
    <col min="1" max="1" width="12.42578125" style="369" bestFit="1" customWidth="1"/>
    <col min="2" max="2" width="11.5703125" style="369" customWidth="1"/>
    <col min="3" max="4" width="12.5703125" style="369" customWidth="1"/>
    <col min="5" max="6" width="13.5703125" style="369" customWidth="1"/>
    <col min="7" max="7" width="12.5703125" style="369" customWidth="1"/>
    <col min="8" max="8" width="14.5703125" style="369" customWidth="1"/>
    <col min="9" max="9" width="12.5703125" style="369" customWidth="1"/>
    <col min="10" max="16384" width="9.42578125" style="369"/>
  </cols>
  <sheetData>
    <row r="1" spans="1:13" ht="15.75">
      <c r="A1" s="1534" t="s">
        <v>720</v>
      </c>
      <c r="B1" s="1535"/>
      <c r="C1" s="1535"/>
      <c r="D1" s="1535"/>
      <c r="E1" s="1535"/>
      <c r="F1" s="1535"/>
      <c r="G1" s="1535"/>
      <c r="H1" s="1535"/>
      <c r="I1" s="1536"/>
      <c r="J1" s="1150"/>
      <c r="K1" s="1150"/>
      <c r="L1" s="1150"/>
      <c r="M1" s="1150"/>
    </row>
    <row r="2" spans="1:13" ht="15.75">
      <c r="A2" s="1537" t="s">
        <v>1</v>
      </c>
      <c r="B2" s="1614"/>
      <c r="C2" s="1614"/>
      <c r="D2" s="1614"/>
      <c r="E2" s="1614"/>
      <c r="F2" s="1614"/>
      <c r="G2" s="1614"/>
      <c r="H2" s="1614"/>
      <c r="I2" s="1615"/>
      <c r="J2" s="1150"/>
      <c r="K2" s="1150"/>
      <c r="L2" s="1150"/>
      <c r="M2" s="1150"/>
    </row>
    <row r="3" spans="1:13" ht="16.5" customHeight="1" thickBot="1">
      <c r="A3" s="1539" t="s">
        <v>877</v>
      </c>
      <c r="B3" s="1540"/>
      <c r="C3" s="1540"/>
      <c r="D3" s="1540"/>
      <c r="E3" s="1540"/>
      <c r="F3" s="1540"/>
      <c r="G3" s="1540"/>
      <c r="H3" s="1540"/>
      <c r="I3" s="1541"/>
      <c r="J3" s="1150"/>
      <c r="K3" s="1150"/>
      <c r="L3" s="1150"/>
      <c r="M3" s="1150"/>
    </row>
    <row r="4" spans="1:13" ht="75" customHeight="1" thickBot="1">
      <c r="A4" s="275" t="s">
        <v>366</v>
      </c>
      <c r="B4" s="276" t="s">
        <v>721</v>
      </c>
      <c r="C4" s="276" t="s">
        <v>557</v>
      </c>
      <c r="D4" s="277" t="s">
        <v>722</v>
      </c>
      <c r="E4" s="276" t="s">
        <v>723</v>
      </c>
      <c r="F4" s="276" t="s">
        <v>724</v>
      </c>
      <c r="G4" s="276" t="s">
        <v>725</v>
      </c>
      <c r="H4" s="277" t="s">
        <v>562</v>
      </c>
      <c r="I4" s="278" t="s">
        <v>726</v>
      </c>
    </row>
    <row r="5" spans="1:13">
      <c r="A5" s="279" t="s">
        <v>374</v>
      </c>
      <c r="B5" s="300">
        <v>39800</v>
      </c>
      <c r="C5" s="908">
        <v>0</v>
      </c>
      <c r="D5" s="330" t="s">
        <v>545</v>
      </c>
      <c r="E5" s="909">
        <v>0</v>
      </c>
      <c r="F5" s="908">
        <v>0</v>
      </c>
      <c r="G5" s="300">
        <v>0</v>
      </c>
      <c r="H5" s="330" t="s">
        <v>545</v>
      </c>
      <c r="I5" s="331" t="s">
        <v>545</v>
      </c>
    </row>
    <row r="6" spans="1:13">
      <c r="A6" s="283" t="s">
        <v>375</v>
      </c>
      <c r="B6" s="300">
        <v>39689</v>
      </c>
      <c r="C6" s="908">
        <v>0</v>
      </c>
      <c r="D6" s="330" t="s">
        <v>545</v>
      </c>
      <c r="E6" s="909">
        <v>0</v>
      </c>
      <c r="F6" s="908">
        <v>0</v>
      </c>
      <c r="G6" s="300">
        <v>0</v>
      </c>
      <c r="H6" s="330" t="s">
        <v>545</v>
      </c>
      <c r="I6" s="331" t="s">
        <v>545</v>
      </c>
    </row>
    <row r="7" spans="1:13">
      <c r="A7" s="283" t="s">
        <v>376</v>
      </c>
      <c r="B7" s="300">
        <v>39907</v>
      </c>
      <c r="C7" s="908">
        <v>0</v>
      </c>
      <c r="D7" s="330" t="s">
        <v>545</v>
      </c>
      <c r="E7" s="909">
        <v>0</v>
      </c>
      <c r="F7" s="908">
        <v>0</v>
      </c>
      <c r="G7" s="300">
        <v>0</v>
      </c>
      <c r="H7" s="330" t="s">
        <v>545</v>
      </c>
      <c r="I7" s="331" t="s">
        <v>545</v>
      </c>
    </row>
    <row r="8" spans="1:13">
      <c r="A8" s="283" t="s">
        <v>377</v>
      </c>
      <c r="B8" s="300">
        <v>39730</v>
      </c>
      <c r="C8" s="908">
        <v>0</v>
      </c>
      <c r="D8" s="330" t="s">
        <v>545</v>
      </c>
      <c r="E8" s="909">
        <v>0</v>
      </c>
      <c r="F8" s="908">
        <v>0</v>
      </c>
      <c r="G8" s="300">
        <v>0</v>
      </c>
      <c r="H8" s="330" t="s">
        <v>545</v>
      </c>
      <c r="I8" s="331" t="s">
        <v>545</v>
      </c>
    </row>
    <row r="9" spans="1:13">
      <c r="A9" s="283" t="s">
        <v>378</v>
      </c>
      <c r="B9" s="300">
        <v>39278</v>
      </c>
      <c r="C9" s="908">
        <v>0</v>
      </c>
      <c r="D9" s="330" t="s">
        <v>545</v>
      </c>
      <c r="E9" s="909">
        <v>0</v>
      </c>
      <c r="F9" s="908">
        <v>0</v>
      </c>
      <c r="G9" s="300">
        <v>0</v>
      </c>
      <c r="H9" s="330" t="s">
        <v>545</v>
      </c>
      <c r="I9" s="331" t="s">
        <v>545</v>
      </c>
    </row>
    <row r="10" spans="1:13">
      <c r="A10" s="283" t="s">
        <v>379</v>
      </c>
      <c r="B10" s="300">
        <v>38948</v>
      </c>
      <c r="C10" s="908">
        <v>0</v>
      </c>
      <c r="D10" s="330" t="s">
        <v>545</v>
      </c>
      <c r="E10" s="909">
        <v>0</v>
      </c>
      <c r="F10" s="908">
        <v>0</v>
      </c>
      <c r="G10" s="300">
        <v>0</v>
      </c>
      <c r="H10" s="330" t="s">
        <v>545</v>
      </c>
      <c r="I10" s="331" t="s">
        <v>545</v>
      </c>
    </row>
    <row r="11" spans="1:13">
      <c r="A11" s="283" t="s">
        <v>380</v>
      </c>
      <c r="B11" s="300">
        <v>36643</v>
      </c>
      <c r="C11" s="908">
        <v>0</v>
      </c>
      <c r="D11" s="330" t="s">
        <v>545</v>
      </c>
      <c r="E11" s="909">
        <v>0</v>
      </c>
      <c r="F11" s="908">
        <v>0</v>
      </c>
      <c r="G11" s="300">
        <v>0</v>
      </c>
      <c r="H11" s="330" t="s">
        <v>545</v>
      </c>
      <c r="I11" s="331" t="s">
        <v>545</v>
      </c>
    </row>
    <row r="12" spans="1:13">
      <c r="A12" s="283" t="s">
        <v>381</v>
      </c>
      <c r="B12" s="300"/>
      <c r="C12" s="908"/>
      <c r="D12" s="330"/>
      <c r="E12" s="909"/>
      <c r="F12" s="908"/>
      <c r="G12" s="300"/>
      <c r="H12" s="330"/>
      <c r="I12" s="331"/>
    </row>
    <row r="13" spans="1:13">
      <c r="A13" s="283" t="s">
        <v>382</v>
      </c>
      <c r="B13" s="300"/>
      <c r="C13" s="908"/>
      <c r="D13" s="330"/>
      <c r="E13" s="909"/>
      <c r="F13" s="908"/>
      <c r="G13" s="300"/>
      <c r="H13" s="330"/>
      <c r="I13" s="331"/>
    </row>
    <row r="14" spans="1:13">
      <c r="A14" s="283" t="s">
        <v>383</v>
      </c>
      <c r="B14" s="300"/>
      <c r="C14" s="908"/>
      <c r="D14" s="330"/>
      <c r="E14" s="909"/>
      <c r="F14" s="908"/>
      <c r="G14" s="300"/>
      <c r="H14" s="330"/>
      <c r="I14" s="331"/>
    </row>
    <row r="15" spans="1:13">
      <c r="A15" s="283" t="s">
        <v>384</v>
      </c>
      <c r="B15" s="300"/>
      <c r="C15" s="908"/>
      <c r="D15" s="330"/>
      <c r="E15" s="909"/>
      <c r="F15" s="908"/>
      <c r="G15" s="300"/>
      <c r="H15" s="330"/>
      <c r="I15" s="331"/>
    </row>
    <row r="16" spans="1:13" ht="13.5" thickBot="1">
      <c r="A16" s="285" t="s">
        <v>385</v>
      </c>
      <c r="B16" s="332"/>
      <c r="C16" s="908"/>
      <c r="D16" s="330"/>
      <c r="E16" s="909"/>
      <c r="F16" s="908"/>
      <c r="G16" s="300"/>
      <c r="H16" s="330"/>
      <c r="I16" s="331"/>
    </row>
    <row r="17" spans="1:16" ht="13.5" thickBot="1">
      <c r="A17" s="287" t="s">
        <v>546</v>
      </c>
      <c r="B17" s="288">
        <f>_xlfn.IFS(B16&lt;&gt;0,B16,B15&lt;&gt;0,B15,B14&lt;&gt;0,B14,B13&lt;&gt;0,B13,B12&lt;&gt;0,B12,B11&lt;&gt;0,B11,B10&lt;&gt;0,B10,B9&lt;&gt;0,B9,B8&lt;&gt;0,B8,B7&lt;&gt;0,B7,B6&lt;&gt;0,B6,B5&lt;&gt;0,B5)</f>
        <v>36643</v>
      </c>
      <c r="C17" s="288">
        <f>SUM(C5:C16)</f>
        <v>0</v>
      </c>
      <c r="D17" s="289">
        <f t="shared" ref="D17" si="0">IF(B17&gt;0,(C17/B17),0)</f>
        <v>0</v>
      </c>
      <c r="E17" s="288">
        <f>SUM(E5:E16)</f>
        <v>0</v>
      </c>
      <c r="F17" s="288">
        <f>SUM(F5:F16)</f>
        <v>0</v>
      </c>
      <c r="G17" s="288">
        <f>SUM(G5:G16)</f>
        <v>0</v>
      </c>
      <c r="H17" s="289">
        <f>IF(C17=0,0,G17/C17)</f>
        <v>0</v>
      </c>
      <c r="I17" s="290">
        <f>IF(B17&gt;0,G17/B17,0)</f>
        <v>0</v>
      </c>
    </row>
    <row r="18" spans="1:16" ht="15" customHeight="1">
      <c r="A18" s="291"/>
      <c r="B18" s="292"/>
      <c r="C18" s="292"/>
      <c r="D18" s="293"/>
      <c r="E18" s="292"/>
      <c r="F18" s="292"/>
      <c r="G18" s="292"/>
      <c r="H18" s="293"/>
      <c r="I18" s="293"/>
    </row>
    <row r="19" spans="1:16" ht="15.75" customHeight="1">
      <c r="A19" s="1609" t="s">
        <v>727</v>
      </c>
      <c r="B19" s="1610"/>
      <c r="C19" s="1610"/>
      <c r="D19" s="1610"/>
      <c r="E19" s="1610"/>
      <c r="F19" s="1610"/>
      <c r="G19" s="1610"/>
      <c r="H19" s="1610"/>
      <c r="I19" s="1611"/>
      <c r="J19" s="372"/>
      <c r="K19" s="372"/>
      <c r="L19" s="373"/>
    </row>
    <row r="20" spans="1:16" ht="27" customHeight="1">
      <c r="A20" s="1612" t="s">
        <v>728</v>
      </c>
      <c r="B20" s="1611"/>
      <c r="C20" s="1611"/>
      <c r="D20" s="1611"/>
      <c r="E20" s="1611"/>
      <c r="F20" s="1611"/>
      <c r="G20" s="1611"/>
      <c r="H20" s="1611"/>
      <c r="I20" s="1611"/>
      <c r="J20" s="372"/>
      <c r="K20" s="372"/>
      <c r="L20" s="372"/>
    </row>
    <row r="21" spans="1:16" ht="15.95" customHeight="1">
      <c r="A21" s="1610"/>
      <c r="B21" s="1610"/>
      <c r="C21" s="1610"/>
      <c r="D21" s="1610"/>
      <c r="E21" s="1610"/>
      <c r="F21" s="1610"/>
      <c r="G21" s="1610"/>
      <c r="H21" s="1610"/>
      <c r="I21" s="1610"/>
      <c r="J21" s="529"/>
      <c r="K21" s="529"/>
      <c r="L21" s="296"/>
      <c r="M21" s="297"/>
      <c r="N21" s="297"/>
      <c r="O21" s="297"/>
      <c r="P21" s="297"/>
    </row>
    <row r="22" spans="1:16" ht="13.5" thickBot="1">
      <c r="A22" s="298"/>
      <c r="B22" s="528"/>
      <c r="C22" s="528"/>
      <c r="E22" s="528"/>
      <c r="F22" s="528"/>
      <c r="G22" s="528"/>
    </row>
    <row r="23" spans="1:16" ht="15.75">
      <c r="A23" s="1616" t="s">
        <v>729</v>
      </c>
      <c r="B23" s="1617"/>
      <c r="C23" s="1617"/>
      <c r="D23" s="1617"/>
      <c r="E23" s="1617"/>
      <c r="F23" s="1617"/>
      <c r="G23" s="1617"/>
      <c r="H23" s="1617"/>
      <c r="I23" s="1618"/>
    </row>
    <row r="24" spans="1:16" ht="16.5" customHeight="1">
      <c r="A24" s="1619" t="s">
        <v>1</v>
      </c>
      <c r="B24" s="1620"/>
      <c r="C24" s="1620"/>
      <c r="D24" s="1620"/>
      <c r="E24" s="1620"/>
      <c r="F24" s="1620"/>
      <c r="G24" s="1620"/>
      <c r="H24" s="1620"/>
      <c r="I24" s="1621"/>
    </row>
    <row r="25" spans="1:16" ht="16.5" customHeight="1" thickBot="1">
      <c r="A25" s="1622" t="s">
        <v>877</v>
      </c>
      <c r="B25" s="1623"/>
      <c r="C25" s="1623"/>
      <c r="D25" s="1623"/>
      <c r="E25" s="1623"/>
      <c r="F25" s="1623"/>
      <c r="G25" s="1623"/>
      <c r="H25" s="1623"/>
      <c r="I25" s="1624"/>
    </row>
    <row r="26" spans="1:16" ht="75" customHeight="1" thickBot="1">
      <c r="A26" s="275" t="s">
        <v>366</v>
      </c>
      <c r="B26" s="276" t="s">
        <v>721</v>
      </c>
      <c r="C26" s="276" t="s">
        <v>557</v>
      </c>
      <c r="D26" s="277" t="s">
        <v>722</v>
      </c>
      <c r="E26" s="276" t="s">
        <v>730</v>
      </c>
      <c r="F26" s="276" t="s">
        <v>724</v>
      </c>
      <c r="G26" s="276" t="s">
        <v>725</v>
      </c>
      <c r="H26" s="277" t="s">
        <v>562</v>
      </c>
      <c r="I26" s="278" t="s">
        <v>731</v>
      </c>
    </row>
    <row r="27" spans="1:16">
      <c r="A27" s="279" t="s">
        <v>374</v>
      </c>
      <c r="B27" s="300">
        <v>39800</v>
      </c>
      <c r="C27" s="300">
        <v>0</v>
      </c>
      <c r="D27" s="330" t="s">
        <v>545</v>
      </c>
      <c r="E27" s="530">
        <v>0</v>
      </c>
      <c r="F27" s="300">
        <v>0</v>
      </c>
      <c r="G27" s="300">
        <v>0</v>
      </c>
      <c r="H27" s="330" t="s">
        <v>545</v>
      </c>
      <c r="I27" s="331" t="s">
        <v>545</v>
      </c>
    </row>
    <row r="28" spans="1:16">
      <c r="A28" s="283" t="s">
        <v>375</v>
      </c>
      <c r="B28" s="300">
        <v>39689</v>
      </c>
      <c r="C28" s="300">
        <v>0</v>
      </c>
      <c r="D28" s="330" t="s">
        <v>545</v>
      </c>
      <c r="E28" s="530">
        <v>0</v>
      </c>
      <c r="F28" s="300">
        <v>0</v>
      </c>
      <c r="G28" s="300">
        <v>0</v>
      </c>
      <c r="H28" s="330" t="s">
        <v>545</v>
      </c>
      <c r="I28" s="331" t="s">
        <v>545</v>
      </c>
    </row>
    <row r="29" spans="1:16">
      <c r="A29" s="283" t="s">
        <v>376</v>
      </c>
      <c r="B29" s="300">
        <v>39907</v>
      </c>
      <c r="C29" s="908">
        <v>0</v>
      </c>
      <c r="D29" s="330" t="s">
        <v>545</v>
      </c>
      <c r="E29" s="909">
        <v>0</v>
      </c>
      <c r="F29" s="908">
        <v>0</v>
      </c>
      <c r="G29" s="300">
        <v>0</v>
      </c>
      <c r="H29" s="330" t="s">
        <v>545</v>
      </c>
      <c r="I29" s="331" t="s">
        <v>545</v>
      </c>
    </row>
    <row r="30" spans="1:16">
      <c r="A30" s="283" t="s">
        <v>377</v>
      </c>
      <c r="B30" s="300">
        <v>39730</v>
      </c>
      <c r="C30" s="908">
        <v>0</v>
      </c>
      <c r="D30" s="330" t="s">
        <v>545</v>
      </c>
      <c r="E30" s="909">
        <v>0</v>
      </c>
      <c r="F30" s="908">
        <v>0</v>
      </c>
      <c r="G30" s="300">
        <v>0</v>
      </c>
      <c r="H30" s="330" t="s">
        <v>545</v>
      </c>
      <c r="I30" s="331" t="s">
        <v>545</v>
      </c>
    </row>
    <row r="31" spans="1:16">
      <c r="A31" s="283" t="s">
        <v>378</v>
      </c>
      <c r="B31" s="300">
        <v>39278</v>
      </c>
      <c r="C31" s="908">
        <v>0</v>
      </c>
      <c r="D31" s="330" t="s">
        <v>545</v>
      </c>
      <c r="E31" s="909">
        <v>0</v>
      </c>
      <c r="F31" s="908">
        <v>0</v>
      </c>
      <c r="G31" s="300">
        <v>0</v>
      </c>
      <c r="H31" s="330" t="s">
        <v>545</v>
      </c>
      <c r="I31" s="331" t="s">
        <v>545</v>
      </c>
    </row>
    <row r="32" spans="1:16">
      <c r="A32" s="283" t="s">
        <v>379</v>
      </c>
      <c r="B32" s="300">
        <v>38948</v>
      </c>
      <c r="C32" s="908">
        <v>0</v>
      </c>
      <c r="D32" s="330" t="s">
        <v>545</v>
      </c>
      <c r="E32" s="909">
        <v>0</v>
      </c>
      <c r="F32" s="908">
        <v>0</v>
      </c>
      <c r="G32" s="300">
        <v>0</v>
      </c>
      <c r="H32" s="330" t="s">
        <v>545</v>
      </c>
      <c r="I32" s="331" t="s">
        <v>545</v>
      </c>
    </row>
    <row r="33" spans="1:12">
      <c r="A33" s="283" t="s">
        <v>380</v>
      </c>
      <c r="B33" s="300">
        <v>36643</v>
      </c>
      <c r="C33" s="908">
        <v>0</v>
      </c>
      <c r="D33" s="330" t="s">
        <v>545</v>
      </c>
      <c r="E33" s="909">
        <v>0</v>
      </c>
      <c r="F33" s="908">
        <v>0</v>
      </c>
      <c r="G33" s="300">
        <v>0</v>
      </c>
      <c r="H33" s="330" t="s">
        <v>545</v>
      </c>
      <c r="I33" s="331" t="s">
        <v>545</v>
      </c>
    </row>
    <row r="34" spans="1:12">
      <c r="A34" s="283" t="s">
        <v>381</v>
      </c>
      <c r="B34" s="300"/>
      <c r="C34" s="908"/>
      <c r="D34" s="330"/>
      <c r="E34" s="909"/>
      <c r="F34" s="908"/>
      <c r="G34" s="300"/>
      <c r="H34" s="330"/>
      <c r="I34" s="331"/>
    </row>
    <row r="35" spans="1:12">
      <c r="A35" s="283" t="s">
        <v>382</v>
      </c>
      <c r="B35" s="300"/>
      <c r="C35" s="908"/>
      <c r="D35" s="330"/>
      <c r="E35" s="909"/>
      <c r="F35" s="908"/>
      <c r="G35" s="300"/>
      <c r="H35" s="330"/>
      <c r="I35" s="331"/>
      <c r="J35" s="532"/>
    </row>
    <row r="36" spans="1:12">
      <c r="A36" s="283" t="s">
        <v>383</v>
      </c>
      <c r="B36" s="300"/>
      <c r="C36" s="908"/>
      <c r="D36" s="330"/>
      <c r="E36" s="909"/>
      <c r="F36" s="908"/>
      <c r="G36" s="300"/>
      <c r="H36" s="330"/>
      <c r="I36" s="331"/>
    </row>
    <row r="37" spans="1:12">
      <c r="A37" s="283" t="s">
        <v>384</v>
      </c>
      <c r="B37" s="300"/>
      <c r="C37" s="908"/>
      <c r="D37" s="330"/>
      <c r="E37" s="909"/>
      <c r="F37" s="908"/>
      <c r="G37" s="300"/>
      <c r="H37" s="330"/>
      <c r="I37" s="331"/>
    </row>
    <row r="38" spans="1:12" ht="13.5" thickBot="1">
      <c r="A38" s="285" t="s">
        <v>385</v>
      </c>
      <c r="B38" s="332"/>
      <c r="C38" s="908"/>
      <c r="D38" s="330"/>
      <c r="E38" s="909"/>
      <c r="F38" s="908"/>
      <c r="G38" s="300"/>
      <c r="H38" s="330"/>
      <c r="I38" s="331"/>
    </row>
    <row r="39" spans="1:12" ht="13.5" thickBot="1">
      <c r="A39" s="287" t="s">
        <v>546</v>
      </c>
      <c r="B39" s="288">
        <f>_xlfn.IFS(B38&lt;&gt;0,B38,B37&lt;&gt;0,B37,B36&lt;&gt;0,B36,B35&lt;&gt;0,B35,B34&lt;&gt;0,B34,B33&lt;&gt;0,B33,B32&lt;&gt;0,B32,B31&lt;&gt;0,B31,B30&lt;&gt;0,B30,B29&lt;&gt;0,B29,B28&lt;&gt;0,B28,B27&lt;&gt;0,B27)</f>
        <v>36643</v>
      </c>
      <c r="C39" s="288">
        <f>SUM(C27:C38)</f>
        <v>0</v>
      </c>
      <c r="D39" s="289">
        <f t="shared" ref="D39" si="1">IF(B39&gt;0,(C39/B39),0)</f>
        <v>0</v>
      </c>
      <c r="E39" s="288">
        <f>SUM(E27:E38)</f>
        <v>0</v>
      </c>
      <c r="F39" s="288">
        <f>SUM(F27:F38)</f>
        <v>0</v>
      </c>
      <c r="G39" s="288">
        <f>SUM(G27:G38)</f>
        <v>0</v>
      </c>
      <c r="H39" s="289">
        <f>IF(C39=0,0,G39/C39)</f>
        <v>0</v>
      </c>
      <c r="I39" s="290">
        <f>IF(B39&gt;0,G39/B39,0)</f>
        <v>0</v>
      </c>
      <c r="L39" s="374"/>
    </row>
    <row r="40" spans="1:12" s="372" customFormat="1">
      <c r="A40" s="534"/>
      <c r="B40" s="534"/>
      <c r="C40" s="534"/>
      <c r="D40" s="534"/>
      <c r="E40" s="534"/>
      <c r="F40" s="534"/>
      <c r="G40" s="534"/>
      <c r="H40" s="534"/>
      <c r="I40" s="534"/>
      <c r="J40" s="369"/>
      <c r="K40" s="369"/>
      <c r="L40" s="369"/>
    </row>
    <row r="41" spans="1:12" ht="12.75" customHeight="1">
      <c r="A41" s="1613"/>
      <c r="B41" s="1610"/>
      <c r="C41" s="1610"/>
      <c r="D41" s="1610"/>
      <c r="E41" s="1610"/>
      <c r="F41" s="1610"/>
      <c r="G41" s="1610"/>
      <c r="H41" s="1610"/>
      <c r="I41" s="1611"/>
    </row>
    <row r="42" spans="1:12">
      <c r="A42" s="1609" t="s">
        <v>727</v>
      </c>
      <c r="B42" s="1610"/>
      <c r="C42" s="1610"/>
      <c r="D42" s="1610"/>
      <c r="E42" s="1610"/>
      <c r="F42" s="1610"/>
      <c r="G42" s="1610"/>
      <c r="H42" s="1610"/>
      <c r="I42" s="1611"/>
    </row>
    <row r="43" spans="1:12" s="372" customFormat="1" ht="25.5" customHeight="1">
      <c r="A43" s="1612" t="s">
        <v>575</v>
      </c>
      <c r="B43" s="1612"/>
      <c r="C43" s="1612"/>
      <c r="D43" s="1612"/>
      <c r="E43" s="1612"/>
      <c r="F43" s="1612"/>
      <c r="G43" s="1612"/>
      <c r="H43" s="1612"/>
      <c r="I43" s="1612"/>
    </row>
    <row r="44" spans="1:12">
      <c r="B44" s="262"/>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89"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R64"/>
  <sheetViews>
    <sheetView zoomScale="90" zoomScaleNormal="90" workbookViewId="0">
      <selection sqref="A1:J1"/>
    </sheetView>
  </sheetViews>
  <sheetFormatPr defaultColWidth="8.5703125" defaultRowHeight="12.75"/>
  <cols>
    <col min="1" max="1" width="20" style="369" customWidth="1"/>
    <col min="2" max="10" width="10.5703125" style="369" customWidth="1"/>
    <col min="11" max="16384" width="8.5703125" style="369"/>
  </cols>
  <sheetData>
    <row r="1" spans="1:12" ht="15.75">
      <c r="A1" s="1494" t="s">
        <v>732</v>
      </c>
      <c r="B1" s="1494"/>
      <c r="C1" s="1494"/>
      <c r="D1" s="1494"/>
      <c r="E1" s="1494"/>
      <c r="F1" s="1494"/>
      <c r="G1" s="1494"/>
      <c r="H1" s="1494"/>
      <c r="I1" s="1494"/>
      <c r="J1" s="1494"/>
      <c r="K1" s="1150"/>
      <c r="L1" s="1150"/>
    </row>
    <row r="2" spans="1:12" ht="15.75">
      <c r="A2" s="1495" t="s">
        <v>1</v>
      </c>
      <c r="B2" s="1627"/>
      <c r="C2" s="1627"/>
      <c r="D2" s="1627"/>
      <c r="E2" s="1627"/>
      <c r="F2" s="1627"/>
      <c r="G2" s="1627"/>
      <c r="H2" s="1627"/>
      <c r="I2" s="1627"/>
      <c r="J2" s="1627"/>
      <c r="K2" s="1150"/>
      <c r="L2" s="1150"/>
    </row>
    <row r="3" spans="1:12" ht="16.5" thickBot="1">
      <c r="A3" s="1628" t="s">
        <v>877</v>
      </c>
      <c r="B3" s="1627"/>
      <c r="C3" s="1627"/>
      <c r="D3" s="1627"/>
      <c r="E3" s="1627"/>
      <c r="F3" s="1627"/>
      <c r="G3" s="1627"/>
      <c r="H3" s="1627"/>
      <c r="I3" s="1627"/>
      <c r="J3" s="1627"/>
      <c r="K3" s="1150"/>
      <c r="L3" s="1150"/>
    </row>
    <row r="4" spans="1:12" ht="36" customHeight="1" thickBot="1">
      <c r="A4" s="1556" t="s">
        <v>321</v>
      </c>
      <c r="B4" s="1496" t="s">
        <v>577</v>
      </c>
      <c r="C4" s="1486"/>
      <c r="D4" s="1483"/>
      <c r="E4" s="1496" t="s">
        <v>578</v>
      </c>
      <c r="F4" s="1486"/>
      <c r="G4" s="1483"/>
      <c r="H4" s="1558" t="s">
        <v>758</v>
      </c>
      <c r="I4" s="1486"/>
      <c r="J4" s="1483"/>
    </row>
    <row r="5" spans="1:12" ht="13.5" thickBot="1">
      <c r="A5" s="1557"/>
      <c r="B5" s="756" t="s">
        <v>323</v>
      </c>
      <c r="C5" s="757" t="s">
        <v>580</v>
      </c>
      <c r="D5" s="758" t="s">
        <v>9</v>
      </c>
      <c r="E5" s="1262" t="s">
        <v>323</v>
      </c>
      <c r="F5" s="1261" t="s">
        <v>580</v>
      </c>
      <c r="G5" s="1170" t="s">
        <v>9</v>
      </c>
      <c r="H5" s="714" t="s">
        <v>323</v>
      </c>
      <c r="I5" s="757" t="s">
        <v>324</v>
      </c>
      <c r="J5" s="758" t="s">
        <v>9</v>
      </c>
    </row>
    <row r="6" spans="1:12">
      <c r="A6" s="760" t="s">
        <v>581</v>
      </c>
      <c r="B6" s="764">
        <v>14248.880669287675</v>
      </c>
      <c r="C6" s="719">
        <v>0.26556271232399997</v>
      </c>
      <c r="D6" s="765">
        <f>SUM(B6:C6)</f>
        <v>14249.146231999999</v>
      </c>
      <c r="E6" s="764">
        <v>3499</v>
      </c>
      <c r="F6" s="719">
        <v>0</v>
      </c>
      <c r="G6" s="765">
        <f>SUM(E6:F6)</f>
        <v>3499</v>
      </c>
      <c r="H6" s="772">
        <f>E6/B6</f>
        <v>0.24556314851747024</v>
      </c>
      <c r="I6" s="772">
        <f>F6/C6</f>
        <v>0</v>
      </c>
      <c r="J6" s="517">
        <f>G6/D6</f>
        <v>0.24555857193339248</v>
      </c>
    </row>
    <row r="7" spans="1:12">
      <c r="A7" s="761" t="s">
        <v>582</v>
      </c>
      <c r="B7" s="766">
        <v>0</v>
      </c>
      <c r="C7" s="302">
        <v>6.4663050000000002</v>
      </c>
      <c r="D7" s="767">
        <f t="shared" ref="D7:D53" si="0">SUM(B7:C7)</f>
        <v>6.4663050000000002</v>
      </c>
      <c r="E7" s="766">
        <v>0</v>
      </c>
      <c r="F7" s="302">
        <v>0</v>
      </c>
      <c r="G7" s="767">
        <f t="shared" ref="G7:G53" si="1">SUM(E7:F7)</f>
        <v>0</v>
      </c>
      <c r="H7" s="773" t="s">
        <v>545</v>
      </c>
      <c r="I7" s="718">
        <f t="shared" ref="I7:I54" si="2">F7/C7</f>
        <v>0</v>
      </c>
      <c r="J7" s="518">
        <f t="shared" ref="J7:J54" si="3">G7/D7</f>
        <v>0</v>
      </c>
    </row>
    <row r="8" spans="1:12">
      <c r="A8" s="761" t="s">
        <v>583</v>
      </c>
      <c r="B8" s="766">
        <v>7.8529796883969993E-2</v>
      </c>
      <c r="C8" s="302">
        <v>453.38499820311597</v>
      </c>
      <c r="D8" s="767">
        <f t="shared" si="0"/>
        <v>453.46352799999994</v>
      </c>
      <c r="E8" s="766">
        <v>0</v>
      </c>
      <c r="F8" s="302">
        <v>139</v>
      </c>
      <c r="G8" s="767">
        <f t="shared" si="1"/>
        <v>139</v>
      </c>
      <c r="H8" s="773">
        <f t="shared" ref="H8:H54" si="4">E8/B8</f>
        <v>0</v>
      </c>
      <c r="I8" s="718">
        <f t="shared" si="2"/>
        <v>0.30658270686258604</v>
      </c>
      <c r="J8" s="518">
        <f t="shared" si="3"/>
        <v>0.30652961355692537</v>
      </c>
    </row>
    <row r="9" spans="1:12">
      <c r="A9" s="761" t="s">
        <v>584</v>
      </c>
      <c r="B9" s="766">
        <v>2227.6121776960035</v>
      </c>
      <c r="C9" s="302">
        <v>1138.8096453039971</v>
      </c>
      <c r="D9" s="767">
        <f t="shared" si="0"/>
        <v>3366.4218230000006</v>
      </c>
      <c r="E9" s="766">
        <v>416</v>
      </c>
      <c r="F9" s="302">
        <v>184</v>
      </c>
      <c r="G9" s="767">
        <f t="shared" si="1"/>
        <v>600</v>
      </c>
      <c r="H9" s="773">
        <f t="shared" si="4"/>
        <v>0.18674704877500919</v>
      </c>
      <c r="I9" s="718">
        <f t="shared" si="2"/>
        <v>0.1615722177615404</v>
      </c>
      <c r="J9" s="518">
        <f t="shared" si="3"/>
        <v>0.17823078376592377</v>
      </c>
    </row>
    <row r="10" spans="1:12">
      <c r="A10" s="761" t="s">
        <v>585</v>
      </c>
      <c r="B10" s="766">
        <v>0.88916697677702317</v>
      </c>
      <c r="C10" s="302">
        <v>751.96918802322296</v>
      </c>
      <c r="D10" s="767">
        <f t="shared" si="0"/>
        <v>752.85835499999996</v>
      </c>
      <c r="E10" s="766">
        <v>1</v>
      </c>
      <c r="F10" s="302">
        <v>157</v>
      </c>
      <c r="G10" s="767">
        <f t="shared" si="1"/>
        <v>158</v>
      </c>
      <c r="H10" s="773">
        <f t="shared" si="4"/>
        <v>1.1246481550908638</v>
      </c>
      <c r="I10" s="718">
        <f t="shared" si="2"/>
        <v>0.20878515037660211</v>
      </c>
      <c r="J10" s="518">
        <f t="shared" si="3"/>
        <v>0.20986683477797097</v>
      </c>
    </row>
    <row r="11" spans="1:12">
      <c r="A11" s="761" t="s">
        <v>586</v>
      </c>
      <c r="B11" s="766">
        <v>2.650098947999993</v>
      </c>
      <c r="C11" s="302">
        <v>637.75891105200003</v>
      </c>
      <c r="D11" s="767">
        <f t="shared" si="0"/>
        <v>640.40901000000008</v>
      </c>
      <c r="E11" s="766">
        <v>0</v>
      </c>
      <c r="F11" s="302">
        <v>79</v>
      </c>
      <c r="G11" s="767">
        <f t="shared" si="1"/>
        <v>79</v>
      </c>
      <c r="H11" s="773">
        <f t="shared" si="4"/>
        <v>0</v>
      </c>
      <c r="I11" s="718">
        <f t="shared" si="2"/>
        <v>0.12387126017523993</v>
      </c>
      <c r="J11" s="518">
        <f t="shared" si="3"/>
        <v>0.12335866417619576</v>
      </c>
    </row>
    <row r="12" spans="1:12">
      <c r="A12" s="761" t="s">
        <v>587</v>
      </c>
      <c r="B12" s="766">
        <v>13437.102358942248</v>
      </c>
      <c r="C12" s="302">
        <v>6.7568057755000008E-2</v>
      </c>
      <c r="D12" s="767">
        <f t="shared" si="0"/>
        <v>13437.169927000003</v>
      </c>
      <c r="E12" s="766">
        <v>3442</v>
      </c>
      <c r="F12" s="302">
        <v>0</v>
      </c>
      <c r="G12" s="767">
        <f t="shared" si="1"/>
        <v>3442</v>
      </c>
      <c r="H12" s="773">
        <f t="shared" si="4"/>
        <v>0.25615641736251166</v>
      </c>
      <c r="I12" s="718">
        <f t="shared" si="2"/>
        <v>0</v>
      </c>
      <c r="J12" s="518">
        <f t="shared" si="3"/>
        <v>0.25615512929428769</v>
      </c>
    </row>
    <row r="13" spans="1:12">
      <c r="A13" s="761" t="s">
        <v>588</v>
      </c>
      <c r="B13" s="766">
        <v>854.06994214067504</v>
      </c>
      <c r="C13" s="302">
        <v>676.927519859325</v>
      </c>
      <c r="D13" s="767">
        <f t="shared" si="0"/>
        <v>1530.997462</v>
      </c>
      <c r="E13" s="766">
        <v>328</v>
      </c>
      <c r="F13" s="302">
        <v>215</v>
      </c>
      <c r="G13" s="767">
        <f t="shared" si="1"/>
        <v>543</v>
      </c>
      <c r="H13" s="773">
        <f t="shared" si="4"/>
        <v>0.384043488496841</v>
      </c>
      <c r="I13" s="718">
        <f t="shared" si="2"/>
        <v>0.31761155174291039</v>
      </c>
      <c r="J13" s="518">
        <f t="shared" si="3"/>
        <v>0.35467073818049216</v>
      </c>
    </row>
    <row r="14" spans="1:12">
      <c r="A14" s="761" t="s">
        <v>589</v>
      </c>
      <c r="B14" s="766">
        <v>16482.227995453952</v>
      </c>
      <c r="C14" s="302">
        <v>21.328692546048</v>
      </c>
      <c r="D14" s="767">
        <f t="shared" si="0"/>
        <v>16503.556688000001</v>
      </c>
      <c r="E14" s="766">
        <v>3472</v>
      </c>
      <c r="F14" s="302">
        <v>4</v>
      </c>
      <c r="G14" s="767">
        <f t="shared" si="1"/>
        <v>3476</v>
      </c>
      <c r="H14" s="773">
        <f t="shared" si="4"/>
        <v>0.21065113290251963</v>
      </c>
      <c r="I14" s="718">
        <f t="shared" si="2"/>
        <v>0.18754079704436272</v>
      </c>
      <c r="J14" s="518">
        <f t="shared" si="3"/>
        <v>0.21062126581038468</v>
      </c>
    </row>
    <row r="15" spans="1:12">
      <c r="A15" s="761" t="s">
        <v>590</v>
      </c>
      <c r="B15" s="766">
        <v>7.8214134599988938E-2</v>
      </c>
      <c r="C15" s="302">
        <v>803.45987586539991</v>
      </c>
      <c r="D15" s="767">
        <f t="shared" si="0"/>
        <v>803.5380899999999</v>
      </c>
      <c r="E15" s="766">
        <v>0</v>
      </c>
      <c r="F15" s="302">
        <v>93</v>
      </c>
      <c r="G15" s="767">
        <f t="shared" si="1"/>
        <v>93</v>
      </c>
      <c r="H15" s="773">
        <f t="shared" si="4"/>
        <v>0</v>
      </c>
      <c r="I15" s="718">
        <f t="shared" si="2"/>
        <v>0.11574940179785639</v>
      </c>
      <c r="J15" s="518">
        <f t="shared" si="3"/>
        <v>0.11573813507708143</v>
      </c>
    </row>
    <row r="16" spans="1:12">
      <c r="A16" s="761" t="s">
        <v>591</v>
      </c>
      <c r="B16" s="766">
        <v>0</v>
      </c>
      <c r="C16" s="302">
        <v>1693.1714120000001</v>
      </c>
      <c r="D16" s="767">
        <f t="shared" si="0"/>
        <v>1693.1714120000001</v>
      </c>
      <c r="E16" s="766">
        <v>0</v>
      </c>
      <c r="F16" s="302">
        <v>400</v>
      </c>
      <c r="G16" s="767">
        <f t="shared" si="1"/>
        <v>400</v>
      </c>
      <c r="H16" s="773" t="s">
        <v>545</v>
      </c>
      <c r="I16" s="718">
        <f t="shared" si="2"/>
        <v>0.23624306267226297</v>
      </c>
      <c r="J16" s="518">
        <f t="shared" si="3"/>
        <v>0.23624306267226297</v>
      </c>
    </row>
    <row r="17" spans="1:10">
      <c r="A17" s="761" t="s">
        <v>592</v>
      </c>
      <c r="B17" s="766">
        <v>5243.0604446778898</v>
      </c>
      <c r="C17" s="302">
        <v>9172.7404773221097</v>
      </c>
      <c r="D17" s="767">
        <f t="shared" si="0"/>
        <v>14415.800921999999</v>
      </c>
      <c r="E17" s="766">
        <v>1319</v>
      </c>
      <c r="F17" s="302">
        <v>799</v>
      </c>
      <c r="G17" s="767">
        <f t="shared" si="1"/>
        <v>2118</v>
      </c>
      <c r="H17" s="773">
        <f t="shared" si="4"/>
        <v>0.25157062633883737</v>
      </c>
      <c r="I17" s="718">
        <f t="shared" si="2"/>
        <v>8.7105920196410058E-2</v>
      </c>
      <c r="J17" s="518">
        <f t="shared" si="3"/>
        <v>0.14692211771374517</v>
      </c>
    </row>
    <row r="18" spans="1:10">
      <c r="A18" s="761" t="s">
        <v>593</v>
      </c>
      <c r="B18" s="766">
        <v>18.488339068734149</v>
      </c>
      <c r="C18" s="302">
        <v>1591.7331789312657</v>
      </c>
      <c r="D18" s="767">
        <f t="shared" si="0"/>
        <v>1610.2215179999998</v>
      </c>
      <c r="E18" s="766">
        <v>2</v>
      </c>
      <c r="F18" s="302">
        <v>229</v>
      </c>
      <c r="G18" s="767">
        <f t="shared" si="1"/>
        <v>231</v>
      </c>
      <c r="H18" s="773">
        <f t="shared" si="4"/>
        <v>0.1081762938555267</v>
      </c>
      <c r="I18" s="718">
        <f t="shared" si="2"/>
        <v>0.14386833360711687</v>
      </c>
      <c r="J18" s="518">
        <f t="shared" si="3"/>
        <v>0.14345852258074224</v>
      </c>
    </row>
    <row r="19" spans="1:10">
      <c r="A19" s="761" t="s">
        <v>594</v>
      </c>
      <c r="B19" s="766">
        <v>0</v>
      </c>
      <c r="C19" s="302">
        <v>1168.38157</v>
      </c>
      <c r="D19" s="767">
        <f t="shared" si="0"/>
        <v>1168.38157</v>
      </c>
      <c r="E19" s="766">
        <v>0</v>
      </c>
      <c r="F19" s="302">
        <v>241</v>
      </c>
      <c r="G19" s="767">
        <f t="shared" si="1"/>
        <v>241</v>
      </c>
      <c r="H19" s="773" t="s">
        <v>545</v>
      </c>
      <c r="I19" s="718">
        <f t="shared" si="2"/>
        <v>0.20626823136212255</v>
      </c>
      <c r="J19" s="518">
        <f t="shared" si="3"/>
        <v>0.20626823136212255</v>
      </c>
    </row>
    <row r="20" spans="1:10">
      <c r="A20" s="761" t="s">
        <v>595</v>
      </c>
      <c r="B20" s="766">
        <v>0</v>
      </c>
      <c r="C20" s="302">
        <v>14.563521</v>
      </c>
      <c r="D20" s="767">
        <f t="shared" si="0"/>
        <v>14.563521</v>
      </c>
      <c r="E20" s="766">
        <v>0</v>
      </c>
      <c r="F20" s="302">
        <v>1</v>
      </c>
      <c r="G20" s="767">
        <f t="shared" si="1"/>
        <v>1</v>
      </c>
      <c r="H20" s="773" t="s">
        <v>545</v>
      </c>
      <c r="I20" s="718">
        <f t="shared" si="2"/>
        <v>6.8664713704879476E-2</v>
      </c>
      <c r="J20" s="518">
        <f t="shared" si="3"/>
        <v>6.8664713704879476E-2</v>
      </c>
    </row>
    <row r="21" spans="1:10">
      <c r="A21" s="761" t="s">
        <v>596</v>
      </c>
      <c r="B21" s="766">
        <v>2530.2009705961259</v>
      </c>
      <c r="C21" s="302">
        <v>998.61271940387405</v>
      </c>
      <c r="D21" s="767">
        <f t="shared" si="0"/>
        <v>3528.81369</v>
      </c>
      <c r="E21" s="766">
        <v>378</v>
      </c>
      <c r="F21" s="302">
        <v>123</v>
      </c>
      <c r="G21" s="767">
        <f t="shared" si="1"/>
        <v>501</v>
      </c>
      <c r="H21" s="773">
        <f t="shared" si="4"/>
        <v>0.14939524741030419</v>
      </c>
      <c r="I21" s="718">
        <f t="shared" si="2"/>
        <v>0.12317087256151249</v>
      </c>
      <c r="J21" s="518">
        <f t="shared" si="3"/>
        <v>0.1419740581430356</v>
      </c>
    </row>
    <row r="22" spans="1:10">
      <c r="A22" s="761" t="s">
        <v>597</v>
      </c>
      <c r="B22" s="766">
        <v>1641.3663939999999</v>
      </c>
      <c r="C22" s="302">
        <v>0</v>
      </c>
      <c r="D22" s="767">
        <f t="shared" si="0"/>
        <v>1641.3663939999999</v>
      </c>
      <c r="E22" s="766">
        <v>428</v>
      </c>
      <c r="F22" s="302">
        <v>0</v>
      </c>
      <c r="G22" s="767">
        <f t="shared" si="1"/>
        <v>428</v>
      </c>
      <c r="H22" s="773">
        <f t="shared" si="4"/>
        <v>0.26075835448108975</v>
      </c>
      <c r="I22" s="718" t="s">
        <v>545</v>
      </c>
      <c r="J22" s="518">
        <f t="shared" si="3"/>
        <v>0.26075835448108975</v>
      </c>
    </row>
    <row r="23" spans="1:10">
      <c r="A23" s="761" t="s">
        <v>598</v>
      </c>
      <c r="B23" s="766">
        <v>2.0841875041040225</v>
      </c>
      <c r="C23" s="302">
        <v>260.80525549589601</v>
      </c>
      <c r="D23" s="767">
        <f t="shared" si="0"/>
        <v>262.88944300000003</v>
      </c>
      <c r="E23" s="766">
        <v>1</v>
      </c>
      <c r="F23" s="302">
        <v>52</v>
      </c>
      <c r="G23" s="767">
        <f t="shared" si="1"/>
        <v>53</v>
      </c>
      <c r="H23" s="773">
        <f t="shared" si="4"/>
        <v>0.47980327971013959</v>
      </c>
      <c r="I23" s="718">
        <f t="shared" si="2"/>
        <v>0.19938248522303365</v>
      </c>
      <c r="J23" s="518">
        <f t="shared" si="3"/>
        <v>0.20160566128172744</v>
      </c>
    </row>
    <row r="24" spans="1:10">
      <c r="A24" s="761" t="s">
        <v>599</v>
      </c>
      <c r="B24" s="766">
        <v>2.0777963237460426</v>
      </c>
      <c r="C24" s="302">
        <v>1225.8780276762541</v>
      </c>
      <c r="D24" s="767">
        <f t="shared" si="0"/>
        <v>1227.9558240000001</v>
      </c>
      <c r="E24" s="766">
        <v>0</v>
      </c>
      <c r="F24" s="302">
        <v>205</v>
      </c>
      <c r="G24" s="767">
        <f t="shared" si="1"/>
        <v>205</v>
      </c>
      <c r="H24" s="773">
        <f t="shared" si="4"/>
        <v>0</v>
      </c>
      <c r="I24" s="718">
        <f t="shared" si="2"/>
        <v>0.16722707754913696</v>
      </c>
      <c r="J24" s="518">
        <f t="shared" si="3"/>
        <v>0.16694411638704029</v>
      </c>
    </row>
    <row r="25" spans="1:10">
      <c r="A25" s="761" t="s">
        <v>600</v>
      </c>
      <c r="B25" s="766">
        <v>2798.4846168557278</v>
      </c>
      <c r="C25" s="302">
        <v>2613.4409231442723</v>
      </c>
      <c r="D25" s="767">
        <f t="shared" si="0"/>
        <v>5411.9255400000002</v>
      </c>
      <c r="E25" s="766">
        <v>374</v>
      </c>
      <c r="F25" s="302">
        <v>502</v>
      </c>
      <c r="G25" s="767">
        <f t="shared" si="1"/>
        <v>876</v>
      </c>
      <c r="H25" s="773">
        <f t="shared" si="4"/>
        <v>0.13364375767775788</v>
      </c>
      <c r="I25" s="718">
        <f t="shared" si="2"/>
        <v>0.19208392872184607</v>
      </c>
      <c r="J25" s="518">
        <f t="shared" si="3"/>
        <v>0.16186475470244552</v>
      </c>
    </row>
    <row r="26" spans="1:10">
      <c r="A26" s="761" t="s">
        <v>601</v>
      </c>
      <c r="B26" s="766">
        <v>6949.0374588940413</v>
      </c>
      <c r="C26" s="302">
        <v>924.916822105959</v>
      </c>
      <c r="D26" s="767">
        <f t="shared" si="0"/>
        <v>7873.9542810000003</v>
      </c>
      <c r="E26" s="766">
        <v>836</v>
      </c>
      <c r="F26" s="302">
        <v>116</v>
      </c>
      <c r="G26" s="767">
        <f t="shared" si="1"/>
        <v>952</v>
      </c>
      <c r="H26" s="773">
        <f t="shared" si="4"/>
        <v>0.12030443136121068</v>
      </c>
      <c r="I26" s="718">
        <f t="shared" si="2"/>
        <v>0.12541668313035717</v>
      </c>
      <c r="J26" s="518">
        <f t="shared" si="3"/>
        <v>0.12090494382183471</v>
      </c>
    </row>
    <row r="27" spans="1:10">
      <c r="A27" s="761" t="s">
        <v>602</v>
      </c>
      <c r="B27" s="766">
        <v>2240.8039866468748</v>
      </c>
      <c r="C27" s="302">
        <v>4.6292353125000012E-2</v>
      </c>
      <c r="D27" s="767">
        <f t="shared" si="0"/>
        <v>2240.8502789999998</v>
      </c>
      <c r="E27" s="766">
        <v>332</v>
      </c>
      <c r="F27" s="302">
        <v>0</v>
      </c>
      <c r="G27" s="767">
        <f t="shared" si="1"/>
        <v>332</v>
      </c>
      <c r="H27" s="773">
        <f t="shared" si="4"/>
        <v>0.1481611073429063</v>
      </c>
      <c r="I27" s="718">
        <f t="shared" si="2"/>
        <v>0</v>
      </c>
      <c r="J27" s="518">
        <f t="shared" si="3"/>
        <v>0.1481580465733561</v>
      </c>
    </row>
    <row r="28" spans="1:10">
      <c r="A28" s="761" t="s">
        <v>603</v>
      </c>
      <c r="B28" s="766">
        <v>0.46032319009600542</v>
      </c>
      <c r="C28" s="302">
        <v>767.15325580990395</v>
      </c>
      <c r="D28" s="767">
        <f t="shared" si="0"/>
        <v>767.61357899999996</v>
      </c>
      <c r="E28" s="766">
        <v>0</v>
      </c>
      <c r="F28" s="302">
        <v>273</v>
      </c>
      <c r="G28" s="767">
        <f t="shared" si="1"/>
        <v>273</v>
      </c>
      <c r="H28" s="773">
        <f t="shared" si="4"/>
        <v>0</v>
      </c>
      <c r="I28" s="718">
        <f t="shared" si="2"/>
        <v>0.35586109806936383</v>
      </c>
      <c r="J28" s="518">
        <f t="shared" si="3"/>
        <v>0.35564769497127408</v>
      </c>
    </row>
    <row r="29" spans="1:10">
      <c r="A29" s="761" t="s">
        <v>604</v>
      </c>
      <c r="B29" s="766">
        <v>1155.4885591971861</v>
      </c>
      <c r="C29" s="302">
        <v>1048.957855802814</v>
      </c>
      <c r="D29" s="767">
        <f t="shared" si="0"/>
        <v>2204.4464150000003</v>
      </c>
      <c r="E29" s="766">
        <v>493</v>
      </c>
      <c r="F29" s="302">
        <v>314</v>
      </c>
      <c r="G29" s="767">
        <f t="shared" si="1"/>
        <v>807</v>
      </c>
      <c r="H29" s="773">
        <f t="shared" si="4"/>
        <v>0.42665935207746936</v>
      </c>
      <c r="I29" s="718">
        <f t="shared" si="2"/>
        <v>0.29934472415927699</v>
      </c>
      <c r="J29" s="518">
        <f t="shared" si="3"/>
        <v>0.36607830179442119</v>
      </c>
    </row>
    <row r="30" spans="1:10">
      <c r="A30" s="761" t="s">
        <v>605</v>
      </c>
      <c r="B30" s="766">
        <v>5.6263119813040134</v>
      </c>
      <c r="C30" s="302">
        <v>135.78094601869597</v>
      </c>
      <c r="D30" s="767">
        <f t="shared" si="0"/>
        <v>141.40725799999998</v>
      </c>
      <c r="E30" s="766">
        <v>0</v>
      </c>
      <c r="F30" s="302">
        <v>42</v>
      </c>
      <c r="G30" s="767">
        <f t="shared" si="1"/>
        <v>42</v>
      </c>
      <c r="H30" s="773">
        <f t="shared" si="4"/>
        <v>0</v>
      </c>
      <c r="I30" s="718">
        <f t="shared" si="2"/>
        <v>0.30932175118456556</v>
      </c>
      <c r="J30" s="518">
        <f t="shared" si="3"/>
        <v>0.29701445734843401</v>
      </c>
    </row>
    <row r="31" spans="1:10">
      <c r="A31" s="761" t="s">
        <v>606</v>
      </c>
      <c r="B31" s="766">
        <v>58.365257999999997</v>
      </c>
      <c r="C31" s="302">
        <v>0</v>
      </c>
      <c r="D31" s="767">
        <f t="shared" si="0"/>
        <v>58.365257999999997</v>
      </c>
      <c r="E31" s="766">
        <v>10</v>
      </c>
      <c r="F31" s="302">
        <v>0</v>
      </c>
      <c r="G31" s="767">
        <f t="shared" si="1"/>
        <v>10</v>
      </c>
      <c r="H31" s="773">
        <f t="shared" si="4"/>
        <v>0.17133480331741188</v>
      </c>
      <c r="I31" s="718" t="s">
        <v>545</v>
      </c>
      <c r="J31" s="518">
        <f t="shared" si="3"/>
        <v>0.17133480331741188</v>
      </c>
    </row>
    <row r="32" spans="1:10">
      <c r="A32" s="761" t="s">
        <v>607</v>
      </c>
      <c r="B32" s="766">
        <v>16.718971951076014</v>
      </c>
      <c r="C32" s="302">
        <v>976.63791404892402</v>
      </c>
      <c r="D32" s="767">
        <f t="shared" si="0"/>
        <v>993.35688600000003</v>
      </c>
      <c r="E32" s="766">
        <v>6</v>
      </c>
      <c r="F32" s="302">
        <v>278</v>
      </c>
      <c r="G32" s="767">
        <f t="shared" si="1"/>
        <v>284</v>
      </c>
      <c r="H32" s="773">
        <f t="shared" si="4"/>
        <v>0.35887374041642833</v>
      </c>
      <c r="I32" s="718">
        <f t="shared" si="2"/>
        <v>0.28465001819095237</v>
      </c>
      <c r="J32" s="518">
        <f t="shared" si="3"/>
        <v>0.28589926138590233</v>
      </c>
    </row>
    <row r="33" spans="1:10">
      <c r="A33" s="761" t="s">
        <v>608</v>
      </c>
      <c r="B33" s="766">
        <v>0</v>
      </c>
      <c r="C33" s="302">
        <v>0</v>
      </c>
      <c r="D33" s="767">
        <f t="shared" si="0"/>
        <v>0</v>
      </c>
      <c r="E33" s="766">
        <v>0</v>
      </c>
      <c r="F33" s="302">
        <v>0</v>
      </c>
      <c r="G33" s="767">
        <f t="shared" si="1"/>
        <v>0</v>
      </c>
      <c r="H33" s="773" t="s">
        <v>545</v>
      </c>
      <c r="I33" s="718" t="s">
        <v>545</v>
      </c>
      <c r="J33" s="518" t="s">
        <v>545</v>
      </c>
    </row>
    <row r="34" spans="1:10">
      <c r="A34" s="761" t="s">
        <v>609</v>
      </c>
      <c r="B34" s="766">
        <v>6041.2414529999996</v>
      </c>
      <c r="C34" s="302">
        <v>0</v>
      </c>
      <c r="D34" s="767">
        <f t="shared" si="0"/>
        <v>6041.2414529999996</v>
      </c>
      <c r="E34" s="766">
        <v>1285</v>
      </c>
      <c r="F34" s="302">
        <v>0</v>
      </c>
      <c r="G34" s="767">
        <f t="shared" si="1"/>
        <v>1285</v>
      </c>
      <c r="H34" s="773">
        <f t="shared" si="4"/>
        <v>0.21270462536502099</v>
      </c>
      <c r="I34" s="718" t="s">
        <v>545</v>
      </c>
      <c r="J34" s="518">
        <f t="shared" si="3"/>
        <v>0.21270462536502099</v>
      </c>
    </row>
    <row r="35" spans="1:10">
      <c r="A35" s="761" t="s">
        <v>610</v>
      </c>
      <c r="B35" s="766">
        <v>11168.395193401881</v>
      </c>
      <c r="C35" s="302">
        <v>1010.4349715981191</v>
      </c>
      <c r="D35" s="767">
        <f t="shared" si="0"/>
        <v>12178.830164999999</v>
      </c>
      <c r="E35" s="766">
        <v>2594</v>
      </c>
      <c r="F35" s="302">
        <v>392</v>
      </c>
      <c r="G35" s="767">
        <f t="shared" si="1"/>
        <v>2986</v>
      </c>
      <c r="H35" s="773">
        <f t="shared" si="4"/>
        <v>0.2322625547430929</v>
      </c>
      <c r="I35" s="718">
        <f t="shared" si="2"/>
        <v>0.38795173466730565</v>
      </c>
      <c r="J35" s="518">
        <f t="shared" si="3"/>
        <v>0.24517954183984633</v>
      </c>
    </row>
    <row r="36" spans="1:10">
      <c r="A36" s="761" t="s">
        <v>611</v>
      </c>
      <c r="B36" s="766">
        <v>1556.1350748123064</v>
      </c>
      <c r="C36" s="302">
        <v>2249.7361751876938</v>
      </c>
      <c r="D36" s="767">
        <f t="shared" si="0"/>
        <v>3805.8712500000001</v>
      </c>
      <c r="E36" s="766">
        <v>165</v>
      </c>
      <c r="F36" s="302">
        <v>422</v>
      </c>
      <c r="G36" s="767">
        <f t="shared" si="1"/>
        <v>587</v>
      </c>
      <c r="H36" s="773">
        <f t="shared" si="4"/>
        <v>0.10603192657931801</v>
      </c>
      <c r="I36" s="718">
        <f t="shared" si="2"/>
        <v>0.18757755004974877</v>
      </c>
      <c r="J36" s="518">
        <f t="shared" si="3"/>
        <v>0.15423538040074267</v>
      </c>
    </row>
    <row r="37" spans="1:10">
      <c r="A37" s="761" t="s">
        <v>612</v>
      </c>
      <c r="B37" s="766">
        <v>6533.5757509999994</v>
      </c>
      <c r="C37" s="302">
        <v>0</v>
      </c>
      <c r="D37" s="767">
        <f t="shared" si="0"/>
        <v>6533.5757509999994</v>
      </c>
      <c r="E37" s="766">
        <v>1472</v>
      </c>
      <c r="F37" s="302">
        <v>0</v>
      </c>
      <c r="G37" s="767">
        <f t="shared" si="1"/>
        <v>1472</v>
      </c>
      <c r="H37" s="773">
        <f t="shared" si="4"/>
        <v>0.22529776283296363</v>
      </c>
      <c r="I37" s="718" t="s">
        <v>545</v>
      </c>
      <c r="J37" s="518">
        <f t="shared" si="3"/>
        <v>0.22529776283296363</v>
      </c>
    </row>
    <row r="38" spans="1:10">
      <c r="A38" s="761" t="s">
        <v>613</v>
      </c>
      <c r="B38" s="766">
        <v>4190.6721216424676</v>
      </c>
      <c r="C38" s="302">
        <v>339.14270635753201</v>
      </c>
      <c r="D38" s="767">
        <f t="shared" si="0"/>
        <v>4529.8148279999996</v>
      </c>
      <c r="E38" s="766">
        <v>318</v>
      </c>
      <c r="F38" s="302">
        <v>25</v>
      </c>
      <c r="G38" s="767">
        <f t="shared" si="1"/>
        <v>343</v>
      </c>
      <c r="H38" s="773">
        <f t="shared" si="4"/>
        <v>7.5882815636591716E-2</v>
      </c>
      <c r="I38" s="718">
        <f t="shared" si="2"/>
        <v>7.3715281300033117E-2</v>
      </c>
      <c r="J38" s="518">
        <f t="shared" si="3"/>
        <v>7.5720534508347911E-2</v>
      </c>
    </row>
    <row r="39" spans="1:10">
      <c r="A39" s="761" t="s">
        <v>614</v>
      </c>
      <c r="B39" s="766">
        <v>15033.368108916835</v>
      </c>
      <c r="C39" s="302">
        <v>638.00080108316502</v>
      </c>
      <c r="D39" s="767">
        <f t="shared" si="0"/>
        <v>15671.368909999999</v>
      </c>
      <c r="E39" s="766">
        <v>3709</v>
      </c>
      <c r="F39" s="302">
        <v>158</v>
      </c>
      <c r="G39" s="767">
        <f t="shared" si="1"/>
        <v>3867</v>
      </c>
      <c r="H39" s="773">
        <f t="shared" si="4"/>
        <v>0.2467178328321554</v>
      </c>
      <c r="I39" s="718">
        <f t="shared" si="2"/>
        <v>0.24764859186972132</v>
      </c>
      <c r="J39" s="518">
        <f t="shared" si="3"/>
        <v>0.24675572518316782</v>
      </c>
    </row>
    <row r="40" spans="1:10">
      <c r="A40" s="761" t="s">
        <v>615</v>
      </c>
      <c r="B40" s="766">
        <v>2783.2882545598723</v>
      </c>
      <c r="C40" s="302">
        <v>0.77503444012800005</v>
      </c>
      <c r="D40" s="767">
        <f t="shared" si="0"/>
        <v>2784.0632890000002</v>
      </c>
      <c r="E40" s="766">
        <v>468</v>
      </c>
      <c r="F40" s="302">
        <v>0</v>
      </c>
      <c r="G40" s="767">
        <f t="shared" si="1"/>
        <v>468</v>
      </c>
      <c r="H40" s="773">
        <f t="shared" si="4"/>
        <v>0.16814643586889491</v>
      </c>
      <c r="I40" s="718">
        <f t="shared" si="2"/>
        <v>0</v>
      </c>
      <c r="J40" s="518">
        <f t="shared" si="3"/>
        <v>0.16809962684724009</v>
      </c>
    </row>
    <row r="41" spans="1:10">
      <c r="A41" s="761" t="s">
        <v>616</v>
      </c>
      <c r="B41" s="766">
        <v>549.53706936854906</v>
      </c>
      <c r="C41" s="302">
        <v>671.93937763145095</v>
      </c>
      <c r="D41" s="767">
        <f t="shared" si="0"/>
        <v>1221.476447</v>
      </c>
      <c r="E41" s="766">
        <v>145</v>
      </c>
      <c r="F41" s="302">
        <v>160</v>
      </c>
      <c r="G41" s="767">
        <f t="shared" si="1"/>
        <v>305</v>
      </c>
      <c r="H41" s="773">
        <f t="shared" si="4"/>
        <v>0.26385845119895857</v>
      </c>
      <c r="I41" s="718">
        <f t="shared" si="2"/>
        <v>0.23811671904687462</v>
      </c>
      <c r="J41" s="518">
        <f t="shared" si="3"/>
        <v>0.24969781509016686</v>
      </c>
    </row>
    <row r="42" spans="1:10">
      <c r="A42" s="761" t="s">
        <v>617</v>
      </c>
      <c r="B42" s="766">
        <v>0.26231221488600021</v>
      </c>
      <c r="C42" s="302">
        <v>11.650681785114001</v>
      </c>
      <c r="D42" s="767">
        <f t="shared" si="0"/>
        <v>11.912994000000001</v>
      </c>
      <c r="E42" s="766">
        <v>0</v>
      </c>
      <c r="F42" s="302">
        <v>4</v>
      </c>
      <c r="G42" s="767">
        <f t="shared" si="1"/>
        <v>4</v>
      </c>
      <c r="H42" s="773">
        <f t="shared" si="4"/>
        <v>0</v>
      </c>
      <c r="I42" s="718">
        <f t="shared" si="2"/>
        <v>0.34332754715786451</v>
      </c>
      <c r="J42" s="518">
        <f t="shared" si="3"/>
        <v>0.33576781789699545</v>
      </c>
    </row>
    <row r="43" spans="1:10">
      <c r="A43" s="761" t="s">
        <v>618</v>
      </c>
      <c r="B43" s="766">
        <v>0</v>
      </c>
      <c r="C43" s="302">
        <v>1.1244479999999999</v>
      </c>
      <c r="D43" s="767">
        <f t="shared" si="0"/>
        <v>1.1244479999999999</v>
      </c>
      <c r="E43" s="766">
        <v>0</v>
      </c>
      <c r="F43" s="302">
        <v>0</v>
      </c>
      <c r="G43" s="767">
        <f t="shared" si="1"/>
        <v>0</v>
      </c>
      <c r="H43" s="773" t="s">
        <v>545</v>
      </c>
      <c r="I43" s="718">
        <f t="shared" si="2"/>
        <v>0</v>
      </c>
      <c r="J43" s="518">
        <f t="shared" si="3"/>
        <v>0</v>
      </c>
    </row>
    <row r="44" spans="1:10">
      <c r="A44" s="761" t="s">
        <v>619</v>
      </c>
      <c r="B44" s="766">
        <v>6974.09195</v>
      </c>
      <c r="C44" s="302">
        <v>0</v>
      </c>
      <c r="D44" s="767">
        <f t="shared" si="0"/>
        <v>6974.09195</v>
      </c>
      <c r="E44" s="766">
        <v>1775</v>
      </c>
      <c r="F44" s="302">
        <v>0</v>
      </c>
      <c r="G44" s="767">
        <f t="shared" si="1"/>
        <v>1775</v>
      </c>
      <c r="H44" s="773">
        <f t="shared" si="4"/>
        <v>0.25451342091926388</v>
      </c>
      <c r="I44" s="718" t="s">
        <v>545</v>
      </c>
      <c r="J44" s="518">
        <f t="shared" si="3"/>
        <v>0.25451342091926388</v>
      </c>
    </row>
    <row r="45" spans="1:10">
      <c r="A45" s="761" t="s">
        <v>620</v>
      </c>
      <c r="B45" s="766">
        <v>5379.5966187340791</v>
      </c>
      <c r="C45" s="302">
        <v>363.63555726591994</v>
      </c>
      <c r="D45" s="767">
        <f t="shared" si="0"/>
        <v>5743.2321759999995</v>
      </c>
      <c r="E45" s="766">
        <v>1269</v>
      </c>
      <c r="F45" s="302">
        <v>98</v>
      </c>
      <c r="G45" s="767">
        <f t="shared" si="1"/>
        <v>1367</v>
      </c>
      <c r="H45" s="773">
        <f t="shared" si="4"/>
        <v>0.23589129258888927</v>
      </c>
      <c r="I45" s="718">
        <f t="shared" si="2"/>
        <v>0.2695005976226203</v>
      </c>
      <c r="J45" s="518">
        <f t="shared" si="3"/>
        <v>0.23801928219312862</v>
      </c>
    </row>
    <row r="46" spans="1:10">
      <c r="A46" s="761" t="s">
        <v>621</v>
      </c>
      <c r="B46" s="766">
        <v>6.0952547313770538</v>
      </c>
      <c r="C46" s="302">
        <v>1303.7872142686228</v>
      </c>
      <c r="D46" s="767">
        <f t="shared" si="0"/>
        <v>1309.8824689999999</v>
      </c>
      <c r="E46" s="766">
        <v>1</v>
      </c>
      <c r="F46" s="302">
        <v>307</v>
      </c>
      <c r="G46" s="767">
        <f t="shared" si="1"/>
        <v>308</v>
      </c>
      <c r="H46" s="773">
        <f t="shared" si="4"/>
        <v>0.16406205221452291</v>
      </c>
      <c r="I46" s="718">
        <f t="shared" si="2"/>
        <v>0.23546787132148386</v>
      </c>
      <c r="J46" s="518">
        <f t="shared" si="3"/>
        <v>0.23513559978792267</v>
      </c>
    </row>
    <row r="47" spans="1:10">
      <c r="A47" s="761" t="s">
        <v>622</v>
      </c>
      <c r="B47" s="766">
        <v>2060.242170805544</v>
      </c>
      <c r="C47" s="302">
        <v>6.5329194456000009E-2</v>
      </c>
      <c r="D47" s="767">
        <f t="shared" si="0"/>
        <v>2060.3074999999999</v>
      </c>
      <c r="E47" s="766">
        <v>427</v>
      </c>
      <c r="F47" s="302">
        <v>0</v>
      </c>
      <c r="G47" s="767">
        <f t="shared" si="1"/>
        <v>427</v>
      </c>
      <c r="H47" s="773">
        <f t="shared" si="4"/>
        <v>0.20725718852412636</v>
      </c>
      <c r="I47" s="718">
        <f t="shared" si="2"/>
        <v>0</v>
      </c>
      <c r="J47" s="518">
        <f t="shared" si="3"/>
        <v>0.20725061671619407</v>
      </c>
    </row>
    <row r="48" spans="1:10">
      <c r="A48" s="761" t="s">
        <v>623</v>
      </c>
      <c r="B48" s="766">
        <v>1.5343727103039555</v>
      </c>
      <c r="C48" s="302">
        <v>1586.686106289696</v>
      </c>
      <c r="D48" s="767">
        <f t="shared" si="0"/>
        <v>1588.2204790000001</v>
      </c>
      <c r="E48" s="766">
        <v>2</v>
      </c>
      <c r="F48" s="302">
        <v>254</v>
      </c>
      <c r="G48" s="767">
        <f t="shared" si="1"/>
        <v>256</v>
      </c>
      <c r="H48" s="773">
        <f t="shared" si="4"/>
        <v>1.3034642669080088</v>
      </c>
      <c r="I48" s="718">
        <f t="shared" si="2"/>
        <v>0.16008207230978605</v>
      </c>
      <c r="J48" s="518">
        <f t="shared" si="3"/>
        <v>0.16118668874058764</v>
      </c>
    </row>
    <row r="49" spans="1:18">
      <c r="A49" s="761" t="s">
        <v>624</v>
      </c>
      <c r="B49" s="766">
        <v>0</v>
      </c>
      <c r="C49" s="302">
        <v>63.856738</v>
      </c>
      <c r="D49" s="767">
        <f t="shared" si="0"/>
        <v>63.856738</v>
      </c>
      <c r="E49" s="766">
        <v>0</v>
      </c>
      <c r="F49" s="302">
        <v>0</v>
      </c>
      <c r="G49" s="767">
        <f t="shared" si="1"/>
        <v>0</v>
      </c>
      <c r="H49" s="773" t="s">
        <v>545</v>
      </c>
      <c r="I49" s="718">
        <f t="shared" si="2"/>
        <v>0</v>
      </c>
      <c r="J49" s="518">
        <f t="shared" si="3"/>
        <v>0</v>
      </c>
    </row>
    <row r="50" spans="1:18">
      <c r="A50" s="761" t="s">
        <v>625</v>
      </c>
      <c r="B50" s="766">
        <v>103.73642368471201</v>
      </c>
      <c r="C50" s="302">
        <v>1287.5036343152881</v>
      </c>
      <c r="D50" s="767">
        <f t="shared" si="0"/>
        <v>1391.2400580000001</v>
      </c>
      <c r="E50" s="766">
        <v>7</v>
      </c>
      <c r="F50" s="302">
        <v>117</v>
      </c>
      <c r="G50" s="767">
        <f t="shared" si="1"/>
        <v>124</v>
      </c>
      <c r="H50" s="773">
        <f t="shared" si="4"/>
        <v>6.7478709515523941E-2</v>
      </c>
      <c r="I50" s="718">
        <f t="shared" si="2"/>
        <v>9.0873529892769728E-2</v>
      </c>
      <c r="J50" s="518">
        <f t="shared" si="3"/>
        <v>8.9129118506160773E-2</v>
      </c>
    </row>
    <row r="51" spans="1:18">
      <c r="A51" s="761" t="s">
        <v>626</v>
      </c>
      <c r="B51" s="766">
        <v>0</v>
      </c>
      <c r="C51" s="302">
        <v>740.18517900000006</v>
      </c>
      <c r="D51" s="767">
        <f t="shared" si="0"/>
        <v>740.18517900000006</v>
      </c>
      <c r="E51" s="766">
        <v>0</v>
      </c>
      <c r="F51" s="302">
        <v>198</v>
      </c>
      <c r="G51" s="767">
        <f t="shared" si="1"/>
        <v>198</v>
      </c>
      <c r="H51" s="773" t="s">
        <v>545</v>
      </c>
      <c r="I51" s="718">
        <f t="shared" si="2"/>
        <v>0.26750062770440852</v>
      </c>
      <c r="J51" s="518">
        <f t="shared" si="3"/>
        <v>0.26750062770440852</v>
      </c>
    </row>
    <row r="52" spans="1:18">
      <c r="A52" s="761" t="s">
        <v>627</v>
      </c>
      <c r="B52" s="766">
        <v>2963.5452183360003</v>
      </c>
      <c r="C52" s="302">
        <v>6.0836664000000013E-2</v>
      </c>
      <c r="D52" s="767">
        <f t="shared" si="0"/>
        <v>2963.6060550000002</v>
      </c>
      <c r="E52" s="766">
        <v>718</v>
      </c>
      <c r="F52" s="302">
        <v>0</v>
      </c>
      <c r="G52" s="767">
        <f t="shared" si="1"/>
        <v>718</v>
      </c>
      <c r="H52" s="773">
        <f t="shared" si="4"/>
        <v>0.24227738978221142</v>
      </c>
      <c r="I52" s="718">
        <f t="shared" si="2"/>
        <v>0</v>
      </c>
      <c r="J52" s="518">
        <f t="shared" si="3"/>
        <v>0.24227241633166388</v>
      </c>
    </row>
    <row r="53" spans="1:18" ht="13.5" thickBot="1">
      <c r="A53" s="762" t="s">
        <v>628</v>
      </c>
      <c r="B53" s="768">
        <v>1591.071491168648</v>
      </c>
      <c r="C53" s="311">
        <v>14.939513831352002</v>
      </c>
      <c r="D53" s="769">
        <f t="shared" si="0"/>
        <v>1606.0110050000001</v>
      </c>
      <c r="E53" s="768">
        <v>365</v>
      </c>
      <c r="F53" s="311">
        <v>5</v>
      </c>
      <c r="G53" s="769">
        <f t="shared" si="1"/>
        <v>370</v>
      </c>
      <c r="H53" s="774">
        <f t="shared" si="4"/>
        <v>0.22940515371305292</v>
      </c>
      <c r="I53" s="720">
        <f t="shared" si="2"/>
        <v>0.33468291247249427</v>
      </c>
      <c r="J53" s="721">
        <f t="shared" si="3"/>
        <v>0.23038447361075212</v>
      </c>
    </row>
    <row r="54" spans="1:18" ht="13.5" thickBot="1">
      <c r="A54" s="763" t="s">
        <v>9</v>
      </c>
      <c r="B54" s="770">
        <f>SUM(B6:B53)</f>
        <v>136852.24161135117</v>
      </c>
      <c r="C54" s="313">
        <f t="shared" ref="C54:G54" si="5">SUM(C6:C53)</f>
        <v>37366.782742648815</v>
      </c>
      <c r="D54" s="771">
        <f t="shared" si="5"/>
        <v>174219.02435400002</v>
      </c>
      <c r="E54" s="770">
        <f t="shared" si="5"/>
        <v>30057</v>
      </c>
      <c r="F54" s="313">
        <f t="shared" si="5"/>
        <v>6586</v>
      </c>
      <c r="G54" s="771">
        <f t="shared" si="5"/>
        <v>36643</v>
      </c>
      <c r="H54" s="775">
        <f t="shared" si="4"/>
        <v>0.21963103889346106</v>
      </c>
      <c r="I54" s="723">
        <f t="shared" si="2"/>
        <v>0.17625279771498836</v>
      </c>
      <c r="J54" s="724">
        <f t="shared" si="3"/>
        <v>0.21032720241587488</v>
      </c>
    </row>
    <row r="56" spans="1:18" ht="30" customHeight="1">
      <c r="A56" s="1626" t="s">
        <v>733</v>
      </c>
      <c r="B56" s="1407"/>
      <c r="C56" s="1407"/>
      <c r="D56" s="1407"/>
      <c r="E56" s="1407"/>
      <c r="F56" s="1407"/>
      <c r="G56" s="1407"/>
      <c r="H56" s="1407"/>
      <c r="I56" s="1407"/>
      <c r="J56" s="1407"/>
      <c r="K56" s="328"/>
      <c r="L56" s="328"/>
      <c r="M56" s="328"/>
      <c r="N56" s="328"/>
      <c r="O56" s="328"/>
      <c r="P56" s="328"/>
      <c r="Q56" s="328"/>
      <c r="R56" s="328"/>
    </row>
    <row r="57" spans="1:18" ht="14.25">
      <c r="A57" s="1553" t="s">
        <v>734</v>
      </c>
      <c r="B57" s="1553"/>
      <c r="C57" s="1553"/>
      <c r="D57" s="1553"/>
      <c r="E57" s="1553"/>
      <c r="F57" s="1553"/>
      <c r="G57" s="1553"/>
      <c r="H57" s="1553"/>
      <c r="I57" s="1553"/>
      <c r="J57" s="1553"/>
      <c r="K57" s="328"/>
      <c r="L57" s="328"/>
      <c r="M57" s="328"/>
      <c r="N57" s="328"/>
      <c r="O57" s="328"/>
      <c r="P57" s="328"/>
      <c r="Q57" s="328"/>
      <c r="R57" s="328"/>
    </row>
    <row r="58" spans="1:18" ht="15.95" customHeight="1">
      <c r="A58" s="1625"/>
      <c r="B58" s="1625"/>
      <c r="C58" s="1625"/>
      <c r="D58" s="1625"/>
      <c r="E58" s="1625"/>
      <c r="F58" s="1625"/>
      <c r="G58" s="1625"/>
      <c r="H58" s="1625"/>
      <c r="I58" s="1625"/>
      <c r="J58" s="1625"/>
    </row>
    <row r="59" spans="1:18" ht="27.95" customHeight="1">
      <c r="A59" s="1625" t="s">
        <v>159</v>
      </c>
      <c r="B59" s="1625"/>
      <c r="C59" s="1625"/>
      <c r="D59" s="1625"/>
      <c r="E59" s="1625"/>
      <c r="F59" s="1625"/>
      <c r="G59" s="1625"/>
      <c r="H59" s="1625"/>
      <c r="I59" s="1625"/>
      <c r="J59" s="1625"/>
    </row>
    <row r="61" spans="1:18">
      <c r="A61" s="333"/>
    </row>
    <row r="64" spans="1:18">
      <c r="H64" s="369" t="s">
        <v>632</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25" right="0.25" top="0.5" bottom="0.5" header="0.5" footer="0.5"/>
  <pageSetup scale="6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pageSetUpPr fitToPage="1"/>
  </sheetPr>
  <dimension ref="A1:M60"/>
  <sheetViews>
    <sheetView zoomScale="115" zoomScaleNormal="115" workbookViewId="0">
      <selection sqref="A1:M1"/>
    </sheetView>
  </sheetViews>
  <sheetFormatPr defaultColWidth="8.5703125" defaultRowHeight="12.75"/>
  <cols>
    <col min="1" max="1" width="43.42578125" style="116" bestFit="1" customWidth="1"/>
    <col min="2" max="2" width="14" style="116" bestFit="1" customWidth="1"/>
    <col min="3" max="4" width="15.5703125" style="116" bestFit="1" customWidth="1"/>
    <col min="5" max="7" width="12.42578125" style="116" bestFit="1" customWidth="1"/>
    <col min="8" max="8" width="13.5703125" style="116" customWidth="1"/>
    <col min="9" max="9" width="14.42578125" style="116" customWidth="1"/>
    <col min="10" max="10" width="17.42578125" style="116" customWidth="1"/>
    <col min="11" max="11" width="10.5703125" style="116" customWidth="1"/>
    <col min="12" max="13" width="8.5703125" style="116"/>
    <col min="14" max="14" width="26.42578125" style="116" customWidth="1"/>
    <col min="15" max="19" width="8.5703125" style="116"/>
    <col min="20" max="20" width="35.5703125" style="116" customWidth="1"/>
    <col min="21" max="16384" width="8.5703125" style="116"/>
  </cols>
  <sheetData>
    <row r="1" spans="1:13" s="1217" customFormat="1" ht="15.75">
      <c r="A1" s="1330" t="s">
        <v>54</v>
      </c>
      <c r="B1" s="1331"/>
      <c r="C1" s="1331"/>
      <c r="D1" s="1331"/>
      <c r="E1" s="1331"/>
      <c r="F1" s="1331"/>
      <c r="G1" s="1331"/>
      <c r="H1" s="1331"/>
      <c r="I1" s="1331"/>
      <c r="J1" s="1331"/>
      <c r="K1" s="1331"/>
      <c r="L1" s="1331"/>
      <c r="M1" s="1331"/>
    </row>
    <row r="2" spans="1:13" s="1217" customFormat="1" ht="15.75">
      <c r="A2" s="1315" t="s">
        <v>1</v>
      </c>
      <c r="B2" s="1332"/>
      <c r="C2" s="1332"/>
      <c r="D2" s="1332"/>
      <c r="E2" s="1332"/>
      <c r="F2" s="1332"/>
      <c r="G2" s="1332"/>
      <c r="H2" s="1332"/>
      <c r="I2" s="1332"/>
      <c r="J2" s="1332"/>
      <c r="K2" s="1332"/>
      <c r="L2" s="1332"/>
      <c r="M2" s="1333"/>
    </row>
    <row r="3" spans="1:13" s="1179" customFormat="1" ht="16.5" thickBot="1">
      <c r="A3" s="1317" t="s">
        <v>877</v>
      </c>
      <c r="B3" s="1318"/>
      <c r="C3" s="1318"/>
      <c r="D3" s="1318"/>
      <c r="E3" s="1318"/>
      <c r="F3" s="1318"/>
      <c r="G3" s="1318"/>
      <c r="H3" s="1318"/>
      <c r="I3" s="1318"/>
      <c r="J3" s="1318"/>
      <c r="K3" s="1318"/>
      <c r="L3" s="1318"/>
      <c r="M3" s="1319"/>
    </row>
    <row r="4" spans="1:13" customFormat="1" ht="16.5" thickBot="1">
      <c r="A4" s="1334"/>
      <c r="B4" s="1335"/>
      <c r="C4" s="1335"/>
      <c r="D4" s="1335"/>
      <c r="E4" s="1335"/>
      <c r="F4" s="1335"/>
      <c r="G4" s="1335"/>
      <c r="H4" s="1335"/>
      <c r="I4" s="1335"/>
      <c r="J4" s="1335"/>
      <c r="K4" s="1335"/>
      <c r="L4" s="1335"/>
      <c r="M4" s="1335"/>
    </row>
    <row r="5" spans="1:13" customFormat="1">
      <c r="A5" s="1336" t="s">
        <v>55</v>
      </c>
      <c r="B5" s="1311" t="s">
        <v>56</v>
      </c>
      <c r="C5" s="1312"/>
      <c r="D5" s="1313"/>
      <c r="E5" s="1311" t="s">
        <v>3</v>
      </c>
      <c r="F5" s="1312"/>
      <c r="G5" s="1313"/>
      <c r="H5" s="1311" t="s">
        <v>4</v>
      </c>
      <c r="I5" s="1312"/>
      <c r="J5" s="1313"/>
      <c r="K5" s="1314" t="s">
        <v>5</v>
      </c>
      <c r="L5" s="1312"/>
      <c r="M5" s="1313"/>
    </row>
    <row r="6" spans="1:13" customFormat="1" ht="13.5" thickBot="1">
      <c r="A6" s="1337"/>
      <c r="B6" s="118" t="s">
        <v>7</v>
      </c>
      <c r="C6" s="119" t="s">
        <v>8</v>
      </c>
      <c r="D6" s="120" t="s">
        <v>9</v>
      </c>
      <c r="E6" s="118" t="s">
        <v>7</v>
      </c>
      <c r="F6" s="119" t="s">
        <v>8</v>
      </c>
      <c r="G6" s="120" t="s">
        <v>9</v>
      </c>
      <c r="H6" s="118" t="s">
        <v>7</v>
      </c>
      <c r="I6" s="119" t="s">
        <v>8</v>
      </c>
      <c r="J6" s="120" t="s">
        <v>9</v>
      </c>
      <c r="K6" s="118" t="s">
        <v>7</v>
      </c>
      <c r="L6" s="119" t="s">
        <v>8</v>
      </c>
      <c r="M6" s="120" t="s">
        <v>9</v>
      </c>
    </row>
    <row r="7" spans="1:13" customFormat="1">
      <c r="A7" s="470" t="s">
        <v>11</v>
      </c>
      <c r="B7" s="457"/>
      <c r="C7" s="458"/>
      <c r="D7" s="459">
        <f t="shared" ref="D7:D10" si="0">B7+C7</f>
        <v>0</v>
      </c>
      <c r="E7" s="457">
        <v>0</v>
      </c>
      <c r="F7" s="458">
        <v>0</v>
      </c>
      <c r="G7" s="459">
        <f t="shared" ref="G7:G10" si="1">E7+F7</f>
        <v>0</v>
      </c>
      <c r="H7" s="457">
        <v>0</v>
      </c>
      <c r="I7" s="458">
        <v>0</v>
      </c>
      <c r="J7" s="459">
        <f t="shared" ref="J7" si="2">H7+I7</f>
        <v>0</v>
      </c>
      <c r="K7" s="460"/>
      <c r="L7" s="461"/>
      <c r="M7" s="462"/>
    </row>
    <row r="8" spans="1:13" customFormat="1">
      <c r="A8" s="456" t="s">
        <v>12</v>
      </c>
      <c r="B8" s="457">
        <v>30413070</v>
      </c>
      <c r="C8" s="458">
        <v>17347343</v>
      </c>
      <c r="D8" s="459">
        <f t="shared" si="0"/>
        <v>47760413</v>
      </c>
      <c r="E8" s="1168">
        <v>170290.55669999996</v>
      </c>
      <c r="F8" s="1049">
        <v>43090.533300000003</v>
      </c>
      <c r="G8" s="459">
        <f t="shared" si="1"/>
        <v>213381.08999999997</v>
      </c>
      <c r="H8" s="1041">
        <v>1346970.6641999995</v>
      </c>
      <c r="I8" s="1042">
        <v>2179617.9358000001</v>
      </c>
      <c r="J8" s="578">
        <f t="shared" ref="J8" si="3">SUM(H8:I8)</f>
        <v>3526588.5999999996</v>
      </c>
      <c r="K8" s="460">
        <f t="shared" ref="K8:K10" si="4">+H8/B8</f>
        <v>4.4289204088899921E-2</v>
      </c>
      <c r="L8" s="461">
        <f t="shared" ref="L8:L10" si="5">I8/C8</f>
        <v>0.12564563551893798</v>
      </c>
      <c r="M8" s="462">
        <f t="shared" ref="M8:M10" si="6">J8/D8</f>
        <v>7.3839156290377961E-2</v>
      </c>
    </row>
    <row r="9" spans="1:13" customFormat="1">
      <c r="A9" s="456" t="s">
        <v>13</v>
      </c>
      <c r="B9" s="457">
        <v>0</v>
      </c>
      <c r="C9" s="458">
        <v>0</v>
      </c>
      <c r="D9" s="459">
        <f t="shared" si="0"/>
        <v>0</v>
      </c>
      <c r="E9" s="457">
        <v>0</v>
      </c>
      <c r="F9" s="458">
        <v>0</v>
      </c>
      <c r="G9" s="459">
        <f t="shared" si="1"/>
        <v>0</v>
      </c>
      <c r="H9" s="457">
        <v>0</v>
      </c>
      <c r="I9" s="458">
        <v>0</v>
      </c>
      <c r="J9" s="459">
        <f t="shared" ref="J9" si="7">H9+I9</f>
        <v>0</v>
      </c>
      <c r="K9" s="460"/>
      <c r="L9" s="461"/>
      <c r="M9" s="462"/>
    </row>
    <row r="10" spans="1:13" customFormat="1">
      <c r="A10" s="465" t="s">
        <v>19</v>
      </c>
      <c r="B10" s="457">
        <v>418485.46790010476</v>
      </c>
      <c r="C10" s="458">
        <v>188249.74010973936</v>
      </c>
      <c r="D10" s="459">
        <f t="shared" si="0"/>
        <v>606735.20800984418</v>
      </c>
      <c r="E10" s="1048">
        <v>11707.297200000001</v>
      </c>
      <c r="F10" s="1049">
        <v>10381.942800000001</v>
      </c>
      <c r="G10" s="459">
        <f t="shared" si="1"/>
        <v>22089.24</v>
      </c>
      <c r="H10" s="1041">
        <v>84944.430300000007</v>
      </c>
      <c r="I10" s="1042">
        <v>75328.079700000002</v>
      </c>
      <c r="J10" s="578">
        <f t="shared" ref="J10" si="8">SUM(H10:I10)</f>
        <v>160272.51</v>
      </c>
      <c r="K10" s="460">
        <f t="shared" si="4"/>
        <v>0.20298059745356989</v>
      </c>
      <c r="L10" s="461">
        <f t="shared" si="5"/>
        <v>0.40014971418333872</v>
      </c>
      <c r="M10" s="462">
        <f t="shared" si="6"/>
        <v>0.26415561168060586</v>
      </c>
    </row>
    <row r="11" spans="1:13" customFormat="1" ht="13.5" thickBot="1">
      <c r="A11" s="466" t="s">
        <v>57</v>
      </c>
      <c r="B11" s="237">
        <f>SUM(B7:B10)</f>
        <v>30831555.467900105</v>
      </c>
      <c r="C11" s="238">
        <f>SUM(C7:C10)</f>
        <v>17535592.740109738</v>
      </c>
      <c r="D11" s="239">
        <f>SUM(D7:D10)</f>
        <v>48367148.208009847</v>
      </c>
      <c r="E11" s="237">
        <f t="shared" ref="E11:G11" si="9">SUM(E7:E10)</f>
        <v>181997.85389999996</v>
      </c>
      <c r="F11" s="238">
        <f t="shared" si="9"/>
        <v>53472.4761</v>
      </c>
      <c r="G11" s="239">
        <f t="shared" si="9"/>
        <v>235470.32999999996</v>
      </c>
      <c r="H11" s="237">
        <f t="shared" ref="H11:J11" si="10">SUM(H7:H10)</f>
        <v>1431915.0944999997</v>
      </c>
      <c r="I11" s="238">
        <f t="shared" si="10"/>
        <v>2254946.0155000002</v>
      </c>
      <c r="J11" s="239">
        <f t="shared" si="10"/>
        <v>3686861.1099999994</v>
      </c>
      <c r="K11" s="467">
        <f>+H11/B11</f>
        <v>4.644316748763521E-2</v>
      </c>
      <c r="L11" s="468">
        <f>I11/C11</f>
        <v>0.12859251745406861</v>
      </c>
      <c r="M11" s="469">
        <f>J11/D11</f>
        <v>7.6226555556761902E-2</v>
      </c>
    </row>
    <row r="12" spans="1:13" customFormat="1">
      <c r="A12" s="333"/>
      <c r="B12" s="333"/>
      <c r="C12" s="333"/>
      <c r="D12" s="333"/>
      <c r="E12" s="333"/>
      <c r="F12" s="333"/>
      <c r="G12" s="333"/>
      <c r="H12" s="333"/>
      <c r="I12" s="333"/>
      <c r="J12" s="333"/>
      <c r="K12" s="333"/>
      <c r="L12" s="333"/>
      <c r="M12" s="333"/>
    </row>
    <row r="13" spans="1:13" customFormat="1">
      <c r="A13" t="s">
        <v>58</v>
      </c>
    </row>
    <row r="14" spans="1:13" customFormat="1">
      <c r="A14" t="s">
        <v>59</v>
      </c>
      <c r="G14" s="1117"/>
      <c r="H14" s="1117"/>
      <c r="I14" s="1117"/>
    </row>
    <row r="15" spans="1:13" customFormat="1">
      <c r="A15" s="780" t="s">
        <v>60</v>
      </c>
    </row>
    <row r="16" spans="1:13" customFormat="1">
      <c r="A16" s="780" t="s">
        <v>61</v>
      </c>
    </row>
    <row r="17" spans="1:13" customFormat="1"/>
    <row r="18" spans="1:13" s="1179" customFormat="1" ht="15.75">
      <c r="A18" s="1307" t="s">
        <v>62</v>
      </c>
      <c r="B18" s="1307"/>
      <c r="C18" s="1307"/>
      <c r="D18" s="1307"/>
      <c r="E18" s="1307"/>
      <c r="F18" s="1307"/>
      <c r="G18" s="1307"/>
      <c r="H18" s="1307"/>
      <c r="I18" s="1307"/>
      <c r="J18" s="1307"/>
      <c r="K18" s="1307"/>
      <c r="L18" s="1307"/>
      <c r="M18" s="1307"/>
    </row>
    <row r="19" spans="1:13" customFormat="1" ht="16.5" thickBot="1">
      <c r="A19" s="1309"/>
      <c r="B19" s="1329"/>
      <c r="C19" s="1329"/>
      <c r="D19" s="1329"/>
      <c r="E19" s="1329"/>
      <c r="F19" s="1329"/>
      <c r="G19" s="1329"/>
      <c r="H19" s="1329"/>
      <c r="I19" s="1329"/>
      <c r="J19" s="1329"/>
      <c r="K19" s="1329"/>
      <c r="L19" s="1329"/>
      <c r="M19" s="1329"/>
    </row>
    <row r="20" spans="1:13" customFormat="1">
      <c r="A20" s="216"/>
      <c r="B20" s="1311" t="s">
        <v>63</v>
      </c>
      <c r="C20" s="1312"/>
      <c r="D20" s="1313"/>
      <c r="E20" s="1311" t="s">
        <v>3</v>
      </c>
      <c r="F20" s="1312"/>
      <c r="G20" s="1313"/>
      <c r="H20" s="1311" t="s">
        <v>4</v>
      </c>
      <c r="I20" s="1312"/>
      <c r="J20" s="1313"/>
      <c r="K20" s="1314" t="s">
        <v>5</v>
      </c>
      <c r="L20" s="1312"/>
      <c r="M20" s="1313"/>
    </row>
    <row r="21" spans="1:13" customFormat="1" ht="13.5" thickBot="1">
      <c r="A21" s="117"/>
      <c r="B21" s="118" t="s">
        <v>7</v>
      </c>
      <c r="C21" s="119" t="s">
        <v>8</v>
      </c>
      <c r="D21" s="120" t="s">
        <v>9</v>
      </c>
      <c r="E21" s="118" t="s">
        <v>7</v>
      </c>
      <c r="F21" s="119" t="s">
        <v>8</v>
      </c>
      <c r="G21" s="120" t="s">
        <v>9</v>
      </c>
      <c r="H21" s="118" t="s">
        <v>7</v>
      </c>
      <c r="I21" s="119" t="s">
        <v>8</v>
      </c>
      <c r="J21" s="120" t="s">
        <v>9</v>
      </c>
      <c r="K21" s="118" t="s">
        <v>7</v>
      </c>
      <c r="L21" s="119" t="s">
        <v>8</v>
      </c>
      <c r="M21" s="120" t="s">
        <v>9</v>
      </c>
    </row>
    <row r="22" spans="1:13" customFormat="1">
      <c r="A22" s="438" t="s">
        <v>64</v>
      </c>
      <c r="B22" s="234">
        <v>4637128.7589001758</v>
      </c>
      <c r="C22" s="235">
        <v>4112170.2410998237</v>
      </c>
      <c r="D22" s="236">
        <f t="shared" ref="D22:D23" si="11">B22+C22</f>
        <v>8749299</v>
      </c>
      <c r="E22" s="1050">
        <v>29086.315200000001</v>
      </c>
      <c r="F22" s="1051">
        <v>25793.524799999999</v>
      </c>
      <c r="G22" s="236">
        <f t="shared" ref="G22:G23" si="12">E22+F22</f>
        <v>54879.839999999997</v>
      </c>
      <c r="H22" s="1050">
        <v>91893.488200000007</v>
      </c>
      <c r="I22" s="1051">
        <v>81490.451799999995</v>
      </c>
      <c r="J22" s="236">
        <f t="shared" ref="J22:J23" si="13">H22+I22</f>
        <v>173383.94</v>
      </c>
      <c r="K22" s="129">
        <f t="shared" ref="K22" si="14">+H22/B22</f>
        <v>1.9816893810340325E-2</v>
      </c>
      <c r="L22" s="130">
        <f t="shared" ref="L22" si="15">I22/C22</f>
        <v>1.9816896437197334E-2</v>
      </c>
      <c r="M22" s="131">
        <f t="shared" ref="M22" si="16">J22/D22</f>
        <v>1.9816895044963031E-2</v>
      </c>
    </row>
    <row r="23" spans="1:13" customFormat="1">
      <c r="A23" s="552"/>
      <c r="B23" s="234"/>
      <c r="C23" s="235"/>
      <c r="D23" s="236">
        <f t="shared" si="11"/>
        <v>0</v>
      </c>
      <c r="E23" s="234">
        <v>0</v>
      </c>
      <c r="F23" s="235">
        <v>0</v>
      </c>
      <c r="G23" s="236">
        <f t="shared" si="12"/>
        <v>0</v>
      </c>
      <c r="H23" s="234">
        <v>0</v>
      </c>
      <c r="I23" s="235">
        <v>0</v>
      </c>
      <c r="J23" s="236">
        <f t="shared" si="13"/>
        <v>0</v>
      </c>
      <c r="K23" s="129"/>
      <c r="L23" s="130"/>
      <c r="M23" s="131"/>
    </row>
    <row r="24" spans="1:13" customFormat="1" ht="13.5" thickBot="1">
      <c r="A24" s="466" t="s">
        <v>65</v>
      </c>
      <c r="B24" s="237">
        <f>SUM(B22:B23)</f>
        <v>4637128.7589001758</v>
      </c>
      <c r="C24" s="238">
        <f>SUM(C22:C23)</f>
        <v>4112170.2410998237</v>
      </c>
      <c r="D24" s="239">
        <f>SUM(D22:D23)</f>
        <v>8749299</v>
      </c>
      <c r="E24" s="237">
        <f t="shared" ref="E24:J24" si="17">SUM(E22:E23)</f>
        <v>29086.315200000001</v>
      </c>
      <c r="F24" s="238">
        <f t="shared" si="17"/>
        <v>25793.524799999999</v>
      </c>
      <c r="G24" s="239">
        <f t="shared" si="17"/>
        <v>54879.839999999997</v>
      </c>
      <c r="H24" s="237">
        <f t="shared" si="17"/>
        <v>91893.488200000007</v>
      </c>
      <c r="I24" s="238">
        <f t="shared" si="17"/>
        <v>81490.451799999995</v>
      </c>
      <c r="J24" s="239">
        <f t="shared" si="17"/>
        <v>173383.94</v>
      </c>
      <c r="K24" s="133">
        <f t="shared" ref="K24" si="18">+H24/B24</f>
        <v>1.9816893810340325E-2</v>
      </c>
      <c r="L24" s="134">
        <f t="shared" ref="L24" si="19">I24/C24</f>
        <v>1.9816896437197334E-2</v>
      </c>
      <c r="M24" s="135">
        <f t="shared" ref="M24" si="20">J24/D24</f>
        <v>1.9816895044963031E-2</v>
      </c>
    </row>
    <row r="25" spans="1:13" customFormat="1">
      <c r="A25" s="553"/>
      <c r="B25" s="554"/>
      <c r="C25" s="554"/>
      <c r="D25" s="554"/>
      <c r="E25" s="554"/>
      <c r="F25" s="554"/>
      <c r="G25" s="554"/>
      <c r="H25" s="554"/>
      <c r="I25" s="554"/>
      <c r="J25" s="554"/>
      <c r="K25" s="555"/>
      <c r="L25" s="555"/>
      <c r="M25" s="555"/>
    </row>
    <row r="26" spans="1:13" customFormat="1">
      <c r="A26" t="s">
        <v>66</v>
      </c>
      <c r="B26" s="554"/>
      <c r="C26" s="554"/>
      <c r="D26" s="554"/>
      <c r="E26" s="554"/>
      <c r="F26" s="554"/>
      <c r="G26" s="554"/>
      <c r="H26" s="554"/>
      <c r="I26" s="554"/>
      <c r="J26" s="554"/>
      <c r="K26" s="555"/>
      <c r="L26" s="555"/>
      <c r="M26" s="555"/>
    </row>
    <row r="27" spans="1:13" customFormat="1">
      <c r="A27" s="780" t="s">
        <v>67</v>
      </c>
      <c r="B27" s="554"/>
      <c r="C27" s="554"/>
      <c r="D27" s="554"/>
      <c r="E27" s="554"/>
      <c r="F27" s="554"/>
      <c r="G27" s="554"/>
      <c r="H27" s="554"/>
      <c r="I27" s="554"/>
      <c r="J27" s="554"/>
      <c r="K27" s="555"/>
      <c r="L27" s="555"/>
      <c r="M27" s="555"/>
    </row>
    <row r="28" spans="1:13" customFormat="1">
      <c r="B28" s="554"/>
      <c r="C28" s="554"/>
      <c r="D28" s="554"/>
      <c r="E28" s="554"/>
      <c r="F28" s="554"/>
      <c r="G28" s="554"/>
      <c r="H28" s="554"/>
      <c r="I28" s="554"/>
      <c r="J28" s="554"/>
      <c r="K28" s="555"/>
      <c r="L28" s="555"/>
      <c r="M28" s="555"/>
    </row>
    <row r="29" spans="1:13" s="1179" customFormat="1" ht="12.75" customHeight="1">
      <c r="A29" s="1307" t="s">
        <v>68</v>
      </c>
      <c r="B29" s="1307"/>
      <c r="C29" s="1307"/>
      <c r="D29" s="1307"/>
      <c r="E29" s="1307"/>
      <c r="F29" s="1307"/>
      <c r="G29" s="1307"/>
      <c r="H29" s="1307"/>
      <c r="I29" s="1307"/>
      <c r="J29" s="1307"/>
      <c r="K29" s="1307"/>
      <c r="L29" s="1307"/>
      <c r="M29" s="1307"/>
    </row>
    <row r="30" spans="1:13" customFormat="1" ht="12.75" customHeight="1" thickBot="1">
      <c r="A30" s="556"/>
      <c r="B30" s="556"/>
      <c r="C30" s="556"/>
      <c r="D30" s="556"/>
      <c r="E30" s="556"/>
      <c r="F30" s="556"/>
      <c r="G30" s="556"/>
      <c r="H30" s="556"/>
      <c r="I30" s="556"/>
      <c r="J30" s="556"/>
      <c r="K30" s="556"/>
      <c r="L30" s="556"/>
      <c r="M30" s="556"/>
    </row>
    <row r="31" spans="1:13" customFormat="1" ht="12.75" customHeight="1">
      <c r="A31" s="557"/>
      <c r="B31" s="1338" t="s">
        <v>63</v>
      </c>
      <c r="C31" s="1339"/>
      <c r="D31" s="1340"/>
      <c r="E31" s="1338" t="s">
        <v>69</v>
      </c>
      <c r="F31" s="1339"/>
      <c r="G31" s="1340"/>
      <c r="H31" s="1338" t="s">
        <v>4</v>
      </c>
      <c r="I31" s="1339"/>
      <c r="J31" s="1340"/>
      <c r="K31" s="1341" t="s">
        <v>5</v>
      </c>
      <c r="L31" s="1339"/>
      <c r="M31" s="1340"/>
    </row>
    <row r="32" spans="1:13" ht="25.5" customHeight="1" thickBot="1">
      <c r="A32" s="558"/>
      <c r="B32" s="453" t="s">
        <v>7</v>
      </c>
      <c r="C32" s="454" t="s">
        <v>8</v>
      </c>
      <c r="D32" s="455" t="s">
        <v>9</v>
      </c>
      <c r="E32" s="453" t="s">
        <v>7</v>
      </c>
      <c r="F32" s="454" t="s">
        <v>8</v>
      </c>
      <c r="G32" s="455" t="s">
        <v>9</v>
      </c>
      <c r="H32" s="453" t="s">
        <v>7</v>
      </c>
      <c r="I32" s="454" t="s">
        <v>8</v>
      </c>
      <c r="J32" s="455" t="s">
        <v>9</v>
      </c>
      <c r="K32" s="453" t="s">
        <v>7</v>
      </c>
      <c r="L32" s="454" t="s">
        <v>8</v>
      </c>
      <c r="M32" s="455" t="s">
        <v>9</v>
      </c>
    </row>
    <row r="33" spans="1:13" ht="12.75" customHeight="1">
      <c r="A33" s="438" t="s">
        <v>70</v>
      </c>
      <c r="B33" s="240">
        <v>0</v>
      </c>
      <c r="C33" s="241">
        <v>0</v>
      </c>
      <c r="D33" s="242">
        <f t="shared" ref="D33:D34" si="21">B33+C33</f>
        <v>0</v>
      </c>
      <c r="E33" s="240">
        <v>0</v>
      </c>
      <c r="F33" s="241">
        <v>0</v>
      </c>
      <c r="G33" s="242">
        <f t="shared" ref="G33:G34" si="22">E33+F33</f>
        <v>0</v>
      </c>
      <c r="H33" s="240">
        <v>0</v>
      </c>
      <c r="I33" s="241">
        <v>0</v>
      </c>
      <c r="J33" s="242">
        <f t="shared" ref="J33:J34" si="23">H33+I33</f>
        <v>0</v>
      </c>
      <c r="K33" s="559"/>
      <c r="L33" s="560"/>
      <c r="M33" s="561"/>
    </row>
    <row r="34" spans="1:13">
      <c r="A34" s="552"/>
      <c r="B34" s="240">
        <v>0</v>
      </c>
      <c r="C34" s="241">
        <v>0</v>
      </c>
      <c r="D34" s="242">
        <f t="shared" si="21"/>
        <v>0</v>
      </c>
      <c r="E34" s="240">
        <v>0</v>
      </c>
      <c r="F34" s="241">
        <v>0</v>
      </c>
      <c r="G34" s="242">
        <f t="shared" si="22"/>
        <v>0</v>
      </c>
      <c r="H34" s="240">
        <v>0</v>
      </c>
      <c r="I34" s="241">
        <v>0</v>
      </c>
      <c r="J34" s="242">
        <f t="shared" si="23"/>
        <v>0</v>
      </c>
      <c r="K34" s="559"/>
      <c r="L34" s="560"/>
      <c r="M34" s="561"/>
    </row>
    <row r="35" spans="1:13" ht="13.5" thickBot="1">
      <c r="A35" s="466" t="s">
        <v>65</v>
      </c>
      <c r="B35" s="562">
        <f>SUM(B33:B34)</f>
        <v>0</v>
      </c>
      <c r="C35" s="563">
        <f>SUM(C33:C34)</f>
        <v>0</v>
      </c>
      <c r="D35" s="564">
        <v>0</v>
      </c>
      <c r="E35" s="562">
        <f t="shared" ref="E35:J35" si="24">SUM(E33:E34)</f>
        <v>0</v>
      </c>
      <c r="F35" s="563">
        <f t="shared" si="24"/>
        <v>0</v>
      </c>
      <c r="G35" s="564">
        <f t="shared" si="24"/>
        <v>0</v>
      </c>
      <c r="H35" s="562">
        <f t="shared" si="24"/>
        <v>0</v>
      </c>
      <c r="I35" s="563">
        <f t="shared" si="24"/>
        <v>0</v>
      </c>
      <c r="J35" s="564">
        <f t="shared" si="24"/>
        <v>0</v>
      </c>
      <c r="K35" s="565"/>
      <c r="L35" s="566"/>
      <c r="M35" s="567"/>
    </row>
    <row r="36" spans="1:13">
      <c r="A36" s="553"/>
      <c r="B36" s="568"/>
      <c r="C36" s="568"/>
      <c r="D36" s="568"/>
      <c r="E36" s="568"/>
      <c r="F36" s="568"/>
      <c r="G36" s="568"/>
      <c r="H36" s="568"/>
      <c r="I36" s="568"/>
      <c r="J36" s="568"/>
      <c r="K36" s="569"/>
      <c r="L36" s="569"/>
      <c r="M36" s="569"/>
    </row>
    <row r="37" spans="1:13">
      <c r="A37" t="s">
        <v>71</v>
      </c>
      <c r="B37" s="568"/>
      <c r="C37" s="568"/>
      <c r="D37" s="568"/>
      <c r="E37" s="568"/>
      <c r="F37" s="568"/>
      <c r="G37" s="568"/>
      <c r="H37" s="568"/>
      <c r="I37" s="568"/>
      <c r="J37" s="568"/>
      <c r="K37" s="569"/>
      <c r="L37" s="569"/>
      <c r="M37" s="569"/>
    </row>
    <row r="38" spans="1:13">
      <c r="A38" s="553"/>
      <c r="B38" s="568"/>
      <c r="C38" s="568"/>
      <c r="D38" s="568"/>
      <c r="E38" s="568"/>
      <c r="F38" s="568"/>
      <c r="G38" s="568"/>
      <c r="H38" s="568"/>
      <c r="I38" s="568"/>
      <c r="J38" s="568"/>
      <c r="K38" s="569"/>
      <c r="L38" s="569"/>
      <c r="M38" s="569"/>
    </row>
    <row r="39" spans="1:13" s="1180" customFormat="1" ht="15.75">
      <c r="A39" s="1307" t="s">
        <v>72</v>
      </c>
      <c r="B39" s="1307"/>
      <c r="C39" s="1307"/>
      <c r="D39" s="1307"/>
      <c r="E39" s="1307"/>
      <c r="F39" s="1307"/>
      <c r="G39" s="1307"/>
      <c r="H39" s="1307"/>
      <c r="I39" s="1307"/>
      <c r="J39" s="1307"/>
      <c r="K39" s="1307"/>
      <c r="L39" s="1307"/>
      <c r="M39" s="1307"/>
    </row>
    <row r="40" spans="1:13" ht="16.5" thickBot="1">
      <c r="A40" s="556"/>
      <c r="B40" s="556"/>
      <c r="C40" s="556"/>
      <c r="D40" s="556"/>
      <c r="E40" s="556"/>
      <c r="F40" s="556"/>
      <c r="G40" s="556"/>
      <c r="H40" s="556"/>
      <c r="I40" s="556"/>
      <c r="J40" s="556"/>
      <c r="K40" s="556"/>
      <c r="L40" s="556"/>
      <c r="M40" s="556"/>
    </row>
    <row r="41" spans="1:13">
      <c r="A41" s="557"/>
      <c r="B41" s="1338" t="s">
        <v>63</v>
      </c>
      <c r="C41" s="1339"/>
      <c r="D41" s="1340"/>
      <c r="E41" s="1338" t="s">
        <v>69</v>
      </c>
      <c r="F41" s="1339"/>
      <c r="G41" s="1340"/>
      <c r="H41" s="1338" t="s">
        <v>4</v>
      </c>
      <c r="I41" s="1339"/>
      <c r="J41" s="1340"/>
      <c r="K41" s="1341" t="s">
        <v>5</v>
      </c>
      <c r="L41" s="1339"/>
      <c r="M41" s="1340"/>
    </row>
    <row r="42" spans="1:13" ht="13.5" thickBot="1">
      <c r="A42" s="558"/>
      <c r="B42" s="453" t="s">
        <v>7</v>
      </c>
      <c r="C42" s="454" t="s">
        <v>8</v>
      </c>
      <c r="D42" s="455" t="s">
        <v>9</v>
      </c>
      <c r="E42" s="453" t="s">
        <v>7</v>
      </c>
      <c r="F42" s="454" t="s">
        <v>8</v>
      </c>
      <c r="G42" s="455" t="s">
        <v>9</v>
      </c>
      <c r="H42" s="453" t="s">
        <v>7</v>
      </c>
      <c r="I42" s="454" t="s">
        <v>8</v>
      </c>
      <c r="J42" s="455" t="s">
        <v>9</v>
      </c>
      <c r="K42" s="453" t="s">
        <v>7</v>
      </c>
      <c r="L42" s="454" t="s">
        <v>8</v>
      </c>
      <c r="M42" s="455" t="s">
        <v>9</v>
      </c>
    </row>
    <row r="43" spans="1:13">
      <c r="A43" s="438" t="s">
        <v>73</v>
      </c>
      <c r="B43" s="240"/>
      <c r="C43" s="241"/>
      <c r="D43" s="242">
        <f t="shared" ref="D43:D44" si="25">B43+C43</f>
        <v>0</v>
      </c>
      <c r="E43" s="240">
        <v>0</v>
      </c>
      <c r="F43" s="241">
        <v>0</v>
      </c>
      <c r="G43" s="242">
        <f t="shared" ref="G43:G44" si="26">E43+F43</f>
        <v>0</v>
      </c>
      <c r="H43" s="240">
        <v>0</v>
      </c>
      <c r="I43" s="241">
        <v>0</v>
      </c>
      <c r="J43" s="242">
        <f t="shared" ref="J43:J44" si="27">H43+I43</f>
        <v>0</v>
      </c>
      <c r="K43" s="559"/>
      <c r="L43" s="560"/>
      <c r="M43" s="561"/>
    </row>
    <row r="44" spans="1:13">
      <c r="A44" s="552"/>
      <c r="B44" s="240"/>
      <c r="C44" s="241"/>
      <c r="D44" s="242">
        <f t="shared" si="25"/>
        <v>0</v>
      </c>
      <c r="E44" s="240">
        <v>0</v>
      </c>
      <c r="F44" s="241">
        <v>0</v>
      </c>
      <c r="G44" s="242">
        <f t="shared" si="26"/>
        <v>0</v>
      </c>
      <c r="H44" s="240">
        <v>0</v>
      </c>
      <c r="I44" s="241">
        <v>0</v>
      </c>
      <c r="J44" s="242">
        <f t="shared" si="27"/>
        <v>0</v>
      </c>
      <c r="K44" s="559"/>
      <c r="L44" s="560"/>
      <c r="M44" s="561"/>
    </row>
    <row r="45" spans="1:13" ht="13.5" thickBot="1">
      <c r="A45" s="466" t="s">
        <v>65</v>
      </c>
      <c r="B45" s="562">
        <f>SUM(B43:B44)</f>
        <v>0</v>
      </c>
      <c r="C45" s="563">
        <f>SUM(C43:C44)</f>
        <v>0</v>
      </c>
      <c r="D45" s="564">
        <v>0</v>
      </c>
      <c r="E45" s="562">
        <f t="shared" ref="E45:J45" si="28">SUM(E43:E44)</f>
        <v>0</v>
      </c>
      <c r="F45" s="563">
        <f t="shared" si="28"/>
        <v>0</v>
      </c>
      <c r="G45" s="564">
        <f t="shared" si="28"/>
        <v>0</v>
      </c>
      <c r="H45" s="562">
        <f t="shared" si="28"/>
        <v>0</v>
      </c>
      <c r="I45" s="563">
        <f t="shared" si="28"/>
        <v>0</v>
      </c>
      <c r="J45" s="564">
        <f t="shared" si="28"/>
        <v>0</v>
      </c>
      <c r="K45" s="565"/>
      <c r="L45" s="566"/>
      <c r="M45" s="567"/>
    </row>
    <row r="46" spans="1:13">
      <c r="A46" s="553"/>
      <c r="B46" s="568"/>
      <c r="C46" s="568"/>
      <c r="D46" s="568"/>
      <c r="E46" s="568"/>
      <c r="F46" s="568"/>
      <c r="G46" s="568"/>
      <c r="H46" s="568"/>
      <c r="I46" s="568"/>
      <c r="J46" s="568"/>
      <c r="K46" s="569"/>
      <c r="L46" s="569"/>
      <c r="M46" s="569"/>
    </row>
    <row r="47" spans="1:13">
      <c r="A47" t="s">
        <v>74</v>
      </c>
      <c r="B47" s="568"/>
      <c r="C47" s="568"/>
      <c r="D47" s="568"/>
      <c r="E47" s="568"/>
      <c r="F47" s="568"/>
      <c r="G47" s="568"/>
      <c r="H47" s="568"/>
      <c r="I47" s="568"/>
      <c r="J47" s="568"/>
      <c r="K47" s="569"/>
      <c r="L47" s="569"/>
      <c r="M47" s="569"/>
    </row>
    <row r="48" spans="1:13">
      <c r="A48"/>
      <c r="B48"/>
      <c r="C48"/>
      <c r="D48"/>
      <c r="E48"/>
      <c r="F48"/>
      <c r="G48"/>
      <c r="H48"/>
      <c r="I48"/>
      <c r="J48"/>
      <c r="K48"/>
      <c r="L48"/>
      <c r="M48"/>
    </row>
    <row r="49" spans="1:13" s="1180" customFormat="1" ht="15.75">
      <c r="A49" s="1307" t="s">
        <v>75</v>
      </c>
      <c r="B49" s="1307"/>
      <c r="C49" s="1307"/>
      <c r="D49" s="1307"/>
      <c r="E49" s="1307"/>
      <c r="F49" s="1307"/>
      <c r="G49" s="1307"/>
      <c r="H49" s="1307"/>
      <c r="I49" s="1307"/>
      <c r="J49" s="1307"/>
      <c r="K49" s="1307"/>
      <c r="L49" s="1307"/>
      <c r="M49" s="1307"/>
    </row>
    <row r="50" spans="1:13" ht="16.5" thickBot="1">
      <c r="A50" s="556"/>
      <c r="B50" s="556"/>
      <c r="C50" s="556"/>
      <c r="D50" s="556"/>
      <c r="E50" s="556"/>
      <c r="F50" s="556"/>
      <c r="G50" s="556"/>
      <c r="H50" s="556"/>
      <c r="I50" s="556"/>
      <c r="J50" s="556"/>
      <c r="K50" s="556"/>
      <c r="L50" s="556"/>
      <c r="M50" s="556"/>
    </row>
    <row r="51" spans="1:13">
      <c r="A51" s="557"/>
      <c r="B51" s="1338" t="s">
        <v>24</v>
      </c>
      <c r="C51" s="1339"/>
      <c r="D51" s="1340"/>
      <c r="E51" s="1338" t="s">
        <v>3</v>
      </c>
      <c r="F51" s="1339"/>
      <c r="G51" s="1340"/>
      <c r="H51" s="1338" t="s">
        <v>4</v>
      </c>
      <c r="I51" s="1339"/>
      <c r="J51" s="1340"/>
      <c r="K51" s="1341" t="s">
        <v>5</v>
      </c>
      <c r="L51" s="1339"/>
      <c r="M51" s="1340"/>
    </row>
    <row r="52" spans="1:13" ht="13.5" thickBot="1">
      <c r="B52" s="453" t="s">
        <v>7</v>
      </c>
      <c r="C52" s="454" t="s">
        <v>8</v>
      </c>
      <c r="D52" s="455" t="s">
        <v>9</v>
      </c>
      <c r="E52" s="453" t="s">
        <v>7</v>
      </c>
      <c r="F52" s="454" t="s">
        <v>8</v>
      </c>
      <c r="G52" s="455" t="s">
        <v>9</v>
      </c>
      <c r="H52" s="453" t="s">
        <v>7</v>
      </c>
      <c r="I52" s="454" t="s">
        <v>8</v>
      </c>
      <c r="J52" s="455" t="s">
        <v>9</v>
      </c>
      <c r="K52" s="453" t="s">
        <v>7</v>
      </c>
      <c r="L52" s="454" t="s">
        <v>8</v>
      </c>
      <c r="M52" s="455" t="s">
        <v>9</v>
      </c>
    </row>
    <row r="53" spans="1:13">
      <c r="A53" s="572" t="s">
        <v>76</v>
      </c>
      <c r="B53" s="234">
        <v>2503978</v>
      </c>
      <c r="C53" s="235">
        <v>1467786</v>
      </c>
      <c r="D53" s="236">
        <f>B53+C53</f>
        <v>3971764</v>
      </c>
      <c r="E53" s="234">
        <v>815.06050000000005</v>
      </c>
      <c r="F53" s="235">
        <v>722.78949999999998</v>
      </c>
      <c r="G53" s="236">
        <f t="shared" ref="G53:G54" si="29">E53+F53</f>
        <v>1537.85</v>
      </c>
      <c r="H53" s="234">
        <v>815.06050000000005</v>
      </c>
      <c r="I53" s="235">
        <v>722.78949999999998</v>
      </c>
      <c r="J53" s="236">
        <f t="shared" ref="J53:J54" si="30">H53+I53</f>
        <v>1537.85</v>
      </c>
      <c r="K53" s="129">
        <f>+H53/B53</f>
        <v>3.2550625444792246E-4</v>
      </c>
      <c r="L53" s="130">
        <f t="shared" ref="L53:M55" si="31">I53/C53</f>
        <v>4.9243520513208325E-4</v>
      </c>
      <c r="M53" s="131">
        <f t="shared" si="31"/>
        <v>3.8719571454900136E-4</v>
      </c>
    </row>
    <row r="54" spans="1:13">
      <c r="A54" s="552" t="s">
        <v>18</v>
      </c>
      <c r="B54" s="234">
        <v>689000</v>
      </c>
      <c r="C54" s="235">
        <v>611000</v>
      </c>
      <c r="D54" s="236">
        <f t="shared" ref="D54" si="32">B54+C54</f>
        <v>1300000</v>
      </c>
      <c r="E54" s="234">
        <v>0</v>
      </c>
      <c r="F54" s="235">
        <v>0</v>
      </c>
      <c r="G54" s="236">
        <f t="shared" si="29"/>
        <v>0</v>
      </c>
      <c r="H54" s="234">
        <v>689000</v>
      </c>
      <c r="I54" s="235">
        <v>611000</v>
      </c>
      <c r="J54" s="236">
        <f t="shared" si="30"/>
        <v>1300000</v>
      </c>
      <c r="K54" s="129">
        <f>+H54/B54</f>
        <v>1</v>
      </c>
      <c r="L54" s="130">
        <f t="shared" si="31"/>
        <v>1</v>
      </c>
      <c r="M54" s="131">
        <f t="shared" si="31"/>
        <v>1</v>
      </c>
    </row>
    <row r="55" spans="1:13" ht="13.5" thickBot="1">
      <c r="A55" s="466" t="s">
        <v>65</v>
      </c>
      <c r="B55" s="237">
        <f>SUM(B53:B54)</f>
        <v>3192978</v>
      </c>
      <c r="C55" s="238">
        <f>SUM(C53:C54)</f>
        <v>2078786</v>
      </c>
      <c r="D55" s="239">
        <f>SUM(D53:D54)</f>
        <v>5271764</v>
      </c>
      <c r="E55" s="237">
        <f t="shared" ref="E55:J55" si="33">SUM(E53:E54)</f>
        <v>815.06050000000005</v>
      </c>
      <c r="F55" s="238">
        <f t="shared" si="33"/>
        <v>722.78949999999998</v>
      </c>
      <c r="G55" s="239">
        <f t="shared" si="33"/>
        <v>1537.85</v>
      </c>
      <c r="H55" s="237">
        <f t="shared" si="33"/>
        <v>689815.06050000002</v>
      </c>
      <c r="I55" s="238">
        <f t="shared" si="33"/>
        <v>611722.78949999996</v>
      </c>
      <c r="J55" s="239">
        <f t="shared" si="33"/>
        <v>1301537.8500000001</v>
      </c>
      <c r="K55" s="133">
        <f>+H55/B55</f>
        <v>0.21604128199442652</v>
      </c>
      <c r="L55" s="134">
        <f t="shared" si="31"/>
        <v>0.29426924632934798</v>
      </c>
      <c r="M55" s="135">
        <f t="shared" si="31"/>
        <v>0.2468884893178071</v>
      </c>
    </row>
    <row r="56" spans="1:13">
      <c r="A56"/>
      <c r="B56"/>
      <c r="C56"/>
      <c r="D56"/>
      <c r="E56"/>
      <c r="F56"/>
      <c r="G56"/>
      <c r="H56"/>
      <c r="I56"/>
      <c r="J56"/>
      <c r="K56"/>
      <c r="L56"/>
      <c r="M56"/>
    </row>
    <row r="57" spans="1:13">
      <c r="A57" s="369" t="s">
        <v>77</v>
      </c>
      <c r="B57"/>
      <c r="C57"/>
      <c r="D57"/>
      <c r="E57"/>
      <c r="F57"/>
      <c r="G57"/>
      <c r="H57"/>
      <c r="I57"/>
      <c r="J57"/>
      <c r="K57"/>
      <c r="L57"/>
      <c r="M57"/>
    </row>
    <row r="58" spans="1:13">
      <c r="A58" s="780" t="s">
        <v>78</v>
      </c>
      <c r="B58"/>
      <c r="C58"/>
      <c r="D58"/>
      <c r="E58"/>
      <c r="F58"/>
      <c r="G58"/>
      <c r="H58"/>
      <c r="I58"/>
      <c r="J58"/>
      <c r="K58"/>
      <c r="L58"/>
      <c r="M58"/>
    </row>
    <row r="59" spans="1:13">
      <c r="A59" s="224"/>
      <c r="B59" s="224"/>
      <c r="C59" s="224"/>
      <c r="D59" s="224"/>
      <c r="E59" s="224"/>
      <c r="F59" s="224"/>
      <c r="G59" s="224"/>
      <c r="H59"/>
      <c r="I59"/>
      <c r="J59" s="144"/>
      <c r="K59"/>
      <c r="L59"/>
      <c r="M59"/>
    </row>
    <row r="60" spans="1:13">
      <c r="A60" s="1320" t="s">
        <v>21</v>
      </c>
      <c r="B60" s="1320"/>
      <c r="C60" s="1320"/>
      <c r="D60" s="1320"/>
      <c r="E60" s="1320"/>
      <c r="F60" s="1320"/>
      <c r="G60" s="1320"/>
      <c r="H60" s="1320"/>
      <c r="I60" s="1320"/>
      <c r="J60" s="1320"/>
      <c r="K60" s="1320"/>
    </row>
  </sheetData>
  <mergeCells count="31">
    <mergeCell ref="A60:K60"/>
    <mergeCell ref="A49:M49"/>
    <mergeCell ref="B51:D51"/>
    <mergeCell ref="E51:G51"/>
    <mergeCell ref="H51:J51"/>
    <mergeCell ref="K51:M51"/>
    <mergeCell ref="A39:M39"/>
    <mergeCell ref="B41:D41"/>
    <mergeCell ref="E41:G41"/>
    <mergeCell ref="H41:J41"/>
    <mergeCell ref="K41:M41"/>
    <mergeCell ref="A29:M29"/>
    <mergeCell ref="B31:D31"/>
    <mergeCell ref="E31:G31"/>
    <mergeCell ref="H31:J31"/>
    <mergeCell ref="K31:M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s>
  <pageMargins left="0.7" right="0.7" top="0.75" bottom="0.75" header="0.3" footer="0.3"/>
  <pageSetup scale="60"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M20"/>
  <sheetViews>
    <sheetView zoomScale="90" zoomScaleNormal="90" workbookViewId="0">
      <selection sqref="A1:H1"/>
    </sheetView>
  </sheetViews>
  <sheetFormatPr defaultColWidth="8.5703125" defaultRowHeight="12.75"/>
  <cols>
    <col min="1" max="1" width="15.85546875" style="369" customWidth="1"/>
    <col min="2" max="2" width="16.140625" style="369" customWidth="1"/>
    <col min="3" max="4" width="16.5703125" style="369" customWidth="1"/>
    <col min="5" max="5" width="14.85546875" style="369" customWidth="1"/>
    <col min="6" max="6" width="16.42578125" style="369" customWidth="1"/>
    <col min="7" max="7" width="18.140625" style="382" customWidth="1"/>
    <col min="8" max="8" width="19.5703125" style="369" customWidth="1"/>
    <col min="9" max="9" width="12.140625" style="371" bestFit="1" customWidth="1"/>
    <col min="10" max="11" width="8.5703125" style="371"/>
    <col min="12" max="16384" width="8.5703125" style="369"/>
  </cols>
  <sheetData>
    <row r="1" spans="1:13" ht="15.75">
      <c r="A1" s="1494" t="s">
        <v>735</v>
      </c>
      <c r="B1" s="1494"/>
      <c r="C1" s="1494"/>
      <c r="D1" s="1494"/>
      <c r="E1" s="1494"/>
      <c r="F1" s="1494"/>
      <c r="G1" s="1494"/>
      <c r="H1" s="1494"/>
      <c r="I1" s="1151"/>
      <c r="J1" s="1151"/>
      <c r="K1" s="1151"/>
      <c r="L1" s="1150"/>
      <c r="M1" s="1150"/>
    </row>
    <row r="2" spans="1:13" ht="15.75">
      <c r="A2" s="1495" t="s">
        <v>1</v>
      </c>
      <c r="B2" s="1627"/>
      <c r="C2" s="1627"/>
      <c r="D2" s="1627"/>
      <c r="E2" s="1627"/>
      <c r="F2" s="1627"/>
      <c r="G2" s="1627"/>
      <c r="H2" s="1627"/>
      <c r="I2" s="1151"/>
      <c r="J2" s="1151"/>
      <c r="K2" s="1151"/>
      <c r="L2" s="1150"/>
      <c r="M2" s="1150"/>
    </row>
    <row r="3" spans="1:13" ht="16.5" thickBot="1">
      <c r="A3" s="1628" t="s">
        <v>877</v>
      </c>
      <c r="B3" s="1627"/>
      <c r="C3" s="1627"/>
      <c r="D3" s="1627"/>
      <c r="E3" s="1627"/>
      <c r="F3" s="1627"/>
      <c r="G3" s="1627"/>
      <c r="H3" s="1627"/>
      <c r="I3" s="1151"/>
      <c r="J3" s="1151"/>
      <c r="K3" s="1151"/>
      <c r="L3" s="1150"/>
      <c r="M3" s="1150"/>
    </row>
    <row r="4" spans="1:13" ht="38.25">
      <c r="A4" s="798" t="s">
        <v>366</v>
      </c>
      <c r="B4" s="799" t="s">
        <v>736</v>
      </c>
      <c r="C4" s="799" t="s">
        <v>635</v>
      </c>
      <c r="D4" s="799" t="s">
        <v>636</v>
      </c>
      <c r="E4" s="799" t="s">
        <v>637</v>
      </c>
      <c r="F4" s="799" t="s">
        <v>737</v>
      </c>
      <c r="G4" s="910" t="s">
        <v>639</v>
      </c>
      <c r="H4" s="800" t="s">
        <v>640</v>
      </c>
      <c r="I4" s="375"/>
      <c r="J4" s="375"/>
    </row>
    <row r="5" spans="1:13" s="371" customFormat="1">
      <c r="A5" s="911" t="s">
        <v>374</v>
      </c>
      <c r="B5" s="531">
        <v>39800</v>
      </c>
      <c r="C5" s="531">
        <v>1343</v>
      </c>
      <c r="D5" s="912">
        <v>3.4000000000000002E-2</v>
      </c>
      <c r="E5" s="913">
        <v>485</v>
      </c>
      <c r="F5" s="913">
        <v>858</v>
      </c>
      <c r="G5" s="912">
        <f>E5/C5</f>
        <v>0.36113179448994787</v>
      </c>
      <c r="H5" s="914">
        <f>F5/B5</f>
        <v>2.1557788944723617E-2</v>
      </c>
      <c r="I5" s="376"/>
      <c r="J5" s="377"/>
    </row>
    <row r="6" spans="1:13">
      <c r="A6" s="911" t="s">
        <v>375</v>
      </c>
      <c r="B6" s="531">
        <v>39689</v>
      </c>
      <c r="C6" s="531">
        <v>1471</v>
      </c>
      <c r="D6" s="912">
        <f t="shared" ref="D6:D11" si="0">C6/B6</f>
        <v>3.7063166116556225E-2</v>
      </c>
      <c r="E6" s="913">
        <v>514</v>
      </c>
      <c r="F6" s="913">
        <v>957</v>
      </c>
      <c r="G6" s="912">
        <f>E6/C6</f>
        <v>0.34942216179469748</v>
      </c>
      <c r="H6" s="914">
        <f>F6/B6</f>
        <v>2.4112474489153164E-2</v>
      </c>
      <c r="I6" s="376"/>
      <c r="J6" s="377"/>
    </row>
    <row r="7" spans="1:13">
      <c r="A7" s="911" t="s">
        <v>376</v>
      </c>
      <c r="B7" s="531">
        <v>39907</v>
      </c>
      <c r="C7" s="531">
        <v>3669</v>
      </c>
      <c r="D7" s="912">
        <f t="shared" si="0"/>
        <v>9.1938757611446612E-2</v>
      </c>
      <c r="E7" s="913">
        <v>1214</v>
      </c>
      <c r="F7" s="913">
        <v>2455</v>
      </c>
      <c r="G7" s="912">
        <f>E7/C7</f>
        <v>0.33088034886890161</v>
      </c>
      <c r="H7" s="914">
        <f>F7/B7</f>
        <v>6.1518029418397777E-2</v>
      </c>
      <c r="I7" s="378"/>
      <c r="J7" s="377"/>
    </row>
    <row r="8" spans="1:13">
      <c r="A8" s="911" t="s">
        <v>377</v>
      </c>
      <c r="B8" s="531">
        <v>39730</v>
      </c>
      <c r="C8" s="531">
        <v>2860</v>
      </c>
      <c r="D8" s="912">
        <f t="shared" si="0"/>
        <v>7.1985904857790078E-2</v>
      </c>
      <c r="E8" s="913">
        <v>853</v>
      </c>
      <c r="F8" s="913">
        <v>2007</v>
      </c>
      <c r="G8" s="912">
        <f>E8/C8</f>
        <v>0.29825174825174827</v>
      </c>
      <c r="H8" s="914">
        <f>F8/B8</f>
        <v>5.0515982884470172E-2</v>
      </c>
      <c r="I8" s="378"/>
      <c r="J8" s="377"/>
    </row>
    <row r="9" spans="1:13">
      <c r="A9" s="911" t="s">
        <v>378</v>
      </c>
      <c r="B9" s="915">
        <v>39278</v>
      </c>
      <c r="C9" s="915">
        <v>1485</v>
      </c>
      <c r="D9" s="912">
        <f t="shared" si="0"/>
        <v>3.7807424003258823E-2</v>
      </c>
      <c r="E9" s="913"/>
      <c r="F9" s="913"/>
      <c r="G9" s="912"/>
      <c r="H9" s="914"/>
      <c r="I9" s="378"/>
    </row>
    <row r="10" spans="1:13">
      <c r="A10" s="911" t="s">
        <v>379</v>
      </c>
      <c r="B10" s="531">
        <v>38948</v>
      </c>
      <c r="C10" s="531">
        <v>1413</v>
      </c>
      <c r="D10" s="912">
        <f t="shared" si="0"/>
        <v>3.6279141419328337E-2</v>
      </c>
      <c r="E10" s="531"/>
      <c r="F10" s="531"/>
      <c r="G10" s="912"/>
      <c r="H10" s="914"/>
      <c r="I10" s="378"/>
    </row>
    <row r="11" spans="1:13">
      <c r="A11" s="911" t="s">
        <v>380</v>
      </c>
      <c r="B11" s="531">
        <v>36643</v>
      </c>
      <c r="C11" s="531">
        <v>1545</v>
      </c>
      <c r="D11" s="912">
        <f t="shared" si="0"/>
        <v>4.216357830963622E-2</v>
      </c>
      <c r="E11" s="531"/>
      <c r="F11" s="531"/>
      <c r="G11" s="912"/>
      <c r="H11" s="916"/>
      <c r="I11" s="378"/>
    </row>
    <row r="12" spans="1:13">
      <c r="A12" s="911" t="s">
        <v>381</v>
      </c>
      <c r="B12" s="531"/>
      <c r="C12" s="531"/>
      <c r="D12" s="912"/>
      <c r="E12" s="531"/>
      <c r="F12" s="531"/>
      <c r="G12" s="912"/>
      <c r="H12" s="916"/>
      <c r="I12" s="378"/>
      <c r="J12" s="379"/>
    </row>
    <row r="13" spans="1:13">
      <c r="A13" s="911" t="s">
        <v>382</v>
      </c>
      <c r="B13" s="531"/>
      <c r="C13" s="531"/>
      <c r="D13" s="912"/>
      <c r="E13" s="531"/>
      <c r="F13" s="531"/>
      <c r="G13" s="912"/>
      <c r="H13" s="916"/>
      <c r="I13" s="380"/>
      <c r="J13" s="379"/>
      <c r="K13" s="379"/>
    </row>
    <row r="14" spans="1:13">
      <c r="A14" s="911" t="s">
        <v>383</v>
      </c>
      <c r="B14" s="531"/>
      <c r="C14" s="531"/>
      <c r="D14" s="912"/>
      <c r="E14" s="531"/>
      <c r="F14" s="531"/>
      <c r="G14" s="912"/>
      <c r="H14" s="914"/>
      <c r="I14" s="381"/>
    </row>
    <row r="15" spans="1:13">
      <c r="A15" s="911" t="s">
        <v>384</v>
      </c>
      <c r="B15" s="531"/>
      <c r="C15" s="531"/>
      <c r="D15" s="912"/>
      <c r="E15" s="531"/>
      <c r="F15" s="531"/>
      <c r="G15" s="912"/>
      <c r="H15" s="914"/>
      <c r="I15" s="381"/>
    </row>
    <row r="16" spans="1:13" ht="13.5" thickBot="1">
      <c r="A16" s="917" t="s">
        <v>385</v>
      </c>
      <c r="B16" s="533"/>
      <c r="C16" s="533"/>
      <c r="D16" s="912"/>
      <c r="E16" s="533"/>
      <c r="F16" s="533"/>
      <c r="G16" s="912"/>
      <c r="H16" s="914"/>
      <c r="I16" s="381"/>
    </row>
    <row r="17" spans="1:9" ht="13.5" thickBot="1">
      <c r="A17" s="287" t="s">
        <v>386</v>
      </c>
      <c r="B17" s="288">
        <f>B11</f>
        <v>36643</v>
      </c>
      <c r="C17" s="288">
        <f>SUM(C5:C16)</f>
        <v>13786</v>
      </c>
      <c r="D17" s="289">
        <f>C17/B17</f>
        <v>0.37622465409491579</v>
      </c>
      <c r="E17" s="288">
        <f>SUM(E5:E16)</f>
        <v>3066</v>
      </c>
      <c r="F17" s="288">
        <f>SUM(F5:F16)</f>
        <v>6277</v>
      </c>
      <c r="G17" s="289">
        <f>E17/(SUM(C5:C8))</f>
        <v>0.32816011987584287</v>
      </c>
      <c r="H17" s="290">
        <f>F17/B17</f>
        <v>0.17130147640749938</v>
      </c>
      <c r="I17" s="378"/>
    </row>
    <row r="18" spans="1:9" ht="15">
      <c r="A18" s="535"/>
      <c r="B18" s="535"/>
      <c r="C18" s="535"/>
      <c r="D18" s="535"/>
      <c r="E18" s="535"/>
      <c r="F18" s="535"/>
      <c r="G18" s="536"/>
      <c r="H18" s="535"/>
    </row>
    <row r="19" spans="1:9" ht="25.5" customHeight="1">
      <c r="A19" s="1443" t="s">
        <v>641</v>
      </c>
      <c r="B19" s="1559"/>
      <c r="C19" s="1559"/>
      <c r="D19" s="1559"/>
      <c r="E19" s="1559"/>
      <c r="F19" s="1559"/>
      <c r="G19" s="1559"/>
      <c r="H19" s="1559"/>
      <c r="I19" s="274"/>
    </row>
    <row r="20" spans="1:9">
      <c r="A20" s="1629" t="s">
        <v>738</v>
      </c>
      <c r="B20" s="1629"/>
      <c r="C20" s="1629"/>
      <c r="D20" s="1629"/>
      <c r="E20" s="1629"/>
      <c r="F20" s="1629"/>
      <c r="G20" s="1629"/>
      <c r="H20" s="1629"/>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M35"/>
  <sheetViews>
    <sheetView zoomScale="90" zoomScaleNormal="90" workbookViewId="0">
      <selection sqref="A1:G1"/>
    </sheetView>
  </sheetViews>
  <sheetFormatPr defaultColWidth="9.42578125" defaultRowHeight="12.75"/>
  <cols>
    <col min="1" max="1" width="48.5703125" style="369" customWidth="1"/>
    <col min="2" max="6" width="9.5703125" style="369" customWidth="1"/>
    <col min="7" max="7" width="12.5703125" style="369" customWidth="1"/>
    <col min="8" max="16384" width="9.42578125" style="369"/>
  </cols>
  <sheetData>
    <row r="1" spans="1:13" ht="15.75">
      <c r="A1" s="1494" t="s">
        <v>739</v>
      </c>
      <c r="B1" s="1494"/>
      <c r="C1" s="1494"/>
      <c r="D1" s="1494"/>
      <c r="E1" s="1494"/>
      <c r="F1" s="1494"/>
      <c r="G1" s="1631"/>
      <c r="H1" s="1150"/>
      <c r="I1" s="1150"/>
      <c r="J1" s="1150"/>
      <c r="K1" s="1150"/>
      <c r="L1" s="1150"/>
      <c r="M1" s="1150"/>
    </row>
    <row r="2" spans="1:13" ht="15.75">
      <c r="A2" s="1495" t="s">
        <v>1</v>
      </c>
      <c r="B2" s="1614"/>
      <c r="C2" s="1614"/>
      <c r="D2" s="1614"/>
      <c r="E2" s="1614"/>
      <c r="F2" s="1614"/>
      <c r="G2" s="1631"/>
      <c r="H2" s="1150"/>
      <c r="I2" s="1150"/>
      <c r="J2" s="1150"/>
      <c r="K2" s="1150"/>
      <c r="L2" s="1150"/>
      <c r="M2" s="1150"/>
    </row>
    <row r="3" spans="1:13" ht="16.5" thickBot="1">
      <c r="A3" s="1482" t="s">
        <v>877</v>
      </c>
      <c r="B3" s="1632"/>
      <c r="C3" s="1632"/>
      <c r="D3" s="1632"/>
      <c r="E3" s="1632"/>
      <c r="F3" s="1632"/>
      <c r="G3" s="1633"/>
      <c r="H3" s="1150"/>
      <c r="I3" s="1150"/>
      <c r="J3" s="1150"/>
      <c r="K3" s="1150"/>
      <c r="L3" s="1150"/>
      <c r="M3" s="1150"/>
    </row>
    <row r="4" spans="1:13" ht="13.5" customHeight="1">
      <c r="A4" s="1519" t="s">
        <v>645</v>
      </c>
      <c r="B4" s="1635" t="s">
        <v>646</v>
      </c>
      <c r="C4" s="1509"/>
      <c r="D4" s="1509"/>
      <c r="E4" s="1602"/>
      <c r="F4" s="1635" t="s">
        <v>647</v>
      </c>
      <c r="G4" s="1636"/>
    </row>
    <row r="5" spans="1:13" ht="13.5" customHeight="1">
      <c r="A5" s="1634"/>
      <c r="B5" s="1639" t="s">
        <v>648</v>
      </c>
      <c r="C5" s="1640"/>
      <c r="D5" s="1640"/>
      <c r="E5" s="1641"/>
      <c r="F5" s="1637"/>
      <c r="G5" s="1638"/>
    </row>
    <row r="6" spans="1:13" ht="24.75" customHeight="1" thickBot="1">
      <c r="A6" s="1523"/>
      <c r="B6" s="726" t="s">
        <v>649</v>
      </c>
      <c r="C6" s="726" t="s">
        <v>650</v>
      </c>
      <c r="D6" s="726" t="s">
        <v>651</v>
      </c>
      <c r="E6" s="726" t="s">
        <v>467</v>
      </c>
      <c r="F6" s="924" t="s">
        <v>652</v>
      </c>
      <c r="G6" s="727" t="s">
        <v>653</v>
      </c>
    </row>
    <row r="7" spans="1:13">
      <c r="A7" s="919" t="s">
        <v>654</v>
      </c>
      <c r="B7" s="920"/>
      <c r="C7" s="921" t="s">
        <v>655</v>
      </c>
      <c r="D7" s="922"/>
      <c r="E7" s="921" t="s">
        <v>656</v>
      </c>
      <c r="F7" s="923">
        <v>0</v>
      </c>
      <c r="G7" s="925">
        <v>0</v>
      </c>
    </row>
    <row r="8" spans="1:13">
      <c r="A8" s="537" t="s">
        <v>657</v>
      </c>
      <c r="B8" s="538"/>
      <c r="C8" s="538" t="s">
        <v>655</v>
      </c>
      <c r="D8" s="539"/>
      <c r="E8" s="538"/>
      <c r="F8" s="918">
        <v>0</v>
      </c>
      <c r="G8" s="926">
        <v>0</v>
      </c>
    </row>
    <row r="9" spans="1:13">
      <c r="A9" s="540" t="s">
        <v>658</v>
      </c>
      <c r="B9" s="541"/>
      <c r="C9" s="541" t="s">
        <v>655</v>
      </c>
      <c r="D9" s="542"/>
      <c r="E9" s="541"/>
      <c r="F9" s="918">
        <v>0</v>
      </c>
      <c r="G9" s="926">
        <v>0</v>
      </c>
    </row>
    <row r="10" spans="1:13">
      <c r="A10" s="540" t="s">
        <v>659</v>
      </c>
      <c r="B10" s="541"/>
      <c r="C10" s="541" t="s">
        <v>655</v>
      </c>
      <c r="D10" s="542"/>
      <c r="E10" s="541"/>
      <c r="F10" s="918">
        <v>0</v>
      </c>
      <c r="G10" s="926">
        <v>0</v>
      </c>
    </row>
    <row r="11" spans="1:13">
      <c r="A11" s="540" t="s">
        <v>660</v>
      </c>
      <c r="B11" s="541"/>
      <c r="C11" s="541" t="s">
        <v>655</v>
      </c>
      <c r="D11" s="542"/>
      <c r="E11" s="541" t="s">
        <v>656</v>
      </c>
      <c r="F11" s="918">
        <v>0</v>
      </c>
      <c r="G11" s="926">
        <v>0</v>
      </c>
    </row>
    <row r="12" spans="1:13">
      <c r="A12" s="540" t="s">
        <v>661</v>
      </c>
      <c r="B12" s="541"/>
      <c r="C12" s="541" t="s">
        <v>655</v>
      </c>
      <c r="D12" s="542"/>
      <c r="E12" s="541"/>
      <c r="F12" s="918">
        <v>1</v>
      </c>
      <c r="G12" s="926">
        <v>3</v>
      </c>
    </row>
    <row r="13" spans="1:13">
      <c r="A13" s="540" t="s">
        <v>662</v>
      </c>
      <c r="B13" s="541"/>
      <c r="C13" s="541" t="s">
        <v>655</v>
      </c>
      <c r="D13" s="542"/>
      <c r="E13" s="541"/>
      <c r="F13" s="918">
        <v>0</v>
      </c>
      <c r="G13" s="926">
        <v>0</v>
      </c>
    </row>
    <row r="14" spans="1:13">
      <c r="A14" s="540" t="s">
        <v>663</v>
      </c>
      <c r="B14" s="541"/>
      <c r="C14" s="541" t="s">
        <v>655</v>
      </c>
      <c r="D14" s="542"/>
      <c r="E14" s="541" t="s">
        <v>656</v>
      </c>
      <c r="F14" s="918">
        <v>0</v>
      </c>
      <c r="G14" s="926">
        <v>0</v>
      </c>
    </row>
    <row r="15" spans="1:13">
      <c r="A15" s="540" t="s">
        <v>664</v>
      </c>
      <c r="B15" s="543"/>
      <c r="C15" s="544" t="s">
        <v>655</v>
      </c>
      <c r="D15" s="545"/>
      <c r="E15" s="544" t="s">
        <v>656</v>
      </c>
      <c r="F15" s="918">
        <v>0</v>
      </c>
      <c r="G15" s="926">
        <v>0</v>
      </c>
    </row>
    <row r="16" spans="1:13">
      <c r="A16" s="540" t="s">
        <v>665</v>
      </c>
      <c r="B16" s="543"/>
      <c r="C16" s="544" t="s">
        <v>655</v>
      </c>
      <c r="D16" s="545"/>
      <c r="E16" s="544" t="s">
        <v>656</v>
      </c>
      <c r="F16" s="918">
        <v>0</v>
      </c>
      <c r="G16" s="926">
        <v>0</v>
      </c>
    </row>
    <row r="17" spans="1:7">
      <c r="A17" s="540" t="s">
        <v>666</v>
      </c>
      <c r="B17" s="543"/>
      <c r="C17" s="544" t="s">
        <v>655</v>
      </c>
      <c r="D17" s="545"/>
      <c r="E17" s="544"/>
      <c r="F17" s="918">
        <v>0</v>
      </c>
      <c r="G17" s="926">
        <v>0</v>
      </c>
    </row>
    <row r="18" spans="1:7">
      <c r="A18" s="540" t="s">
        <v>667</v>
      </c>
      <c r="B18" s="543"/>
      <c r="C18" s="544" t="s">
        <v>655</v>
      </c>
      <c r="D18" s="545"/>
      <c r="E18" s="544"/>
      <c r="F18" s="918">
        <v>0</v>
      </c>
      <c r="G18" s="926">
        <v>0</v>
      </c>
    </row>
    <row r="19" spans="1:7">
      <c r="A19" s="540" t="s">
        <v>668</v>
      </c>
      <c r="B19" s="546"/>
      <c r="C19" s="541" t="s">
        <v>655</v>
      </c>
      <c r="D19" s="542"/>
      <c r="E19" s="541"/>
      <c r="F19" s="918">
        <v>0</v>
      </c>
      <c r="G19" s="926">
        <v>0</v>
      </c>
    </row>
    <row r="20" spans="1:7">
      <c r="A20" s="540" t="s">
        <v>669</v>
      </c>
      <c r="B20" s="541"/>
      <c r="C20" s="541" t="s">
        <v>655</v>
      </c>
      <c r="D20" s="542"/>
      <c r="E20" s="541"/>
      <c r="F20" s="918">
        <v>0</v>
      </c>
      <c r="G20" s="926">
        <v>0</v>
      </c>
    </row>
    <row r="21" spans="1:7">
      <c r="A21" s="547" t="s">
        <v>670</v>
      </c>
      <c r="B21" s="541"/>
      <c r="C21" s="541" t="s">
        <v>655</v>
      </c>
      <c r="D21" s="542"/>
      <c r="E21" s="541"/>
      <c r="F21" s="918">
        <v>0</v>
      </c>
      <c r="G21" s="926">
        <v>0</v>
      </c>
    </row>
    <row r="22" spans="1:7">
      <c r="A22" s="547" t="s">
        <v>671</v>
      </c>
      <c r="B22" s="541"/>
      <c r="C22" s="541" t="s">
        <v>655</v>
      </c>
      <c r="D22" s="542"/>
      <c r="E22" s="541" t="s">
        <v>656</v>
      </c>
      <c r="F22" s="918">
        <v>0</v>
      </c>
      <c r="G22" s="926">
        <v>0</v>
      </c>
    </row>
    <row r="23" spans="1:7">
      <c r="A23" s="547" t="s">
        <v>672</v>
      </c>
      <c r="B23" s="541"/>
      <c r="C23" s="541" t="s">
        <v>655</v>
      </c>
      <c r="D23" s="542"/>
      <c r="E23" s="541" t="s">
        <v>656</v>
      </c>
      <c r="F23" s="918">
        <v>0</v>
      </c>
      <c r="G23" s="926">
        <v>0</v>
      </c>
    </row>
    <row r="24" spans="1:7">
      <c r="A24" s="540" t="s">
        <v>673</v>
      </c>
      <c r="B24" s="541"/>
      <c r="C24" s="541" t="s">
        <v>655</v>
      </c>
      <c r="D24" s="542"/>
      <c r="E24" s="541"/>
      <c r="F24" s="918">
        <v>0</v>
      </c>
      <c r="G24" s="926">
        <v>0</v>
      </c>
    </row>
    <row r="25" spans="1:7">
      <c r="A25" s="540" t="s">
        <v>674</v>
      </c>
      <c r="B25" s="541"/>
      <c r="C25" s="541" t="s">
        <v>655</v>
      </c>
      <c r="D25" s="542"/>
      <c r="E25" s="541"/>
      <c r="F25" s="918">
        <v>0</v>
      </c>
      <c r="G25" s="926">
        <v>0</v>
      </c>
    </row>
    <row r="26" spans="1:7">
      <c r="A26" s="540" t="s">
        <v>675</v>
      </c>
      <c r="B26" s="541"/>
      <c r="C26" s="541" t="s">
        <v>655</v>
      </c>
      <c r="D26" s="542"/>
      <c r="E26" s="541"/>
      <c r="F26" s="918">
        <v>0</v>
      </c>
      <c r="G26" s="926">
        <v>0</v>
      </c>
    </row>
    <row r="27" spans="1:7">
      <c r="A27" s="540" t="s">
        <v>676</v>
      </c>
      <c r="B27" s="541"/>
      <c r="C27" s="541" t="s">
        <v>655</v>
      </c>
      <c r="D27" s="542"/>
      <c r="E27" s="541" t="s">
        <v>656</v>
      </c>
      <c r="F27" s="918">
        <v>0</v>
      </c>
      <c r="G27" s="926">
        <v>0</v>
      </c>
    </row>
    <row r="28" spans="1:7">
      <c r="A28" s="540" t="s">
        <v>677</v>
      </c>
      <c r="B28" s="541"/>
      <c r="C28" s="541" t="s">
        <v>655</v>
      </c>
      <c r="D28" s="542"/>
      <c r="E28" s="541"/>
      <c r="F28" s="918">
        <v>0</v>
      </c>
      <c r="G28" s="926">
        <v>0</v>
      </c>
    </row>
    <row r="29" spans="1:7">
      <c r="A29" s="540" t="s">
        <v>678</v>
      </c>
      <c r="B29" s="541"/>
      <c r="C29" s="541" t="s">
        <v>655</v>
      </c>
      <c r="D29" s="542"/>
      <c r="E29" s="541"/>
      <c r="F29" s="918">
        <v>0</v>
      </c>
      <c r="G29" s="926">
        <v>0</v>
      </c>
    </row>
    <row r="30" spans="1:7">
      <c r="A30" s="540" t="s">
        <v>679</v>
      </c>
      <c r="B30" s="541"/>
      <c r="C30" s="541" t="s">
        <v>655</v>
      </c>
      <c r="D30" s="542"/>
      <c r="E30" s="541"/>
      <c r="F30" s="918">
        <v>0</v>
      </c>
      <c r="G30" s="926">
        <v>0</v>
      </c>
    </row>
    <row r="31" spans="1:7">
      <c r="A31" s="793" t="s">
        <v>680</v>
      </c>
      <c r="B31" s="927"/>
      <c r="C31" s="928"/>
      <c r="D31" s="928"/>
      <c r="E31" s="928"/>
      <c r="F31" s="796">
        <v>1</v>
      </c>
      <c r="G31" s="797">
        <v>2</v>
      </c>
    </row>
    <row r="32" spans="1:7" ht="28.5" customHeight="1">
      <c r="A32" s="324"/>
      <c r="B32" s="548"/>
      <c r="C32" s="548"/>
      <c r="D32" s="548"/>
      <c r="E32" s="548"/>
      <c r="F32" s="549"/>
      <c r="G32" s="549"/>
    </row>
    <row r="33" spans="1:11" ht="26.25" customHeight="1">
      <c r="A33" s="1630" t="s">
        <v>681</v>
      </c>
      <c r="B33" s="1630"/>
      <c r="C33" s="1630"/>
      <c r="D33" s="1630"/>
      <c r="E33" s="1630"/>
      <c r="F33" s="1630"/>
      <c r="G33" s="1630"/>
    </row>
    <row r="34" spans="1:11" ht="15.95" customHeight="1">
      <c r="A34" s="550"/>
      <c r="B34" s="550"/>
      <c r="C34" s="550"/>
      <c r="D34" s="550"/>
      <c r="E34" s="550"/>
      <c r="F34" s="550"/>
      <c r="G34" s="550"/>
    </row>
    <row r="35" spans="1:11" ht="29.45" customHeight="1">
      <c r="A35" s="1629" t="s">
        <v>159</v>
      </c>
      <c r="B35" s="1629"/>
      <c r="C35" s="1629"/>
      <c r="D35" s="1629"/>
      <c r="E35" s="1629"/>
      <c r="F35" s="1629"/>
      <c r="G35" s="1629"/>
      <c r="H35" s="551"/>
      <c r="I35" s="551"/>
      <c r="J35" s="551"/>
      <c r="K35" s="551"/>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I101"/>
  <sheetViews>
    <sheetView zoomScale="85" zoomScaleNormal="85" workbookViewId="0">
      <selection sqref="A1:H1"/>
    </sheetView>
  </sheetViews>
  <sheetFormatPr defaultColWidth="9.42578125" defaultRowHeight="12.75"/>
  <cols>
    <col min="1" max="1" width="51.42578125" bestFit="1" customWidth="1"/>
    <col min="2" max="2" width="6.5703125" style="4" customWidth="1"/>
    <col min="3" max="3" width="9.85546875" customWidth="1"/>
    <col min="4" max="4" width="13.42578125" customWidth="1"/>
    <col min="5" max="5" width="9.85546875" customWidth="1"/>
    <col min="6" max="6" width="10.5703125" customWidth="1"/>
    <col min="7" max="7" width="15" bestFit="1" customWidth="1"/>
    <col min="8" max="8" width="12" customWidth="1"/>
    <col min="9" max="9" width="14" bestFit="1" customWidth="1"/>
  </cols>
  <sheetData>
    <row r="1" spans="1:8" s="1179" customFormat="1" ht="15.75">
      <c r="A1" s="1342" t="s">
        <v>79</v>
      </c>
      <c r="B1" s="1342"/>
      <c r="C1" s="1342"/>
      <c r="D1" s="1342"/>
      <c r="E1" s="1342"/>
      <c r="F1" s="1342"/>
      <c r="G1" s="1342"/>
      <c r="H1" s="1342"/>
    </row>
    <row r="2" spans="1:8" s="1179" customFormat="1" ht="15.75" customHeight="1">
      <c r="A2" s="1307" t="s">
        <v>1</v>
      </c>
      <c r="B2" s="1307"/>
      <c r="C2" s="1307"/>
      <c r="D2" s="1307"/>
      <c r="E2" s="1307"/>
      <c r="F2" s="1307"/>
      <c r="G2" s="1307"/>
      <c r="H2" s="1307"/>
    </row>
    <row r="3" spans="1:8" s="1179" customFormat="1" ht="15.75" customHeight="1">
      <c r="A3" s="1309" t="s">
        <v>877</v>
      </c>
      <c r="B3" s="1309"/>
      <c r="C3" s="1309"/>
      <c r="D3" s="1309"/>
      <c r="E3" s="1309"/>
      <c r="F3" s="1309"/>
      <c r="G3" s="1309"/>
      <c r="H3" s="1309"/>
    </row>
    <row r="4" spans="1:8" ht="15.75" customHeight="1" thickBot="1">
      <c r="A4" s="57"/>
      <c r="B4" s="964"/>
      <c r="C4" s="58"/>
      <c r="D4" s="58"/>
      <c r="E4" s="58"/>
      <c r="F4" s="58"/>
      <c r="G4" s="58"/>
      <c r="H4" s="58"/>
    </row>
    <row r="5" spans="1:8" ht="15.75" customHeight="1" thickBot="1">
      <c r="A5" s="60"/>
      <c r="B5" s="1343" t="s">
        <v>80</v>
      </c>
      <c r="C5" s="1343"/>
      <c r="D5" s="1343"/>
      <c r="E5" s="1343"/>
      <c r="F5" s="1343"/>
      <c r="G5" s="1343"/>
      <c r="H5" s="1344"/>
    </row>
    <row r="6" spans="1:8" ht="12.75" customHeight="1" thickBot="1">
      <c r="A6" s="218"/>
      <c r="B6" s="965"/>
      <c r="C6" s="1345" t="s">
        <v>81</v>
      </c>
      <c r="D6" s="1345"/>
      <c r="E6" s="1345"/>
      <c r="F6" s="1345"/>
      <c r="G6" s="1345"/>
      <c r="H6" s="1345"/>
    </row>
    <row r="7" spans="1:8" ht="38.25">
      <c r="A7" s="61" t="s">
        <v>82</v>
      </c>
      <c r="B7" s="62" t="s">
        <v>83</v>
      </c>
      <c r="C7" s="419" t="s">
        <v>84</v>
      </c>
      <c r="D7" s="419" t="s">
        <v>85</v>
      </c>
      <c r="E7" s="419" t="s">
        <v>86</v>
      </c>
      <c r="F7" s="419" t="s">
        <v>87</v>
      </c>
      <c r="G7" s="420" t="s">
        <v>88</v>
      </c>
      <c r="H7" s="419" t="s">
        <v>89</v>
      </c>
    </row>
    <row r="8" spans="1:8" ht="12.75" customHeight="1">
      <c r="A8" s="63" t="s">
        <v>23</v>
      </c>
      <c r="B8" s="966"/>
      <c r="C8" s="156"/>
      <c r="D8" s="156"/>
      <c r="E8" s="156"/>
      <c r="F8" s="156"/>
      <c r="G8" s="156"/>
      <c r="H8" s="156"/>
    </row>
    <row r="9" spans="1:8">
      <c r="A9" s="616" t="s">
        <v>90</v>
      </c>
      <c r="B9" s="967" t="s">
        <v>91</v>
      </c>
      <c r="C9" s="157">
        <v>1473</v>
      </c>
      <c r="D9" s="157">
        <v>272505</v>
      </c>
      <c r="E9" s="157">
        <v>49.050899999999999</v>
      </c>
      <c r="F9" s="157">
        <v>28303</v>
      </c>
      <c r="G9" s="157">
        <v>1278066.5399999998</v>
      </c>
      <c r="H9" s="166">
        <v>2.1845124955155504E-2</v>
      </c>
    </row>
    <row r="10" spans="1:8">
      <c r="A10" s="616" t="s">
        <v>92</v>
      </c>
      <c r="B10" s="967" t="s">
        <v>91</v>
      </c>
      <c r="C10" s="157">
        <v>4593</v>
      </c>
      <c r="D10" s="157">
        <v>2553267.4750000001</v>
      </c>
      <c r="E10" s="157">
        <v>357.45690599999989</v>
      </c>
      <c r="F10" s="157">
        <v>0</v>
      </c>
      <c r="G10" s="157">
        <v>4583036.68</v>
      </c>
      <c r="H10" s="166">
        <v>7.8334739088514946E-2</v>
      </c>
    </row>
    <row r="11" spans="1:8" ht="12.75" customHeight="1">
      <c r="A11" s="616" t="s">
        <v>93</v>
      </c>
      <c r="B11" s="967" t="s">
        <v>91</v>
      </c>
      <c r="C11" s="157">
        <v>0</v>
      </c>
      <c r="D11" s="157">
        <v>0</v>
      </c>
      <c r="E11" s="157">
        <v>0</v>
      </c>
      <c r="F11" s="157">
        <v>0</v>
      </c>
      <c r="G11" s="157">
        <v>0</v>
      </c>
      <c r="H11" s="166">
        <v>0</v>
      </c>
    </row>
    <row r="12" spans="1:8" ht="12.75" customHeight="1">
      <c r="A12" s="616" t="s">
        <v>94</v>
      </c>
      <c r="B12" s="967" t="s">
        <v>91</v>
      </c>
      <c r="C12" s="157">
        <v>0</v>
      </c>
      <c r="D12" s="157">
        <v>0</v>
      </c>
      <c r="E12" s="157">
        <v>0</v>
      </c>
      <c r="F12" s="157">
        <v>0</v>
      </c>
      <c r="G12" s="157">
        <v>0</v>
      </c>
      <c r="H12" s="166">
        <v>0</v>
      </c>
    </row>
    <row r="13" spans="1:8" ht="12.75" customHeight="1">
      <c r="A13" s="616" t="s">
        <v>95</v>
      </c>
      <c r="B13" s="967" t="s">
        <v>91</v>
      </c>
      <c r="C13" s="157">
        <v>0</v>
      </c>
      <c r="D13" s="157">
        <v>0</v>
      </c>
      <c r="E13" s="157">
        <v>0</v>
      </c>
      <c r="F13" s="157">
        <v>0</v>
      </c>
      <c r="G13" s="157">
        <v>0</v>
      </c>
      <c r="H13" s="166">
        <v>0</v>
      </c>
    </row>
    <row r="14" spans="1:8">
      <c r="A14" s="64" t="s">
        <v>26</v>
      </c>
      <c r="B14" s="156"/>
      <c r="C14" s="69"/>
      <c r="D14" s="69"/>
      <c r="E14" s="69"/>
      <c r="F14" s="69"/>
      <c r="G14" s="69"/>
      <c r="H14" s="1181"/>
    </row>
    <row r="15" spans="1:8">
      <c r="A15" s="616" t="s">
        <v>96</v>
      </c>
      <c r="B15" s="968" t="s">
        <v>91</v>
      </c>
      <c r="C15" s="157"/>
      <c r="D15" s="157"/>
      <c r="E15" s="157"/>
      <c r="F15" s="157"/>
      <c r="G15" s="157"/>
      <c r="H15" s="166"/>
    </row>
    <row r="16" spans="1:8">
      <c r="A16" s="616" t="s">
        <v>97</v>
      </c>
      <c r="B16" s="968" t="s">
        <v>98</v>
      </c>
      <c r="C16" s="157">
        <v>31771</v>
      </c>
      <c r="D16" s="157">
        <v>178904.698</v>
      </c>
      <c r="E16" s="157">
        <v>25.047032000000002</v>
      </c>
      <c r="F16" s="157">
        <v>161393.59580000001</v>
      </c>
      <c r="G16" s="157">
        <v>2814293.76</v>
      </c>
      <c r="H16" s="166">
        <v>4.8102815404051202E-2</v>
      </c>
    </row>
    <row r="17" spans="1:8">
      <c r="A17" s="616" t="s">
        <v>99</v>
      </c>
      <c r="B17" s="968" t="s">
        <v>98</v>
      </c>
      <c r="C17" s="157">
        <v>4101</v>
      </c>
      <c r="D17" s="157">
        <v>16281</v>
      </c>
      <c r="E17" s="157">
        <v>0</v>
      </c>
      <c r="F17" s="157">
        <v>16250.528599999998</v>
      </c>
      <c r="G17" s="157">
        <v>20412.739999999998</v>
      </c>
      <c r="H17" s="166">
        <v>3.489011268357757E-4</v>
      </c>
    </row>
    <row r="18" spans="1:8">
      <c r="A18" s="616" t="s">
        <v>100</v>
      </c>
      <c r="B18" s="968" t="s">
        <v>98</v>
      </c>
      <c r="C18" s="157">
        <v>910</v>
      </c>
      <c r="D18" s="157">
        <v>0</v>
      </c>
      <c r="E18" s="157">
        <v>0</v>
      </c>
      <c r="F18" s="157">
        <v>7112.0140000000019</v>
      </c>
      <c r="G18" s="157">
        <v>1995301.13</v>
      </c>
      <c r="H18" s="166">
        <v>3.4104329582099052E-2</v>
      </c>
    </row>
    <row r="19" spans="1:8">
      <c r="A19" s="616" t="s">
        <v>101</v>
      </c>
      <c r="B19" s="968" t="s">
        <v>98</v>
      </c>
      <c r="C19" s="157">
        <v>0</v>
      </c>
      <c r="D19" s="157">
        <v>0</v>
      </c>
      <c r="E19" s="157">
        <v>0</v>
      </c>
      <c r="F19" s="157">
        <v>0</v>
      </c>
      <c r="G19" s="157">
        <v>0</v>
      </c>
      <c r="H19" s="166">
        <v>0</v>
      </c>
    </row>
    <row r="20" spans="1:8">
      <c r="A20" s="616" t="s">
        <v>905</v>
      </c>
      <c r="B20" s="968" t="s">
        <v>91</v>
      </c>
      <c r="C20" s="157">
        <v>21</v>
      </c>
      <c r="D20" s="157">
        <v>34876.17</v>
      </c>
      <c r="E20" s="157">
        <v>11.340000000000002</v>
      </c>
      <c r="F20" s="157">
        <v>0</v>
      </c>
      <c r="G20" s="157">
        <v>33440.620000000003</v>
      </c>
      <c r="H20" s="166">
        <v>5.7157784795607936E-4</v>
      </c>
    </row>
    <row r="21" spans="1:8">
      <c r="A21" s="616" t="s">
        <v>103</v>
      </c>
      <c r="B21" s="968" t="s">
        <v>91</v>
      </c>
      <c r="C21" s="157">
        <v>114</v>
      </c>
      <c r="D21" s="157">
        <v>4</v>
      </c>
      <c r="E21" s="157">
        <v>0</v>
      </c>
      <c r="F21" s="157">
        <v>218.8</v>
      </c>
      <c r="G21" s="157">
        <v>10313</v>
      </c>
      <c r="H21" s="166">
        <v>1.7627311772242996E-4</v>
      </c>
    </row>
    <row r="22" spans="1:8">
      <c r="A22" s="616" t="s">
        <v>104</v>
      </c>
      <c r="B22" s="968" t="s">
        <v>91</v>
      </c>
      <c r="C22" s="157">
        <v>0</v>
      </c>
      <c r="D22" s="157">
        <v>0</v>
      </c>
      <c r="E22" s="157">
        <v>0</v>
      </c>
      <c r="F22" s="157">
        <v>0</v>
      </c>
      <c r="G22" s="157">
        <v>0</v>
      </c>
      <c r="H22" s="166">
        <v>0</v>
      </c>
    </row>
    <row r="23" spans="1:8">
      <c r="A23" s="616" t="s">
        <v>105</v>
      </c>
      <c r="B23" s="1268" t="s">
        <v>98</v>
      </c>
      <c r="C23" s="157">
        <v>0</v>
      </c>
      <c r="D23" s="157">
        <v>0</v>
      </c>
      <c r="E23" s="157">
        <v>0</v>
      </c>
      <c r="F23" s="157">
        <v>0</v>
      </c>
      <c r="G23" s="157">
        <v>0</v>
      </c>
      <c r="H23" s="166">
        <v>0</v>
      </c>
    </row>
    <row r="24" spans="1:8">
      <c r="A24" s="64" t="s">
        <v>27</v>
      </c>
      <c r="B24" s="156"/>
      <c r="C24" s="69"/>
      <c r="D24" s="69"/>
      <c r="E24" s="69"/>
      <c r="F24" s="69"/>
      <c r="G24" s="69"/>
      <c r="H24" s="1181"/>
    </row>
    <row r="25" spans="1:8">
      <c r="A25" s="616" t="s">
        <v>106</v>
      </c>
      <c r="B25" s="968" t="s">
        <v>98</v>
      </c>
      <c r="C25" s="157">
        <v>26763</v>
      </c>
      <c r="D25" s="157">
        <v>1231098</v>
      </c>
      <c r="E25" s="157">
        <v>112.40459999999999</v>
      </c>
      <c r="F25" s="157">
        <v>107052</v>
      </c>
      <c r="G25" s="157">
        <v>13648014.820000002</v>
      </c>
      <c r="H25" s="1216">
        <v>0.23327626520346451</v>
      </c>
    </row>
    <row r="26" spans="1:8">
      <c r="A26" s="616" t="s">
        <v>107</v>
      </c>
      <c r="B26" s="968" t="s">
        <v>98</v>
      </c>
      <c r="C26" s="157">
        <v>0</v>
      </c>
      <c r="D26" s="157">
        <v>0</v>
      </c>
      <c r="E26" s="157">
        <v>0</v>
      </c>
      <c r="F26" s="157">
        <v>0</v>
      </c>
      <c r="G26" s="157">
        <v>0</v>
      </c>
      <c r="H26" s="1216">
        <v>0</v>
      </c>
    </row>
    <row r="27" spans="1:8">
      <c r="A27" s="616" t="s">
        <v>108</v>
      </c>
      <c r="B27" s="968" t="s">
        <v>98</v>
      </c>
      <c r="C27" s="157">
        <v>0</v>
      </c>
      <c r="D27" s="157">
        <v>0</v>
      </c>
      <c r="E27" s="157">
        <v>0</v>
      </c>
      <c r="F27" s="157">
        <v>0</v>
      </c>
      <c r="G27" s="157">
        <v>0</v>
      </c>
      <c r="H27" s="1216">
        <v>0</v>
      </c>
    </row>
    <row r="28" spans="1:8" s="3" customFormat="1">
      <c r="A28" s="616" t="s">
        <v>109</v>
      </c>
      <c r="B28" s="968" t="s">
        <v>98</v>
      </c>
      <c r="C28" s="157">
        <v>1090</v>
      </c>
      <c r="D28" s="157">
        <v>12163.349999999999</v>
      </c>
      <c r="E28" s="157">
        <v>2.1894000000000005</v>
      </c>
      <c r="F28" s="157">
        <v>47798.933000000005</v>
      </c>
      <c r="G28" s="157">
        <v>1915191.7300000002</v>
      </c>
      <c r="H28" s="1216">
        <v>3.2735073914798248E-2</v>
      </c>
    </row>
    <row r="29" spans="1:8" s="3" customFormat="1">
      <c r="A29" s="616" t="s">
        <v>110</v>
      </c>
      <c r="B29" s="968" t="s">
        <v>98</v>
      </c>
      <c r="C29" s="157">
        <v>0</v>
      </c>
      <c r="D29" s="157">
        <v>0</v>
      </c>
      <c r="E29" s="157">
        <v>0</v>
      </c>
      <c r="F29" s="157">
        <v>0</v>
      </c>
      <c r="G29" s="157">
        <v>0</v>
      </c>
      <c r="H29" s="1216">
        <v>0</v>
      </c>
    </row>
    <row r="30" spans="1:8" s="3" customFormat="1">
      <c r="A30" s="959"/>
      <c r="B30" s="969"/>
      <c r="C30" s="157"/>
      <c r="D30" s="157"/>
      <c r="E30" s="157"/>
      <c r="F30" s="157"/>
      <c r="G30" s="157"/>
      <c r="H30" s="1216"/>
    </row>
    <row r="31" spans="1:8">
      <c r="A31" s="64" t="s">
        <v>28</v>
      </c>
      <c r="B31" s="156"/>
      <c r="C31" s="69"/>
      <c r="D31" s="69"/>
      <c r="E31" s="69"/>
      <c r="F31" s="69"/>
      <c r="G31" s="69"/>
      <c r="H31" s="1181"/>
    </row>
    <row r="32" spans="1:8">
      <c r="A32" s="616" t="s">
        <v>111</v>
      </c>
      <c r="B32" s="968" t="s">
        <v>91</v>
      </c>
      <c r="C32" s="157">
        <v>0</v>
      </c>
      <c r="D32" s="157">
        <v>0</v>
      </c>
      <c r="E32" s="157">
        <v>0</v>
      </c>
      <c r="F32" s="157">
        <v>0</v>
      </c>
      <c r="G32" s="157">
        <v>0</v>
      </c>
      <c r="H32" s="166"/>
    </row>
    <row r="33" spans="1:8">
      <c r="A33" s="616" t="s">
        <v>112</v>
      </c>
      <c r="B33" s="968" t="s">
        <v>91</v>
      </c>
      <c r="C33" s="157">
        <v>1124</v>
      </c>
      <c r="D33" s="157">
        <v>0</v>
      </c>
      <c r="E33" s="157">
        <v>0</v>
      </c>
      <c r="F33" s="157">
        <v>-27442.961399999997</v>
      </c>
      <c r="G33" s="157">
        <v>4075877.41</v>
      </c>
      <c r="H33" s="1216">
        <v>6.9666209494339479E-2</v>
      </c>
    </row>
    <row r="34" spans="1:8">
      <c r="A34" s="616" t="s">
        <v>113</v>
      </c>
      <c r="B34" s="968" t="s">
        <v>91</v>
      </c>
      <c r="C34" s="157">
        <v>305</v>
      </c>
      <c r="D34" s="157">
        <v>-57469.673999999999</v>
      </c>
      <c r="E34" s="157">
        <v>-10.344671999999999</v>
      </c>
      <c r="F34" s="157">
        <v>0</v>
      </c>
      <c r="G34" s="157">
        <v>234361.87000000002</v>
      </c>
      <c r="H34" s="1216">
        <v>4.005788567842416E-3</v>
      </c>
    </row>
    <row r="35" spans="1:8">
      <c r="A35" s="616" t="s">
        <v>114</v>
      </c>
      <c r="B35" s="968" t="s">
        <v>91</v>
      </c>
      <c r="C35" s="157">
        <v>1</v>
      </c>
      <c r="D35" s="157">
        <v>285.827</v>
      </c>
      <c r="E35" s="157">
        <v>5.1450000000000003E-2</v>
      </c>
      <c r="F35" s="157">
        <v>0</v>
      </c>
      <c r="G35" s="157">
        <v>3583.44</v>
      </c>
      <c r="H35" s="1216">
        <v>6.1249310673059675E-5</v>
      </c>
    </row>
    <row r="36" spans="1:8">
      <c r="A36" s="616" t="s">
        <v>115</v>
      </c>
      <c r="B36" s="968" t="s">
        <v>91</v>
      </c>
      <c r="C36" s="157">
        <v>0</v>
      </c>
      <c r="D36" s="157">
        <v>0</v>
      </c>
      <c r="E36" s="157">
        <v>0</v>
      </c>
      <c r="F36" s="157">
        <v>0</v>
      </c>
      <c r="G36" s="157">
        <v>0</v>
      </c>
      <c r="H36" s="1216">
        <v>0</v>
      </c>
    </row>
    <row r="37" spans="1:8">
      <c r="A37" s="616" t="s">
        <v>116</v>
      </c>
      <c r="B37" s="968" t="s">
        <v>91</v>
      </c>
      <c r="C37" s="157">
        <v>260</v>
      </c>
      <c r="D37" s="157">
        <v>102789.269</v>
      </c>
      <c r="E37" s="157">
        <v>16.44614</v>
      </c>
      <c r="F37" s="157">
        <v>0</v>
      </c>
      <c r="G37" s="157">
        <v>232047.3</v>
      </c>
      <c r="H37" s="1216">
        <v>3.9662271919007099E-3</v>
      </c>
    </row>
    <row r="38" spans="1:8">
      <c r="A38" s="616" t="s">
        <v>117</v>
      </c>
      <c r="B38" s="968" t="s">
        <v>91</v>
      </c>
      <c r="C38" s="157">
        <v>0</v>
      </c>
      <c r="D38" s="157">
        <v>0</v>
      </c>
      <c r="E38" s="157">
        <v>0</v>
      </c>
      <c r="F38" s="157">
        <v>0</v>
      </c>
      <c r="G38" s="157">
        <v>0</v>
      </c>
      <c r="H38" s="1216">
        <v>0</v>
      </c>
    </row>
    <row r="39" spans="1:8">
      <c r="A39" s="616" t="s">
        <v>118</v>
      </c>
      <c r="B39" s="968" t="s">
        <v>98</v>
      </c>
      <c r="C39" s="157">
        <v>605</v>
      </c>
      <c r="D39" s="157">
        <v>-835.66399999999999</v>
      </c>
      <c r="E39" s="157">
        <v>-0.10864</v>
      </c>
      <c r="F39" s="157">
        <v>0</v>
      </c>
      <c r="G39" s="157">
        <v>275328.86000000004</v>
      </c>
      <c r="H39" s="1216">
        <v>4.7060095560130365E-3</v>
      </c>
    </row>
    <row r="40" spans="1:8">
      <c r="A40" s="616" t="s">
        <v>119</v>
      </c>
      <c r="B40" s="968" t="s">
        <v>98</v>
      </c>
      <c r="C40" s="157">
        <v>0</v>
      </c>
      <c r="D40" s="157">
        <v>0</v>
      </c>
      <c r="E40" s="157">
        <v>0</v>
      </c>
      <c r="F40" s="157">
        <v>0</v>
      </c>
      <c r="G40" s="157">
        <v>0</v>
      </c>
      <c r="H40" s="1216">
        <v>0</v>
      </c>
    </row>
    <row r="41" spans="1:8">
      <c r="A41" s="616" t="s">
        <v>120</v>
      </c>
      <c r="B41" s="968" t="s">
        <v>98</v>
      </c>
      <c r="C41" s="157">
        <v>13109</v>
      </c>
      <c r="D41" s="157">
        <v>2048019.0699999996</v>
      </c>
      <c r="E41" s="157">
        <v>1481.3170000000002</v>
      </c>
      <c r="F41" s="157">
        <v>144592.26999999996</v>
      </c>
      <c r="G41" s="157">
        <v>9310424.9299999978</v>
      </c>
      <c r="H41" s="1216">
        <v>0.15913678170578266</v>
      </c>
    </row>
    <row r="42" spans="1:8">
      <c r="A42" s="616" t="s">
        <v>121</v>
      </c>
      <c r="B42" s="968" t="s">
        <v>98</v>
      </c>
      <c r="C42" s="157">
        <v>0</v>
      </c>
      <c r="D42" s="157">
        <v>0</v>
      </c>
      <c r="E42" s="157">
        <v>0</v>
      </c>
      <c r="F42" s="157">
        <v>0</v>
      </c>
      <c r="G42" s="157">
        <v>0</v>
      </c>
      <c r="H42" s="1216">
        <v>0</v>
      </c>
    </row>
    <row r="43" spans="1:8">
      <c r="A43" s="616" t="s">
        <v>935</v>
      </c>
      <c r="B43" s="968" t="s">
        <v>98</v>
      </c>
      <c r="C43" s="157">
        <v>27</v>
      </c>
      <c r="D43" s="157">
        <v>2621.16</v>
      </c>
      <c r="E43" s="157">
        <v>4.05</v>
      </c>
      <c r="F43" s="157">
        <v>874.8</v>
      </c>
      <c r="G43" s="157">
        <v>7464.31</v>
      </c>
      <c r="H43" s="1216">
        <v>1.2758239070558629E-4</v>
      </c>
    </row>
    <row r="44" spans="1:8">
      <c r="A44" s="616" t="s">
        <v>122</v>
      </c>
      <c r="B44" s="968" t="s">
        <v>98</v>
      </c>
      <c r="C44" s="157">
        <v>7845</v>
      </c>
      <c r="D44" s="157">
        <v>1646058.1400000004</v>
      </c>
      <c r="E44" s="157">
        <v>296.2907100000001</v>
      </c>
      <c r="F44" s="157">
        <v>220766.70999999993</v>
      </c>
      <c r="G44" s="157">
        <v>1987313.74</v>
      </c>
      <c r="H44" s="1216">
        <v>3.396780653955421E-2</v>
      </c>
    </row>
    <row r="45" spans="1:8">
      <c r="A45" s="616" t="s">
        <v>123</v>
      </c>
      <c r="B45" s="970" t="s">
        <v>91</v>
      </c>
      <c r="C45" s="157">
        <v>0</v>
      </c>
      <c r="D45" s="157">
        <v>0</v>
      </c>
      <c r="E45" s="157">
        <v>0</v>
      </c>
      <c r="F45" s="157">
        <v>0</v>
      </c>
      <c r="G45" s="157">
        <v>0</v>
      </c>
      <c r="H45" s="1216">
        <v>0</v>
      </c>
    </row>
    <row r="46" spans="1:8">
      <c r="A46" s="616" t="s">
        <v>124</v>
      </c>
      <c r="B46" s="1268" t="s">
        <v>98</v>
      </c>
      <c r="C46" s="157">
        <v>0</v>
      </c>
      <c r="D46" s="157">
        <v>0</v>
      </c>
      <c r="E46" s="157">
        <v>0</v>
      </c>
      <c r="F46" s="157">
        <v>0</v>
      </c>
      <c r="G46" s="157">
        <v>0</v>
      </c>
      <c r="H46" s="1216">
        <v>0</v>
      </c>
    </row>
    <row r="47" spans="1:8">
      <c r="A47" s="616" t="s">
        <v>125</v>
      </c>
      <c r="B47" s="1268" t="s">
        <v>91</v>
      </c>
      <c r="C47" s="157">
        <v>0</v>
      </c>
      <c r="D47" s="157">
        <v>0</v>
      </c>
      <c r="E47" s="157">
        <v>0</v>
      </c>
      <c r="F47" s="157">
        <v>0</v>
      </c>
      <c r="G47" s="157">
        <v>0</v>
      </c>
      <c r="H47" s="166">
        <v>0</v>
      </c>
    </row>
    <row r="48" spans="1:8">
      <c r="A48" s="616"/>
      <c r="B48" s="968"/>
      <c r="C48" s="157"/>
      <c r="D48" s="157"/>
      <c r="E48" s="157"/>
      <c r="F48" s="157"/>
      <c r="G48" s="157"/>
      <c r="H48" s="166"/>
    </row>
    <row r="49" spans="1:9">
      <c r="A49" s="64" t="s">
        <v>29</v>
      </c>
      <c r="B49" s="156"/>
      <c r="C49" s="69"/>
      <c r="D49" s="69"/>
      <c r="E49" s="69"/>
      <c r="F49" s="69"/>
      <c r="G49" s="69"/>
      <c r="H49" s="1181"/>
    </row>
    <row r="50" spans="1:9">
      <c r="A50" s="616" t="s">
        <v>126</v>
      </c>
      <c r="B50" s="968" t="s">
        <v>98</v>
      </c>
      <c r="C50" s="157">
        <v>0</v>
      </c>
      <c r="D50" s="157">
        <v>0</v>
      </c>
      <c r="E50" s="157">
        <v>0</v>
      </c>
      <c r="F50" s="157">
        <v>0</v>
      </c>
      <c r="G50" s="157">
        <v>0</v>
      </c>
      <c r="H50" s="166">
        <v>0</v>
      </c>
    </row>
    <row r="51" spans="1:9">
      <c r="A51" s="616" t="s">
        <v>934</v>
      </c>
      <c r="B51" s="968" t="s">
        <v>98</v>
      </c>
      <c r="C51" s="157">
        <v>3932</v>
      </c>
      <c r="D51" s="157">
        <v>535552.76000000013</v>
      </c>
      <c r="E51" s="157">
        <v>606.34299999999996</v>
      </c>
      <c r="F51" s="157">
        <v>-65.274000000000001</v>
      </c>
      <c r="G51" s="157">
        <v>1512551.26</v>
      </c>
      <c r="H51" s="166">
        <v>2.585301331476678E-2</v>
      </c>
    </row>
    <row r="52" spans="1:9">
      <c r="A52" s="616" t="s">
        <v>127</v>
      </c>
      <c r="B52" s="968" t="s">
        <v>98</v>
      </c>
      <c r="C52" s="157">
        <v>0</v>
      </c>
      <c r="D52" s="157">
        <v>0</v>
      </c>
      <c r="E52" s="157">
        <v>0</v>
      </c>
      <c r="F52" s="157">
        <v>0</v>
      </c>
      <c r="G52" s="157">
        <v>0</v>
      </c>
      <c r="H52" s="166">
        <v>0</v>
      </c>
    </row>
    <row r="53" spans="1:9">
      <c r="A53" s="64" t="s">
        <v>128</v>
      </c>
      <c r="B53" s="156"/>
      <c r="C53" s="69"/>
      <c r="D53" s="69"/>
      <c r="E53" s="69"/>
      <c r="F53" s="69"/>
      <c r="G53" s="69"/>
      <c r="H53" s="1181"/>
    </row>
    <row r="54" spans="1:9">
      <c r="A54" s="616" t="s">
        <v>129</v>
      </c>
      <c r="B54" s="967" t="s">
        <v>91</v>
      </c>
      <c r="C54" s="157">
        <v>10917</v>
      </c>
      <c r="D54" s="157">
        <v>746487.19300000009</v>
      </c>
      <c r="E54" s="157">
        <v>89.41171300000002</v>
      </c>
      <c r="F54" s="157">
        <v>-16789.566000000003</v>
      </c>
      <c r="G54" s="157">
        <v>558097.92000000004</v>
      </c>
      <c r="H54" s="1216">
        <v>9.5391894068460499E-3</v>
      </c>
    </row>
    <row r="55" spans="1:9">
      <c r="A55" s="616" t="s">
        <v>130</v>
      </c>
      <c r="B55" s="967" t="s">
        <v>91</v>
      </c>
      <c r="C55" s="157">
        <v>31576</v>
      </c>
      <c r="D55" s="157">
        <v>162395.36799999999</v>
      </c>
      <c r="E55" s="157">
        <v>0</v>
      </c>
      <c r="F55" s="157">
        <v>0</v>
      </c>
      <c r="G55" s="157">
        <v>1745665.2</v>
      </c>
      <c r="H55" s="1216">
        <v>2.9837471861102419E-2</v>
      </c>
      <c r="I55" s="1149"/>
    </row>
    <row r="56" spans="1:9">
      <c r="A56" s="616" t="s">
        <v>131</v>
      </c>
      <c r="B56" s="967" t="s">
        <v>91</v>
      </c>
      <c r="C56" s="157">
        <v>577</v>
      </c>
      <c r="D56" s="157">
        <v>40667.169000000002</v>
      </c>
      <c r="E56" s="157">
        <v>4.9085649999999985</v>
      </c>
      <c r="F56" s="157">
        <v>-928.14300000000003</v>
      </c>
      <c r="G56" s="157">
        <v>38099.169999999991</v>
      </c>
      <c r="H56" s="1216">
        <v>6.5120328503217987E-4</v>
      </c>
    </row>
    <row r="57" spans="1:9">
      <c r="A57" s="616" t="s">
        <v>132</v>
      </c>
      <c r="B57" s="967" t="s">
        <v>91</v>
      </c>
      <c r="C57" s="157">
        <v>7</v>
      </c>
      <c r="D57" s="157">
        <v>213.61330942000001</v>
      </c>
      <c r="E57" s="157">
        <v>0.38446000000000002</v>
      </c>
      <c r="F57" s="157">
        <v>0</v>
      </c>
      <c r="G57" s="157">
        <v>704.12</v>
      </c>
      <c r="H57" s="1216">
        <v>1.203504583057475E-5</v>
      </c>
    </row>
    <row r="58" spans="1:9">
      <c r="A58" s="616" t="s">
        <v>133</v>
      </c>
      <c r="B58" s="967" t="s">
        <v>91</v>
      </c>
      <c r="C58" s="157">
        <v>0</v>
      </c>
      <c r="D58" s="157">
        <v>0</v>
      </c>
      <c r="E58" s="157">
        <v>0</v>
      </c>
      <c r="F58" s="157">
        <v>0</v>
      </c>
      <c r="G58" s="157">
        <v>0</v>
      </c>
      <c r="H58" s="1216">
        <v>0</v>
      </c>
    </row>
    <row r="59" spans="1:9">
      <c r="A59" s="616" t="s">
        <v>134</v>
      </c>
      <c r="B59" s="967" t="s">
        <v>91</v>
      </c>
      <c r="C59" s="157">
        <v>32662</v>
      </c>
      <c r="D59" s="157">
        <v>371072.98199999996</v>
      </c>
      <c r="E59" s="157">
        <v>8.8187399999999982</v>
      </c>
      <c r="F59" s="157">
        <v>-7773.5560000000005</v>
      </c>
      <c r="G59" s="157">
        <v>275075.19999999995</v>
      </c>
      <c r="H59" s="1216">
        <v>4.7016739175914828E-3</v>
      </c>
    </row>
    <row r="60" spans="1:9">
      <c r="A60" s="616" t="s">
        <v>135</v>
      </c>
      <c r="B60" s="967" t="s">
        <v>91</v>
      </c>
      <c r="C60" s="157">
        <v>121563</v>
      </c>
      <c r="D60" s="157">
        <v>1167369.4890000001</v>
      </c>
      <c r="E60" s="157">
        <v>28.688868000000006</v>
      </c>
      <c r="F60" s="157">
        <v>-2759.4800999999998</v>
      </c>
      <c r="G60" s="157">
        <v>997038.99999999988</v>
      </c>
      <c r="H60" s="1216">
        <v>1.7041711725090065E-2</v>
      </c>
    </row>
    <row r="61" spans="1:9">
      <c r="A61" s="64" t="s">
        <v>31</v>
      </c>
      <c r="B61" s="156"/>
      <c r="C61" s="69"/>
      <c r="D61" s="69"/>
      <c r="E61" s="69"/>
      <c r="F61" s="69"/>
      <c r="G61" s="69"/>
      <c r="H61" s="1181"/>
    </row>
    <row r="62" spans="1:9">
      <c r="A62" s="616" t="s">
        <v>136</v>
      </c>
      <c r="B62" s="967" t="s">
        <v>91</v>
      </c>
      <c r="C62" s="157">
        <v>0</v>
      </c>
      <c r="D62" s="157">
        <v>0</v>
      </c>
      <c r="E62" s="157">
        <v>0</v>
      </c>
      <c r="F62" s="157">
        <v>0</v>
      </c>
      <c r="G62" s="157">
        <v>0</v>
      </c>
      <c r="H62" s="166">
        <v>0</v>
      </c>
    </row>
    <row r="63" spans="1:9">
      <c r="A63" s="616" t="s">
        <v>137</v>
      </c>
      <c r="B63" s="967" t="s">
        <v>91</v>
      </c>
      <c r="C63" s="157">
        <v>9</v>
      </c>
      <c r="D63" s="157">
        <v>0</v>
      </c>
      <c r="E63" s="157">
        <v>0</v>
      </c>
      <c r="F63" s="157">
        <v>0</v>
      </c>
      <c r="G63" s="157">
        <v>5113.6299999999992</v>
      </c>
      <c r="H63" s="1216">
        <v>8.7403811013182342E-5</v>
      </c>
    </row>
    <row r="64" spans="1:9">
      <c r="A64" s="616" t="s">
        <v>138</v>
      </c>
      <c r="B64" s="968" t="s">
        <v>91</v>
      </c>
      <c r="C64" s="157">
        <v>22063</v>
      </c>
      <c r="D64" s="157">
        <v>3803588</v>
      </c>
      <c r="E64" s="157">
        <v>103.47199999999995</v>
      </c>
      <c r="F64" s="157">
        <v>0</v>
      </c>
      <c r="G64" s="157">
        <v>1639838.1499999997</v>
      </c>
      <c r="H64" s="1216">
        <v>2.8028641836583122E-2</v>
      </c>
    </row>
    <row r="65" spans="1:9">
      <c r="A65" s="616" t="s">
        <v>759</v>
      </c>
      <c r="B65" s="968" t="s">
        <v>98</v>
      </c>
      <c r="C65" s="157">
        <v>0</v>
      </c>
      <c r="D65" s="157">
        <v>0</v>
      </c>
      <c r="E65" s="157">
        <v>0</v>
      </c>
      <c r="F65" s="157">
        <v>0</v>
      </c>
      <c r="G65" s="157">
        <v>0</v>
      </c>
      <c r="H65" s="1216">
        <v>0</v>
      </c>
    </row>
    <row r="66" spans="1:9">
      <c r="A66" s="616" t="s">
        <v>139</v>
      </c>
      <c r="B66" s="968" t="s">
        <v>91</v>
      </c>
      <c r="C66" s="157">
        <v>0</v>
      </c>
      <c r="D66" s="157">
        <v>0</v>
      </c>
      <c r="E66" s="157">
        <v>0</v>
      </c>
      <c r="F66" s="157">
        <v>0</v>
      </c>
      <c r="G66" s="157">
        <v>0</v>
      </c>
      <c r="H66" s="1216">
        <v>0</v>
      </c>
    </row>
    <row r="67" spans="1:9">
      <c r="A67" s="616" t="s">
        <v>140</v>
      </c>
      <c r="B67" s="968" t="s">
        <v>98</v>
      </c>
      <c r="C67" s="157">
        <v>0</v>
      </c>
      <c r="D67" s="157">
        <v>0</v>
      </c>
      <c r="E67" s="157">
        <v>0</v>
      </c>
      <c r="F67" s="157">
        <v>0</v>
      </c>
      <c r="G67" s="157">
        <v>0</v>
      </c>
      <c r="H67" s="1216">
        <v>0</v>
      </c>
    </row>
    <row r="68" spans="1:9">
      <c r="A68" s="616" t="s">
        <v>141</v>
      </c>
      <c r="B68" s="968" t="s">
        <v>91</v>
      </c>
      <c r="C68" s="157">
        <v>0</v>
      </c>
      <c r="D68" s="157">
        <v>0</v>
      </c>
      <c r="E68" s="157">
        <v>0</v>
      </c>
      <c r="F68" s="157">
        <v>0</v>
      </c>
      <c r="G68" s="157">
        <v>0</v>
      </c>
      <c r="H68" s="166">
        <v>0</v>
      </c>
      <c r="I68" s="1149"/>
    </row>
    <row r="69" spans="1:9">
      <c r="A69" s="616"/>
      <c r="B69" s="968"/>
      <c r="C69" s="157"/>
      <c r="D69" s="157"/>
      <c r="E69" s="157"/>
      <c r="F69" s="157"/>
      <c r="G69" s="157"/>
      <c r="H69" s="166"/>
    </row>
    <row r="70" spans="1:9">
      <c r="A70" s="64" t="s">
        <v>142</v>
      </c>
      <c r="B70" s="156"/>
      <c r="C70" s="69"/>
      <c r="D70" s="69"/>
      <c r="E70" s="69"/>
      <c r="F70" s="69"/>
      <c r="G70" s="69"/>
      <c r="H70" s="1181"/>
    </row>
    <row r="71" spans="1:9">
      <c r="A71" s="68"/>
      <c r="B71" s="967"/>
      <c r="C71" s="157"/>
      <c r="D71" s="168"/>
      <c r="E71" s="168"/>
      <c r="F71" s="168"/>
      <c r="G71" s="168"/>
      <c r="H71" s="166"/>
    </row>
    <row r="72" spans="1:9">
      <c r="A72" s="64" t="s">
        <v>32</v>
      </c>
      <c r="B72" s="156"/>
      <c r="C72" s="69"/>
      <c r="D72" s="69"/>
      <c r="E72" s="69"/>
      <c r="F72" s="69"/>
      <c r="G72" s="69"/>
      <c r="H72" s="1181"/>
    </row>
    <row r="73" spans="1:9">
      <c r="A73" s="68" t="s">
        <v>143</v>
      </c>
      <c r="B73" s="967" t="s">
        <v>98</v>
      </c>
      <c r="C73" s="157">
        <v>41199</v>
      </c>
      <c r="D73" s="167"/>
      <c r="E73" s="167"/>
      <c r="F73" s="167"/>
      <c r="G73" s="160">
        <v>6556497.0100000016</v>
      </c>
      <c r="H73" s="1216">
        <v>0.11206575868229326</v>
      </c>
    </row>
    <row r="74" spans="1:9">
      <c r="A74" s="68" t="s">
        <v>144</v>
      </c>
      <c r="B74" s="967" t="s">
        <v>98</v>
      </c>
      <c r="C74" s="157">
        <v>41199</v>
      </c>
      <c r="D74" s="167"/>
      <c r="E74" s="167"/>
      <c r="F74" s="167"/>
      <c r="G74" s="160">
        <v>2752647.7600000002</v>
      </c>
      <c r="H74" s="1216">
        <v>4.7049142116441699E-2</v>
      </c>
    </row>
    <row r="75" spans="1:9">
      <c r="A75" s="69"/>
      <c r="B75" s="156"/>
      <c r="C75" s="69"/>
      <c r="D75" s="69"/>
      <c r="E75" s="167"/>
      <c r="F75" s="69"/>
      <c r="G75" s="69"/>
      <c r="H75" s="69"/>
    </row>
    <row r="76" spans="1:9">
      <c r="A76" s="65" t="s">
        <v>145</v>
      </c>
      <c r="B76" s="967"/>
      <c r="C76" s="68"/>
      <c r="D76" s="168">
        <v>14867914.395309422</v>
      </c>
      <c r="E76" s="168">
        <v>3187.2181720000008</v>
      </c>
      <c r="F76" s="168">
        <v>678603.67089999991</v>
      </c>
      <c r="G76" s="160">
        <v>58505801.300000019</v>
      </c>
      <c r="H76" s="69"/>
    </row>
    <row r="77" spans="1:9">
      <c r="A77" s="66"/>
      <c r="B77" s="966"/>
      <c r="C77" s="66"/>
      <c r="D77" s="168"/>
      <c r="E77" s="168"/>
      <c r="F77" s="168"/>
      <c r="G77" s="161"/>
      <c r="H77" s="221"/>
    </row>
    <row r="78" spans="1:9" ht="13.5" thickBot="1">
      <c r="A78" s="162" t="s">
        <v>146</v>
      </c>
      <c r="B78" s="971"/>
      <c r="C78" s="157">
        <v>30755</v>
      </c>
      <c r="D78" s="158"/>
      <c r="E78" s="158"/>
      <c r="F78" s="158"/>
      <c r="G78" s="158"/>
      <c r="H78" s="222"/>
    </row>
    <row r="79" spans="1:9">
      <c r="A79" s="219"/>
      <c r="B79" s="972"/>
      <c r="C79" s="418"/>
      <c r="D79" s="1348"/>
      <c r="E79" s="1348"/>
      <c r="F79" s="1348"/>
      <c r="G79" s="1349"/>
      <c r="H79" s="1349"/>
    </row>
    <row r="80" spans="1:9">
      <c r="A80" s="163" t="s">
        <v>147</v>
      </c>
      <c r="B80" s="156" t="s">
        <v>148</v>
      </c>
      <c r="C80" s="69"/>
      <c r="D80" s="155"/>
      <c r="E80" s="75"/>
      <c r="F80" s="75"/>
      <c r="G80" s="75"/>
      <c r="H80" s="75"/>
    </row>
    <row r="81" spans="1:8">
      <c r="A81" s="164" t="s">
        <v>149</v>
      </c>
      <c r="B81" s="967" t="s">
        <v>98</v>
      </c>
      <c r="C81" s="961">
        <v>31559</v>
      </c>
      <c r="D81" s="67"/>
      <c r="E81" s="67"/>
      <c r="F81" s="67"/>
      <c r="G81" s="67"/>
      <c r="H81" s="70"/>
    </row>
    <row r="82" spans="1:8">
      <c r="A82" s="960" t="s">
        <v>150</v>
      </c>
      <c r="B82" s="967" t="s">
        <v>98</v>
      </c>
      <c r="C82" s="961">
        <v>6364</v>
      </c>
      <c r="D82" s="67"/>
      <c r="E82" s="67"/>
      <c r="F82" s="67"/>
      <c r="G82" s="223"/>
      <c r="H82" s="70"/>
    </row>
    <row r="83" spans="1:8">
      <c r="A83" s="164" t="s">
        <v>151</v>
      </c>
      <c r="B83" s="967" t="s">
        <v>98</v>
      </c>
      <c r="C83" s="961">
        <v>3276</v>
      </c>
      <c r="D83" s="67"/>
      <c r="E83" s="67"/>
      <c r="F83" s="67"/>
      <c r="G83" s="67"/>
      <c r="H83" s="70"/>
    </row>
    <row r="84" spans="1:8">
      <c r="A84" s="165" t="s">
        <v>152</v>
      </c>
      <c r="B84" s="967" t="s">
        <v>98</v>
      </c>
      <c r="C84" s="961">
        <v>41199</v>
      </c>
      <c r="D84" s="67"/>
      <c r="E84" s="67"/>
      <c r="F84" s="67"/>
      <c r="G84" s="67"/>
      <c r="H84" s="70"/>
    </row>
    <row r="85" spans="1:8">
      <c r="A85" s="165" t="s">
        <v>153</v>
      </c>
      <c r="B85" s="967" t="s">
        <v>98</v>
      </c>
      <c r="C85" s="961">
        <v>59340</v>
      </c>
      <c r="D85" s="67"/>
      <c r="E85" s="53"/>
      <c r="F85" s="67"/>
      <c r="G85" s="67"/>
      <c r="H85" s="54"/>
    </row>
    <row r="86" spans="1:8">
      <c r="A86" s="165" t="s">
        <v>154</v>
      </c>
      <c r="B86" s="967" t="s">
        <v>155</v>
      </c>
      <c r="C86" s="962">
        <v>0.69428715874620828</v>
      </c>
      <c r="D86" s="67"/>
      <c r="E86" s="53"/>
      <c r="F86" s="67"/>
      <c r="G86" s="67"/>
      <c r="H86" s="54"/>
    </row>
    <row r="87" spans="1:8" ht="13.5" thickBot="1">
      <c r="A87" s="162" t="s">
        <v>156</v>
      </c>
      <c r="B87" s="971" t="s">
        <v>98</v>
      </c>
      <c r="C87" s="963">
        <v>1893</v>
      </c>
      <c r="D87" s="71"/>
      <c r="E87" s="55"/>
      <c r="F87" s="71"/>
      <c r="G87" s="71"/>
      <c r="H87" s="56"/>
    </row>
    <row r="88" spans="1:8" ht="18" customHeight="1">
      <c r="A88" s="1346"/>
      <c r="B88" s="1346"/>
      <c r="C88" s="1346"/>
      <c r="D88" s="1346"/>
      <c r="E88" s="1346"/>
      <c r="F88" s="1346"/>
      <c r="G88" s="1346"/>
      <c r="H88" s="1346"/>
    </row>
    <row r="89" spans="1:8">
      <c r="A89" t="s">
        <v>157</v>
      </c>
      <c r="C89" s="358"/>
      <c r="D89" s="358"/>
      <c r="E89" s="358"/>
      <c r="F89" s="358"/>
      <c r="G89" s="358"/>
      <c r="H89" s="358"/>
    </row>
    <row r="90" spans="1:8">
      <c r="A90" t="s">
        <v>158</v>
      </c>
    </row>
    <row r="91" spans="1:8">
      <c r="A91" t="s">
        <v>933</v>
      </c>
    </row>
    <row r="93" spans="1:8" ht="12.75" customHeight="1">
      <c r="A93" s="1347" t="s">
        <v>756</v>
      </c>
      <c r="B93" s="1347"/>
      <c r="C93" s="1347"/>
      <c r="D93" s="1347"/>
      <c r="E93" s="1347"/>
      <c r="F93" s="1347"/>
      <c r="G93" s="1347"/>
      <c r="H93" s="1347"/>
    </row>
    <row r="94" spans="1:8" ht="12.75" customHeight="1">
      <c r="A94" s="1346" t="s">
        <v>757</v>
      </c>
      <c r="B94" s="1346"/>
      <c r="C94" s="1346"/>
      <c r="D94" s="1346"/>
      <c r="E94" s="1346"/>
      <c r="F94" s="1346"/>
      <c r="G94" s="1346"/>
    </row>
    <row r="95" spans="1:8" ht="12.75" customHeight="1">
      <c r="A95" s="358" t="s">
        <v>159</v>
      </c>
    </row>
    <row r="98" ht="27" customHeight="1"/>
    <row r="101" ht="12.75" customHeight="1"/>
  </sheetData>
  <mergeCells count="10">
    <mergeCell ref="A88:H88"/>
    <mergeCell ref="A93:H93"/>
    <mergeCell ref="A94:G94"/>
    <mergeCell ref="D79:F79"/>
    <mergeCell ref="G79:H79"/>
    <mergeCell ref="A1:H1"/>
    <mergeCell ref="A2:H2"/>
    <mergeCell ref="A3:H3"/>
    <mergeCell ref="B5:H5"/>
    <mergeCell ref="C6:H6"/>
  </mergeCells>
  <phoneticPr fontId="42" type="noConversion"/>
  <printOptions horizontalCentered="1" verticalCentered="1" gridLines="1"/>
  <pageMargins left="0.25" right="0.25" top="0.5" bottom="0.5" header="0.5" footer="0.5"/>
  <pageSetup paperSize="3" scale="56"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zoomScaleNormal="100" workbookViewId="0">
      <selection sqref="A1:H1"/>
    </sheetView>
  </sheetViews>
  <sheetFormatPr defaultColWidth="9.42578125" defaultRowHeight="12.75"/>
  <cols>
    <col min="1" max="1" width="54"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5.85546875" customWidth="1"/>
  </cols>
  <sheetData>
    <row r="1" spans="1:8" s="1179" customFormat="1" ht="15.75">
      <c r="A1" s="1342" t="s">
        <v>160</v>
      </c>
      <c r="B1" s="1342"/>
      <c r="C1" s="1342"/>
      <c r="D1" s="1342"/>
      <c r="E1" s="1342"/>
      <c r="F1" s="1342"/>
      <c r="G1" s="1342"/>
      <c r="H1" s="1342"/>
    </row>
    <row r="2" spans="1:8" s="1179" customFormat="1" ht="15.75" customHeight="1">
      <c r="A2" s="1307" t="s">
        <v>1</v>
      </c>
      <c r="B2" s="1307"/>
      <c r="C2" s="1307"/>
      <c r="D2" s="1307"/>
      <c r="E2" s="1307"/>
      <c r="F2" s="1307"/>
      <c r="G2" s="1307"/>
      <c r="H2" s="1307"/>
    </row>
    <row r="3" spans="1:8" s="1179" customFormat="1" ht="15.75" customHeight="1">
      <c r="A3" s="1309" t="s">
        <v>764</v>
      </c>
      <c r="B3" s="1309"/>
      <c r="C3" s="1309"/>
      <c r="D3" s="1309"/>
      <c r="E3" s="1309"/>
      <c r="F3" s="1309"/>
      <c r="G3" s="1309"/>
      <c r="H3" s="1309"/>
    </row>
    <row r="4" spans="1:8" ht="15.75" customHeight="1" thickBot="1">
      <c r="A4" s="57"/>
      <c r="B4" s="57"/>
      <c r="C4" s="58"/>
      <c r="D4" s="58"/>
      <c r="E4" s="58"/>
      <c r="F4" s="58"/>
      <c r="G4" s="58"/>
      <c r="H4" s="58"/>
    </row>
    <row r="5" spans="1:8" ht="15.75" customHeight="1" thickBot="1">
      <c r="A5" s="60"/>
      <c r="B5" s="1343" t="s">
        <v>161</v>
      </c>
      <c r="C5" s="1343"/>
      <c r="D5" s="1343"/>
      <c r="E5" s="1343"/>
      <c r="F5" s="1343"/>
      <c r="G5" s="1343"/>
      <c r="H5" s="1343"/>
    </row>
    <row r="6" spans="1:8" ht="12.75" customHeight="1" thickBot="1">
      <c r="A6" s="218"/>
      <c r="B6" s="218"/>
      <c r="C6" s="1345" t="s">
        <v>81</v>
      </c>
      <c r="D6" s="1345"/>
      <c r="E6" s="1345"/>
      <c r="F6" s="1345"/>
      <c r="G6" s="1345"/>
      <c r="H6" s="1345"/>
    </row>
    <row r="7" spans="1:8" ht="25.5">
      <c r="A7" s="61" t="s">
        <v>162</v>
      </c>
      <c r="B7" s="62" t="s">
        <v>83</v>
      </c>
      <c r="C7" s="419" t="s">
        <v>84</v>
      </c>
      <c r="D7" s="419" t="s">
        <v>163</v>
      </c>
      <c r="E7" s="419" t="s">
        <v>164</v>
      </c>
      <c r="F7" s="419" t="s">
        <v>165</v>
      </c>
      <c r="G7" s="420" t="s">
        <v>88</v>
      </c>
      <c r="H7" s="419" t="s">
        <v>89</v>
      </c>
    </row>
    <row r="8" spans="1:8" ht="12.75" customHeight="1">
      <c r="A8" s="984" t="s">
        <v>23</v>
      </c>
      <c r="B8" s="66"/>
      <c r="C8" s="156"/>
      <c r="D8" s="156"/>
      <c r="E8" s="156"/>
      <c r="F8" s="156"/>
      <c r="G8" s="156"/>
      <c r="H8" s="156"/>
    </row>
    <row r="9" spans="1:8">
      <c r="A9" s="616" t="s">
        <v>90</v>
      </c>
      <c r="B9" s="616" t="s">
        <v>91</v>
      </c>
      <c r="C9" s="157">
        <v>0</v>
      </c>
      <c r="D9" s="157"/>
      <c r="E9" s="157"/>
      <c r="F9" s="157"/>
      <c r="G9" s="157"/>
      <c r="H9" s="166"/>
    </row>
    <row r="10" spans="1:8">
      <c r="A10" s="616" t="s">
        <v>92</v>
      </c>
      <c r="B10" s="616" t="s">
        <v>91</v>
      </c>
      <c r="C10" s="157">
        <v>0</v>
      </c>
      <c r="D10" s="157"/>
      <c r="E10" s="157"/>
      <c r="F10" s="157"/>
      <c r="G10" s="157"/>
      <c r="H10" s="166"/>
    </row>
    <row r="11" spans="1:8" ht="12.75" customHeight="1">
      <c r="A11" s="616" t="s">
        <v>166</v>
      </c>
      <c r="B11" s="616" t="s">
        <v>91</v>
      </c>
      <c r="C11" s="157">
        <v>0</v>
      </c>
      <c r="D11" s="157"/>
      <c r="E11" s="157"/>
      <c r="F11" s="157"/>
      <c r="G11" s="157"/>
      <c r="H11" s="166"/>
    </row>
    <row r="12" spans="1:8" ht="12.75" customHeight="1">
      <c r="A12" s="616" t="s">
        <v>167</v>
      </c>
      <c r="B12" s="616" t="s">
        <v>91</v>
      </c>
      <c r="C12" s="157">
        <v>0</v>
      </c>
      <c r="D12" s="157"/>
      <c r="E12" s="157"/>
      <c r="F12" s="157"/>
      <c r="G12" s="157"/>
      <c r="H12" s="166"/>
    </row>
    <row r="13" spans="1:8" ht="12.75" customHeight="1">
      <c r="A13" s="616" t="s">
        <v>168</v>
      </c>
      <c r="B13" s="616" t="s">
        <v>91</v>
      </c>
      <c r="C13" s="157">
        <v>0</v>
      </c>
      <c r="D13" s="157"/>
      <c r="E13" s="157"/>
      <c r="F13" s="157"/>
      <c r="G13" s="157"/>
      <c r="H13" s="166"/>
    </row>
    <row r="14" spans="1:8">
      <c r="A14" s="617" t="s">
        <v>26</v>
      </c>
      <c r="B14" s="618"/>
      <c r="C14" s="69"/>
      <c r="D14" s="69"/>
      <c r="E14" s="69"/>
      <c r="F14" s="69"/>
      <c r="G14" s="69"/>
      <c r="H14" s="69"/>
    </row>
    <row r="15" spans="1:8">
      <c r="A15" s="616" t="s">
        <v>96</v>
      </c>
      <c r="B15" s="616" t="s">
        <v>98</v>
      </c>
      <c r="C15" s="157">
        <v>0</v>
      </c>
      <c r="D15" s="157"/>
      <c r="E15" s="157"/>
      <c r="F15" s="157"/>
      <c r="G15" s="157"/>
      <c r="H15" s="166"/>
    </row>
    <row r="16" spans="1:8">
      <c r="A16" s="616" t="s">
        <v>99</v>
      </c>
      <c r="B16" s="616" t="s">
        <v>98</v>
      </c>
      <c r="C16" s="157">
        <v>0</v>
      </c>
      <c r="D16" s="157"/>
      <c r="E16" s="157"/>
      <c r="F16" s="157"/>
      <c r="G16" s="157"/>
      <c r="H16" s="166"/>
    </row>
    <row r="17" spans="1:8">
      <c r="A17" s="616" t="s">
        <v>100</v>
      </c>
      <c r="B17" s="616" t="s">
        <v>91</v>
      </c>
      <c r="C17" s="157">
        <v>0</v>
      </c>
      <c r="D17" s="157"/>
      <c r="E17" s="157"/>
      <c r="F17" s="157"/>
      <c r="G17" s="157"/>
      <c r="H17" s="166"/>
    </row>
    <row r="18" spans="1:8">
      <c r="A18" s="616" t="s">
        <v>101</v>
      </c>
      <c r="B18" s="616" t="s">
        <v>98</v>
      </c>
      <c r="C18" s="157">
        <v>0</v>
      </c>
      <c r="D18" s="157"/>
      <c r="E18" s="157"/>
      <c r="F18" s="157"/>
      <c r="G18" s="157"/>
      <c r="H18" s="166"/>
    </row>
    <row r="19" spans="1:8">
      <c r="A19" s="616" t="s">
        <v>102</v>
      </c>
      <c r="B19" s="616" t="s">
        <v>91</v>
      </c>
      <c r="C19" s="157">
        <v>0</v>
      </c>
      <c r="D19" s="157"/>
      <c r="E19" s="157"/>
      <c r="F19" s="157"/>
      <c r="G19" s="157"/>
      <c r="H19" s="166"/>
    </row>
    <row r="20" spans="1:8">
      <c r="A20" s="616" t="s">
        <v>103</v>
      </c>
      <c r="B20" s="616" t="s">
        <v>98</v>
      </c>
      <c r="C20" s="157">
        <v>0</v>
      </c>
      <c r="D20" s="157"/>
      <c r="E20" s="157"/>
      <c r="F20" s="157"/>
      <c r="G20" s="157"/>
      <c r="H20" s="166"/>
    </row>
    <row r="21" spans="1:8">
      <c r="A21" s="616" t="s">
        <v>104</v>
      </c>
      <c r="B21" s="616" t="s">
        <v>98</v>
      </c>
      <c r="C21" s="157">
        <v>0</v>
      </c>
      <c r="D21" s="157"/>
      <c r="E21" s="157"/>
      <c r="F21" s="157"/>
      <c r="G21" s="157"/>
      <c r="H21" s="166"/>
    </row>
    <row r="22" spans="1:8">
      <c r="A22" s="616" t="s">
        <v>169</v>
      </c>
      <c r="B22" s="616"/>
      <c r="C22" s="157"/>
      <c r="D22" s="157"/>
      <c r="E22" s="157"/>
      <c r="F22" s="157"/>
      <c r="G22" s="157"/>
      <c r="H22" s="166"/>
    </row>
    <row r="23" spans="1:8">
      <c r="A23" s="617" t="s">
        <v>27</v>
      </c>
      <c r="B23" s="618"/>
      <c r="C23" s="69"/>
      <c r="D23" s="69"/>
      <c r="E23" s="69"/>
      <c r="F23" s="69"/>
      <c r="G23" s="69"/>
      <c r="H23" s="69"/>
    </row>
    <row r="24" spans="1:8">
      <c r="A24" s="616" t="s">
        <v>106</v>
      </c>
      <c r="B24" s="616" t="s">
        <v>98</v>
      </c>
      <c r="C24" s="157">
        <v>0</v>
      </c>
      <c r="D24" s="157"/>
      <c r="E24" s="157"/>
      <c r="F24" s="157"/>
      <c r="G24" s="157"/>
      <c r="H24" s="166"/>
    </row>
    <row r="25" spans="1:8">
      <c r="A25" s="616" t="s">
        <v>107</v>
      </c>
      <c r="B25" s="616" t="s">
        <v>98</v>
      </c>
      <c r="C25" s="157">
        <v>0</v>
      </c>
      <c r="D25" s="157"/>
      <c r="E25" s="157"/>
      <c r="F25" s="157"/>
      <c r="G25" s="157"/>
      <c r="H25" s="166"/>
    </row>
    <row r="26" spans="1:8">
      <c r="A26" s="616" t="s">
        <v>170</v>
      </c>
      <c r="B26" s="616" t="s">
        <v>98</v>
      </c>
      <c r="C26" s="157">
        <v>0</v>
      </c>
      <c r="D26" s="157"/>
      <c r="E26" s="157"/>
      <c r="F26" s="157"/>
      <c r="G26" s="157"/>
      <c r="H26" s="166"/>
    </row>
    <row r="27" spans="1:8" s="3" customFormat="1">
      <c r="A27" s="616" t="s">
        <v>109</v>
      </c>
      <c r="B27" s="616" t="s">
        <v>98</v>
      </c>
      <c r="C27" s="157">
        <v>0</v>
      </c>
      <c r="D27" s="157"/>
      <c r="E27" s="157"/>
      <c r="F27" s="157"/>
      <c r="G27" s="157"/>
      <c r="H27" s="166"/>
    </row>
    <row r="28" spans="1:8" s="3" customFormat="1">
      <c r="A28" s="616" t="s">
        <v>171</v>
      </c>
      <c r="B28" s="616" t="s">
        <v>98</v>
      </c>
      <c r="C28" s="157">
        <v>0</v>
      </c>
      <c r="D28" s="157"/>
      <c r="E28" s="157"/>
      <c r="F28" s="157"/>
      <c r="G28" s="157"/>
      <c r="H28" s="166"/>
    </row>
    <row r="29" spans="1:8" s="3" customFormat="1">
      <c r="A29" s="620"/>
      <c r="B29" s="616"/>
      <c r="C29" s="157"/>
      <c r="D29" s="157"/>
      <c r="E29" s="157"/>
      <c r="F29" s="157"/>
      <c r="G29" s="157"/>
      <c r="H29" s="166"/>
    </row>
    <row r="30" spans="1:8">
      <c r="A30" s="617" t="s">
        <v>28</v>
      </c>
      <c r="B30" s="618"/>
      <c r="C30" s="69"/>
      <c r="D30" s="69"/>
      <c r="E30" s="69"/>
      <c r="F30" s="69"/>
      <c r="G30" s="69"/>
      <c r="H30" s="69"/>
    </row>
    <row r="31" spans="1:8">
      <c r="A31" s="616" t="s">
        <v>172</v>
      </c>
      <c r="B31" s="616" t="s">
        <v>91</v>
      </c>
      <c r="C31" s="157">
        <v>0</v>
      </c>
      <c r="D31" s="157"/>
      <c r="E31" s="157"/>
      <c r="F31" s="157"/>
      <c r="G31" s="157"/>
      <c r="H31" s="166"/>
    </row>
    <row r="32" spans="1:8">
      <c r="A32" s="616" t="s">
        <v>112</v>
      </c>
      <c r="B32" s="616" t="s">
        <v>91</v>
      </c>
      <c r="C32" s="157">
        <v>0</v>
      </c>
      <c r="D32" s="157"/>
      <c r="E32" s="157"/>
      <c r="F32" s="157"/>
      <c r="G32" s="157"/>
      <c r="H32" s="166"/>
    </row>
    <row r="33" spans="1:8">
      <c r="A33" s="616" t="s">
        <v>173</v>
      </c>
      <c r="B33" s="616" t="s">
        <v>91</v>
      </c>
      <c r="C33" s="157">
        <v>0</v>
      </c>
      <c r="D33" s="157"/>
      <c r="E33" s="157"/>
      <c r="F33" s="157"/>
      <c r="G33" s="157"/>
      <c r="H33" s="166"/>
    </row>
    <row r="34" spans="1:8">
      <c r="A34" s="616" t="s">
        <v>114</v>
      </c>
      <c r="B34" s="616" t="s">
        <v>91</v>
      </c>
      <c r="C34" s="157">
        <v>0</v>
      </c>
      <c r="D34" s="157"/>
      <c r="E34" s="157"/>
      <c r="F34" s="157"/>
      <c r="G34" s="157"/>
      <c r="H34" s="166"/>
    </row>
    <row r="35" spans="1:8">
      <c r="A35" s="616" t="s">
        <v>174</v>
      </c>
      <c r="B35" s="616" t="s">
        <v>91</v>
      </c>
      <c r="C35" s="157">
        <v>0</v>
      </c>
      <c r="D35" s="157"/>
      <c r="E35" s="157"/>
      <c r="F35" s="157"/>
      <c r="G35" s="157"/>
      <c r="H35" s="166"/>
    </row>
    <row r="36" spans="1:8">
      <c r="A36" s="616" t="s">
        <v>175</v>
      </c>
      <c r="B36" s="616" t="s">
        <v>91</v>
      </c>
      <c r="C36" s="157">
        <v>0</v>
      </c>
      <c r="D36" s="157"/>
      <c r="E36" s="157"/>
      <c r="F36" s="157"/>
      <c r="G36" s="157"/>
      <c r="H36" s="166"/>
    </row>
    <row r="37" spans="1:8">
      <c r="A37" s="616" t="s">
        <v>176</v>
      </c>
      <c r="B37" s="616" t="s">
        <v>91</v>
      </c>
      <c r="C37" s="157">
        <v>0</v>
      </c>
      <c r="D37" s="157"/>
      <c r="E37" s="157"/>
      <c r="F37" s="157"/>
      <c r="G37" s="157"/>
      <c r="H37" s="166"/>
    </row>
    <row r="38" spans="1:8">
      <c r="A38" s="616" t="s">
        <v>177</v>
      </c>
      <c r="B38" s="616" t="s">
        <v>98</v>
      </c>
      <c r="C38" s="157">
        <v>0</v>
      </c>
      <c r="D38" s="157"/>
      <c r="E38" s="157"/>
      <c r="F38" s="157"/>
      <c r="G38" s="157"/>
      <c r="H38" s="166"/>
    </row>
    <row r="39" spans="1:8">
      <c r="A39" s="616" t="s">
        <v>178</v>
      </c>
      <c r="B39" s="616" t="s">
        <v>98</v>
      </c>
      <c r="C39" s="157">
        <v>0</v>
      </c>
      <c r="D39" s="157"/>
      <c r="E39" s="157"/>
      <c r="F39" s="157"/>
      <c r="G39" s="157"/>
      <c r="H39" s="166"/>
    </row>
    <row r="40" spans="1:8">
      <c r="A40" s="616" t="s">
        <v>120</v>
      </c>
      <c r="B40" s="616" t="s">
        <v>98</v>
      </c>
      <c r="C40" s="157">
        <v>0</v>
      </c>
      <c r="D40" s="157"/>
      <c r="E40" s="157"/>
      <c r="F40" s="157"/>
      <c r="G40" s="157"/>
      <c r="H40" s="166"/>
    </row>
    <row r="41" spans="1:8">
      <c r="A41" s="616" t="s">
        <v>179</v>
      </c>
      <c r="B41" s="616" t="s">
        <v>98</v>
      </c>
      <c r="C41" s="157">
        <v>0</v>
      </c>
      <c r="D41" s="157"/>
      <c r="E41" s="157"/>
      <c r="F41" s="157"/>
      <c r="G41" s="157"/>
      <c r="H41" s="166"/>
    </row>
    <row r="42" spans="1:8">
      <c r="A42" s="616" t="s">
        <v>180</v>
      </c>
      <c r="B42" s="616" t="s">
        <v>98</v>
      </c>
      <c r="C42" s="157">
        <v>0</v>
      </c>
      <c r="D42" s="157"/>
      <c r="E42" s="157"/>
      <c r="F42" s="157"/>
      <c r="G42" s="157"/>
      <c r="H42" s="166"/>
    </row>
    <row r="43" spans="1:8">
      <c r="A43" s="616" t="s">
        <v>122</v>
      </c>
      <c r="B43" s="616" t="s">
        <v>98</v>
      </c>
      <c r="C43" s="157">
        <v>0</v>
      </c>
      <c r="D43" s="157"/>
      <c r="E43" s="157"/>
      <c r="F43" s="157"/>
      <c r="G43" s="157"/>
      <c r="H43" s="166"/>
    </row>
    <row r="44" spans="1:8">
      <c r="A44" s="616" t="s">
        <v>181</v>
      </c>
      <c r="B44" s="619" t="s">
        <v>91</v>
      </c>
      <c r="C44" s="157">
        <v>0</v>
      </c>
      <c r="D44" s="157"/>
      <c r="E44" s="157"/>
      <c r="F44" s="157"/>
      <c r="G44" s="157"/>
      <c r="H44" s="166"/>
    </row>
    <row r="45" spans="1:8">
      <c r="A45" s="616" t="s">
        <v>182</v>
      </c>
      <c r="B45" s="973" t="s">
        <v>91</v>
      </c>
      <c r="C45" s="157">
        <v>0</v>
      </c>
      <c r="D45" s="157"/>
      <c r="E45" s="157"/>
      <c r="F45" s="157"/>
      <c r="G45" s="157"/>
      <c r="H45" s="166"/>
    </row>
    <row r="46" spans="1:8">
      <c r="A46" s="616" t="s">
        <v>183</v>
      </c>
      <c r="B46" s="616" t="s">
        <v>91</v>
      </c>
      <c r="C46" s="157">
        <v>0</v>
      </c>
      <c r="D46" s="157"/>
      <c r="E46" s="157"/>
      <c r="F46" s="157"/>
      <c r="G46" s="157"/>
      <c r="H46" s="166"/>
    </row>
    <row r="47" spans="1:8">
      <c r="A47" s="616"/>
      <c r="B47" s="616"/>
      <c r="C47" s="157"/>
      <c r="D47" s="157"/>
      <c r="E47" s="157"/>
      <c r="F47" s="157"/>
      <c r="G47" s="157"/>
      <c r="H47" s="166"/>
    </row>
    <row r="48" spans="1:8">
      <c r="A48" s="617" t="s">
        <v>29</v>
      </c>
      <c r="B48" s="618"/>
      <c r="C48" s="69"/>
      <c r="D48" s="69"/>
      <c r="E48" s="69"/>
      <c r="F48" s="69"/>
      <c r="G48" s="69"/>
      <c r="H48" s="69"/>
    </row>
    <row r="49" spans="1:8">
      <c r="A49" s="616" t="s">
        <v>184</v>
      </c>
      <c r="B49" s="616" t="s">
        <v>98</v>
      </c>
      <c r="C49" s="157">
        <v>0</v>
      </c>
      <c r="D49" s="157"/>
      <c r="E49" s="157"/>
      <c r="F49" s="157"/>
      <c r="G49" s="157"/>
      <c r="H49" s="166"/>
    </row>
    <row r="50" spans="1:8">
      <c r="A50" s="616" t="s">
        <v>185</v>
      </c>
      <c r="B50" s="616" t="s">
        <v>98</v>
      </c>
      <c r="C50" s="157">
        <v>0</v>
      </c>
      <c r="D50" s="157"/>
      <c r="E50" s="157"/>
      <c r="F50" s="157"/>
      <c r="G50" s="157"/>
      <c r="H50" s="166"/>
    </row>
    <row r="51" spans="1:8">
      <c r="A51" s="616" t="s">
        <v>186</v>
      </c>
      <c r="B51" s="616" t="s">
        <v>98</v>
      </c>
      <c r="C51" s="157">
        <v>0</v>
      </c>
      <c r="D51" s="157"/>
      <c r="E51" s="157"/>
      <c r="F51" s="157"/>
      <c r="G51" s="157"/>
      <c r="H51" s="166"/>
    </row>
    <row r="52" spans="1:8">
      <c r="A52" s="617" t="s">
        <v>128</v>
      </c>
      <c r="B52" s="618"/>
      <c r="C52" s="69"/>
      <c r="D52" s="69"/>
      <c r="E52" s="69"/>
      <c r="F52" s="69"/>
      <c r="G52" s="69"/>
      <c r="H52" s="69"/>
    </row>
    <row r="53" spans="1:8">
      <c r="A53" s="616" t="s">
        <v>187</v>
      </c>
      <c r="B53" s="616" t="s">
        <v>91</v>
      </c>
      <c r="C53" s="157">
        <v>0</v>
      </c>
      <c r="D53" s="157"/>
      <c r="E53" s="157"/>
      <c r="F53" s="157"/>
      <c r="G53" s="157"/>
      <c r="H53" s="166"/>
    </row>
    <row r="54" spans="1:8">
      <c r="A54" s="616" t="s">
        <v>130</v>
      </c>
      <c r="B54" s="616" t="s">
        <v>91</v>
      </c>
      <c r="C54" s="157">
        <v>0</v>
      </c>
      <c r="D54" s="157"/>
      <c r="E54" s="157"/>
      <c r="F54" s="157"/>
      <c r="G54" s="157"/>
      <c r="H54" s="166"/>
    </row>
    <row r="55" spans="1:8">
      <c r="A55" s="616" t="s">
        <v>188</v>
      </c>
      <c r="B55" s="616" t="s">
        <v>91</v>
      </c>
      <c r="C55" s="157">
        <v>0</v>
      </c>
      <c r="D55" s="157"/>
      <c r="E55" s="157"/>
      <c r="F55" s="157"/>
      <c r="G55" s="157"/>
      <c r="H55" s="166"/>
    </row>
    <row r="56" spans="1:8">
      <c r="A56" s="616" t="s">
        <v>189</v>
      </c>
      <c r="B56" s="616" t="s">
        <v>91</v>
      </c>
      <c r="C56" s="157">
        <v>0</v>
      </c>
      <c r="D56" s="157"/>
      <c r="E56" s="157"/>
      <c r="F56" s="157"/>
      <c r="G56" s="157"/>
      <c r="H56" s="166"/>
    </row>
    <row r="57" spans="1:8">
      <c r="A57" s="616" t="s">
        <v>190</v>
      </c>
      <c r="B57" s="616" t="s">
        <v>91</v>
      </c>
      <c r="C57" s="157">
        <v>0</v>
      </c>
      <c r="D57" s="157"/>
      <c r="E57" s="157"/>
      <c r="F57" s="157"/>
      <c r="G57" s="157"/>
      <c r="H57" s="166"/>
    </row>
    <row r="58" spans="1:8">
      <c r="A58" s="616" t="s">
        <v>134</v>
      </c>
      <c r="B58" s="616" t="s">
        <v>91</v>
      </c>
      <c r="C58" s="157">
        <v>0</v>
      </c>
      <c r="D58" s="157"/>
      <c r="E58" s="157"/>
      <c r="F58" s="157"/>
      <c r="G58" s="157"/>
      <c r="H58" s="166"/>
    </row>
    <row r="59" spans="1:8">
      <c r="A59" s="616" t="s">
        <v>135</v>
      </c>
      <c r="B59" s="616" t="s">
        <v>91</v>
      </c>
      <c r="C59" s="157">
        <v>0</v>
      </c>
      <c r="D59" s="157"/>
      <c r="E59" s="157"/>
      <c r="F59" s="157"/>
      <c r="G59" s="157"/>
      <c r="H59" s="166"/>
    </row>
    <row r="60" spans="1:8">
      <c r="A60" s="617" t="s">
        <v>31</v>
      </c>
      <c r="B60" s="618"/>
      <c r="C60" s="69"/>
      <c r="D60" s="69"/>
      <c r="E60" s="69"/>
      <c r="F60" s="69"/>
      <c r="G60" s="69"/>
      <c r="H60" s="69"/>
    </row>
    <row r="61" spans="1:8">
      <c r="A61" s="616" t="s">
        <v>191</v>
      </c>
      <c r="B61" s="616" t="s">
        <v>91</v>
      </c>
      <c r="C61" s="157">
        <v>0</v>
      </c>
      <c r="D61" s="157"/>
      <c r="E61" s="157"/>
      <c r="F61" s="157"/>
      <c r="G61" s="157"/>
      <c r="H61" s="166"/>
    </row>
    <row r="62" spans="1:8">
      <c r="A62" s="616" t="s">
        <v>192</v>
      </c>
      <c r="B62" s="616" t="s">
        <v>91</v>
      </c>
      <c r="C62" s="157">
        <v>0</v>
      </c>
      <c r="D62" s="157"/>
      <c r="E62" s="157"/>
      <c r="F62" s="157"/>
      <c r="G62" s="157"/>
      <c r="H62" s="166"/>
    </row>
    <row r="63" spans="1:8">
      <c r="A63" s="616" t="s">
        <v>138</v>
      </c>
      <c r="B63" s="616" t="s">
        <v>91</v>
      </c>
      <c r="C63" s="157">
        <v>0</v>
      </c>
      <c r="D63" s="157"/>
      <c r="E63" s="157"/>
      <c r="F63" s="157"/>
      <c r="G63" s="157"/>
      <c r="H63" s="166"/>
    </row>
    <row r="64" spans="1:8">
      <c r="A64" s="616" t="s">
        <v>193</v>
      </c>
      <c r="B64" s="616" t="s">
        <v>98</v>
      </c>
      <c r="C64" s="157">
        <v>0</v>
      </c>
      <c r="D64" s="157"/>
      <c r="E64" s="157"/>
      <c r="F64" s="157"/>
      <c r="G64" s="157"/>
      <c r="H64" s="166"/>
    </row>
    <row r="65" spans="1:8">
      <c r="A65" s="616" t="s">
        <v>194</v>
      </c>
      <c r="B65" s="616" t="s">
        <v>91</v>
      </c>
      <c r="C65" s="157">
        <v>0</v>
      </c>
      <c r="D65" s="157"/>
      <c r="E65" s="157"/>
      <c r="F65" s="157"/>
      <c r="G65" s="157"/>
      <c r="H65" s="166"/>
    </row>
    <row r="66" spans="1:8">
      <c r="A66" s="616" t="s">
        <v>195</v>
      </c>
      <c r="B66" s="616" t="s">
        <v>98</v>
      </c>
      <c r="C66" s="157">
        <v>0</v>
      </c>
      <c r="D66" s="157"/>
      <c r="E66" s="157"/>
      <c r="F66" s="157"/>
      <c r="G66" s="157"/>
      <c r="H66" s="166"/>
    </row>
    <row r="67" spans="1:8">
      <c r="A67" s="616" t="s">
        <v>196</v>
      </c>
      <c r="B67" s="616" t="s">
        <v>91</v>
      </c>
      <c r="C67" s="157">
        <v>0</v>
      </c>
      <c r="D67" s="157"/>
      <c r="E67" s="157"/>
      <c r="F67" s="157"/>
      <c r="G67" s="157"/>
      <c r="H67" s="166"/>
    </row>
    <row r="68" spans="1:8">
      <c r="A68" s="616"/>
      <c r="B68" s="616"/>
      <c r="C68" s="157"/>
      <c r="D68" s="157"/>
      <c r="E68" s="157"/>
      <c r="F68" s="157"/>
      <c r="G68" s="157"/>
      <c r="H68" s="166"/>
    </row>
    <row r="69" spans="1:8">
      <c r="A69" s="64" t="s">
        <v>142</v>
      </c>
      <c r="B69" s="69"/>
      <c r="C69" s="69"/>
      <c r="D69" s="69"/>
      <c r="E69" s="69"/>
      <c r="F69" s="69"/>
      <c r="G69" s="69"/>
      <c r="H69" s="69"/>
    </row>
    <row r="70" spans="1:8">
      <c r="A70" s="68"/>
      <c r="B70" s="68"/>
      <c r="C70" s="157"/>
      <c r="D70" s="168"/>
      <c r="E70" s="168"/>
      <c r="F70" s="168"/>
      <c r="G70" s="168"/>
      <c r="H70" s="166"/>
    </row>
    <row r="71" spans="1:8">
      <c r="A71" s="64" t="s">
        <v>32</v>
      </c>
      <c r="B71" s="69"/>
      <c r="C71" s="69"/>
      <c r="D71" s="69"/>
      <c r="E71" s="69"/>
      <c r="F71" s="69"/>
      <c r="G71" s="69"/>
      <c r="H71" s="69"/>
    </row>
    <row r="72" spans="1:8">
      <c r="A72" s="68" t="s">
        <v>143</v>
      </c>
      <c r="B72" s="68" t="s">
        <v>98</v>
      </c>
      <c r="C72" s="157"/>
      <c r="D72" s="167"/>
      <c r="E72" s="167"/>
      <c r="F72" s="167"/>
      <c r="G72" s="160"/>
      <c r="H72" s="166"/>
    </row>
    <row r="73" spans="1:8">
      <c r="A73" s="68" t="s">
        <v>144</v>
      </c>
      <c r="B73" s="68" t="s">
        <v>98</v>
      </c>
      <c r="C73" s="157"/>
      <c r="D73" s="167"/>
      <c r="E73" s="167"/>
      <c r="F73" s="167"/>
      <c r="G73" s="160"/>
      <c r="H73" s="166"/>
    </row>
    <row r="74" spans="1:8">
      <c r="A74" s="69"/>
      <c r="B74" s="69"/>
      <c r="C74" s="69"/>
      <c r="D74" s="69"/>
      <c r="E74" s="167"/>
      <c r="F74" s="69"/>
      <c r="G74" s="69"/>
      <c r="H74" s="69"/>
    </row>
    <row r="75" spans="1:8">
      <c r="A75" s="65" t="s">
        <v>145</v>
      </c>
      <c r="B75" s="68"/>
      <c r="C75" s="68"/>
      <c r="D75" s="168"/>
      <c r="E75" s="168"/>
      <c r="F75" s="168"/>
      <c r="G75" s="160"/>
      <c r="H75" s="69"/>
    </row>
    <row r="76" spans="1:8">
      <c r="A76" s="66"/>
      <c r="B76" s="66"/>
      <c r="C76" s="66"/>
      <c r="D76" s="168"/>
      <c r="E76" s="168"/>
      <c r="F76" s="168"/>
      <c r="G76" s="161"/>
      <c r="H76" s="221"/>
    </row>
    <row r="77" spans="1:8" ht="13.5" thickBot="1">
      <c r="A77" s="162" t="s">
        <v>197</v>
      </c>
      <c r="B77" s="81"/>
      <c r="C77" s="157"/>
      <c r="D77" s="158"/>
      <c r="E77" s="158"/>
      <c r="F77" s="158"/>
      <c r="G77" s="158"/>
      <c r="H77" s="222"/>
    </row>
    <row r="78" spans="1:8" ht="13.5" thickBot="1">
      <c r="A78" s="219"/>
      <c r="B78" s="418"/>
      <c r="C78" s="418"/>
      <c r="D78" s="1348"/>
      <c r="E78" s="1348"/>
      <c r="F78" s="1348"/>
      <c r="G78" s="1349"/>
      <c r="H78" s="1349"/>
    </row>
    <row r="79" spans="1:8">
      <c r="A79" s="421" t="s">
        <v>198</v>
      </c>
      <c r="B79" s="422"/>
      <c r="C79" s="422"/>
      <c r="D79" s="423" t="s">
        <v>9</v>
      </c>
    </row>
    <row r="80" spans="1:8">
      <c r="A80" s="91"/>
      <c r="B80" s="90"/>
      <c r="C80" s="86"/>
      <c r="D80" s="82"/>
    </row>
    <row r="81" spans="1:8" ht="13.5" thickBot="1">
      <c r="A81" s="92"/>
      <c r="B81" s="37"/>
      <c r="C81" s="37"/>
      <c r="D81" s="145">
        <v>0</v>
      </c>
    </row>
    <row r="84" spans="1:8">
      <c r="A84" t="s">
        <v>199</v>
      </c>
      <c r="B84" s="358"/>
      <c r="C84" s="358"/>
      <c r="D84" s="358"/>
      <c r="E84" s="358"/>
      <c r="F84" s="358"/>
      <c r="G84" s="358"/>
      <c r="H84" s="358"/>
    </row>
    <row r="85" spans="1:8">
      <c r="A85" s="1347" t="s">
        <v>200</v>
      </c>
      <c r="B85" s="1347"/>
      <c r="C85" s="1347"/>
      <c r="D85" s="1347"/>
      <c r="E85" s="1347"/>
      <c r="F85" s="1347"/>
      <c r="G85" s="1347"/>
      <c r="H85" s="1347"/>
    </row>
    <row r="86" spans="1:8">
      <c r="A86" s="1346" t="s">
        <v>201</v>
      </c>
      <c r="B86" s="1346"/>
      <c r="C86" s="1346"/>
      <c r="D86" s="1346"/>
      <c r="E86" s="1346"/>
      <c r="F86" s="1346"/>
      <c r="G86" s="1346"/>
    </row>
    <row r="87" spans="1:8">
      <c r="A87" s="358" t="s">
        <v>202</v>
      </c>
    </row>
    <row r="92" spans="1:8" ht="12.75" customHeight="1"/>
    <row r="93" spans="1:8" ht="12.75" customHeight="1">
      <c r="A93" s="1346"/>
      <c r="B93" s="1346"/>
      <c r="C93" s="1346"/>
      <c r="D93" s="1346"/>
      <c r="E93" s="1346"/>
      <c r="F93" s="1346"/>
      <c r="G93" s="1346"/>
    </row>
    <row r="94" spans="1:8" ht="12.75" customHeight="1">
      <c r="A94" s="1346"/>
      <c r="B94" s="1346"/>
      <c r="C94" s="1346"/>
      <c r="D94" s="1346"/>
      <c r="E94" s="1346"/>
      <c r="F94" s="1346"/>
      <c r="G94" s="1346"/>
      <c r="H94" s="1346"/>
    </row>
    <row r="97" spans="1:8" ht="27" customHeight="1">
      <c r="A97" s="1350"/>
      <c r="B97" s="1350"/>
      <c r="C97" s="1350"/>
      <c r="D97" s="1350"/>
      <c r="E97" s="1350"/>
      <c r="F97" s="1350"/>
      <c r="G97" s="1350"/>
      <c r="H97" s="1350"/>
    </row>
    <row r="100" spans="1:8" ht="12.75" customHeight="1"/>
  </sheetData>
  <mergeCells count="12">
    <mergeCell ref="A97:H97"/>
    <mergeCell ref="A85:H85"/>
    <mergeCell ref="A86:G86"/>
    <mergeCell ref="A93:G93"/>
    <mergeCell ref="A94:H94"/>
    <mergeCell ref="D78:F78"/>
    <mergeCell ref="G78:H78"/>
    <mergeCell ref="A1:H1"/>
    <mergeCell ref="A2:H2"/>
    <mergeCell ref="A3:H3"/>
    <mergeCell ref="B5:H5"/>
    <mergeCell ref="C6:H6"/>
  </mergeCells>
  <printOptions horizontalCentered="1" verticalCentered="1" gridLines="1"/>
  <pageMargins left="0.25" right="0.25" top="0.5" bottom="0.5" header="0.5" footer="0.5"/>
  <pageSetup paperSize="3" scale="61"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zoomScale="85" zoomScaleNormal="85" workbookViewId="0">
      <selection sqref="A1:H1"/>
    </sheetView>
  </sheetViews>
  <sheetFormatPr defaultColWidth="8.5703125" defaultRowHeight="12.75"/>
  <cols>
    <col min="1" max="1" width="45.5703125" customWidth="1"/>
    <col min="2" max="2" width="15.42578125" customWidth="1"/>
    <col min="3" max="8" width="16" customWidth="1"/>
    <col min="9" max="9" width="23.42578125" style="1187" customWidth="1"/>
    <col min="10" max="10" width="17.5703125" customWidth="1"/>
    <col min="11" max="11" width="12.5703125" customWidth="1"/>
  </cols>
  <sheetData>
    <row r="1" spans="1:13" s="1179" customFormat="1">
      <c r="A1" s="1356" t="s">
        <v>203</v>
      </c>
      <c r="B1" s="1356"/>
      <c r="C1" s="1356"/>
      <c r="D1" s="1356"/>
      <c r="E1" s="1356"/>
      <c r="F1" s="1356"/>
      <c r="G1" s="1356"/>
      <c r="H1" s="1356"/>
      <c r="I1" s="1269"/>
      <c r="J1" s="1218"/>
      <c r="K1" s="1218"/>
      <c r="L1" s="1218"/>
      <c r="M1" s="1218"/>
    </row>
    <row r="2" spans="1:13" s="1179" customFormat="1" ht="15.75" customHeight="1">
      <c r="A2" s="1357" t="s">
        <v>1</v>
      </c>
      <c r="B2" s="1357"/>
      <c r="C2" s="1357"/>
      <c r="D2" s="1357"/>
      <c r="E2" s="1357"/>
      <c r="F2" s="1357"/>
      <c r="G2" s="1357"/>
      <c r="H2" s="1357"/>
      <c r="I2" s="1269"/>
      <c r="J2" s="1218"/>
      <c r="K2" s="1218"/>
      <c r="L2" s="1218"/>
      <c r="M2" s="1218"/>
    </row>
    <row r="3" spans="1:13" s="1179" customFormat="1" ht="15.75" customHeight="1">
      <c r="A3" s="1363" t="s">
        <v>877</v>
      </c>
      <c r="B3" s="1363"/>
      <c r="C3" s="1363"/>
      <c r="D3" s="1363"/>
      <c r="E3" s="1363"/>
      <c r="F3" s="1363"/>
      <c r="G3" s="1363"/>
      <c r="H3" s="1363"/>
      <c r="I3" s="1270"/>
      <c r="J3" s="1219"/>
      <c r="K3" s="1219"/>
      <c r="L3" s="1219"/>
      <c r="M3" s="1219"/>
    </row>
    <row r="4" spans="1:13" ht="14.25" customHeight="1" thickBot="1">
      <c r="A4" s="1362"/>
      <c r="B4" s="1362"/>
      <c r="C4" s="1362"/>
      <c r="D4" s="1362"/>
      <c r="E4" s="1362"/>
      <c r="F4" s="1362"/>
      <c r="G4" s="1362"/>
      <c r="H4" s="1362"/>
      <c r="I4" s="1186"/>
      <c r="J4" s="51"/>
      <c r="K4" s="51"/>
    </row>
    <row r="5" spans="1:13" ht="20.25" customHeight="1">
      <c r="A5" s="424"/>
      <c r="B5" s="1358" t="s">
        <v>204</v>
      </c>
      <c r="C5" s="1358"/>
      <c r="D5" s="1358"/>
      <c r="E5" s="1358"/>
      <c r="F5" s="1358"/>
      <c r="G5" s="1358"/>
      <c r="H5" s="1359"/>
    </row>
    <row r="6" spans="1:13" ht="20.25" customHeight="1" thickBot="1">
      <c r="A6" s="93"/>
      <c r="B6" s="94"/>
      <c r="C6" s="1360" t="s">
        <v>81</v>
      </c>
      <c r="D6" s="1360"/>
      <c r="E6" s="1360"/>
      <c r="F6" s="1360"/>
      <c r="G6" s="1360"/>
      <c r="H6" s="1361"/>
    </row>
    <row r="7" spans="1:13" ht="51.75" customHeight="1">
      <c r="A7" s="93" t="s">
        <v>205</v>
      </c>
      <c r="B7" s="83" t="s">
        <v>206</v>
      </c>
      <c r="C7" s="83" t="s">
        <v>84</v>
      </c>
      <c r="D7" s="83" t="s">
        <v>207</v>
      </c>
      <c r="E7" s="83" t="s">
        <v>163</v>
      </c>
      <c r="F7" s="83" t="s">
        <v>164</v>
      </c>
      <c r="G7" s="83" t="s">
        <v>208</v>
      </c>
      <c r="H7" s="83" t="s">
        <v>88</v>
      </c>
      <c r="I7" s="1188" t="s">
        <v>89</v>
      </c>
    </row>
    <row r="8" spans="1:13">
      <c r="A8" s="622" t="s">
        <v>23</v>
      </c>
      <c r="B8" s="623"/>
      <c r="C8" s="96"/>
      <c r="D8" s="96"/>
      <c r="E8" s="96"/>
      <c r="F8" s="96"/>
      <c r="G8" s="96"/>
      <c r="H8" s="96"/>
      <c r="I8" s="1061"/>
    </row>
    <row r="9" spans="1:13">
      <c r="A9" s="624" t="s">
        <v>90</v>
      </c>
      <c r="B9" s="1065" t="s">
        <v>91</v>
      </c>
      <c r="C9" s="986">
        <v>0</v>
      </c>
      <c r="D9" s="986"/>
      <c r="E9" s="986">
        <v>0</v>
      </c>
      <c r="F9" s="986">
        <v>0</v>
      </c>
      <c r="G9" s="986">
        <v>0</v>
      </c>
      <c r="H9" s="987">
        <v>0</v>
      </c>
      <c r="I9" s="1060" t="s">
        <v>209</v>
      </c>
    </row>
    <row r="10" spans="1:13">
      <c r="A10" s="624" t="s">
        <v>92</v>
      </c>
      <c r="B10" s="1065" t="s">
        <v>91</v>
      </c>
      <c r="C10" s="986">
        <v>5</v>
      </c>
      <c r="D10" s="986"/>
      <c r="E10" s="986">
        <v>258.46999999999997</v>
      </c>
      <c r="F10" s="986">
        <v>4.24E-2</v>
      </c>
      <c r="G10" s="986">
        <v>-7.0969999999999995</v>
      </c>
      <c r="H10" s="987">
        <v>5804.01</v>
      </c>
      <c r="I10" s="1060">
        <v>9.7789545053422636E-4</v>
      </c>
    </row>
    <row r="11" spans="1:13">
      <c r="A11" s="624"/>
      <c r="B11" s="1065"/>
      <c r="C11" s="986"/>
      <c r="D11" s="986"/>
      <c r="E11" s="986"/>
      <c r="F11" s="986"/>
      <c r="G11" s="986"/>
      <c r="H11" s="987"/>
      <c r="I11" s="1060" t="s">
        <v>209</v>
      </c>
    </row>
    <row r="12" spans="1:13" ht="12.75" customHeight="1">
      <c r="A12" s="622" t="s">
        <v>26</v>
      </c>
      <c r="B12" s="623"/>
      <c r="C12" s="97"/>
      <c r="D12" s="97"/>
      <c r="E12" s="97"/>
      <c r="F12" s="97"/>
      <c r="G12" s="97"/>
      <c r="H12" s="97"/>
      <c r="I12" s="1061" t="s">
        <v>209</v>
      </c>
    </row>
    <row r="13" spans="1:13" ht="12.75" customHeight="1">
      <c r="A13" s="974" t="s">
        <v>210</v>
      </c>
      <c r="B13" s="1074" t="s">
        <v>211</v>
      </c>
      <c r="C13" s="988">
        <v>0</v>
      </c>
      <c r="D13" s="988">
        <v>0</v>
      </c>
      <c r="E13" s="988">
        <v>0</v>
      </c>
      <c r="F13" s="988">
        <v>0</v>
      </c>
      <c r="G13" s="988">
        <v>0</v>
      </c>
      <c r="H13" s="988">
        <v>0</v>
      </c>
      <c r="I13" s="1062" t="s">
        <v>209</v>
      </c>
    </row>
    <row r="14" spans="1:13" ht="12.75" customHeight="1">
      <c r="A14" s="975" t="s">
        <v>212</v>
      </c>
      <c r="B14" s="1075" t="s">
        <v>211</v>
      </c>
      <c r="C14" s="988">
        <v>17</v>
      </c>
      <c r="D14" s="988">
        <v>5599</v>
      </c>
      <c r="E14" s="988">
        <v>0</v>
      </c>
      <c r="F14" s="988">
        <v>0</v>
      </c>
      <c r="G14" s="988">
        <v>18874.228999999999</v>
      </c>
      <c r="H14" s="988">
        <v>574499.82000000007</v>
      </c>
      <c r="I14" s="1062">
        <v>0.24189483759342609</v>
      </c>
    </row>
    <row r="15" spans="1:13" s="3" customFormat="1" ht="12.75" customHeight="1">
      <c r="A15" s="625" t="s">
        <v>213</v>
      </c>
      <c r="B15" s="1076" t="s">
        <v>211</v>
      </c>
      <c r="C15" s="986">
        <v>55</v>
      </c>
      <c r="D15" s="986">
        <v>9665.58</v>
      </c>
      <c r="E15" s="986">
        <v>0</v>
      </c>
      <c r="F15" s="986">
        <v>0</v>
      </c>
      <c r="G15" s="986">
        <v>39097.271099999998</v>
      </c>
      <c r="H15" s="987">
        <v>852706.28</v>
      </c>
      <c r="I15" s="1062">
        <v>0.22931193156800686</v>
      </c>
      <c r="J15" s="5"/>
    </row>
    <row r="16" spans="1:13">
      <c r="A16" s="625" t="s">
        <v>214</v>
      </c>
      <c r="B16" s="1076" t="s">
        <v>211</v>
      </c>
      <c r="C16" s="986">
        <v>21</v>
      </c>
      <c r="D16" s="986">
        <v>4985.8</v>
      </c>
      <c r="E16" s="986">
        <v>-59.861999999999995</v>
      </c>
      <c r="F16" s="986">
        <v>0</v>
      </c>
      <c r="G16" s="986">
        <v>9310.773799999999</v>
      </c>
      <c r="H16" s="987">
        <v>174313.59</v>
      </c>
      <c r="I16" s="1060">
        <v>7.3395249355129574E-2</v>
      </c>
    </row>
    <row r="17" spans="1:9">
      <c r="A17" s="624" t="s">
        <v>102</v>
      </c>
      <c r="B17" s="1077" t="s">
        <v>215</v>
      </c>
      <c r="C17" s="986">
        <v>0</v>
      </c>
      <c r="D17" s="986">
        <v>0</v>
      </c>
      <c r="E17" s="986">
        <v>0</v>
      </c>
      <c r="F17" s="986">
        <v>0</v>
      </c>
      <c r="G17" s="986">
        <v>0</v>
      </c>
      <c r="H17" s="987">
        <v>0</v>
      </c>
      <c r="I17" s="1063" t="s">
        <v>209</v>
      </c>
    </row>
    <row r="18" spans="1:9">
      <c r="A18" s="624" t="s">
        <v>216</v>
      </c>
      <c r="B18" s="1076" t="s">
        <v>91</v>
      </c>
      <c r="C18" s="986">
        <v>39</v>
      </c>
      <c r="D18" s="986"/>
      <c r="E18" s="986">
        <v>6108.83</v>
      </c>
      <c r="F18" s="986">
        <v>0.70330000000000015</v>
      </c>
      <c r="G18" s="986">
        <v>507.73100000000005</v>
      </c>
      <c r="H18" s="987">
        <v>106874.27000000002</v>
      </c>
      <c r="I18" s="1063">
        <v>4.4999725473483992E-2</v>
      </c>
    </row>
    <row r="19" spans="1:9">
      <c r="A19" s="624" t="s">
        <v>217</v>
      </c>
      <c r="B19" s="1076" t="s">
        <v>91</v>
      </c>
      <c r="C19" s="986">
        <v>13</v>
      </c>
      <c r="D19" s="986"/>
      <c r="E19" s="986">
        <v>0</v>
      </c>
      <c r="F19" s="986">
        <v>0</v>
      </c>
      <c r="G19" s="986">
        <v>92.741</v>
      </c>
      <c r="H19" s="987">
        <v>107.51</v>
      </c>
      <c r="I19" s="1063">
        <v>4.5267401458314182E-5</v>
      </c>
    </row>
    <row r="20" spans="1:9">
      <c r="A20" s="624" t="s">
        <v>218</v>
      </c>
      <c r="B20" s="1076" t="s">
        <v>91</v>
      </c>
      <c r="C20" s="986">
        <v>0</v>
      </c>
      <c r="D20" s="986"/>
      <c r="E20" s="986">
        <v>0</v>
      </c>
      <c r="F20" s="986">
        <v>0</v>
      </c>
      <c r="G20" s="986">
        <v>0</v>
      </c>
      <c r="H20" s="987">
        <v>0</v>
      </c>
      <c r="I20" s="1063" t="s">
        <v>209</v>
      </c>
    </row>
    <row r="21" spans="1:9" ht="12.75" customHeight="1">
      <c r="A21" s="626"/>
      <c r="B21" s="1076"/>
      <c r="C21" s="986"/>
      <c r="D21" s="986"/>
      <c r="E21" s="986"/>
      <c r="F21" s="986"/>
      <c r="G21" s="986"/>
      <c r="H21" s="987"/>
      <c r="I21" s="1063" t="s">
        <v>209</v>
      </c>
    </row>
    <row r="22" spans="1:9" ht="12.75" customHeight="1">
      <c r="A22" s="622" t="s">
        <v>219</v>
      </c>
      <c r="B22" s="1066"/>
      <c r="C22" s="77"/>
      <c r="D22" s="77"/>
      <c r="E22" s="77"/>
      <c r="F22" s="77"/>
      <c r="G22" s="77"/>
      <c r="H22" s="77"/>
      <c r="I22" s="1067" t="s">
        <v>209</v>
      </c>
    </row>
    <row r="23" spans="1:9" ht="12.75" customHeight="1">
      <c r="A23" s="624" t="s">
        <v>109</v>
      </c>
      <c r="B23" s="1076" t="s">
        <v>220</v>
      </c>
      <c r="C23" s="986">
        <v>6012</v>
      </c>
      <c r="D23" s="986"/>
      <c r="E23" s="986">
        <v>464.46</v>
      </c>
      <c r="F23" s="986">
        <v>0.42</v>
      </c>
      <c r="G23" s="986">
        <v>0</v>
      </c>
      <c r="H23" s="987">
        <v>8072</v>
      </c>
      <c r="I23" s="1063">
        <v>3.3987393225887088E-3</v>
      </c>
    </row>
    <row r="24" spans="1:9" ht="12.75" customHeight="1">
      <c r="A24" s="624" t="s">
        <v>221</v>
      </c>
      <c r="B24" s="1076" t="s">
        <v>220</v>
      </c>
      <c r="C24" s="986">
        <v>0</v>
      </c>
      <c r="D24" s="986"/>
      <c r="E24" s="986">
        <v>0</v>
      </c>
      <c r="F24" s="986">
        <v>0</v>
      </c>
      <c r="G24" s="986">
        <v>0</v>
      </c>
      <c r="H24" s="987">
        <v>0</v>
      </c>
      <c r="I24" s="1063" t="s">
        <v>209</v>
      </c>
    </row>
    <row r="25" spans="1:9" ht="12.75" customHeight="1">
      <c r="A25" s="624" t="s">
        <v>222</v>
      </c>
      <c r="B25" s="1076" t="s">
        <v>220</v>
      </c>
      <c r="C25" s="986">
        <v>1384.21</v>
      </c>
      <c r="D25" s="986"/>
      <c r="E25" s="986">
        <v>4540.2087999999994</v>
      </c>
      <c r="F25" s="986">
        <v>4.7063140000000008</v>
      </c>
      <c r="G25" s="986">
        <v>0</v>
      </c>
      <c r="H25" s="987">
        <v>124981.44</v>
      </c>
      <c r="I25" s="1063">
        <v>5.2623802616670136E-2</v>
      </c>
    </row>
    <row r="26" spans="1:9" ht="12.75" customHeight="1">
      <c r="A26" s="624" t="s">
        <v>223</v>
      </c>
      <c r="B26" s="1076" t="s">
        <v>220</v>
      </c>
      <c r="C26" s="986">
        <v>0</v>
      </c>
      <c r="D26" s="986"/>
      <c r="E26" s="986">
        <v>0</v>
      </c>
      <c r="F26" s="986">
        <v>0</v>
      </c>
      <c r="G26" s="986">
        <v>0</v>
      </c>
      <c r="H26" s="987">
        <v>0</v>
      </c>
      <c r="I26" s="1063" t="s">
        <v>209</v>
      </c>
    </row>
    <row r="27" spans="1:9">
      <c r="A27" s="1068"/>
      <c r="B27" s="1076"/>
      <c r="C27" s="986"/>
      <c r="D27" s="986"/>
      <c r="E27" s="986"/>
      <c r="F27" s="986"/>
      <c r="G27" s="986"/>
      <c r="H27" s="987"/>
      <c r="I27" s="1063" t="s">
        <v>209</v>
      </c>
    </row>
    <row r="28" spans="1:9" ht="12.75" customHeight="1">
      <c r="A28" s="622" t="s">
        <v>28</v>
      </c>
      <c r="B28" s="1066"/>
      <c r="C28" s="77"/>
      <c r="D28" s="77"/>
      <c r="E28" s="77"/>
      <c r="F28" s="77"/>
      <c r="G28" s="77"/>
      <c r="H28" s="77"/>
      <c r="I28" s="1067" t="s">
        <v>209</v>
      </c>
    </row>
    <row r="29" spans="1:9">
      <c r="A29" s="1069" t="s">
        <v>224</v>
      </c>
      <c r="B29" s="1076" t="s">
        <v>225</v>
      </c>
      <c r="C29" s="986">
        <v>12</v>
      </c>
      <c r="D29" s="986">
        <v>56</v>
      </c>
      <c r="E29" s="986">
        <v>3998.8</v>
      </c>
      <c r="F29" s="986">
        <v>5.1955999999999998</v>
      </c>
      <c r="G29" s="986">
        <v>-72.56</v>
      </c>
      <c r="H29" s="987">
        <v>146553.22999999998</v>
      </c>
      <c r="I29" s="1063">
        <v>6.1706668192936964E-2</v>
      </c>
    </row>
    <row r="30" spans="1:9" ht="12.75" customHeight="1">
      <c r="A30" s="1069" t="s">
        <v>226</v>
      </c>
      <c r="B30" s="1076" t="s">
        <v>225</v>
      </c>
      <c r="C30" s="986">
        <v>10</v>
      </c>
      <c r="D30" s="986">
        <v>35</v>
      </c>
      <c r="E30" s="986">
        <v>4365</v>
      </c>
      <c r="F30" s="986">
        <v>3.2447999999999997</v>
      </c>
      <c r="G30" s="986">
        <v>0</v>
      </c>
      <c r="H30" s="987">
        <v>100027.0447516381</v>
      </c>
      <c r="I30" s="1063">
        <v>2.5512528093353911E-2</v>
      </c>
    </row>
    <row r="31" spans="1:9" ht="12.75" customHeight="1">
      <c r="A31" s="91" t="s">
        <v>227</v>
      </c>
      <c r="B31" s="947" t="s">
        <v>225</v>
      </c>
      <c r="C31" s="986">
        <v>7</v>
      </c>
      <c r="D31" s="986">
        <v>21</v>
      </c>
      <c r="E31" s="986">
        <v>9093</v>
      </c>
      <c r="F31" s="986">
        <v>4.7219999999999995</v>
      </c>
      <c r="G31" s="986">
        <v>237.3</v>
      </c>
      <c r="H31" s="987">
        <v>65079.265248361902</v>
      </c>
      <c r="I31" s="1063">
        <v>1.6757658545940322E-2</v>
      </c>
    </row>
    <row r="32" spans="1:9" ht="12.75" customHeight="1">
      <c r="A32" s="1069" t="s">
        <v>228</v>
      </c>
      <c r="B32" s="1076" t="s">
        <v>225</v>
      </c>
      <c r="C32" s="986">
        <v>0</v>
      </c>
      <c r="D32" s="986">
        <v>0</v>
      </c>
      <c r="E32" s="986">
        <v>0</v>
      </c>
      <c r="F32" s="986">
        <v>0</v>
      </c>
      <c r="G32" s="986">
        <v>0</v>
      </c>
      <c r="H32" s="987">
        <v>0</v>
      </c>
      <c r="I32" s="1063" t="s">
        <v>209</v>
      </c>
    </row>
    <row r="33" spans="1:12" ht="12.75" customHeight="1">
      <c r="A33" s="1069" t="s">
        <v>229</v>
      </c>
      <c r="B33" s="1076" t="s">
        <v>225</v>
      </c>
      <c r="C33" s="986">
        <v>0</v>
      </c>
      <c r="D33" s="986">
        <v>0</v>
      </c>
      <c r="E33" s="986">
        <v>0</v>
      </c>
      <c r="F33" s="986">
        <v>0</v>
      </c>
      <c r="G33" s="986">
        <v>0</v>
      </c>
      <c r="H33" s="987">
        <v>0</v>
      </c>
      <c r="I33" s="1063" t="s">
        <v>209</v>
      </c>
    </row>
    <row r="34" spans="1:12" ht="12.75" customHeight="1">
      <c r="A34" s="1069" t="s">
        <v>230</v>
      </c>
      <c r="B34" s="1076" t="s">
        <v>211</v>
      </c>
      <c r="C34" s="986">
        <v>19</v>
      </c>
      <c r="D34" s="986">
        <v>1718</v>
      </c>
      <c r="E34" s="986">
        <v>909.42</v>
      </c>
      <c r="F34" s="986">
        <v>0.79080000000000006</v>
      </c>
      <c r="G34" s="986">
        <v>829.89200000000005</v>
      </c>
      <c r="H34" s="987">
        <v>168233.38999999998</v>
      </c>
      <c r="I34" s="1063">
        <v>6.495830003974197E-2</v>
      </c>
    </row>
    <row r="35" spans="1:12">
      <c r="A35" s="1070" t="s">
        <v>231</v>
      </c>
      <c r="B35" s="1076" t="s">
        <v>211</v>
      </c>
      <c r="C35" s="986">
        <v>2</v>
      </c>
      <c r="D35" s="986">
        <v>1200</v>
      </c>
      <c r="E35" s="986">
        <v>-4896</v>
      </c>
      <c r="F35" s="986">
        <v>-0.48</v>
      </c>
      <c r="G35" s="986">
        <v>1010.4</v>
      </c>
      <c r="H35" s="987">
        <v>73029.709999999992</v>
      </c>
      <c r="I35" s="1063">
        <v>3.0749374020595865E-2</v>
      </c>
      <c r="K35" s="149"/>
    </row>
    <row r="36" spans="1:12">
      <c r="A36" s="1069" t="s">
        <v>122</v>
      </c>
      <c r="B36" s="1076" t="s">
        <v>91</v>
      </c>
      <c r="C36" s="986">
        <v>31</v>
      </c>
      <c r="D36" s="986"/>
      <c r="E36" s="986">
        <v>2367.94</v>
      </c>
      <c r="F36" s="986">
        <v>0</v>
      </c>
      <c r="G36" s="986">
        <v>186.52200000000005</v>
      </c>
      <c r="H36" s="987">
        <v>9056.73</v>
      </c>
      <c r="I36" s="1063">
        <v>2.5829450429914777E-3</v>
      </c>
    </row>
    <row r="37" spans="1:12">
      <c r="A37" s="1069"/>
      <c r="B37" s="1076"/>
      <c r="C37" s="986"/>
      <c r="D37" s="986"/>
      <c r="E37" s="986"/>
      <c r="F37" s="986"/>
      <c r="G37" s="986"/>
      <c r="H37" s="987"/>
      <c r="I37" s="1063" t="s">
        <v>209</v>
      </c>
      <c r="L37" t="s">
        <v>232</v>
      </c>
    </row>
    <row r="38" spans="1:12">
      <c r="A38" s="622" t="s">
        <v>128</v>
      </c>
      <c r="B38" s="1066"/>
      <c r="C38" s="77"/>
      <c r="D38" s="77"/>
      <c r="E38" s="77"/>
      <c r="F38" s="77"/>
      <c r="G38" s="77"/>
      <c r="H38" s="77"/>
      <c r="I38" s="1067" t="s">
        <v>209</v>
      </c>
    </row>
    <row r="39" spans="1:12">
      <c r="A39" s="624" t="s">
        <v>233</v>
      </c>
      <c r="B39" s="1076" t="s">
        <v>91</v>
      </c>
      <c r="C39" s="986">
        <v>1076</v>
      </c>
      <c r="D39" s="986"/>
      <c r="E39" s="986">
        <v>137549.73000000001</v>
      </c>
      <c r="F39" s="986">
        <v>1.1047</v>
      </c>
      <c r="G39" s="986">
        <v>-1661.6860000000004</v>
      </c>
      <c r="H39" s="987">
        <v>113265.45003410761</v>
      </c>
      <c r="I39" s="1063">
        <v>3.9905032962025314E-2</v>
      </c>
    </row>
    <row r="40" spans="1:12">
      <c r="A40" s="625" t="s">
        <v>234</v>
      </c>
      <c r="B40" s="1076" t="s">
        <v>91</v>
      </c>
      <c r="C40" s="986" t="s">
        <v>235</v>
      </c>
      <c r="D40" s="986"/>
      <c r="E40" s="986"/>
      <c r="F40" s="986"/>
      <c r="G40" s="986"/>
      <c r="H40" s="987"/>
      <c r="I40" s="1063" t="s">
        <v>209</v>
      </c>
    </row>
    <row r="41" spans="1:12">
      <c r="A41" s="625" t="s">
        <v>236</v>
      </c>
      <c r="B41" s="1076" t="s">
        <v>91</v>
      </c>
      <c r="C41" s="986" t="s">
        <v>235</v>
      </c>
      <c r="D41" s="986"/>
      <c r="E41" s="986"/>
      <c r="F41" s="986"/>
      <c r="G41" s="986"/>
      <c r="H41" s="987"/>
      <c r="I41" s="1063" t="s">
        <v>209</v>
      </c>
    </row>
    <row r="42" spans="1:12">
      <c r="A42" s="91" t="s">
        <v>237</v>
      </c>
      <c r="B42" s="947" t="s">
        <v>91</v>
      </c>
      <c r="C42" s="986">
        <v>810</v>
      </c>
      <c r="D42" s="986"/>
      <c r="E42" s="986">
        <v>177123.60000000003</v>
      </c>
      <c r="F42" s="986">
        <v>1.98</v>
      </c>
      <c r="G42" s="986">
        <v>-3064.2839999999997</v>
      </c>
      <c r="H42" s="987">
        <v>59342.839603769811</v>
      </c>
      <c r="I42" s="1063">
        <v>2.4656105649429275E-2</v>
      </c>
    </row>
    <row r="43" spans="1:12">
      <c r="A43" s="490" t="s">
        <v>238</v>
      </c>
      <c r="B43" s="937" t="s">
        <v>91</v>
      </c>
      <c r="C43" s="986">
        <v>182</v>
      </c>
      <c r="D43" s="986"/>
      <c r="E43" s="986">
        <v>21698.04</v>
      </c>
      <c r="F43" s="986">
        <v>0.47320000000000001</v>
      </c>
      <c r="G43" s="986">
        <v>0</v>
      </c>
      <c r="H43" s="987">
        <v>11480.762808694239</v>
      </c>
      <c r="I43" s="1063">
        <v>5.1643798127045107E-3</v>
      </c>
    </row>
    <row r="44" spans="1:12">
      <c r="A44" s="625" t="s">
        <v>239</v>
      </c>
      <c r="B44" s="1076" t="s">
        <v>91</v>
      </c>
      <c r="C44" s="986">
        <v>669</v>
      </c>
      <c r="D44" s="986"/>
      <c r="E44" s="986">
        <v>215677.51</v>
      </c>
      <c r="F44" s="986">
        <v>1.9436000000000002</v>
      </c>
      <c r="G44" s="986">
        <v>-2960.4259999999995</v>
      </c>
      <c r="H44" s="987">
        <v>119258.64112188955</v>
      </c>
      <c r="I44" s="1063">
        <v>3.0243039936152166E-2</v>
      </c>
    </row>
    <row r="45" spans="1:12">
      <c r="A45" s="625" t="s">
        <v>240</v>
      </c>
      <c r="B45" s="1076" t="s">
        <v>91</v>
      </c>
      <c r="C45" s="986">
        <v>356</v>
      </c>
      <c r="D45" s="986"/>
      <c r="E45" s="986">
        <v>65296.36</v>
      </c>
      <c r="F45" s="986">
        <v>0.60110000000000008</v>
      </c>
      <c r="G45" s="986">
        <v>-921.88499999999999</v>
      </c>
      <c r="H45" s="987">
        <v>9650.1852287279962</v>
      </c>
      <c r="I45" s="1063">
        <v>4.0632387335778368E-3</v>
      </c>
    </row>
    <row r="46" spans="1:12">
      <c r="A46" s="625" t="s">
        <v>241</v>
      </c>
      <c r="B46" s="1076" t="s">
        <v>91</v>
      </c>
      <c r="C46" s="986">
        <v>58</v>
      </c>
      <c r="D46" s="986"/>
      <c r="E46" s="986">
        <v>11939.88</v>
      </c>
      <c r="F46" s="986">
        <v>1.6240000000000001</v>
      </c>
      <c r="G46" s="986">
        <v>-206.53799999999998</v>
      </c>
      <c r="H46" s="987">
        <v>0</v>
      </c>
      <c r="I46" s="1063" t="s">
        <v>209</v>
      </c>
    </row>
    <row r="47" spans="1:12">
      <c r="A47" s="625" t="s">
        <v>242</v>
      </c>
      <c r="B47" s="1076" t="s">
        <v>91</v>
      </c>
      <c r="C47" s="986">
        <v>24</v>
      </c>
      <c r="D47" s="986"/>
      <c r="E47" s="986">
        <v>6327.1200000000008</v>
      </c>
      <c r="F47" s="986">
        <v>0</v>
      </c>
      <c r="G47" s="986">
        <v>0</v>
      </c>
      <c r="H47" s="987">
        <v>1970.3585450294408</v>
      </c>
      <c r="I47" s="1063">
        <v>2.0974591807359296E-3</v>
      </c>
    </row>
    <row r="48" spans="1:12">
      <c r="A48" s="947" t="s">
        <v>243</v>
      </c>
      <c r="B48" s="947" t="s">
        <v>91</v>
      </c>
      <c r="C48" s="986">
        <v>0</v>
      </c>
      <c r="D48" s="986"/>
      <c r="E48" s="986">
        <v>0</v>
      </c>
      <c r="F48" s="986">
        <v>0</v>
      </c>
      <c r="G48" s="986">
        <v>0</v>
      </c>
      <c r="H48" s="987">
        <v>0</v>
      </c>
      <c r="I48" s="1063" t="s">
        <v>209</v>
      </c>
    </row>
    <row r="49" spans="1:9">
      <c r="A49" s="625" t="s">
        <v>244</v>
      </c>
      <c r="B49" s="1076" t="s">
        <v>91</v>
      </c>
      <c r="C49" s="986">
        <v>592</v>
      </c>
      <c r="D49" s="986"/>
      <c r="E49" s="986">
        <v>319525.17000000004</v>
      </c>
      <c r="F49" s="986">
        <v>0</v>
      </c>
      <c r="G49" s="986">
        <v>0</v>
      </c>
      <c r="H49" s="987">
        <v>220784.80642354599</v>
      </c>
      <c r="I49" s="1063">
        <v>4.1624945476100877E-2</v>
      </c>
    </row>
    <row r="50" spans="1:9">
      <c r="A50" s="624" t="s">
        <v>245</v>
      </c>
      <c r="B50" s="1076" t="s">
        <v>91</v>
      </c>
      <c r="C50" s="986">
        <v>5</v>
      </c>
      <c r="D50" s="986"/>
      <c r="E50" s="986">
        <v>2694.66</v>
      </c>
      <c r="F50" s="986">
        <v>0</v>
      </c>
      <c r="G50" s="986">
        <v>0</v>
      </c>
      <c r="H50" s="987">
        <v>1043.4193265813765</v>
      </c>
      <c r="I50" s="1063">
        <v>4.3933477393473167E-4</v>
      </c>
    </row>
    <row r="51" spans="1:9">
      <c r="A51" s="624" t="s">
        <v>246</v>
      </c>
      <c r="B51" s="1076" t="s">
        <v>91</v>
      </c>
      <c r="C51" s="986" t="s">
        <v>235</v>
      </c>
      <c r="D51" s="986"/>
      <c r="E51" s="986">
        <v>0</v>
      </c>
      <c r="F51" s="986">
        <v>0</v>
      </c>
      <c r="G51" s="986">
        <v>0</v>
      </c>
      <c r="H51" s="987">
        <v>0</v>
      </c>
      <c r="I51" s="1063" t="s">
        <v>209</v>
      </c>
    </row>
    <row r="52" spans="1:9">
      <c r="A52" s="624" t="s">
        <v>247</v>
      </c>
      <c r="B52" s="1076" t="s">
        <v>91</v>
      </c>
      <c r="C52" s="986">
        <v>60</v>
      </c>
      <c r="D52" s="986"/>
      <c r="E52" s="986">
        <v>3668.67</v>
      </c>
      <c r="F52" s="986">
        <v>0.27600000000000002</v>
      </c>
      <c r="G52" s="986">
        <v>-63.48</v>
      </c>
      <c r="H52" s="987">
        <v>6748.0954276542088</v>
      </c>
      <c r="I52" s="1063">
        <v>2.8413091428735231E-3</v>
      </c>
    </row>
    <row r="53" spans="1:9">
      <c r="A53" s="1069"/>
      <c r="B53" s="1076"/>
      <c r="C53" s="986"/>
      <c r="D53" s="986"/>
      <c r="E53" s="986"/>
      <c r="F53" s="986"/>
      <c r="G53" s="986"/>
      <c r="H53" s="987"/>
      <c r="I53" s="1064" t="s">
        <v>209</v>
      </c>
    </row>
    <row r="54" spans="1:9">
      <c r="A54" s="622" t="s">
        <v>31</v>
      </c>
      <c r="B54" s="1066"/>
      <c r="C54" s="77"/>
      <c r="D54" s="77"/>
      <c r="E54" s="77"/>
      <c r="F54" s="77"/>
      <c r="G54" s="77"/>
      <c r="H54" s="77"/>
      <c r="I54" s="1067" t="s">
        <v>209</v>
      </c>
    </row>
    <row r="55" spans="1:9">
      <c r="A55" s="1069" t="s">
        <v>248</v>
      </c>
      <c r="B55" s="1076" t="s">
        <v>91</v>
      </c>
      <c r="C55" s="986">
        <v>1</v>
      </c>
      <c r="D55" s="986"/>
      <c r="E55" s="986">
        <v>130</v>
      </c>
      <c r="F55" s="986">
        <v>2.1399999999999999E-2</v>
      </c>
      <c r="G55" s="986">
        <v>-2.2490000000000001</v>
      </c>
      <c r="H55" s="987">
        <v>119.30000000000001</v>
      </c>
      <c r="I55" s="1063">
        <v>5.0231615607635405E-5</v>
      </c>
    </row>
    <row r="56" spans="1:9">
      <c r="A56" s="1069" t="s">
        <v>249</v>
      </c>
      <c r="B56" s="1076" t="s">
        <v>91</v>
      </c>
      <c r="C56" s="986">
        <v>0</v>
      </c>
      <c r="D56" s="986"/>
      <c r="E56" s="986">
        <v>0</v>
      </c>
      <c r="F56" s="986">
        <v>0</v>
      </c>
      <c r="G56" s="986">
        <v>0</v>
      </c>
      <c r="H56" s="987">
        <v>0</v>
      </c>
      <c r="I56" s="1063">
        <v>0</v>
      </c>
    </row>
    <row r="57" spans="1:9">
      <c r="A57" s="1069"/>
      <c r="B57" s="1076"/>
      <c r="C57" s="986"/>
      <c r="D57" s="986"/>
      <c r="E57" s="986"/>
      <c r="F57" s="986"/>
      <c r="G57" s="986"/>
      <c r="H57" s="987"/>
      <c r="I57" s="1063"/>
    </row>
    <row r="58" spans="1:9">
      <c r="A58" s="622" t="s">
        <v>250</v>
      </c>
      <c r="B58" s="1066"/>
      <c r="C58" s="77"/>
      <c r="D58" s="77"/>
      <c r="E58" s="77"/>
      <c r="F58" s="77"/>
      <c r="G58" s="77"/>
      <c r="H58" s="77"/>
      <c r="I58" s="1189"/>
    </row>
    <row r="59" spans="1:9" ht="14.25">
      <c r="A59" s="1070" t="s">
        <v>251</v>
      </c>
      <c r="B59" s="1076"/>
      <c r="C59" s="986"/>
      <c r="D59" s="986"/>
      <c r="E59" s="986"/>
      <c r="F59" s="986"/>
      <c r="G59" s="986"/>
      <c r="H59" s="1078"/>
      <c r="I59" s="1063"/>
    </row>
    <row r="60" spans="1:9" ht="13.5" thickBot="1">
      <c r="A60" s="627"/>
      <c r="B60" s="1071"/>
      <c r="C60" s="1072"/>
      <c r="D60" s="1072"/>
      <c r="E60" s="44"/>
      <c r="F60" s="45"/>
      <c r="G60" s="44"/>
      <c r="H60" s="46"/>
      <c r="I60" s="1190"/>
    </row>
    <row r="61" spans="1:9" ht="13.5" thickBot="1">
      <c r="A61" s="628" t="s">
        <v>9</v>
      </c>
      <c r="B61" s="1073" t="s">
        <v>40</v>
      </c>
      <c r="C61" s="1079">
        <f t="shared" ref="C61:H61" si="0">SUM(C9:C57)</f>
        <v>11460.21</v>
      </c>
      <c r="D61" s="1079">
        <f t="shared" si="0"/>
        <v>23280.38</v>
      </c>
      <c r="E61" s="1079">
        <f t="shared" si="0"/>
        <v>988781.00680000009</v>
      </c>
      <c r="F61" s="1079">
        <f>SUM(F9:F57)</f>
        <v>27.369213999999996</v>
      </c>
      <c r="G61" s="1079">
        <f t="shared" si="0"/>
        <v>61186.65489999998</v>
      </c>
      <c r="H61" s="1080">
        <f t="shared" si="0"/>
        <v>2953002.1485199998</v>
      </c>
      <c r="I61" s="1191"/>
    </row>
    <row r="62" spans="1:9" ht="13.5" thickBot="1">
      <c r="A62" s="39"/>
      <c r="B62" s="3"/>
      <c r="C62" s="1081"/>
      <c r="D62" s="1081"/>
      <c r="E62" s="1081"/>
      <c r="F62" s="1081"/>
      <c r="G62" s="1081"/>
    </row>
    <row r="63" spans="1:9" ht="13.5" thickBot="1">
      <c r="A63" s="204" t="s">
        <v>252</v>
      </c>
      <c r="B63" s="205" t="s">
        <v>253</v>
      </c>
      <c r="H63" s="255"/>
    </row>
    <row r="64" spans="1:9" ht="27">
      <c r="A64" s="40" t="s">
        <v>254</v>
      </c>
      <c r="B64" s="1083">
        <v>23</v>
      </c>
      <c r="G64" s="150"/>
      <c r="H64" s="255"/>
    </row>
    <row r="65" spans="1:9" ht="25.5">
      <c r="A65" s="43" t="s">
        <v>255</v>
      </c>
      <c r="B65" s="1083">
        <v>3</v>
      </c>
      <c r="H65" s="255"/>
    </row>
    <row r="66" spans="1:9" ht="27">
      <c r="A66" s="99" t="s">
        <v>256</v>
      </c>
      <c r="B66" s="1082">
        <v>2243</v>
      </c>
      <c r="H66" s="255"/>
    </row>
    <row r="67" spans="1:9" ht="25.5">
      <c r="A67" s="99" t="s">
        <v>257</v>
      </c>
      <c r="B67" s="1082">
        <v>218</v>
      </c>
    </row>
    <row r="68" spans="1:9" ht="13.5" thickBot="1"/>
    <row r="69" spans="1:9" s="333" customFormat="1" ht="15" customHeight="1">
      <c r="A69" s="451"/>
      <c r="B69" s="1351" t="s">
        <v>258</v>
      </c>
      <c r="C69" s="1352"/>
      <c r="D69" s="1353"/>
      <c r="E69" s="1"/>
      <c r="F69" s="255"/>
      <c r="G69" s="389"/>
      <c r="H69" s="390"/>
      <c r="I69" s="1192"/>
    </row>
    <row r="70" spans="1:9" s="333" customFormat="1" ht="13.5" thickBot="1">
      <c r="A70" s="452" t="s">
        <v>259</v>
      </c>
      <c r="B70" s="453" t="s">
        <v>7</v>
      </c>
      <c r="C70" s="454" t="s">
        <v>8</v>
      </c>
      <c r="D70" s="455" t="s">
        <v>9</v>
      </c>
      <c r="E70" s="1"/>
      <c r="F70" s="255"/>
      <c r="G70" s="255"/>
      <c r="H70" s="390"/>
      <c r="I70" s="1192"/>
    </row>
    <row r="71" spans="1:9" s="333" customFormat="1">
      <c r="A71" s="447" t="s">
        <v>260</v>
      </c>
      <c r="B71" s="448">
        <v>254732.11350000001</v>
      </c>
      <c r="C71" s="449">
        <v>285642.13650000002</v>
      </c>
      <c r="D71" s="450">
        <v>540374.25</v>
      </c>
      <c r="E71" s="255"/>
      <c r="F71" s="390"/>
      <c r="G71" s="390"/>
      <c r="H71" s="390"/>
      <c r="I71" s="1192"/>
    </row>
    <row r="72" spans="1:9" s="333" customFormat="1">
      <c r="A72" s="432" t="s">
        <v>261</v>
      </c>
      <c r="B72" s="391">
        <v>647866.95480000007</v>
      </c>
      <c r="C72" s="392">
        <v>598031.03519999993</v>
      </c>
      <c r="D72" s="1120">
        <v>1245897.99</v>
      </c>
      <c r="E72" s="255"/>
      <c r="F72" s="390"/>
      <c r="G72" s="390"/>
      <c r="H72" s="390"/>
      <c r="I72" s="1192"/>
    </row>
    <row r="73" spans="1:9" s="333" customFormat="1" ht="15">
      <c r="A73" s="433" t="s">
        <v>262</v>
      </c>
      <c r="B73" s="391">
        <v>1538084.5099999998</v>
      </c>
      <c r="C73" s="392">
        <v>202231.84999999998</v>
      </c>
      <c r="D73" s="1121">
        <v>1740316.3599999999</v>
      </c>
      <c r="E73" s="393" t="s">
        <v>263</v>
      </c>
      <c r="F73" s="390"/>
      <c r="G73" s="1123"/>
      <c r="H73" s="394"/>
      <c r="I73" s="1192"/>
    </row>
    <row r="74" spans="1:9" s="333" customFormat="1" ht="15.75" thickBot="1">
      <c r="A74" s="395"/>
      <c r="B74" s="396"/>
      <c r="C74" s="397"/>
      <c r="D74" s="398"/>
      <c r="E74" s="255"/>
      <c r="F74" s="390"/>
      <c r="G74" s="390"/>
      <c r="H74" s="390"/>
      <c r="I74" s="1192"/>
    </row>
    <row r="75" spans="1:9" s="333" customFormat="1" ht="13.5" thickBot="1">
      <c r="A75" s="431" t="s">
        <v>264</v>
      </c>
      <c r="B75" s="1084">
        <f>SUM(B71:B73)</f>
        <v>2440683.5782999997</v>
      </c>
      <c r="C75" s="1085">
        <f>SUM(C71:C73)</f>
        <v>1085905.0216999999</v>
      </c>
      <c r="D75" s="1086">
        <f>SUM(D71:D73)</f>
        <v>3526588.5999999996</v>
      </c>
      <c r="E75" s="1"/>
      <c r="H75" s="390"/>
      <c r="I75" s="1192"/>
    </row>
    <row r="76" spans="1:9" s="333" customFormat="1" ht="15">
      <c r="A76" s="399"/>
      <c r="B76" s="400"/>
      <c r="C76" s="401"/>
      <c r="D76" s="401"/>
      <c r="E76" s="1"/>
      <c r="H76" s="390"/>
      <c r="I76" s="1192"/>
    </row>
    <row r="77" spans="1:9" s="333" customFormat="1" ht="15" customHeight="1">
      <c r="A77" s="1306" t="s">
        <v>159</v>
      </c>
      <c r="B77" s="1306"/>
      <c r="C77" s="1306"/>
      <c r="D77" s="1306"/>
      <c r="E77" s="1306"/>
      <c r="F77" s="1306"/>
      <c r="G77" s="1306"/>
      <c r="H77" s="1306"/>
      <c r="I77" s="1193"/>
    </row>
    <row r="78" spans="1:9" ht="57" customHeight="1">
      <c r="A78" s="1354" t="s">
        <v>265</v>
      </c>
      <c r="B78" s="1354"/>
      <c r="C78" s="1354"/>
      <c r="D78" s="1354"/>
      <c r="E78" s="1354"/>
      <c r="F78" s="1354"/>
      <c r="G78" s="1354"/>
      <c r="H78" s="1354"/>
    </row>
    <row r="79" spans="1:9" ht="13.5" customHeight="1">
      <c r="A79" s="1354" t="s">
        <v>266</v>
      </c>
      <c r="B79" s="1354"/>
      <c r="C79" s="1354"/>
      <c r="D79" s="1354"/>
      <c r="E79" s="1354"/>
      <c r="F79" s="1354"/>
      <c r="G79" s="1354"/>
      <c r="H79" s="1354"/>
    </row>
    <row r="80" spans="1:9" ht="14.25" customHeight="1">
      <c r="A80" s="1354" t="s">
        <v>267</v>
      </c>
      <c r="B80" s="1354"/>
      <c r="C80" s="1354"/>
      <c r="D80" s="1354"/>
      <c r="E80" s="1354"/>
      <c r="F80" s="1354"/>
      <c r="G80" s="1354"/>
      <c r="H80" s="1354"/>
    </row>
    <row r="81" spans="1:8" ht="13.5" customHeight="1">
      <c r="A81" s="1355" t="s">
        <v>268</v>
      </c>
      <c r="B81" s="1355"/>
      <c r="C81" s="1355"/>
      <c r="D81" s="1355"/>
      <c r="E81" s="1355"/>
      <c r="F81" s="1355"/>
      <c r="G81" s="1355"/>
      <c r="H81" s="1355"/>
    </row>
    <row r="82" spans="1:8" ht="25.5" customHeight="1">
      <c r="A82" s="1346" t="s">
        <v>269</v>
      </c>
      <c r="B82" s="1346"/>
      <c r="C82" s="1346"/>
      <c r="D82" s="1346"/>
      <c r="E82" s="1346"/>
      <c r="F82" s="1346"/>
      <c r="G82" s="1346"/>
    </row>
    <row r="83" spans="1:8" ht="15" customHeight="1">
      <c r="A83" s="1346" t="s">
        <v>270</v>
      </c>
      <c r="B83" s="1346"/>
      <c r="C83" s="1346"/>
      <c r="D83" s="1346"/>
      <c r="E83" s="1346"/>
      <c r="F83" s="1346"/>
      <c r="G83" s="1346"/>
      <c r="H83" s="1346"/>
    </row>
    <row r="84" spans="1:8" ht="15" customHeight="1">
      <c r="A84" s="1346" t="s">
        <v>271</v>
      </c>
      <c r="B84" s="1346"/>
      <c r="C84" s="1346"/>
      <c r="D84" s="1346"/>
      <c r="E84" s="1346"/>
      <c r="F84" s="1346"/>
      <c r="G84" s="1346"/>
      <c r="H84" s="1346"/>
    </row>
    <row r="85" spans="1:8">
      <c r="A85" s="1346"/>
      <c r="B85" s="1346"/>
      <c r="C85" s="1346"/>
      <c r="D85" s="1346"/>
      <c r="E85" s="1346"/>
      <c r="F85" s="1346"/>
      <c r="G85" s="1346"/>
      <c r="H85" s="1346"/>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A1:H1"/>
    <mergeCell ref="A2:H2"/>
    <mergeCell ref="B5:H5"/>
    <mergeCell ref="C6:H6"/>
    <mergeCell ref="A4:H4"/>
    <mergeCell ref="A3:H3"/>
    <mergeCell ref="B69:D69"/>
    <mergeCell ref="A83:H83"/>
    <mergeCell ref="A84:H84"/>
    <mergeCell ref="A85:H85"/>
    <mergeCell ref="A78:H78"/>
    <mergeCell ref="A79:H79"/>
    <mergeCell ref="A82:G82"/>
    <mergeCell ref="A80:H80"/>
    <mergeCell ref="A77:H77"/>
    <mergeCell ref="A81:H81"/>
  </mergeCells>
  <printOptions horizontalCentered="1" verticalCentered="1"/>
  <pageMargins left="0.25" right="0.25" top="0.5" bottom="0.5" header="0.5" footer="0.5"/>
  <pageSetup paperSize="5" scale="43"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pageSetUpPr fitToPage="1"/>
  </sheetPr>
  <dimension ref="A1:D60"/>
  <sheetViews>
    <sheetView zoomScale="77" zoomScaleNormal="100" workbookViewId="0">
      <selection sqref="A1:D1"/>
    </sheetView>
  </sheetViews>
  <sheetFormatPr defaultColWidth="8.5703125" defaultRowHeight="12.75"/>
  <cols>
    <col min="1" max="1" width="45.5703125" customWidth="1"/>
    <col min="2" max="3" width="13" customWidth="1"/>
    <col min="4" max="4" width="29" customWidth="1"/>
  </cols>
  <sheetData>
    <row r="1" spans="1:4" s="1179" customFormat="1" ht="17.25" customHeight="1">
      <c r="A1" s="1364" t="s">
        <v>272</v>
      </c>
      <c r="B1" s="1364"/>
      <c r="C1" s="1364"/>
      <c r="D1" s="1364"/>
    </row>
    <row r="2" spans="1:4" s="1179" customFormat="1" ht="15.75">
      <c r="A2" s="1307" t="s">
        <v>1</v>
      </c>
      <c r="B2" s="1307"/>
      <c r="C2" s="1307"/>
      <c r="D2" s="1307"/>
    </row>
    <row r="3" spans="1:4" s="1179" customFormat="1" ht="15.75">
      <c r="A3" s="1309" t="s">
        <v>877</v>
      </c>
      <c r="B3" s="1309"/>
      <c r="C3" s="1309"/>
      <c r="D3" s="1309"/>
    </row>
    <row r="4" spans="1:4" ht="13.5" thickBot="1"/>
    <row r="5" spans="1:4" s="42" customFormat="1" ht="34.5" customHeight="1" thickBot="1">
      <c r="A5" s="206" t="s">
        <v>273</v>
      </c>
      <c r="B5" s="206" t="s">
        <v>274</v>
      </c>
      <c r="C5" s="206" t="s">
        <v>275</v>
      </c>
      <c r="D5" s="206" t="s">
        <v>276</v>
      </c>
    </row>
    <row r="6" spans="1:4" s="41" customFormat="1">
      <c r="A6" s="190" t="s">
        <v>23</v>
      </c>
      <c r="B6" s="52"/>
      <c r="C6" s="52"/>
      <c r="D6" s="191"/>
    </row>
    <row r="7" spans="1:4" s="41" customFormat="1">
      <c r="A7" s="169" t="s">
        <v>90</v>
      </c>
      <c r="B7" s="621">
        <v>44562</v>
      </c>
      <c r="C7" s="90"/>
      <c r="D7" s="89" t="s">
        <v>277</v>
      </c>
    </row>
    <row r="8" spans="1:4" s="41" customFormat="1">
      <c r="A8" s="169" t="s">
        <v>92</v>
      </c>
      <c r="B8" s="621">
        <v>44562</v>
      </c>
      <c r="C8" s="90"/>
      <c r="D8" s="89" t="s">
        <v>277</v>
      </c>
    </row>
    <row r="9" spans="1:4" s="41" customFormat="1">
      <c r="A9" s="169"/>
      <c r="B9" s="90"/>
      <c r="C9" s="90"/>
      <c r="D9" s="89"/>
    </row>
    <row r="10" spans="1:4" s="41" customFormat="1">
      <c r="A10" s="192" t="s">
        <v>26</v>
      </c>
      <c r="B10" s="100"/>
      <c r="C10" s="100"/>
      <c r="D10" s="193"/>
    </row>
    <row r="11" spans="1:4" s="41" customFormat="1">
      <c r="A11" s="974" t="s">
        <v>210</v>
      </c>
      <c r="B11" s="621">
        <v>44562</v>
      </c>
      <c r="C11" s="90"/>
      <c r="D11" s="89" t="s">
        <v>277</v>
      </c>
    </row>
    <row r="12" spans="1:4" s="41" customFormat="1">
      <c r="A12" s="975" t="s">
        <v>212</v>
      </c>
      <c r="B12" s="621">
        <v>44562</v>
      </c>
      <c r="C12" s="90"/>
      <c r="D12" s="89" t="s">
        <v>277</v>
      </c>
    </row>
    <row r="13" spans="1:4" s="41" customFormat="1">
      <c r="A13" s="98" t="s">
        <v>213</v>
      </c>
      <c r="B13" s="621">
        <v>44562</v>
      </c>
      <c r="C13" s="90"/>
      <c r="D13" s="194" t="s">
        <v>277</v>
      </c>
    </row>
    <row r="14" spans="1:4" s="41" customFormat="1">
      <c r="A14" s="98" t="s">
        <v>214</v>
      </c>
      <c r="B14" s="621">
        <v>44562</v>
      </c>
      <c r="C14" s="90"/>
      <c r="D14" s="194" t="s">
        <v>277</v>
      </c>
    </row>
    <row r="15" spans="1:4" s="41" customFormat="1">
      <c r="A15" s="169" t="s">
        <v>102</v>
      </c>
      <c r="B15" s="621">
        <v>44562</v>
      </c>
      <c r="C15" s="90"/>
      <c r="D15" s="194" t="s">
        <v>277</v>
      </c>
    </row>
    <row r="16" spans="1:4" s="41" customFormat="1">
      <c r="A16" s="169" t="s">
        <v>216</v>
      </c>
      <c r="B16" s="621">
        <v>44562</v>
      </c>
      <c r="C16" s="90"/>
      <c r="D16" s="89" t="s">
        <v>277</v>
      </c>
    </row>
    <row r="17" spans="1:4" s="41" customFormat="1">
      <c r="A17" s="169" t="s">
        <v>217</v>
      </c>
      <c r="B17" s="621">
        <v>44562</v>
      </c>
      <c r="C17" s="90"/>
      <c r="D17" s="89" t="s">
        <v>277</v>
      </c>
    </row>
    <row r="18" spans="1:4" s="41" customFormat="1">
      <c r="A18" s="169" t="s">
        <v>218</v>
      </c>
      <c r="B18" s="621">
        <v>44562</v>
      </c>
      <c r="C18" s="90"/>
      <c r="D18" s="89" t="s">
        <v>277</v>
      </c>
    </row>
    <row r="19" spans="1:4" s="41" customFormat="1">
      <c r="A19" s="169"/>
      <c r="B19" s="90"/>
      <c r="C19" s="90"/>
      <c r="D19" s="89"/>
    </row>
    <row r="20" spans="1:4" s="41" customFormat="1">
      <c r="A20" s="192" t="s">
        <v>219</v>
      </c>
      <c r="B20" s="100"/>
      <c r="C20" s="100"/>
      <c r="D20" s="193"/>
    </row>
    <row r="21" spans="1:4" s="41" customFormat="1">
      <c r="A21" s="169" t="s">
        <v>109</v>
      </c>
      <c r="B21" s="621">
        <v>44562</v>
      </c>
      <c r="C21" s="90"/>
      <c r="D21" s="89" t="s">
        <v>277</v>
      </c>
    </row>
    <row r="22" spans="1:4" s="41" customFormat="1">
      <c r="A22" s="169" t="s">
        <v>221</v>
      </c>
      <c r="B22" s="621">
        <v>44562</v>
      </c>
      <c r="C22" s="90"/>
      <c r="D22" s="89" t="s">
        <v>277</v>
      </c>
    </row>
    <row r="23" spans="1:4" s="41" customFormat="1">
      <c r="A23" s="169" t="s">
        <v>222</v>
      </c>
      <c r="B23" s="621">
        <v>44562</v>
      </c>
      <c r="C23" s="90"/>
      <c r="D23" s="89" t="s">
        <v>277</v>
      </c>
    </row>
    <row r="24" spans="1:4" s="41" customFormat="1">
      <c r="A24" s="169" t="s">
        <v>223</v>
      </c>
      <c r="B24" s="621">
        <v>44562</v>
      </c>
      <c r="C24" s="90"/>
      <c r="D24" s="89" t="s">
        <v>277</v>
      </c>
    </row>
    <row r="25" spans="1:4" s="41" customFormat="1">
      <c r="A25" s="169"/>
      <c r="B25" s="90"/>
      <c r="C25" s="90"/>
      <c r="D25" s="89"/>
    </row>
    <row r="26" spans="1:4" s="41" customFormat="1">
      <c r="A26" s="192" t="s">
        <v>28</v>
      </c>
      <c r="B26" s="100"/>
      <c r="C26" s="100"/>
      <c r="D26" s="193"/>
    </row>
    <row r="27" spans="1:4" s="41" customFormat="1">
      <c r="A27" s="169" t="s">
        <v>224</v>
      </c>
      <c r="B27" s="621">
        <v>44562</v>
      </c>
      <c r="C27" s="90"/>
      <c r="D27" s="194" t="s">
        <v>278</v>
      </c>
    </row>
    <row r="28" spans="1:4" s="41" customFormat="1">
      <c r="A28" s="91" t="s">
        <v>226</v>
      </c>
      <c r="B28" s="621">
        <v>44562</v>
      </c>
      <c r="C28" s="90"/>
      <c r="D28" s="194" t="s">
        <v>278</v>
      </c>
    </row>
    <row r="29" spans="1:4" s="41" customFormat="1" ht="15">
      <c r="A29" s="1114" t="s">
        <v>279</v>
      </c>
      <c r="B29" s="621">
        <v>44562</v>
      </c>
      <c r="C29" s="90"/>
      <c r="D29" s="194" t="s">
        <v>278</v>
      </c>
    </row>
    <row r="30" spans="1:4" s="41" customFormat="1">
      <c r="A30" s="91" t="s">
        <v>228</v>
      </c>
      <c r="B30" s="621">
        <v>44562</v>
      </c>
      <c r="C30" s="90"/>
      <c r="D30" s="194" t="s">
        <v>278</v>
      </c>
    </row>
    <row r="31" spans="1:4" s="41" customFormat="1">
      <c r="A31" s="91" t="s">
        <v>229</v>
      </c>
      <c r="B31" s="621">
        <v>44562</v>
      </c>
      <c r="C31" s="90"/>
      <c r="D31" s="194" t="s">
        <v>278</v>
      </c>
    </row>
    <row r="32" spans="1:4" s="41" customFormat="1">
      <c r="A32" s="169" t="s">
        <v>230</v>
      </c>
      <c r="B32" s="621">
        <v>44562</v>
      </c>
      <c r="C32" s="90"/>
      <c r="D32" s="194" t="s">
        <v>277</v>
      </c>
    </row>
    <row r="33" spans="1:4" s="41" customFormat="1">
      <c r="A33" s="169" t="s">
        <v>231</v>
      </c>
      <c r="B33" s="621">
        <v>44562</v>
      </c>
      <c r="C33" s="90"/>
      <c r="D33" s="194" t="s">
        <v>277</v>
      </c>
    </row>
    <row r="34" spans="1:4" s="41" customFormat="1">
      <c r="A34" s="169" t="s">
        <v>122</v>
      </c>
      <c r="B34" s="621">
        <v>44562</v>
      </c>
      <c r="C34" s="90"/>
      <c r="D34" s="194" t="s">
        <v>277</v>
      </c>
    </row>
    <row r="35" spans="1:4" s="41" customFormat="1">
      <c r="A35" s="169"/>
      <c r="B35" s="90"/>
      <c r="C35" s="90"/>
      <c r="D35" s="89"/>
    </row>
    <row r="36" spans="1:4" s="41" customFormat="1">
      <c r="A36" s="192" t="s">
        <v>30</v>
      </c>
      <c r="B36" s="100"/>
      <c r="C36" s="100"/>
      <c r="D36" s="193"/>
    </row>
    <row r="37" spans="1:4" s="41" customFormat="1">
      <c r="A37" s="169" t="s">
        <v>233</v>
      </c>
      <c r="B37" s="621">
        <v>44562</v>
      </c>
      <c r="C37" s="90"/>
      <c r="D37" s="194" t="s">
        <v>277</v>
      </c>
    </row>
    <row r="38" spans="1:4" s="41" customFormat="1">
      <c r="A38" s="169" t="s">
        <v>234</v>
      </c>
      <c r="B38" s="621">
        <v>44562</v>
      </c>
      <c r="C38" s="90"/>
      <c r="D38" s="194" t="s">
        <v>277</v>
      </c>
    </row>
    <row r="39" spans="1:4" s="41" customFormat="1">
      <c r="A39" s="98" t="s">
        <v>236</v>
      </c>
      <c r="B39" s="621">
        <v>44562</v>
      </c>
      <c r="C39" s="90"/>
      <c r="D39" s="194" t="s">
        <v>277</v>
      </c>
    </row>
    <row r="40" spans="1:4" s="41" customFormat="1" ht="15">
      <c r="A40" s="1114" t="s">
        <v>237</v>
      </c>
      <c r="B40" s="621">
        <v>44562</v>
      </c>
      <c r="C40" s="90"/>
      <c r="D40" s="194" t="s">
        <v>277</v>
      </c>
    </row>
    <row r="41" spans="1:4" s="41" customFormat="1" ht="15">
      <c r="A41" s="1115" t="s">
        <v>238</v>
      </c>
      <c r="B41" s="621">
        <v>44562</v>
      </c>
      <c r="C41" s="90"/>
      <c r="D41" s="194" t="s">
        <v>277</v>
      </c>
    </row>
    <row r="42" spans="1:4" s="41" customFormat="1">
      <c r="A42" s="98" t="s">
        <v>239</v>
      </c>
      <c r="B42" s="621">
        <v>44562</v>
      </c>
      <c r="C42" s="90"/>
      <c r="D42" s="194" t="s">
        <v>277</v>
      </c>
    </row>
    <row r="43" spans="1:4" s="41" customFormat="1">
      <c r="A43" s="98" t="s">
        <v>240</v>
      </c>
      <c r="B43" s="621">
        <v>44562</v>
      </c>
      <c r="C43" s="90"/>
      <c r="D43" s="194" t="s">
        <v>277</v>
      </c>
    </row>
    <row r="44" spans="1:4" s="41" customFormat="1">
      <c r="A44" s="98" t="s">
        <v>241</v>
      </c>
      <c r="B44" s="621">
        <v>44562</v>
      </c>
      <c r="C44" s="90"/>
      <c r="D44" s="194" t="s">
        <v>277</v>
      </c>
    </row>
    <row r="45" spans="1:4" s="41" customFormat="1">
      <c r="A45" s="1055" t="s">
        <v>242</v>
      </c>
      <c r="B45" s="621">
        <v>44562</v>
      </c>
      <c r="C45" s="90"/>
      <c r="D45" s="194" t="s">
        <v>277</v>
      </c>
    </row>
    <row r="46" spans="1:4" s="41" customFormat="1" ht="15">
      <c r="A46" s="1116" t="s">
        <v>243</v>
      </c>
      <c r="B46" s="1054">
        <v>44562</v>
      </c>
      <c r="C46" s="90"/>
      <c r="D46" s="194" t="s">
        <v>277</v>
      </c>
    </row>
    <row r="47" spans="1:4" s="41" customFormat="1">
      <c r="A47" s="1056" t="s">
        <v>244</v>
      </c>
      <c r="B47" s="621">
        <v>44562</v>
      </c>
      <c r="C47" s="90"/>
      <c r="D47" s="194" t="s">
        <v>277</v>
      </c>
    </row>
    <row r="48" spans="1:4" s="41" customFormat="1">
      <c r="A48" s="169" t="s">
        <v>245</v>
      </c>
      <c r="B48" s="621">
        <v>44562</v>
      </c>
      <c r="C48" s="90"/>
      <c r="D48" s="194" t="s">
        <v>277</v>
      </c>
    </row>
    <row r="49" spans="1:4" s="41" customFormat="1">
      <c r="A49" s="169" t="s">
        <v>246</v>
      </c>
      <c r="B49" s="621">
        <v>44562</v>
      </c>
      <c r="C49" s="90"/>
      <c r="D49" s="194" t="s">
        <v>277</v>
      </c>
    </row>
    <row r="50" spans="1:4" s="41" customFormat="1">
      <c r="A50" s="169" t="s">
        <v>247</v>
      </c>
      <c r="B50" s="621">
        <v>44562</v>
      </c>
      <c r="C50" s="90"/>
      <c r="D50" s="194" t="s">
        <v>277</v>
      </c>
    </row>
    <row r="51" spans="1:4" s="41" customFormat="1">
      <c r="A51" s="169"/>
      <c r="B51" s="90"/>
      <c r="C51" s="90"/>
      <c r="D51" s="89"/>
    </row>
    <row r="52" spans="1:4" s="41" customFormat="1">
      <c r="A52" s="192" t="s">
        <v>31</v>
      </c>
      <c r="B52" s="100"/>
      <c r="C52" s="100"/>
      <c r="D52" s="193"/>
    </row>
    <row r="53" spans="1:4" s="41" customFormat="1">
      <c r="A53" s="169" t="s">
        <v>248</v>
      </c>
      <c r="B53" s="621">
        <v>44562</v>
      </c>
      <c r="C53" s="90"/>
      <c r="D53" s="194" t="s">
        <v>277</v>
      </c>
    </row>
    <row r="54" spans="1:4" s="41" customFormat="1">
      <c r="A54" s="169" t="s">
        <v>249</v>
      </c>
      <c r="B54" s="621">
        <v>44562</v>
      </c>
      <c r="C54" s="90"/>
      <c r="D54" s="194" t="s">
        <v>277</v>
      </c>
    </row>
    <row r="55" spans="1:4" s="41" customFormat="1" ht="13.5" thickBot="1">
      <c r="A55" s="195"/>
      <c r="B55" s="11"/>
      <c r="C55" s="11"/>
      <c r="D55" s="196"/>
    </row>
    <row r="56" spans="1:4" s="41" customFormat="1">
      <c r="A56"/>
      <c r="B56"/>
      <c r="C56"/>
      <c r="D56"/>
    </row>
    <row r="57" spans="1:4" s="41" customFormat="1" ht="14.25" customHeight="1">
      <c r="A57" t="s">
        <v>280</v>
      </c>
      <c r="B57"/>
      <c r="C57"/>
      <c r="D57"/>
    </row>
    <row r="58" spans="1:4" s="41" customFormat="1" ht="54" customHeight="1">
      <c r="A58" s="1365" t="s">
        <v>281</v>
      </c>
      <c r="B58" s="1365"/>
      <c r="C58" s="1365"/>
      <c r="D58" s="1365"/>
    </row>
    <row r="59" spans="1:4" s="41" customFormat="1" ht="12.75" customHeight="1">
      <c r="A59" s="1347" t="s">
        <v>282</v>
      </c>
      <c r="B59" s="1347"/>
      <c r="C59" s="1347"/>
      <c r="D59" s="1347"/>
    </row>
    <row r="60" spans="1:4" ht="26.25" customHeight="1">
      <c r="A60" s="1346" t="s">
        <v>283</v>
      </c>
      <c r="B60" s="1346"/>
      <c r="C60" s="1346"/>
      <c r="D60" s="1346"/>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83"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pageSetUpPr fitToPage="1"/>
  </sheetPr>
  <dimension ref="A1:Q82"/>
  <sheetViews>
    <sheetView zoomScale="85" zoomScaleNormal="85" workbookViewId="0">
      <selection sqref="A1:Q1"/>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8.140625" customWidth="1"/>
    <col min="10" max="10" width="34.5703125" customWidth="1"/>
    <col min="11" max="11" width="11" customWidth="1"/>
    <col min="15" max="15" width="10.140625" customWidth="1"/>
    <col min="16" max="16" width="12.5703125" customWidth="1"/>
    <col min="17" max="17" width="18.42578125" customWidth="1"/>
  </cols>
  <sheetData>
    <row r="1" spans="1:17" s="1179" customFormat="1" ht="15.75" customHeight="1">
      <c r="A1" s="1342" t="s">
        <v>284</v>
      </c>
      <c r="B1" s="1342"/>
      <c r="C1" s="1342"/>
      <c r="D1" s="1342"/>
      <c r="E1" s="1342"/>
      <c r="F1" s="1342"/>
      <c r="G1" s="1342"/>
      <c r="H1" s="1342"/>
      <c r="I1" s="1342"/>
      <c r="J1" s="1342"/>
      <c r="K1" s="1342"/>
      <c r="L1" s="1342"/>
      <c r="M1" s="1342"/>
      <c r="N1" s="1342"/>
      <c r="O1" s="1342"/>
      <c r="P1" s="1342"/>
      <c r="Q1" s="1342"/>
    </row>
    <row r="2" spans="1:17" s="1179" customFormat="1" ht="15.75" customHeight="1">
      <c r="A2" s="1307" t="s">
        <v>1</v>
      </c>
      <c r="B2" s="1307"/>
      <c r="C2" s="1307"/>
      <c r="D2" s="1307"/>
      <c r="E2" s="1307"/>
      <c r="F2" s="1307"/>
      <c r="G2" s="1307"/>
      <c r="H2" s="1307"/>
      <c r="I2" s="1307"/>
      <c r="J2" s="1307"/>
      <c r="K2" s="1307"/>
      <c r="L2" s="1307"/>
      <c r="M2" s="1307"/>
      <c r="N2" s="1307"/>
      <c r="O2" s="1307"/>
      <c r="P2" s="1307"/>
      <c r="Q2" s="1307"/>
    </row>
    <row r="3" spans="1:17" s="1179" customFormat="1" ht="15.75" customHeight="1">
      <c r="A3" s="1309" t="s">
        <v>877</v>
      </c>
      <c r="B3" s="1309"/>
      <c r="C3" s="1309"/>
      <c r="D3" s="1309"/>
      <c r="E3" s="1309"/>
      <c r="F3" s="1309"/>
      <c r="G3" s="1309"/>
      <c r="H3" s="1309"/>
      <c r="I3" s="1309"/>
      <c r="J3" s="1309"/>
      <c r="K3" s="1309"/>
      <c r="L3" s="1309"/>
      <c r="M3" s="1309"/>
      <c r="N3" s="1309"/>
      <c r="O3" s="1309"/>
      <c r="P3" s="1309"/>
      <c r="Q3" s="1309"/>
    </row>
    <row r="4" spans="1:17" ht="28.5" customHeight="1" thickBot="1">
      <c r="A4" s="471"/>
      <c r="B4" s="471"/>
      <c r="C4" s="471"/>
      <c r="D4" s="471"/>
      <c r="E4" s="471"/>
      <c r="F4" s="471"/>
      <c r="G4" s="471"/>
      <c r="H4" s="471"/>
      <c r="I4" s="471"/>
      <c r="J4" s="471"/>
      <c r="K4" s="471"/>
      <c r="L4" s="471"/>
      <c r="M4" s="471"/>
      <c r="N4" s="471"/>
    </row>
    <row r="5" spans="1:17" ht="16.5" thickBot="1">
      <c r="A5" s="1369" t="s">
        <v>82</v>
      </c>
      <c r="B5" s="1372" t="s">
        <v>83</v>
      </c>
      <c r="C5" s="1376" t="s">
        <v>285</v>
      </c>
      <c r="D5" s="1377"/>
      <c r="E5" s="1377"/>
      <c r="F5" s="1377"/>
      <c r="G5" s="1377"/>
      <c r="H5" s="1378"/>
      <c r="I5" s="1366"/>
      <c r="J5" s="1369" t="s">
        <v>82</v>
      </c>
      <c r="K5" s="1372" t="s">
        <v>83</v>
      </c>
      <c r="L5" s="1386" t="s">
        <v>286</v>
      </c>
      <c r="M5" s="1387"/>
      <c r="N5" s="1387"/>
      <c r="O5" s="1387"/>
      <c r="P5" s="1387"/>
      <c r="Q5" s="1388"/>
    </row>
    <row r="6" spans="1:17">
      <c r="A6" s="1370"/>
      <c r="B6" s="1373"/>
      <c r="C6" s="1379" t="s">
        <v>287</v>
      </c>
      <c r="D6" s="1380"/>
      <c r="E6" s="1380"/>
      <c r="F6" s="1380"/>
      <c r="G6" s="1380"/>
      <c r="H6" s="1381"/>
      <c r="I6" s="1367"/>
      <c r="J6" s="1370"/>
      <c r="K6" s="1373"/>
      <c r="L6" s="1389" t="s">
        <v>288</v>
      </c>
      <c r="M6" s="1390"/>
      <c r="N6" s="1390"/>
      <c r="O6" s="1390"/>
      <c r="P6" s="1390"/>
      <c r="Q6" s="1391"/>
    </row>
    <row r="7" spans="1:17" ht="39" thickBot="1">
      <c r="A7" s="1371" t="s">
        <v>82</v>
      </c>
      <c r="B7" s="1374" t="s">
        <v>83</v>
      </c>
      <c r="C7" s="472" t="s">
        <v>84</v>
      </c>
      <c r="D7" s="473" t="s">
        <v>289</v>
      </c>
      <c r="E7" s="473" t="s">
        <v>290</v>
      </c>
      <c r="F7" s="473" t="s">
        <v>291</v>
      </c>
      <c r="G7" s="473" t="s">
        <v>88</v>
      </c>
      <c r="H7" s="474" t="s">
        <v>89</v>
      </c>
      <c r="I7" s="1367"/>
      <c r="J7" s="1371"/>
      <c r="K7" s="1374"/>
      <c r="L7" s="475" t="s">
        <v>84</v>
      </c>
      <c r="M7" s="476" t="s">
        <v>289</v>
      </c>
      <c r="N7" s="476" t="s">
        <v>290</v>
      </c>
      <c r="O7" s="476" t="s">
        <v>291</v>
      </c>
      <c r="P7" s="476" t="s">
        <v>88</v>
      </c>
      <c r="Q7" s="477" t="s">
        <v>89</v>
      </c>
    </row>
    <row r="8" spans="1:17">
      <c r="A8" s="63" t="s">
        <v>23</v>
      </c>
      <c r="B8" s="478"/>
      <c r="C8" s="479"/>
      <c r="D8" s="84"/>
      <c r="E8" s="84"/>
      <c r="F8" s="84"/>
      <c r="G8" s="84"/>
      <c r="H8" s="85"/>
      <c r="I8" s="1367"/>
      <c r="J8" s="63" t="s">
        <v>23</v>
      </c>
      <c r="K8" s="478"/>
      <c r="L8" s="480"/>
      <c r="M8" s="481"/>
      <c r="N8" s="481"/>
      <c r="O8" s="481"/>
      <c r="P8" s="481"/>
      <c r="Q8" s="482"/>
    </row>
    <row r="9" spans="1:17">
      <c r="A9" s="483"/>
      <c r="B9" s="483" t="s">
        <v>91</v>
      </c>
      <c r="C9" s="484">
        <v>0</v>
      </c>
      <c r="D9" s="86">
        <v>0</v>
      </c>
      <c r="E9" s="86">
        <v>0</v>
      </c>
      <c r="F9" s="86">
        <v>0</v>
      </c>
      <c r="G9" s="485">
        <v>0</v>
      </c>
      <c r="H9" s="76">
        <f>IF($G$44&lt;&gt;0,G9/$G$44,0)</f>
        <v>0</v>
      </c>
      <c r="I9" s="1367"/>
      <c r="J9" s="483"/>
      <c r="K9" s="483" t="s">
        <v>91</v>
      </c>
      <c r="L9" s="484">
        <v>0</v>
      </c>
      <c r="M9" s="86">
        <v>0</v>
      </c>
      <c r="N9" s="86">
        <v>0</v>
      </c>
      <c r="O9" s="86">
        <v>0</v>
      </c>
      <c r="P9" s="485">
        <v>0</v>
      </c>
      <c r="Q9" s="76">
        <f>IF($G$44&lt;&gt;0,P9/$G$44,0)</f>
        <v>0</v>
      </c>
    </row>
    <row r="10" spans="1:17">
      <c r="A10" s="483"/>
      <c r="B10" s="483" t="s">
        <v>91</v>
      </c>
      <c r="C10" s="484">
        <v>0</v>
      </c>
      <c r="D10" s="86">
        <v>0</v>
      </c>
      <c r="E10" s="86">
        <v>0</v>
      </c>
      <c r="F10" s="86">
        <v>0</v>
      </c>
      <c r="G10" s="485">
        <v>0</v>
      </c>
      <c r="H10" s="76">
        <f>IF($G$44&lt;&gt;0,G10/$G$44,0)</f>
        <v>0</v>
      </c>
      <c r="I10" s="1367"/>
      <c r="J10" s="483"/>
      <c r="K10" s="483" t="s">
        <v>91</v>
      </c>
      <c r="L10" s="484">
        <v>0</v>
      </c>
      <c r="M10" s="86">
        <v>0</v>
      </c>
      <c r="N10" s="86">
        <v>0</v>
      </c>
      <c r="O10" s="86">
        <v>0</v>
      </c>
      <c r="P10" s="485">
        <v>0</v>
      </c>
      <c r="Q10" s="76">
        <f>IF($G$44&lt;&gt;0,P10/$G$44,0)</f>
        <v>0</v>
      </c>
    </row>
    <row r="11" spans="1:17">
      <c r="A11" s="483"/>
      <c r="B11" s="483" t="s">
        <v>91</v>
      </c>
      <c r="C11" s="484">
        <v>0</v>
      </c>
      <c r="D11" s="86">
        <v>0</v>
      </c>
      <c r="E11" s="86">
        <v>0</v>
      </c>
      <c r="F11" s="86">
        <v>0</v>
      </c>
      <c r="G11" s="485">
        <v>0</v>
      </c>
      <c r="H11" s="76">
        <f>IF($G$44&lt;&gt;0,G11/$G$44,0)</f>
        <v>0</v>
      </c>
      <c r="I11" s="1367"/>
      <c r="J11" s="483"/>
      <c r="K11" s="483" t="s">
        <v>91</v>
      </c>
      <c r="L11" s="484">
        <v>0</v>
      </c>
      <c r="M11" s="86">
        <v>0</v>
      </c>
      <c r="N11" s="86">
        <v>0</v>
      </c>
      <c r="O11" s="86">
        <v>0</v>
      </c>
      <c r="P11" s="485">
        <v>0</v>
      </c>
      <c r="Q11" s="76">
        <f>IF($G$44&lt;&gt;0,P11/$G$44,0)</f>
        <v>0</v>
      </c>
    </row>
    <row r="12" spans="1:17">
      <c r="A12" s="64" t="s">
        <v>26</v>
      </c>
      <c r="B12" s="486"/>
      <c r="C12" s="159"/>
      <c r="D12" s="77"/>
      <c r="E12" s="77"/>
      <c r="F12" s="77"/>
      <c r="G12" s="77"/>
      <c r="H12" s="85"/>
      <c r="I12" s="1367"/>
      <c r="J12" s="64" t="s">
        <v>26</v>
      </c>
      <c r="K12" s="486"/>
      <c r="L12" s="159"/>
      <c r="M12" s="77"/>
      <c r="N12" s="77"/>
      <c r="O12" s="77"/>
      <c r="P12" s="77"/>
      <c r="Q12" s="85"/>
    </row>
    <row r="13" spans="1:17">
      <c r="A13" s="483"/>
      <c r="B13" s="483" t="s">
        <v>98</v>
      </c>
      <c r="C13" s="484">
        <v>0</v>
      </c>
      <c r="D13" s="86">
        <v>0</v>
      </c>
      <c r="E13" s="86">
        <v>0</v>
      </c>
      <c r="F13" s="86">
        <v>0</v>
      </c>
      <c r="G13" s="485">
        <v>0</v>
      </c>
      <c r="H13" s="76">
        <f>IF($G$44&lt;&gt;0,G13/$G$44,0)</f>
        <v>0</v>
      </c>
      <c r="I13" s="1367"/>
      <c r="J13" s="483"/>
      <c r="K13" s="483" t="s">
        <v>98</v>
      </c>
      <c r="L13" s="484">
        <v>0</v>
      </c>
      <c r="M13" s="86">
        <v>0</v>
      </c>
      <c r="N13" s="86">
        <v>0</v>
      </c>
      <c r="O13" s="86">
        <v>0</v>
      </c>
      <c r="P13" s="485">
        <v>0</v>
      </c>
      <c r="Q13" s="76">
        <f>IF($G$44&lt;&gt;0,P13/$G$44,0)</f>
        <v>0</v>
      </c>
    </row>
    <row r="14" spans="1:17">
      <c r="A14" s="483"/>
      <c r="B14" s="483" t="s">
        <v>91</v>
      </c>
      <c r="C14" s="484">
        <v>0</v>
      </c>
      <c r="D14" s="86">
        <v>0</v>
      </c>
      <c r="E14" s="86">
        <v>0</v>
      </c>
      <c r="F14" s="86">
        <v>0</v>
      </c>
      <c r="G14" s="485">
        <v>0</v>
      </c>
      <c r="H14" s="76">
        <f>IF($G$44&lt;&gt;0,G14/$G$44,0)</f>
        <v>0</v>
      </c>
      <c r="I14" s="1367"/>
      <c r="J14" s="483"/>
      <c r="K14" s="483" t="s">
        <v>91</v>
      </c>
      <c r="L14" s="484">
        <v>0</v>
      </c>
      <c r="M14" s="86">
        <v>0</v>
      </c>
      <c r="N14" s="86">
        <v>0</v>
      </c>
      <c r="O14" s="86">
        <v>0</v>
      </c>
      <c r="P14" s="485">
        <v>0</v>
      </c>
      <c r="Q14" s="76">
        <f>IF($G$44&lt;&gt;0,P14/$G$44,0)</f>
        <v>0</v>
      </c>
    </row>
    <row r="15" spans="1:17">
      <c r="A15" s="483"/>
      <c r="B15" s="483" t="s">
        <v>91</v>
      </c>
      <c r="C15" s="484">
        <v>0</v>
      </c>
      <c r="D15" s="86">
        <v>0</v>
      </c>
      <c r="E15" s="86">
        <v>0</v>
      </c>
      <c r="F15" s="86">
        <v>0</v>
      </c>
      <c r="G15" s="485">
        <v>0</v>
      </c>
      <c r="H15" s="76">
        <f>IF($G$44&lt;&gt;0,G15/$G$44,0)</f>
        <v>0</v>
      </c>
      <c r="I15" s="1367"/>
      <c r="J15" s="483"/>
      <c r="K15" s="483" t="s">
        <v>91</v>
      </c>
      <c r="L15" s="484">
        <v>0</v>
      </c>
      <c r="M15" s="86">
        <v>0</v>
      </c>
      <c r="N15" s="86">
        <v>0</v>
      </c>
      <c r="O15" s="86">
        <v>0</v>
      </c>
      <c r="P15" s="485">
        <v>0</v>
      </c>
      <c r="Q15" s="76">
        <f>IF($G$44&lt;&gt;0,P15/$G$44,0)</f>
        <v>0</v>
      </c>
    </row>
    <row r="16" spans="1:17">
      <c r="A16" s="483"/>
      <c r="B16" s="483" t="s">
        <v>91</v>
      </c>
      <c r="C16" s="484">
        <v>0</v>
      </c>
      <c r="D16" s="86">
        <v>0</v>
      </c>
      <c r="E16" s="86">
        <v>0</v>
      </c>
      <c r="F16" s="86">
        <v>0</v>
      </c>
      <c r="G16" s="485">
        <v>0</v>
      </c>
      <c r="H16" s="76">
        <f>IF($G$44&lt;&gt;0,G16/$G$44,0)</f>
        <v>0</v>
      </c>
      <c r="I16" s="1367"/>
      <c r="J16" s="483"/>
      <c r="K16" s="483" t="s">
        <v>91</v>
      </c>
      <c r="L16" s="484">
        <v>0</v>
      </c>
      <c r="M16" s="86">
        <v>0</v>
      </c>
      <c r="N16" s="86">
        <v>0</v>
      </c>
      <c r="O16" s="86">
        <v>0</v>
      </c>
      <c r="P16" s="485">
        <v>0</v>
      </c>
      <c r="Q16" s="76">
        <f>IF($G$44&lt;&gt;0,P16/$G$44,0)</f>
        <v>0</v>
      </c>
    </row>
    <row r="17" spans="1:17">
      <c r="A17" s="64" t="s">
        <v>292</v>
      </c>
      <c r="B17" s="486"/>
      <c r="C17" s="159"/>
      <c r="D17" s="77"/>
      <c r="E17" s="77"/>
      <c r="F17" s="77"/>
      <c r="G17" s="77"/>
      <c r="H17" s="85"/>
      <c r="I17" s="1367"/>
      <c r="J17" s="64" t="s">
        <v>292</v>
      </c>
      <c r="K17" s="486"/>
      <c r="L17" s="159"/>
      <c r="M17" s="77"/>
      <c r="N17" s="77"/>
      <c r="O17" s="77"/>
      <c r="P17" s="77"/>
      <c r="Q17" s="85"/>
    </row>
    <row r="18" spans="1:17">
      <c r="A18" s="483"/>
      <c r="B18" s="483" t="s">
        <v>98</v>
      </c>
      <c r="C18" s="484">
        <v>0</v>
      </c>
      <c r="D18" s="86">
        <v>0</v>
      </c>
      <c r="E18" s="86">
        <v>0</v>
      </c>
      <c r="F18" s="86">
        <v>0</v>
      </c>
      <c r="G18" s="485">
        <v>0</v>
      </c>
      <c r="H18" s="76">
        <f>IF($G$44&lt;&gt;0,G18/$G$44,0)</f>
        <v>0</v>
      </c>
      <c r="I18" s="1367"/>
      <c r="J18" s="483"/>
      <c r="K18" s="483" t="s">
        <v>98</v>
      </c>
      <c r="L18" s="484">
        <v>0</v>
      </c>
      <c r="M18" s="86">
        <v>0</v>
      </c>
      <c r="N18" s="86">
        <v>0</v>
      </c>
      <c r="O18" s="86">
        <v>0</v>
      </c>
      <c r="P18" s="485">
        <v>0</v>
      </c>
      <c r="Q18" s="76">
        <f>IF($G$44&lt;&gt;0,P18/$G$44,0)</f>
        <v>0</v>
      </c>
    </row>
    <row r="19" spans="1:17">
      <c r="A19" s="483"/>
      <c r="B19" s="483" t="s">
        <v>98</v>
      </c>
      <c r="C19" s="87">
        <v>0</v>
      </c>
      <c r="D19" s="88">
        <v>0</v>
      </c>
      <c r="E19" s="88">
        <v>0</v>
      </c>
      <c r="F19" s="88">
        <v>0</v>
      </c>
      <c r="G19" s="233">
        <v>0</v>
      </c>
      <c r="H19" s="76">
        <f>IF($G$44&lt;&gt;0,G19/$G$44,0)</f>
        <v>0</v>
      </c>
      <c r="I19" s="1367"/>
      <c r="J19" s="483"/>
      <c r="K19" s="483" t="s">
        <v>98</v>
      </c>
      <c r="L19" s="87">
        <v>0</v>
      </c>
      <c r="M19" s="88">
        <v>0</v>
      </c>
      <c r="N19" s="88">
        <v>0</v>
      </c>
      <c r="O19" s="88">
        <v>0</v>
      </c>
      <c r="P19" s="233">
        <v>0</v>
      </c>
      <c r="Q19" s="76">
        <f>IF($G$44&lt;&gt;0,P19/$G$44,0)</f>
        <v>0</v>
      </c>
    </row>
    <row r="20" spans="1:17">
      <c r="A20" s="487"/>
      <c r="B20" s="487" t="s">
        <v>98</v>
      </c>
      <c r="C20" s="484">
        <v>0</v>
      </c>
      <c r="D20" s="86">
        <v>0</v>
      </c>
      <c r="E20" s="86">
        <v>0</v>
      </c>
      <c r="F20" s="86">
        <v>0</v>
      </c>
      <c r="G20" s="485">
        <v>0</v>
      </c>
      <c r="H20" s="76">
        <f>IF($G$44&lt;&gt;0,G20/$G$44,0)</f>
        <v>0</v>
      </c>
      <c r="I20" s="1367"/>
      <c r="J20" s="487"/>
      <c r="K20" s="487" t="s">
        <v>98</v>
      </c>
      <c r="L20" s="484">
        <v>0</v>
      </c>
      <c r="M20" s="86">
        <v>0</v>
      </c>
      <c r="N20" s="86">
        <v>0</v>
      </c>
      <c r="O20" s="86">
        <v>0</v>
      </c>
      <c r="P20" s="485">
        <v>0</v>
      </c>
      <c r="Q20" s="76">
        <f>IF($G$44&lt;&gt;0,P20/$G$44,0)</f>
        <v>0</v>
      </c>
    </row>
    <row r="21" spans="1:17">
      <c r="A21" s="64" t="s">
        <v>28</v>
      </c>
      <c r="B21" s="486"/>
      <c r="C21" s="159"/>
      <c r="D21" s="77"/>
      <c r="E21" s="77"/>
      <c r="F21" s="77"/>
      <c r="G21" s="77"/>
      <c r="H21" s="85"/>
      <c r="I21" s="1367"/>
      <c r="J21" s="64" t="s">
        <v>28</v>
      </c>
      <c r="K21" s="486"/>
      <c r="L21" s="159"/>
      <c r="M21" s="77"/>
      <c r="N21" s="77"/>
      <c r="O21" s="77"/>
      <c r="P21" s="77"/>
      <c r="Q21" s="85"/>
    </row>
    <row r="22" spans="1:17">
      <c r="A22" s="483"/>
      <c r="B22" s="483" t="s">
        <v>91</v>
      </c>
      <c r="C22" s="484">
        <v>0</v>
      </c>
      <c r="D22" s="86">
        <v>0</v>
      </c>
      <c r="E22" s="86">
        <v>0</v>
      </c>
      <c r="F22" s="86">
        <v>0</v>
      </c>
      <c r="G22" s="485">
        <v>0</v>
      </c>
      <c r="H22" s="76">
        <f>IF($G$44&lt;&gt;0,G22/$G$44,0)</f>
        <v>0</v>
      </c>
      <c r="I22" s="1367"/>
      <c r="J22" s="483"/>
      <c r="K22" s="483" t="s">
        <v>91</v>
      </c>
      <c r="L22" s="484">
        <v>0</v>
      </c>
      <c r="M22" s="86">
        <v>0</v>
      </c>
      <c r="N22" s="86">
        <v>0</v>
      </c>
      <c r="O22" s="86">
        <v>0</v>
      </c>
      <c r="P22" s="485">
        <v>0</v>
      </c>
      <c r="Q22" s="76">
        <f>IF($G$44&lt;&gt;0,P22/$G$44,0)</f>
        <v>0</v>
      </c>
    </row>
    <row r="23" spans="1:17">
      <c r="A23" s="483"/>
      <c r="B23" s="483" t="s">
        <v>91</v>
      </c>
      <c r="C23" s="484">
        <v>0</v>
      </c>
      <c r="D23" s="86">
        <v>0</v>
      </c>
      <c r="E23" s="86">
        <v>0</v>
      </c>
      <c r="F23" s="86">
        <v>0</v>
      </c>
      <c r="G23" s="485">
        <v>0</v>
      </c>
      <c r="H23" s="76">
        <f>IF($G$44&lt;&gt;0,G23/$G$44,0)</f>
        <v>0</v>
      </c>
      <c r="I23" s="1367"/>
      <c r="J23" s="483"/>
      <c r="K23" s="483" t="s">
        <v>91</v>
      </c>
      <c r="L23" s="484">
        <v>0</v>
      </c>
      <c r="M23" s="86">
        <v>0</v>
      </c>
      <c r="N23" s="86">
        <v>0</v>
      </c>
      <c r="O23" s="86">
        <v>0</v>
      </c>
      <c r="P23" s="485">
        <v>0</v>
      </c>
      <c r="Q23" s="76">
        <f>IF($G$44&lt;&gt;0,P23/$G$44,0)</f>
        <v>0</v>
      </c>
    </row>
    <row r="24" spans="1:17">
      <c r="A24" s="483"/>
      <c r="B24" s="483" t="s">
        <v>98</v>
      </c>
      <c r="C24" s="484">
        <v>0</v>
      </c>
      <c r="D24" s="86">
        <v>0</v>
      </c>
      <c r="E24" s="86">
        <v>0</v>
      </c>
      <c r="F24" s="86">
        <v>0</v>
      </c>
      <c r="G24" s="485">
        <v>0</v>
      </c>
      <c r="H24" s="76">
        <f>IF($G$44&lt;&gt;0,G24/$G$44,0)</f>
        <v>0</v>
      </c>
      <c r="I24" s="1367"/>
      <c r="J24" s="483"/>
      <c r="K24" s="483" t="s">
        <v>98</v>
      </c>
      <c r="L24" s="484">
        <v>0</v>
      </c>
      <c r="M24" s="86">
        <v>0</v>
      </c>
      <c r="N24" s="86">
        <v>0</v>
      </c>
      <c r="O24" s="86">
        <v>0</v>
      </c>
      <c r="P24" s="485">
        <v>0</v>
      </c>
      <c r="Q24" s="76">
        <f>IF($G$44&lt;&gt;0,P24/$G$44,0)</f>
        <v>0</v>
      </c>
    </row>
    <row r="25" spans="1:17">
      <c r="A25" s="483"/>
      <c r="B25" s="483" t="s">
        <v>98</v>
      </c>
      <c r="C25" s="484">
        <v>0</v>
      </c>
      <c r="D25" s="86">
        <v>0</v>
      </c>
      <c r="E25" s="86">
        <v>0</v>
      </c>
      <c r="F25" s="86">
        <v>0</v>
      </c>
      <c r="G25" s="485">
        <v>0</v>
      </c>
      <c r="H25" s="76">
        <f>IF($G$44&lt;&gt;0,G25/$G$44,0)</f>
        <v>0</v>
      </c>
      <c r="I25" s="1367"/>
      <c r="J25" s="483"/>
      <c r="K25" s="483" t="s">
        <v>98</v>
      </c>
      <c r="L25" s="484">
        <v>0</v>
      </c>
      <c r="M25" s="86">
        <v>0</v>
      </c>
      <c r="N25" s="86">
        <v>0</v>
      </c>
      <c r="O25" s="86">
        <v>0</v>
      </c>
      <c r="P25" s="485">
        <v>0</v>
      </c>
      <c r="Q25" s="76">
        <f>IF($G$44&lt;&gt;0,P25/$G$44,0)</f>
        <v>0</v>
      </c>
    </row>
    <row r="26" spans="1:17">
      <c r="A26" s="483"/>
      <c r="B26" s="483" t="s">
        <v>98</v>
      </c>
      <c r="C26" s="484">
        <v>0</v>
      </c>
      <c r="D26" s="86">
        <v>0</v>
      </c>
      <c r="E26" s="86">
        <v>0</v>
      </c>
      <c r="F26" s="86">
        <v>0</v>
      </c>
      <c r="G26" s="485">
        <v>0</v>
      </c>
      <c r="H26" s="76">
        <f>IF($G$44&lt;&gt;0,G26/$G$44,0)</f>
        <v>0</v>
      </c>
      <c r="I26" s="1367"/>
      <c r="J26" s="483"/>
      <c r="K26" s="483" t="s">
        <v>98</v>
      </c>
      <c r="L26" s="484">
        <v>0</v>
      </c>
      <c r="M26" s="86">
        <v>0</v>
      </c>
      <c r="N26" s="86">
        <v>0</v>
      </c>
      <c r="O26" s="86">
        <v>0</v>
      </c>
      <c r="P26" s="485">
        <v>0</v>
      </c>
      <c r="Q26" s="76">
        <f>IF($G$44&lt;&gt;0,P26/$G$44,0)</f>
        <v>0</v>
      </c>
    </row>
    <row r="27" spans="1:17">
      <c r="A27" s="64" t="s">
        <v>29</v>
      </c>
      <c r="B27" s="486"/>
      <c r="C27" s="159"/>
      <c r="D27" s="77"/>
      <c r="E27" s="77"/>
      <c r="F27" s="77"/>
      <c r="G27" s="79"/>
      <c r="H27" s="85"/>
      <c r="I27" s="1367"/>
      <c r="J27" s="64" t="s">
        <v>29</v>
      </c>
      <c r="K27" s="486"/>
      <c r="L27" s="159"/>
      <c r="M27" s="77"/>
      <c r="N27" s="77"/>
      <c r="O27" s="77"/>
      <c r="P27" s="79"/>
      <c r="Q27" s="85"/>
    </row>
    <row r="28" spans="1:17">
      <c r="A28" s="483"/>
      <c r="B28" s="483" t="s">
        <v>98</v>
      </c>
      <c r="C28" s="484">
        <v>0</v>
      </c>
      <c r="D28" s="86">
        <v>0</v>
      </c>
      <c r="E28" s="86">
        <v>0</v>
      </c>
      <c r="F28" s="86">
        <v>0</v>
      </c>
      <c r="G28" s="485">
        <v>0</v>
      </c>
      <c r="H28" s="76">
        <f>IF($G$44&lt;&gt;0,G28/$G$44,0)</f>
        <v>0</v>
      </c>
      <c r="I28" s="1367"/>
      <c r="J28" s="483"/>
      <c r="K28" s="483" t="s">
        <v>98</v>
      </c>
      <c r="L28" s="484">
        <v>0</v>
      </c>
      <c r="M28" s="86">
        <v>0</v>
      </c>
      <c r="N28" s="86">
        <v>0</v>
      </c>
      <c r="O28" s="86">
        <v>0</v>
      </c>
      <c r="P28" s="485">
        <v>0</v>
      </c>
      <c r="Q28" s="76">
        <f>IF($G$44&lt;&gt;0,P28/$G$44,0)</f>
        <v>0</v>
      </c>
    </row>
    <row r="29" spans="1:17">
      <c r="A29" s="483"/>
      <c r="B29" s="483" t="s">
        <v>98</v>
      </c>
      <c r="C29" s="484">
        <v>0</v>
      </c>
      <c r="D29" s="86">
        <v>0</v>
      </c>
      <c r="E29" s="86">
        <v>0</v>
      </c>
      <c r="F29" s="86">
        <v>0</v>
      </c>
      <c r="G29" s="485">
        <v>0</v>
      </c>
      <c r="H29" s="76">
        <f>IF($G$44&lt;&gt;0,G29/$G$44,0)</f>
        <v>0</v>
      </c>
      <c r="I29" s="1367"/>
      <c r="J29" s="483"/>
      <c r="K29" s="483" t="s">
        <v>98</v>
      </c>
      <c r="L29" s="484">
        <v>0</v>
      </c>
      <c r="M29" s="86">
        <v>0</v>
      </c>
      <c r="N29" s="86">
        <v>0</v>
      </c>
      <c r="O29" s="86">
        <v>0</v>
      </c>
      <c r="P29" s="485">
        <v>0</v>
      </c>
      <c r="Q29" s="76">
        <f>IF($G$44&lt;&gt;0,P29/$G$44,0)</f>
        <v>0</v>
      </c>
    </row>
    <row r="30" spans="1:17">
      <c r="A30" s="64" t="s">
        <v>128</v>
      </c>
      <c r="B30" s="486"/>
      <c r="C30" s="159"/>
      <c r="D30" s="77"/>
      <c r="E30" s="77"/>
      <c r="F30" s="77"/>
      <c r="G30" s="77"/>
      <c r="H30" s="85"/>
      <c r="I30" s="1367"/>
      <c r="J30" s="64" t="s">
        <v>128</v>
      </c>
      <c r="K30" s="486"/>
      <c r="L30" s="159"/>
      <c r="M30" s="77"/>
      <c r="N30" s="77"/>
      <c r="O30" s="77"/>
      <c r="P30" s="77"/>
      <c r="Q30" s="85"/>
    </row>
    <row r="31" spans="1:17">
      <c r="A31" s="483"/>
      <c r="B31" s="483" t="s">
        <v>91</v>
      </c>
      <c r="C31" s="484"/>
      <c r="D31" s="86"/>
      <c r="E31" s="86"/>
      <c r="F31" s="86"/>
      <c r="G31" s="485">
        <v>0</v>
      </c>
      <c r="H31" s="76">
        <f t="shared" ref="H31:H36" si="0">IF($G$44&lt;&gt;0,G31/$G$44,0)</f>
        <v>0</v>
      </c>
      <c r="I31" s="1367"/>
      <c r="J31" s="483"/>
      <c r="K31" s="483" t="s">
        <v>91</v>
      </c>
      <c r="L31" s="484"/>
      <c r="M31" s="86"/>
      <c r="N31" s="86"/>
      <c r="O31" s="86"/>
      <c r="P31" s="485">
        <v>0</v>
      </c>
      <c r="Q31" s="76">
        <f t="shared" ref="Q31:Q36" si="1">IF($G$44&lt;&gt;0,P31/$G$44,0)</f>
        <v>0</v>
      </c>
    </row>
    <row r="32" spans="1:17">
      <c r="A32" s="483"/>
      <c r="B32" s="483" t="s">
        <v>91</v>
      </c>
      <c r="C32" s="484"/>
      <c r="D32" s="86"/>
      <c r="E32" s="86"/>
      <c r="F32" s="86"/>
      <c r="G32" s="485">
        <v>0</v>
      </c>
      <c r="H32" s="76">
        <f t="shared" si="0"/>
        <v>0</v>
      </c>
      <c r="I32" s="1367"/>
      <c r="J32" s="483"/>
      <c r="K32" s="483" t="s">
        <v>91</v>
      </c>
      <c r="L32" s="484"/>
      <c r="M32" s="86"/>
      <c r="N32" s="86"/>
      <c r="O32" s="86"/>
      <c r="P32" s="485">
        <v>0</v>
      </c>
      <c r="Q32" s="76">
        <f t="shared" si="1"/>
        <v>0</v>
      </c>
    </row>
    <row r="33" spans="1:17">
      <c r="A33" s="483"/>
      <c r="B33" s="483" t="s">
        <v>91</v>
      </c>
      <c r="C33" s="484">
        <v>0</v>
      </c>
      <c r="D33" s="86">
        <v>0</v>
      </c>
      <c r="E33" s="86">
        <v>0</v>
      </c>
      <c r="F33" s="86">
        <v>0</v>
      </c>
      <c r="G33" s="485">
        <v>0</v>
      </c>
      <c r="H33" s="76">
        <f t="shared" si="0"/>
        <v>0</v>
      </c>
      <c r="I33" s="1367"/>
      <c r="J33" s="483"/>
      <c r="K33" s="483" t="s">
        <v>91</v>
      </c>
      <c r="L33" s="484">
        <v>0</v>
      </c>
      <c r="M33" s="86">
        <v>0</v>
      </c>
      <c r="N33" s="86">
        <v>0</v>
      </c>
      <c r="O33" s="86">
        <v>0</v>
      </c>
      <c r="P33" s="485">
        <v>0</v>
      </c>
      <c r="Q33" s="76">
        <f t="shared" si="1"/>
        <v>0</v>
      </c>
    </row>
    <row r="34" spans="1:17">
      <c r="A34" s="483"/>
      <c r="B34" s="483" t="s">
        <v>91</v>
      </c>
      <c r="C34" s="484">
        <v>0</v>
      </c>
      <c r="D34" s="86">
        <v>0</v>
      </c>
      <c r="E34" s="86">
        <v>0</v>
      </c>
      <c r="F34" s="86">
        <v>0</v>
      </c>
      <c r="G34" s="485">
        <v>0</v>
      </c>
      <c r="H34" s="76">
        <f t="shared" si="0"/>
        <v>0</v>
      </c>
      <c r="I34" s="1367"/>
      <c r="J34" s="483"/>
      <c r="K34" s="483" t="s">
        <v>91</v>
      </c>
      <c r="L34" s="484">
        <v>0</v>
      </c>
      <c r="M34" s="86">
        <v>0</v>
      </c>
      <c r="N34" s="86">
        <v>0</v>
      </c>
      <c r="O34" s="86">
        <v>0</v>
      </c>
      <c r="P34" s="485">
        <v>0</v>
      </c>
      <c r="Q34" s="76">
        <f t="shared" si="1"/>
        <v>0</v>
      </c>
    </row>
    <row r="35" spans="1:17">
      <c r="A35" s="483"/>
      <c r="B35" s="483" t="s">
        <v>91</v>
      </c>
      <c r="C35" s="484">
        <v>0</v>
      </c>
      <c r="D35" s="86">
        <v>0</v>
      </c>
      <c r="E35" s="86">
        <v>0</v>
      </c>
      <c r="F35" s="86">
        <v>0</v>
      </c>
      <c r="G35" s="485">
        <v>0</v>
      </c>
      <c r="H35" s="76">
        <f t="shared" si="0"/>
        <v>0</v>
      </c>
      <c r="I35" s="1367"/>
      <c r="J35" s="483"/>
      <c r="K35" s="483" t="s">
        <v>91</v>
      </c>
      <c r="L35" s="484">
        <v>0</v>
      </c>
      <c r="M35" s="86">
        <v>0</v>
      </c>
      <c r="N35" s="86">
        <v>0</v>
      </c>
      <c r="O35" s="86">
        <v>0</v>
      </c>
      <c r="P35" s="485">
        <v>0</v>
      </c>
      <c r="Q35" s="76">
        <f t="shared" si="1"/>
        <v>0</v>
      </c>
    </row>
    <row r="36" spans="1:17">
      <c r="A36" s="483"/>
      <c r="B36" s="483" t="s">
        <v>91</v>
      </c>
      <c r="C36" s="484">
        <v>0</v>
      </c>
      <c r="D36" s="86">
        <v>0</v>
      </c>
      <c r="E36" s="86">
        <v>0</v>
      </c>
      <c r="F36" s="86">
        <v>0</v>
      </c>
      <c r="G36" s="485">
        <v>0</v>
      </c>
      <c r="H36" s="76">
        <f t="shared" si="0"/>
        <v>0</v>
      </c>
      <c r="I36" s="1367"/>
      <c r="J36" s="483"/>
      <c r="K36" s="483" t="s">
        <v>91</v>
      </c>
      <c r="L36" s="484">
        <v>0</v>
      </c>
      <c r="M36" s="86">
        <v>0</v>
      </c>
      <c r="N36" s="86">
        <v>0</v>
      </c>
      <c r="O36" s="86">
        <v>0</v>
      </c>
      <c r="P36" s="485">
        <v>0</v>
      </c>
      <c r="Q36" s="76">
        <f t="shared" si="1"/>
        <v>0</v>
      </c>
    </row>
    <row r="37" spans="1:17">
      <c r="A37" s="64" t="s">
        <v>31</v>
      </c>
      <c r="B37" s="486"/>
      <c r="C37" s="159"/>
      <c r="D37" s="77"/>
      <c r="E37" s="77"/>
      <c r="F37" s="77"/>
      <c r="G37" s="77"/>
      <c r="H37" s="85"/>
      <c r="I37" s="1367"/>
      <c r="J37" s="64" t="s">
        <v>31</v>
      </c>
      <c r="K37" s="486"/>
      <c r="L37" s="159"/>
      <c r="M37" s="77"/>
      <c r="N37" s="77"/>
      <c r="O37" s="77"/>
      <c r="P37" s="77"/>
      <c r="Q37" s="85"/>
    </row>
    <row r="38" spans="1:17">
      <c r="A38" s="483"/>
      <c r="B38" s="483" t="s">
        <v>91</v>
      </c>
      <c r="C38" s="484">
        <v>0</v>
      </c>
      <c r="D38" s="86">
        <v>0</v>
      </c>
      <c r="E38" s="86">
        <v>0</v>
      </c>
      <c r="F38" s="86">
        <v>0</v>
      </c>
      <c r="G38" s="485">
        <v>0</v>
      </c>
      <c r="H38" s="76">
        <f>IF($G$44&lt;&gt;0,G38/$G$44,0)</f>
        <v>0</v>
      </c>
      <c r="I38" s="1367"/>
      <c r="J38" s="483"/>
      <c r="K38" s="483" t="s">
        <v>91</v>
      </c>
      <c r="L38" s="484">
        <v>0</v>
      </c>
      <c r="M38" s="86">
        <v>0</v>
      </c>
      <c r="N38" s="86">
        <v>0</v>
      </c>
      <c r="O38" s="86">
        <v>0</v>
      </c>
      <c r="P38" s="485">
        <v>0</v>
      </c>
      <c r="Q38" s="76">
        <f>IF($G$44&lt;&gt;0,P38/$G$44,0)</f>
        <v>0</v>
      </c>
    </row>
    <row r="39" spans="1:17">
      <c r="A39" s="483"/>
      <c r="B39" s="483" t="s">
        <v>91</v>
      </c>
      <c r="C39" s="484">
        <v>0</v>
      </c>
      <c r="D39" s="86">
        <v>0</v>
      </c>
      <c r="E39" s="86">
        <v>0</v>
      </c>
      <c r="F39" s="86">
        <v>0</v>
      </c>
      <c r="G39" s="485">
        <v>0</v>
      </c>
      <c r="H39" s="76">
        <f>IF($G$44&lt;&gt;0,G39/$G$44,0)</f>
        <v>0</v>
      </c>
      <c r="I39" s="1367"/>
      <c r="J39" s="483"/>
      <c r="K39" s="483" t="s">
        <v>91</v>
      </c>
      <c r="L39" s="484">
        <v>0</v>
      </c>
      <c r="M39" s="86">
        <v>0</v>
      </c>
      <c r="N39" s="86">
        <v>0</v>
      </c>
      <c r="O39" s="86">
        <v>0</v>
      </c>
      <c r="P39" s="485">
        <v>0</v>
      </c>
      <c r="Q39" s="76">
        <f>IF($G$44&lt;&gt;0,P39/$G$44,0)</f>
        <v>0</v>
      </c>
    </row>
    <row r="40" spans="1:17">
      <c r="A40" s="64" t="s">
        <v>32</v>
      </c>
      <c r="B40" s="486"/>
      <c r="C40" s="159"/>
      <c r="D40" s="77"/>
      <c r="E40" s="77"/>
      <c r="F40" s="77"/>
      <c r="G40" s="77"/>
      <c r="H40" s="85"/>
      <c r="I40" s="1367"/>
      <c r="J40" s="64" t="s">
        <v>32</v>
      </c>
      <c r="K40" s="486"/>
      <c r="L40" s="159"/>
      <c r="M40" s="77"/>
      <c r="N40" s="77"/>
      <c r="O40" s="77"/>
      <c r="P40" s="77"/>
      <c r="Q40" s="85"/>
    </row>
    <row r="41" spans="1:17">
      <c r="A41" s="68" t="s">
        <v>143</v>
      </c>
      <c r="B41" s="483" t="s">
        <v>98</v>
      </c>
      <c r="C41" s="484">
        <v>0</v>
      </c>
      <c r="D41" s="77"/>
      <c r="E41" s="77"/>
      <c r="F41" s="77"/>
      <c r="G41" s="485">
        <v>0</v>
      </c>
      <c r="H41" s="76">
        <f t="shared" ref="H41:H42" si="2">IF($G$44&lt;&gt;0,G41/$G$44,0)</f>
        <v>0</v>
      </c>
      <c r="I41" s="1367"/>
      <c r="J41" s="68" t="s">
        <v>143</v>
      </c>
      <c r="K41" s="483" t="s">
        <v>98</v>
      </c>
      <c r="L41" s="484">
        <v>0</v>
      </c>
      <c r="M41" s="77"/>
      <c r="N41" s="77"/>
      <c r="O41" s="77"/>
      <c r="P41" s="485">
        <v>0</v>
      </c>
      <c r="Q41" s="76">
        <f t="shared" ref="Q41:Q42" si="3">IF($G$44&lt;&gt;0,P41/$G$44,0)</f>
        <v>0</v>
      </c>
    </row>
    <row r="42" spans="1:17">
      <c r="A42" s="68" t="s">
        <v>144</v>
      </c>
      <c r="B42" s="483" t="s">
        <v>98</v>
      </c>
      <c r="C42" s="484">
        <v>0</v>
      </c>
      <c r="D42" s="77"/>
      <c r="E42" s="77"/>
      <c r="F42" s="77"/>
      <c r="G42" s="485">
        <v>0</v>
      </c>
      <c r="H42" s="76">
        <f t="shared" si="2"/>
        <v>0</v>
      </c>
      <c r="I42" s="1367"/>
      <c r="J42" s="68" t="s">
        <v>144</v>
      </c>
      <c r="K42" s="483" t="s">
        <v>98</v>
      </c>
      <c r="L42" s="484">
        <v>0</v>
      </c>
      <c r="M42" s="77"/>
      <c r="N42" s="77"/>
      <c r="O42" s="77"/>
      <c r="P42" s="485">
        <v>0</v>
      </c>
      <c r="Q42" s="76">
        <f t="shared" si="3"/>
        <v>0</v>
      </c>
    </row>
    <row r="43" spans="1:17">
      <c r="A43" s="486"/>
      <c r="B43" s="486"/>
      <c r="C43" s="84"/>
      <c r="D43" s="84"/>
      <c r="E43" s="77"/>
      <c r="F43" s="84"/>
      <c r="G43" s="84"/>
      <c r="H43" s="85"/>
      <c r="I43" s="1367"/>
      <c r="J43" s="486"/>
      <c r="K43" s="486"/>
      <c r="L43" s="84"/>
      <c r="M43" s="84"/>
      <c r="N43" s="77"/>
      <c r="O43" s="84"/>
      <c r="P43" s="84"/>
      <c r="Q43" s="85"/>
    </row>
    <row r="44" spans="1:17">
      <c r="A44" s="65" t="s">
        <v>145</v>
      </c>
      <c r="B44" s="483"/>
      <c r="C44" s="90"/>
      <c r="D44" s="78">
        <f>SUM(D9:D43)</f>
        <v>0</v>
      </c>
      <c r="E44" s="78">
        <f>SUM(E9:E43)</f>
        <v>0</v>
      </c>
      <c r="F44" s="78">
        <f>SUM(F9:F43)</f>
        <v>0</v>
      </c>
      <c r="G44" s="80">
        <f>SUM(G9:G43)</f>
        <v>0</v>
      </c>
      <c r="H44" s="76">
        <f>IF($G$44&lt;&gt;0,G44/$G$44,0)</f>
        <v>0</v>
      </c>
      <c r="I44" s="1367"/>
      <c r="J44" s="65" t="s">
        <v>145</v>
      </c>
      <c r="K44" s="483"/>
      <c r="L44" s="90"/>
      <c r="M44" s="78">
        <f>SUM(M9:M43)</f>
        <v>0</v>
      </c>
      <c r="N44" s="78">
        <f t="shared" ref="N44:P44" si="4">SUM(N9:N43)</f>
        <v>0</v>
      </c>
      <c r="O44" s="78">
        <f t="shared" si="4"/>
        <v>0</v>
      </c>
      <c r="P44" s="80">
        <f t="shared" si="4"/>
        <v>0</v>
      </c>
      <c r="Q44" s="76">
        <f>IF($G$44&lt;&gt;0,P44/$G$44,0)</f>
        <v>0</v>
      </c>
    </row>
    <row r="45" spans="1:17" ht="13.5" thickBot="1">
      <c r="A45" s="488"/>
      <c r="B45" s="483"/>
      <c r="C45" s="86"/>
      <c r="D45" s="90"/>
      <c r="E45" s="90"/>
      <c r="F45" s="90"/>
      <c r="G45" s="90"/>
      <c r="H45" s="89"/>
      <c r="I45" s="1367"/>
      <c r="J45" s="488"/>
      <c r="K45" s="483"/>
      <c r="L45" s="86"/>
      <c r="M45" s="90"/>
      <c r="N45" s="90"/>
      <c r="O45" s="90"/>
      <c r="P45" s="90"/>
      <c r="Q45" s="89"/>
    </row>
    <row r="46" spans="1:17" ht="13.5" thickBot="1">
      <c r="A46" s="203"/>
      <c r="B46" s="489"/>
      <c r="C46" s="34"/>
      <c r="D46" s="34"/>
      <c r="E46" s="35"/>
      <c r="F46" s="35"/>
      <c r="G46" s="34"/>
      <c r="H46" s="36"/>
      <c r="I46" s="1368"/>
      <c r="J46" s="203"/>
      <c r="K46" s="489"/>
      <c r="L46" s="34"/>
      <c r="M46" s="34"/>
      <c r="N46" s="35"/>
      <c r="O46" s="35"/>
      <c r="P46" s="34"/>
      <c r="Q46" s="36"/>
    </row>
    <row r="47" spans="1:17">
      <c r="A47" s="163" t="s">
        <v>147</v>
      </c>
      <c r="B47" s="422"/>
      <c r="C47" s="423" t="s">
        <v>9</v>
      </c>
      <c r="E47" s="8"/>
      <c r="F47" s="8"/>
      <c r="G47" s="14"/>
      <c r="H47" s="14"/>
      <c r="I47" s="1366"/>
      <c r="J47" s="163" t="s">
        <v>147</v>
      </c>
      <c r="K47" s="422"/>
      <c r="L47" s="423" t="s">
        <v>9</v>
      </c>
      <c r="N47" s="8"/>
      <c r="O47" s="8"/>
      <c r="P47" s="14"/>
      <c r="Q47" s="14"/>
    </row>
    <row r="48" spans="1:17">
      <c r="A48" s="164" t="s">
        <v>149</v>
      </c>
      <c r="B48" s="483" t="s">
        <v>98</v>
      </c>
      <c r="C48" s="9"/>
      <c r="E48" s="8"/>
      <c r="F48" s="8"/>
      <c r="G48" s="14"/>
      <c r="H48" s="14"/>
      <c r="I48" s="1367"/>
      <c r="J48" s="164" t="s">
        <v>149</v>
      </c>
      <c r="K48" s="483" t="s">
        <v>98</v>
      </c>
      <c r="L48" s="9"/>
      <c r="N48" s="8"/>
      <c r="O48" s="8"/>
      <c r="P48" s="14"/>
      <c r="Q48" s="14"/>
    </row>
    <row r="49" spans="1:17">
      <c r="A49" s="164" t="s">
        <v>151</v>
      </c>
      <c r="B49" s="483" t="s">
        <v>98</v>
      </c>
      <c r="C49" s="9"/>
      <c r="E49" s="8"/>
      <c r="F49" s="8"/>
      <c r="G49" s="14"/>
      <c r="H49" s="14"/>
      <c r="I49" s="1367"/>
      <c r="J49" s="164" t="s">
        <v>151</v>
      </c>
      <c r="K49" s="483" t="s">
        <v>98</v>
      </c>
      <c r="L49" s="9"/>
      <c r="N49" s="8"/>
      <c r="O49" s="8"/>
      <c r="P49" s="14"/>
      <c r="Q49" s="14"/>
    </row>
    <row r="50" spans="1:17">
      <c r="A50" s="165" t="s">
        <v>152</v>
      </c>
      <c r="B50" s="483" t="s">
        <v>98</v>
      </c>
      <c r="C50" s="86"/>
      <c r="E50" s="5"/>
      <c r="F50" s="14"/>
      <c r="G50" s="14"/>
      <c r="H50" s="14"/>
      <c r="I50" s="1367"/>
      <c r="J50" s="165" t="s">
        <v>152</v>
      </c>
      <c r="K50" s="483" t="s">
        <v>98</v>
      </c>
      <c r="L50" s="86"/>
      <c r="N50" s="5"/>
      <c r="O50" s="14"/>
      <c r="P50" s="14"/>
      <c r="Q50" s="14"/>
    </row>
    <row r="51" spans="1:17" ht="13.5" thickBot="1">
      <c r="A51" s="92"/>
      <c r="B51" s="37"/>
      <c r="C51" s="37"/>
      <c r="E51" s="15"/>
      <c r="F51" s="14"/>
      <c r="G51" s="14"/>
      <c r="H51" s="14"/>
      <c r="I51" s="1375"/>
      <c r="J51" s="92"/>
      <c r="K51" s="37"/>
      <c r="L51" s="37"/>
      <c r="N51" s="15"/>
      <c r="O51" s="14"/>
      <c r="P51" s="14"/>
      <c r="Q51" s="14"/>
    </row>
    <row r="52" spans="1:17">
      <c r="A52" s="1306"/>
      <c r="B52" s="1306"/>
      <c r="C52" s="1306"/>
      <c r="D52" s="1306"/>
      <c r="E52" s="1306"/>
      <c r="F52" s="1306"/>
      <c r="G52" s="1306"/>
      <c r="H52" s="1306"/>
      <c r="J52" s="1306"/>
      <c r="K52" s="1306"/>
      <c r="L52" s="1306"/>
      <c r="M52" s="1306"/>
      <c r="N52" s="1306"/>
      <c r="O52" s="1306"/>
      <c r="P52" s="1306"/>
      <c r="Q52" s="1306"/>
    </row>
    <row r="53" spans="1:17">
      <c r="A53" s="358" t="s">
        <v>880</v>
      </c>
      <c r="B53" s="351"/>
      <c r="C53" s="351"/>
      <c r="D53" s="351"/>
      <c r="E53" s="351"/>
      <c r="F53" s="351"/>
      <c r="G53" s="351"/>
      <c r="H53" s="351"/>
      <c r="J53" s="351"/>
      <c r="K53" s="351"/>
      <c r="L53" s="351"/>
      <c r="M53" s="351"/>
      <c r="N53" s="351"/>
      <c r="O53" s="351"/>
      <c r="P53" s="351"/>
      <c r="Q53" s="351"/>
    </row>
    <row r="54" spans="1:17">
      <c r="A54" s="358" t="s">
        <v>881</v>
      </c>
      <c r="B54" s="351"/>
      <c r="C54" s="351"/>
      <c r="D54" s="351"/>
      <c r="E54" s="351"/>
      <c r="F54" s="351"/>
      <c r="G54" s="351"/>
      <c r="H54" s="351"/>
      <c r="J54" s="351"/>
      <c r="K54" s="351"/>
      <c r="L54" s="351"/>
      <c r="M54" s="351"/>
      <c r="N54" s="351"/>
      <c r="O54" s="351"/>
      <c r="P54" s="351"/>
      <c r="Q54" s="351"/>
    </row>
    <row r="55" spans="1:17" ht="15.75" customHeight="1">
      <c r="A55" s="1306" t="s">
        <v>159</v>
      </c>
      <c r="B55" s="1306"/>
      <c r="C55" s="1306"/>
      <c r="D55" s="1306"/>
      <c r="E55" s="1306"/>
      <c r="F55" s="1306"/>
      <c r="G55" s="1306"/>
      <c r="H55" s="1306"/>
      <c r="I55" s="1306"/>
      <c r="J55" s="1306"/>
    </row>
    <row r="56" spans="1:17" ht="25.5" customHeight="1">
      <c r="A56" s="1384"/>
      <c r="B56" s="1384"/>
      <c r="C56" s="1384"/>
      <c r="D56" s="1384"/>
      <c r="E56" s="1384"/>
      <c r="F56" s="1384"/>
      <c r="G56" s="1384"/>
      <c r="H56" s="1384"/>
    </row>
    <row r="57" spans="1:17">
      <c r="A57" s="1385"/>
      <c r="B57" s="1385"/>
      <c r="C57" s="1385"/>
      <c r="D57" s="1385"/>
      <c r="E57" s="1385"/>
      <c r="F57" s="1385"/>
      <c r="G57" s="1385"/>
      <c r="H57" s="1385"/>
    </row>
    <row r="58" spans="1:17">
      <c r="A58" s="1347"/>
      <c r="B58" s="1347"/>
      <c r="C58" s="1347"/>
      <c r="D58" s="1347"/>
      <c r="E58" s="1347"/>
      <c r="F58" s="1347"/>
      <c r="G58" s="1347"/>
      <c r="H58" s="1347"/>
      <c r="I58" s="1347"/>
      <c r="J58" s="1347"/>
      <c r="K58" s="1347"/>
      <c r="L58" s="1347"/>
      <c r="M58" s="1347"/>
    </row>
    <row r="59" spans="1:17">
      <c r="A59" s="1346"/>
      <c r="B59" s="1346"/>
      <c r="C59" s="1346"/>
      <c r="D59" s="1346"/>
      <c r="E59" s="1346"/>
      <c r="F59" s="1346"/>
      <c r="G59" s="1346"/>
      <c r="H59" s="1346"/>
    </row>
    <row r="60" spans="1:17" ht="12.75" customHeight="1"/>
    <row r="61" spans="1:17" ht="35.25" customHeight="1"/>
    <row r="62" spans="1:17">
      <c r="A62" s="1306"/>
      <c r="B62" s="1306"/>
      <c r="C62" s="1306"/>
      <c r="D62" s="1306"/>
      <c r="E62" s="1306"/>
      <c r="F62" s="1306"/>
      <c r="G62" s="1306"/>
      <c r="J62" s="26"/>
    </row>
    <row r="64" spans="1:17">
      <c r="A64" s="1306"/>
      <c r="B64" s="1306"/>
      <c r="C64" s="1306"/>
      <c r="D64" s="1306"/>
      <c r="E64" s="1306"/>
      <c r="F64" s="1306"/>
      <c r="G64" s="1306"/>
      <c r="H64" s="1306"/>
      <c r="I64" s="1306"/>
      <c r="J64" s="1306"/>
      <c r="K64" s="1306"/>
      <c r="L64" s="1306"/>
    </row>
    <row r="65" spans="1:12">
      <c r="A65" s="1382"/>
      <c r="B65" s="1382"/>
      <c r="C65" s="1382"/>
      <c r="D65" s="1382"/>
      <c r="E65" s="1382"/>
      <c r="F65" s="1382"/>
      <c r="G65" s="1382"/>
      <c r="H65" s="1382"/>
      <c r="I65" s="1382"/>
      <c r="J65" s="1382"/>
      <c r="K65" s="1382"/>
      <c r="L65" s="1382"/>
    </row>
    <row r="66" spans="1:12">
      <c r="A66" s="1382"/>
      <c r="B66" s="1382"/>
      <c r="C66" s="1382"/>
      <c r="D66" s="1382"/>
      <c r="E66" s="1382"/>
      <c r="F66" s="1382"/>
      <c r="G66" s="1382"/>
      <c r="H66" s="1382"/>
      <c r="I66" s="1382"/>
      <c r="J66" s="1382"/>
      <c r="K66" s="1382"/>
      <c r="L66" s="1382"/>
    </row>
    <row r="67" spans="1:12">
      <c r="A67" s="1383"/>
      <c r="B67" s="1347"/>
      <c r="C67" s="1347"/>
      <c r="D67" s="1347"/>
      <c r="E67" s="1347"/>
      <c r="F67" s="1347"/>
      <c r="G67" s="1347"/>
      <c r="H67" s="1347"/>
      <c r="I67" s="1347"/>
      <c r="J67" s="349"/>
      <c r="K67" s="349"/>
      <c r="L67" s="349"/>
    </row>
    <row r="68" spans="1:12">
      <c r="A68" s="1346"/>
      <c r="B68" s="1346"/>
      <c r="C68" s="1346"/>
      <c r="D68" s="1346"/>
      <c r="E68" s="356"/>
      <c r="F68" s="356"/>
      <c r="G68" s="356"/>
      <c r="H68" s="356"/>
      <c r="I68" s="356"/>
      <c r="J68" s="356"/>
      <c r="K68" s="356"/>
      <c r="L68" s="356"/>
    </row>
    <row r="73" spans="1:12">
      <c r="D73" s="25"/>
    </row>
    <row r="82" spans="1:4">
      <c r="A82" s="351"/>
      <c r="B82" s="351"/>
      <c r="D82" s="26"/>
    </row>
  </sheetData>
  <mergeCells count="25">
    <mergeCell ref="A1:Q1"/>
    <mergeCell ref="A2:Q2"/>
    <mergeCell ref="A3:Q3"/>
    <mergeCell ref="L5:Q5"/>
    <mergeCell ref="L6:Q6"/>
    <mergeCell ref="A65:L66"/>
    <mergeCell ref="A67:I67"/>
    <mergeCell ref="A68:D68"/>
    <mergeCell ref="A56:H56"/>
    <mergeCell ref="A57:H57"/>
    <mergeCell ref="A58:M58"/>
    <mergeCell ref="A59:H59"/>
    <mergeCell ref="A62:G62"/>
    <mergeCell ref="J52:Q52"/>
    <mergeCell ref="I5:I46"/>
    <mergeCell ref="A64:L64"/>
    <mergeCell ref="A52:H52"/>
    <mergeCell ref="J5:J7"/>
    <mergeCell ref="K5:K7"/>
    <mergeCell ref="I47:I51"/>
    <mergeCell ref="C5:H5"/>
    <mergeCell ref="C6:H6"/>
    <mergeCell ref="A5:A7"/>
    <mergeCell ref="B5:B7"/>
    <mergeCell ref="A55:J55"/>
  </mergeCells>
  <pageMargins left="0.7" right="0.7" top="0.75" bottom="0.75" header="0.3" footer="0.3"/>
  <pageSetup scale="54"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pageSetUpPr fitToPage="1"/>
  </sheetPr>
  <dimension ref="A1:Q81"/>
  <sheetViews>
    <sheetView zoomScale="85" zoomScaleNormal="85" workbookViewId="0">
      <selection sqref="A1:Q1"/>
    </sheetView>
  </sheetViews>
  <sheetFormatPr defaultColWidth="8.5703125" defaultRowHeight="12.75"/>
  <cols>
    <col min="1" max="1" width="38.42578125" bestFit="1" customWidth="1"/>
    <col min="2" max="2" width="6.5703125" customWidth="1"/>
    <col min="5" max="5" width="8.5703125" customWidth="1"/>
    <col min="6" max="6" width="10" customWidth="1"/>
    <col min="7" max="7" width="9.5703125" customWidth="1"/>
    <col min="8" max="8" width="12.5703125" customWidth="1"/>
    <col min="9" max="9" width="4.28515625" customWidth="1"/>
    <col min="10" max="10" width="34.42578125" customWidth="1"/>
    <col min="11" max="11" width="11" customWidth="1"/>
    <col min="15" max="15" width="10.140625" customWidth="1"/>
    <col min="16" max="16" width="12.5703125" customWidth="1"/>
    <col min="17" max="17" width="18.42578125" customWidth="1"/>
  </cols>
  <sheetData>
    <row r="1" spans="1:17" s="1179" customFormat="1" ht="15.75" customHeight="1">
      <c r="A1" s="1342" t="s">
        <v>293</v>
      </c>
      <c r="B1" s="1342"/>
      <c r="C1" s="1342"/>
      <c r="D1" s="1342"/>
      <c r="E1" s="1342"/>
      <c r="F1" s="1342"/>
      <c r="G1" s="1342"/>
      <c r="H1" s="1342"/>
      <c r="I1" s="1342"/>
      <c r="J1" s="1342"/>
      <c r="K1" s="1342"/>
      <c r="L1" s="1342"/>
      <c r="M1" s="1342"/>
      <c r="N1" s="1342"/>
      <c r="O1" s="1342"/>
      <c r="P1" s="1342"/>
      <c r="Q1" s="1342"/>
    </row>
    <row r="2" spans="1:17" s="1179" customFormat="1" ht="15.75" customHeight="1">
      <c r="A2" s="1307" t="s">
        <v>1</v>
      </c>
      <c r="B2" s="1307"/>
      <c r="C2" s="1307"/>
      <c r="D2" s="1307"/>
      <c r="E2" s="1307"/>
      <c r="F2" s="1307"/>
      <c r="G2" s="1307"/>
      <c r="H2" s="1307"/>
      <c r="I2" s="1307"/>
      <c r="J2" s="1307"/>
      <c r="K2" s="1307"/>
      <c r="L2" s="1307"/>
      <c r="M2" s="1307"/>
      <c r="N2" s="1307"/>
      <c r="O2" s="1307"/>
      <c r="P2" s="1307"/>
      <c r="Q2" s="1307"/>
    </row>
    <row r="3" spans="1:17" s="1179" customFormat="1" ht="15.75" customHeight="1">
      <c r="A3" s="1309" t="s">
        <v>877</v>
      </c>
      <c r="B3" s="1309"/>
      <c r="C3" s="1309"/>
      <c r="D3" s="1309"/>
      <c r="E3" s="1309"/>
      <c r="F3" s="1309"/>
      <c r="G3" s="1309"/>
      <c r="H3" s="1309"/>
      <c r="I3" s="1309"/>
      <c r="J3" s="1309"/>
      <c r="K3" s="1309"/>
      <c r="L3" s="1309"/>
      <c r="M3" s="1309"/>
      <c r="N3" s="1309"/>
      <c r="O3" s="1309"/>
      <c r="P3" s="1309"/>
      <c r="Q3" s="1309"/>
    </row>
    <row r="4" spans="1:17" ht="28.5" customHeight="1" thickBot="1">
      <c r="A4" s="471"/>
      <c r="B4" s="471"/>
      <c r="C4" s="471"/>
      <c r="D4" s="471"/>
      <c r="E4" s="471"/>
      <c r="F4" s="471"/>
      <c r="G4" s="471"/>
      <c r="H4" s="471"/>
      <c r="I4" s="471"/>
      <c r="J4" s="471"/>
      <c r="K4" s="471"/>
      <c r="L4" s="471"/>
      <c r="M4" s="471"/>
      <c r="N4" s="471"/>
    </row>
    <row r="5" spans="1:17" ht="16.5" thickBot="1">
      <c r="A5" s="1369" t="s">
        <v>82</v>
      </c>
      <c r="B5" s="1372" t="s">
        <v>83</v>
      </c>
      <c r="C5" s="1376" t="s">
        <v>294</v>
      </c>
      <c r="D5" s="1377"/>
      <c r="E5" s="1377"/>
      <c r="F5" s="1377"/>
      <c r="G5" s="1377"/>
      <c r="H5" s="1378"/>
      <c r="I5" s="1366"/>
      <c r="J5" s="1369" t="s">
        <v>82</v>
      </c>
      <c r="K5" s="1372" t="s">
        <v>83</v>
      </c>
      <c r="L5" s="1386" t="s">
        <v>295</v>
      </c>
      <c r="M5" s="1387"/>
      <c r="N5" s="1387"/>
      <c r="O5" s="1387"/>
      <c r="P5" s="1387"/>
      <c r="Q5" s="1388"/>
    </row>
    <row r="6" spans="1:17">
      <c r="A6" s="1370"/>
      <c r="B6" s="1373"/>
      <c r="C6" s="1379" t="s">
        <v>81</v>
      </c>
      <c r="D6" s="1380"/>
      <c r="E6" s="1380"/>
      <c r="F6" s="1380"/>
      <c r="G6" s="1380"/>
      <c r="H6" s="1381"/>
      <c r="I6" s="1367"/>
      <c r="J6" s="1370"/>
      <c r="K6" s="1373"/>
      <c r="L6" s="1389" t="s">
        <v>81</v>
      </c>
      <c r="M6" s="1390"/>
      <c r="N6" s="1390"/>
      <c r="O6" s="1390"/>
      <c r="P6" s="1390"/>
      <c r="Q6" s="1391"/>
    </row>
    <row r="7" spans="1:17" ht="39" thickBot="1">
      <c r="A7" s="1371" t="s">
        <v>82</v>
      </c>
      <c r="B7" s="1374" t="s">
        <v>83</v>
      </c>
      <c r="C7" s="472" t="s">
        <v>84</v>
      </c>
      <c r="D7" s="473" t="s">
        <v>163</v>
      </c>
      <c r="E7" s="473" t="s">
        <v>290</v>
      </c>
      <c r="F7" s="473" t="s">
        <v>291</v>
      </c>
      <c r="G7" s="473" t="s">
        <v>88</v>
      </c>
      <c r="H7" s="474" t="s">
        <v>89</v>
      </c>
      <c r="I7" s="1367"/>
      <c r="J7" s="1371"/>
      <c r="K7" s="1374"/>
      <c r="L7" s="475" t="s">
        <v>84</v>
      </c>
      <c r="M7" s="476" t="s">
        <v>289</v>
      </c>
      <c r="N7" s="476" t="s">
        <v>290</v>
      </c>
      <c r="O7" s="476" t="s">
        <v>291</v>
      </c>
      <c r="P7" s="476" t="s">
        <v>88</v>
      </c>
      <c r="Q7" s="477" t="s">
        <v>89</v>
      </c>
    </row>
    <row r="8" spans="1:17">
      <c r="A8" s="63" t="s">
        <v>23</v>
      </c>
      <c r="B8" s="478"/>
      <c r="C8" s="479"/>
      <c r="D8" s="84"/>
      <c r="E8" s="84"/>
      <c r="F8" s="84"/>
      <c r="G8" s="84"/>
      <c r="H8" s="85"/>
      <c r="I8" s="1367"/>
      <c r="J8" s="63" t="s">
        <v>23</v>
      </c>
      <c r="K8" s="478"/>
      <c r="L8" s="479"/>
      <c r="M8" s="84"/>
      <c r="N8" s="84"/>
      <c r="O8" s="84"/>
      <c r="P8" s="84"/>
      <c r="Q8" s="85"/>
    </row>
    <row r="9" spans="1:17">
      <c r="A9" s="483"/>
      <c r="B9" s="483" t="s">
        <v>91</v>
      </c>
      <c r="C9" s="484">
        <v>0</v>
      </c>
      <c r="D9" s="86">
        <v>0</v>
      </c>
      <c r="E9" s="86">
        <v>0</v>
      </c>
      <c r="F9" s="86">
        <v>0</v>
      </c>
      <c r="G9" s="485">
        <v>0</v>
      </c>
      <c r="H9" s="76">
        <f>IF($G$44&lt;&gt;0,G9/$G$44,0)</f>
        <v>0</v>
      </c>
      <c r="I9" s="1367"/>
      <c r="J9" s="483"/>
      <c r="K9" s="483" t="s">
        <v>91</v>
      </c>
      <c r="L9" s="484">
        <v>0</v>
      </c>
      <c r="M9" s="86">
        <v>0</v>
      </c>
      <c r="N9" s="86">
        <v>0</v>
      </c>
      <c r="O9" s="86">
        <v>0</v>
      </c>
      <c r="P9" s="485">
        <v>0</v>
      </c>
      <c r="Q9" s="76">
        <f>IF($G$44&lt;&gt;0,P9/$G$44,0)</f>
        <v>0</v>
      </c>
    </row>
    <row r="10" spans="1:17">
      <c r="A10" s="483"/>
      <c r="B10" s="483" t="s">
        <v>91</v>
      </c>
      <c r="C10" s="484">
        <v>0</v>
      </c>
      <c r="D10" s="86">
        <v>0</v>
      </c>
      <c r="E10" s="86">
        <v>0</v>
      </c>
      <c r="F10" s="86">
        <v>0</v>
      </c>
      <c r="G10" s="485">
        <v>0</v>
      </c>
      <c r="H10" s="76">
        <f>IF($G$44&lt;&gt;0,G10/$G$44,0)</f>
        <v>0</v>
      </c>
      <c r="I10" s="1367"/>
      <c r="J10" s="483"/>
      <c r="K10" s="483" t="s">
        <v>91</v>
      </c>
      <c r="L10" s="484">
        <v>0</v>
      </c>
      <c r="M10" s="86">
        <v>0</v>
      </c>
      <c r="N10" s="86">
        <v>0</v>
      </c>
      <c r="O10" s="86">
        <v>0</v>
      </c>
      <c r="P10" s="485">
        <v>0</v>
      </c>
      <c r="Q10" s="76">
        <f>IF($G$44&lt;&gt;0,P10/$G$44,0)</f>
        <v>0</v>
      </c>
    </row>
    <row r="11" spans="1:17">
      <c r="A11" s="483"/>
      <c r="B11" s="483" t="s">
        <v>91</v>
      </c>
      <c r="C11" s="484">
        <v>0</v>
      </c>
      <c r="D11" s="86">
        <v>0</v>
      </c>
      <c r="E11" s="86">
        <v>0</v>
      </c>
      <c r="F11" s="86">
        <v>0</v>
      </c>
      <c r="G11" s="485">
        <v>0</v>
      </c>
      <c r="H11" s="76">
        <f>IF($G$44&lt;&gt;0,G11/$G$44,0)</f>
        <v>0</v>
      </c>
      <c r="I11" s="1367"/>
      <c r="J11" s="483"/>
      <c r="K11" s="483" t="s">
        <v>91</v>
      </c>
      <c r="L11" s="484">
        <v>0</v>
      </c>
      <c r="M11" s="86">
        <v>0</v>
      </c>
      <c r="N11" s="86">
        <v>0</v>
      </c>
      <c r="O11" s="86">
        <v>0</v>
      </c>
      <c r="P11" s="485">
        <v>0</v>
      </c>
      <c r="Q11" s="76">
        <f>IF($G$44&lt;&gt;0,P11/$G$44,0)</f>
        <v>0</v>
      </c>
    </row>
    <row r="12" spans="1:17">
      <c r="A12" s="64" t="s">
        <v>26</v>
      </c>
      <c r="B12" s="486"/>
      <c r="C12" s="159"/>
      <c r="D12" s="77"/>
      <c r="E12" s="77"/>
      <c r="F12" s="77"/>
      <c r="G12" s="77"/>
      <c r="H12" s="85"/>
      <c r="I12" s="1367"/>
      <c r="J12" s="64" t="s">
        <v>26</v>
      </c>
      <c r="K12" s="486"/>
      <c r="L12" s="159"/>
      <c r="M12" s="77"/>
      <c r="N12" s="77"/>
      <c r="O12" s="77"/>
      <c r="P12" s="77"/>
      <c r="Q12" s="85"/>
    </row>
    <row r="13" spans="1:17">
      <c r="A13" s="483"/>
      <c r="B13" s="483" t="s">
        <v>98</v>
      </c>
      <c r="C13" s="484">
        <v>0</v>
      </c>
      <c r="D13" s="86">
        <v>0</v>
      </c>
      <c r="E13" s="86">
        <v>0</v>
      </c>
      <c r="F13" s="86">
        <v>0</v>
      </c>
      <c r="G13" s="485">
        <v>0</v>
      </c>
      <c r="H13" s="76">
        <f>IF($G$44&lt;&gt;0,G13/$G$44,0)</f>
        <v>0</v>
      </c>
      <c r="I13" s="1367"/>
      <c r="J13" s="483"/>
      <c r="K13" s="483" t="s">
        <v>98</v>
      </c>
      <c r="L13" s="484">
        <v>0</v>
      </c>
      <c r="M13" s="86">
        <v>0</v>
      </c>
      <c r="N13" s="86">
        <v>0</v>
      </c>
      <c r="O13" s="86">
        <v>0</v>
      </c>
      <c r="P13" s="485">
        <v>0</v>
      </c>
      <c r="Q13" s="76">
        <f>IF($G$44&lt;&gt;0,P13/$G$44,0)</f>
        <v>0</v>
      </c>
    </row>
    <row r="14" spans="1:17">
      <c r="A14" s="483"/>
      <c r="B14" s="483" t="s">
        <v>91</v>
      </c>
      <c r="C14" s="484">
        <v>0</v>
      </c>
      <c r="D14" s="86">
        <v>0</v>
      </c>
      <c r="E14" s="86">
        <v>0</v>
      </c>
      <c r="F14" s="86">
        <v>0</v>
      </c>
      <c r="G14" s="485">
        <v>0</v>
      </c>
      <c r="H14" s="76">
        <f>IF($G$44&lt;&gt;0,G14/$G$44,0)</f>
        <v>0</v>
      </c>
      <c r="I14" s="1367"/>
      <c r="J14" s="483"/>
      <c r="K14" s="483" t="s">
        <v>91</v>
      </c>
      <c r="L14" s="484">
        <v>0</v>
      </c>
      <c r="M14" s="86">
        <v>0</v>
      </c>
      <c r="N14" s="86">
        <v>0</v>
      </c>
      <c r="O14" s="86">
        <v>0</v>
      </c>
      <c r="P14" s="485">
        <v>0</v>
      </c>
      <c r="Q14" s="76">
        <f>IF($G$44&lt;&gt;0,P14/$G$44,0)</f>
        <v>0</v>
      </c>
    </row>
    <row r="15" spans="1:17">
      <c r="A15" s="483"/>
      <c r="B15" s="483" t="s">
        <v>91</v>
      </c>
      <c r="C15" s="484">
        <v>0</v>
      </c>
      <c r="D15" s="86">
        <v>0</v>
      </c>
      <c r="E15" s="86">
        <v>0</v>
      </c>
      <c r="F15" s="86">
        <v>0</v>
      </c>
      <c r="G15" s="485">
        <v>0</v>
      </c>
      <c r="H15" s="76">
        <f>IF($G$44&lt;&gt;0,G15/$G$44,0)</f>
        <v>0</v>
      </c>
      <c r="I15" s="1367"/>
      <c r="J15" s="483"/>
      <c r="K15" s="483" t="s">
        <v>91</v>
      </c>
      <c r="L15" s="484">
        <v>0</v>
      </c>
      <c r="M15" s="86">
        <v>0</v>
      </c>
      <c r="N15" s="86">
        <v>0</v>
      </c>
      <c r="O15" s="86">
        <v>0</v>
      </c>
      <c r="P15" s="485">
        <v>0</v>
      </c>
      <c r="Q15" s="76">
        <f>IF($G$44&lt;&gt;0,P15/$G$44,0)</f>
        <v>0</v>
      </c>
    </row>
    <row r="16" spans="1:17">
      <c r="A16" s="483"/>
      <c r="B16" s="483" t="s">
        <v>91</v>
      </c>
      <c r="C16" s="484">
        <v>0</v>
      </c>
      <c r="D16" s="86">
        <v>0</v>
      </c>
      <c r="E16" s="86">
        <v>0</v>
      </c>
      <c r="F16" s="86">
        <v>0</v>
      </c>
      <c r="G16" s="485">
        <v>0</v>
      </c>
      <c r="H16" s="76">
        <f>IF($G$44&lt;&gt;0,G16/$G$44,0)</f>
        <v>0</v>
      </c>
      <c r="I16" s="1367"/>
      <c r="J16" s="483"/>
      <c r="K16" s="483" t="s">
        <v>91</v>
      </c>
      <c r="L16" s="484">
        <v>0</v>
      </c>
      <c r="M16" s="86">
        <v>0</v>
      </c>
      <c r="N16" s="86">
        <v>0</v>
      </c>
      <c r="O16" s="86">
        <v>0</v>
      </c>
      <c r="P16" s="485">
        <v>0</v>
      </c>
      <c r="Q16" s="76">
        <f>IF($G$44&lt;&gt;0,P16/$G$44,0)</f>
        <v>0</v>
      </c>
    </row>
    <row r="17" spans="1:17">
      <c r="A17" s="64" t="s">
        <v>292</v>
      </c>
      <c r="B17" s="486"/>
      <c r="C17" s="159"/>
      <c r="D17" s="77"/>
      <c r="E17" s="77"/>
      <c r="F17" s="77"/>
      <c r="G17" s="77"/>
      <c r="H17" s="85"/>
      <c r="I17" s="1367"/>
      <c r="J17" s="64" t="s">
        <v>292</v>
      </c>
      <c r="K17" s="486"/>
      <c r="L17" s="159"/>
      <c r="M17" s="77"/>
      <c r="N17" s="77"/>
      <c r="O17" s="77"/>
      <c r="P17" s="77"/>
      <c r="Q17" s="85"/>
    </row>
    <row r="18" spans="1:17">
      <c r="A18" s="483"/>
      <c r="B18" s="483" t="s">
        <v>98</v>
      </c>
      <c r="C18" s="484">
        <v>0</v>
      </c>
      <c r="D18" s="86">
        <v>0</v>
      </c>
      <c r="E18" s="86">
        <v>0</v>
      </c>
      <c r="F18" s="86">
        <v>0</v>
      </c>
      <c r="G18" s="485">
        <v>0</v>
      </c>
      <c r="H18" s="76">
        <f>IF($G$44&lt;&gt;0,G18/$G$44,0)</f>
        <v>0</v>
      </c>
      <c r="I18" s="1367"/>
      <c r="J18" s="483"/>
      <c r="K18" s="483" t="s">
        <v>98</v>
      </c>
      <c r="L18" s="484">
        <v>0</v>
      </c>
      <c r="M18" s="86">
        <v>0</v>
      </c>
      <c r="N18" s="86">
        <v>0</v>
      </c>
      <c r="O18" s="86">
        <v>0</v>
      </c>
      <c r="P18" s="485">
        <v>0</v>
      </c>
      <c r="Q18" s="76">
        <f>IF($G$44&lt;&gt;0,P18/$G$44,0)</f>
        <v>0</v>
      </c>
    </row>
    <row r="19" spans="1:17">
      <c r="A19" s="483"/>
      <c r="B19" s="483" t="s">
        <v>98</v>
      </c>
      <c r="C19" s="87">
        <v>0</v>
      </c>
      <c r="D19" s="88">
        <v>0</v>
      </c>
      <c r="E19" s="88">
        <v>0</v>
      </c>
      <c r="F19" s="88">
        <v>0</v>
      </c>
      <c r="G19" s="233">
        <v>0</v>
      </c>
      <c r="H19" s="76">
        <f>IF($G$44&lt;&gt;0,G19/$G$44,0)</f>
        <v>0</v>
      </c>
      <c r="I19" s="1367"/>
      <c r="J19" s="483"/>
      <c r="K19" s="483" t="s">
        <v>98</v>
      </c>
      <c r="L19" s="87">
        <v>0</v>
      </c>
      <c r="M19" s="88">
        <v>0</v>
      </c>
      <c r="N19" s="88">
        <v>0</v>
      </c>
      <c r="O19" s="88">
        <v>0</v>
      </c>
      <c r="P19" s="233">
        <v>0</v>
      </c>
      <c r="Q19" s="76">
        <f>IF($G$44&lt;&gt;0,P19/$G$44,0)</f>
        <v>0</v>
      </c>
    </row>
    <row r="20" spans="1:17">
      <c r="A20" s="487"/>
      <c r="B20" s="487" t="s">
        <v>98</v>
      </c>
      <c r="C20" s="484">
        <v>0</v>
      </c>
      <c r="D20" s="86">
        <v>0</v>
      </c>
      <c r="E20" s="86">
        <v>0</v>
      </c>
      <c r="F20" s="86">
        <v>0</v>
      </c>
      <c r="G20" s="485">
        <v>0</v>
      </c>
      <c r="H20" s="76">
        <f>IF($G$44&lt;&gt;0,G20/$G$44,0)</f>
        <v>0</v>
      </c>
      <c r="I20" s="1367"/>
      <c r="J20" s="487"/>
      <c r="K20" s="487" t="s">
        <v>98</v>
      </c>
      <c r="L20" s="484">
        <v>0</v>
      </c>
      <c r="M20" s="86">
        <v>0</v>
      </c>
      <c r="N20" s="86">
        <v>0</v>
      </c>
      <c r="O20" s="86">
        <v>0</v>
      </c>
      <c r="P20" s="485">
        <v>0</v>
      </c>
      <c r="Q20" s="76">
        <f>IF($G$44&lt;&gt;0,P20/$G$44,0)</f>
        <v>0</v>
      </c>
    </row>
    <row r="21" spans="1:17">
      <c r="A21" s="64" t="s">
        <v>28</v>
      </c>
      <c r="B21" s="486"/>
      <c r="C21" s="159"/>
      <c r="D21" s="77"/>
      <c r="E21" s="77"/>
      <c r="F21" s="77"/>
      <c r="G21" s="77"/>
      <c r="H21" s="85"/>
      <c r="I21" s="1367"/>
      <c r="J21" s="64" t="s">
        <v>28</v>
      </c>
      <c r="K21" s="486"/>
      <c r="L21" s="159"/>
      <c r="M21" s="77"/>
      <c r="N21" s="77"/>
      <c r="O21" s="77"/>
      <c r="P21" s="77"/>
      <c r="Q21" s="85"/>
    </row>
    <row r="22" spans="1:17">
      <c r="A22" s="483"/>
      <c r="B22" s="483" t="s">
        <v>91</v>
      </c>
      <c r="C22" s="484">
        <v>0</v>
      </c>
      <c r="D22" s="86">
        <v>0</v>
      </c>
      <c r="E22" s="86">
        <v>0</v>
      </c>
      <c r="F22" s="86">
        <v>0</v>
      </c>
      <c r="G22" s="485">
        <v>0</v>
      </c>
      <c r="H22" s="76">
        <f>IF($G$44&lt;&gt;0,G22/$G$44,0)</f>
        <v>0</v>
      </c>
      <c r="I22" s="1367"/>
      <c r="J22" s="483"/>
      <c r="K22" s="483" t="s">
        <v>91</v>
      </c>
      <c r="L22" s="484">
        <v>0</v>
      </c>
      <c r="M22" s="86">
        <v>0</v>
      </c>
      <c r="N22" s="86">
        <v>0</v>
      </c>
      <c r="O22" s="86">
        <v>0</v>
      </c>
      <c r="P22" s="485">
        <v>0</v>
      </c>
      <c r="Q22" s="76">
        <f>IF($G$44&lt;&gt;0,P22/$G$44,0)</f>
        <v>0</v>
      </c>
    </row>
    <row r="23" spans="1:17">
      <c r="A23" s="483"/>
      <c r="B23" s="483" t="s">
        <v>91</v>
      </c>
      <c r="C23" s="484">
        <v>0</v>
      </c>
      <c r="D23" s="86">
        <v>0</v>
      </c>
      <c r="E23" s="86">
        <v>0</v>
      </c>
      <c r="F23" s="86">
        <v>0</v>
      </c>
      <c r="G23" s="485">
        <v>0</v>
      </c>
      <c r="H23" s="76">
        <f>IF($G$44&lt;&gt;0,G23/$G$44,0)</f>
        <v>0</v>
      </c>
      <c r="I23" s="1367"/>
      <c r="J23" s="483"/>
      <c r="K23" s="483" t="s">
        <v>91</v>
      </c>
      <c r="L23" s="484">
        <v>0</v>
      </c>
      <c r="M23" s="86">
        <v>0</v>
      </c>
      <c r="N23" s="86">
        <v>0</v>
      </c>
      <c r="O23" s="86">
        <v>0</v>
      </c>
      <c r="P23" s="485">
        <v>0</v>
      </c>
      <c r="Q23" s="76">
        <f>IF($G$44&lt;&gt;0,P23/$G$44,0)</f>
        <v>0</v>
      </c>
    </row>
    <row r="24" spans="1:17">
      <c r="A24" s="483"/>
      <c r="B24" s="483" t="s">
        <v>98</v>
      </c>
      <c r="C24" s="484">
        <v>0</v>
      </c>
      <c r="D24" s="86">
        <v>0</v>
      </c>
      <c r="E24" s="86">
        <v>0</v>
      </c>
      <c r="F24" s="86">
        <v>0</v>
      </c>
      <c r="G24" s="485">
        <v>0</v>
      </c>
      <c r="H24" s="76">
        <f>IF($G$44&lt;&gt;0,G24/$G$44,0)</f>
        <v>0</v>
      </c>
      <c r="I24" s="1367"/>
      <c r="J24" s="483"/>
      <c r="K24" s="483" t="s">
        <v>98</v>
      </c>
      <c r="L24" s="484">
        <v>0</v>
      </c>
      <c r="M24" s="86">
        <v>0</v>
      </c>
      <c r="N24" s="86">
        <v>0</v>
      </c>
      <c r="O24" s="86">
        <v>0</v>
      </c>
      <c r="P24" s="485">
        <v>0</v>
      </c>
      <c r="Q24" s="76">
        <f>IF($G$44&lt;&gt;0,P24/$G$44,0)</f>
        <v>0</v>
      </c>
    </row>
    <row r="25" spans="1:17">
      <c r="A25" s="483"/>
      <c r="B25" s="483" t="s">
        <v>98</v>
      </c>
      <c r="C25" s="484">
        <v>0</v>
      </c>
      <c r="D25" s="86">
        <v>0</v>
      </c>
      <c r="E25" s="86">
        <v>0</v>
      </c>
      <c r="F25" s="86">
        <v>0</v>
      </c>
      <c r="G25" s="485">
        <v>0</v>
      </c>
      <c r="H25" s="76">
        <f>IF($G$44&lt;&gt;0,G25/$G$44,0)</f>
        <v>0</v>
      </c>
      <c r="I25" s="1367"/>
      <c r="J25" s="483"/>
      <c r="K25" s="483" t="s">
        <v>98</v>
      </c>
      <c r="L25" s="484">
        <v>0</v>
      </c>
      <c r="M25" s="86">
        <v>0</v>
      </c>
      <c r="N25" s="86">
        <v>0</v>
      </c>
      <c r="O25" s="86">
        <v>0</v>
      </c>
      <c r="P25" s="485">
        <v>0</v>
      </c>
      <c r="Q25" s="76">
        <f>IF($G$44&lt;&gt;0,P25/$G$44,0)</f>
        <v>0</v>
      </c>
    </row>
    <row r="26" spans="1:17">
      <c r="A26" s="483"/>
      <c r="B26" s="483" t="s">
        <v>98</v>
      </c>
      <c r="C26" s="484">
        <v>0</v>
      </c>
      <c r="D26" s="86">
        <v>0</v>
      </c>
      <c r="E26" s="86">
        <v>0</v>
      </c>
      <c r="F26" s="86">
        <v>0</v>
      </c>
      <c r="G26" s="485">
        <v>0</v>
      </c>
      <c r="H26" s="76">
        <f>IF($G$44&lt;&gt;0,G26/$G$44,0)</f>
        <v>0</v>
      </c>
      <c r="I26" s="1367"/>
      <c r="J26" s="483"/>
      <c r="K26" s="483" t="s">
        <v>98</v>
      </c>
      <c r="L26" s="484">
        <v>0</v>
      </c>
      <c r="M26" s="86">
        <v>0</v>
      </c>
      <c r="N26" s="86">
        <v>0</v>
      </c>
      <c r="O26" s="86">
        <v>0</v>
      </c>
      <c r="P26" s="485">
        <v>0</v>
      </c>
      <c r="Q26" s="76">
        <f>IF($G$44&lt;&gt;0,P26/$G$44,0)</f>
        <v>0</v>
      </c>
    </row>
    <row r="27" spans="1:17">
      <c r="A27" s="64" t="s">
        <v>29</v>
      </c>
      <c r="B27" s="486"/>
      <c r="C27" s="159"/>
      <c r="D27" s="77"/>
      <c r="E27" s="77"/>
      <c r="F27" s="77"/>
      <c r="G27" s="79"/>
      <c r="H27" s="85"/>
      <c r="I27" s="1367"/>
      <c r="J27" s="64" t="s">
        <v>29</v>
      </c>
      <c r="K27" s="486"/>
      <c r="L27" s="159"/>
      <c r="M27" s="77"/>
      <c r="N27" s="77"/>
      <c r="O27" s="77"/>
      <c r="P27" s="79"/>
      <c r="Q27" s="85"/>
    </row>
    <row r="28" spans="1:17">
      <c r="A28" s="483"/>
      <c r="B28" s="483" t="s">
        <v>98</v>
      </c>
      <c r="C28" s="484">
        <v>0</v>
      </c>
      <c r="D28" s="86">
        <v>0</v>
      </c>
      <c r="E28" s="86">
        <v>0</v>
      </c>
      <c r="F28" s="86">
        <v>0</v>
      </c>
      <c r="G28" s="485">
        <v>0</v>
      </c>
      <c r="H28" s="76">
        <f>IF($G$44&lt;&gt;0,G28/$G$44,0)</f>
        <v>0</v>
      </c>
      <c r="I28" s="1367"/>
      <c r="J28" s="483"/>
      <c r="K28" s="483" t="s">
        <v>98</v>
      </c>
      <c r="L28" s="484">
        <v>0</v>
      </c>
      <c r="M28" s="86">
        <v>0</v>
      </c>
      <c r="N28" s="86">
        <v>0</v>
      </c>
      <c r="O28" s="86">
        <v>0</v>
      </c>
      <c r="P28" s="485">
        <v>0</v>
      </c>
      <c r="Q28" s="76">
        <f>IF($G$44&lt;&gt;0,P28/$G$44,0)</f>
        <v>0</v>
      </c>
    </row>
    <row r="29" spans="1:17">
      <c r="A29" s="483"/>
      <c r="B29" s="483" t="s">
        <v>98</v>
      </c>
      <c r="C29" s="484">
        <v>0</v>
      </c>
      <c r="D29" s="86">
        <v>0</v>
      </c>
      <c r="E29" s="86">
        <v>0</v>
      </c>
      <c r="F29" s="86">
        <v>0</v>
      </c>
      <c r="G29" s="485">
        <v>0</v>
      </c>
      <c r="H29" s="76">
        <f>IF($G$44&lt;&gt;0,G29/$G$44,0)</f>
        <v>0</v>
      </c>
      <c r="I29" s="1367"/>
      <c r="J29" s="483"/>
      <c r="K29" s="483" t="s">
        <v>98</v>
      </c>
      <c r="L29" s="484">
        <v>0</v>
      </c>
      <c r="M29" s="86">
        <v>0</v>
      </c>
      <c r="N29" s="86">
        <v>0</v>
      </c>
      <c r="O29" s="86">
        <v>0</v>
      </c>
      <c r="P29" s="485">
        <v>0</v>
      </c>
      <c r="Q29" s="76">
        <f>IF($G$44&lt;&gt;0,P29/$G$44,0)</f>
        <v>0</v>
      </c>
    </row>
    <row r="30" spans="1:17">
      <c r="A30" s="64" t="s">
        <v>128</v>
      </c>
      <c r="B30" s="486"/>
      <c r="C30" s="159"/>
      <c r="D30" s="77"/>
      <c r="E30" s="77"/>
      <c r="F30" s="77"/>
      <c r="G30" s="77"/>
      <c r="H30" s="85"/>
      <c r="I30" s="1367"/>
      <c r="J30" s="64" t="s">
        <v>128</v>
      </c>
      <c r="K30" s="486"/>
      <c r="L30" s="159"/>
      <c r="M30" s="77"/>
      <c r="N30" s="77"/>
      <c r="O30" s="77"/>
      <c r="P30" s="77"/>
      <c r="Q30" s="85"/>
    </row>
    <row r="31" spans="1:17">
      <c r="A31" s="483"/>
      <c r="B31" s="483" t="s">
        <v>91</v>
      </c>
      <c r="C31" s="484"/>
      <c r="D31" s="86"/>
      <c r="E31" s="86"/>
      <c r="F31" s="86"/>
      <c r="G31" s="485">
        <v>0</v>
      </c>
      <c r="H31" s="76">
        <f t="shared" ref="H31:H36" si="0">IF($G$44&lt;&gt;0,G31/$G$44,0)</f>
        <v>0</v>
      </c>
      <c r="I31" s="1367"/>
      <c r="J31" s="483"/>
      <c r="K31" s="483" t="s">
        <v>91</v>
      </c>
      <c r="L31" s="484"/>
      <c r="M31" s="86"/>
      <c r="N31" s="86"/>
      <c r="O31" s="86"/>
      <c r="P31" s="485">
        <v>0</v>
      </c>
      <c r="Q31" s="76">
        <f t="shared" ref="Q31:Q36" si="1">IF($G$44&lt;&gt;0,P31/$G$44,0)</f>
        <v>0</v>
      </c>
    </row>
    <row r="32" spans="1:17">
      <c r="A32" s="483"/>
      <c r="B32" s="483" t="s">
        <v>91</v>
      </c>
      <c r="C32" s="484"/>
      <c r="D32" s="86"/>
      <c r="E32" s="86"/>
      <c r="F32" s="86"/>
      <c r="G32" s="485">
        <v>0</v>
      </c>
      <c r="H32" s="76">
        <f t="shared" si="0"/>
        <v>0</v>
      </c>
      <c r="I32" s="1367"/>
      <c r="J32" s="483"/>
      <c r="K32" s="483" t="s">
        <v>91</v>
      </c>
      <c r="L32" s="484"/>
      <c r="M32" s="86"/>
      <c r="N32" s="86"/>
      <c r="O32" s="86"/>
      <c r="P32" s="485">
        <v>0</v>
      </c>
      <c r="Q32" s="76">
        <f t="shared" si="1"/>
        <v>0</v>
      </c>
    </row>
    <row r="33" spans="1:17">
      <c r="A33" s="483"/>
      <c r="B33" s="483" t="s">
        <v>91</v>
      </c>
      <c r="C33" s="484">
        <v>0</v>
      </c>
      <c r="D33" s="86">
        <v>0</v>
      </c>
      <c r="E33" s="86">
        <v>0</v>
      </c>
      <c r="F33" s="86">
        <v>0</v>
      </c>
      <c r="G33" s="485">
        <v>0</v>
      </c>
      <c r="H33" s="76">
        <f t="shared" si="0"/>
        <v>0</v>
      </c>
      <c r="I33" s="1367"/>
      <c r="J33" s="483"/>
      <c r="K33" s="483" t="s">
        <v>91</v>
      </c>
      <c r="L33" s="484">
        <v>0</v>
      </c>
      <c r="M33" s="86">
        <v>0</v>
      </c>
      <c r="N33" s="86">
        <v>0</v>
      </c>
      <c r="O33" s="86">
        <v>0</v>
      </c>
      <c r="P33" s="485">
        <v>0</v>
      </c>
      <c r="Q33" s="76">
        <f t="shared" si="1"/>
        <v>0</v>
      </c>
    </row>
    <row r="34" spans="1:17">
      <c r="A34" s="483"/>
      <c r="B34" s="483" t="s">
        <v>91</v>
      </c>
      <c r="C34" s="484">
        <v>0</v>
      </c>
      <c r="D34" s="86">
        <v>0</v>
      </c>
      <c r="E34" s="86">
        <v>0</v>
      </c>
      <c r="F34" s="86">
        <v>0</v>
      </c>
      <c r="G34" s="485">
        <v>0</v>
      </c>
      <c r="H34" s="76">
        <f t="shared" si="0"/>
        <v>0</v>
      </c>
      <c r="I34" s="1367"/>
      <c r="J34" s="483"/>
      <c r="K34" s="483" t="s">
        <v>91</v>
      </c>
      <c r="L34" s="484">
        <v>0</v>
      </c>
      <c r="M34" s="86">
        <v>0</v>
      </c>
      <c r="N34" s="86">
        <v>0</v>
      </c>
      <c r="O34" s="86">
        <v>0</v>
      </c>
      <c r="P34" s="485">
        <v>0</v>
      </c>
      <c r="Q34" s="76">
        <f t="shared" si="1"/>
        <v>0</v>
      </c>
    </row>
    <row r="35" spans="1:17">
      <c r="A35" s="483"/>
      <c r="B35" s="483" t="s">
        <v>91</v>
      </c>
      <c r="C35" s="484">
        <v>0</v>
      </c>
      <c r="D35" s="86">
        <v>0</v>
      </c>
      <c r="E35" s="86">
        <v>0</v>
      </c>
      <c r="F35" s="86">
        <v>0</v>
      </c>
      <c r="G35" s="485">
        <v>0</v>
      </c>
      <c r="H35" s="76">
        <f t="shared" si="0"/>
        <v>0</v>
      </c>
      <c r="I35" s="1367"/>
      <c r="J35" s="483"/>
      <c r="K35" s="483" t="s">
        <v>91</v>
      </c>
      <c r="L35" s="484">
        <v>0</v>
      </c>
      <c r="M35" s="86">
        <v>0</v>
      </c>
      <c r="N35" s="86">
        <v>0</v>
      </c>
      <c r="O35" s="86">
        <v>0</v>
      </c>
      <c r="P35" s="485">
        <v>0</v>
      </c>
      <c r="Q35" s="76">
        <f t="shared" si="1"/>
        <v>0</v>
      </c>
    </row>
    <row r="36" spans="1:17">
      <c r="A36" s="483"/>
      <c r="B36" s="483" t="s">
        <v>91</v>
      </c>
      <c r="C36" s="484">
        <v>0</v>
      </c>
      <c r="D36" s="86">
        <v>0</v>
      </c>
      <c r="E36" s="86">
        <v>0</v>
      </c>
      <c r="F36" s="86">
        <v>0</v>
      </c>
      <c r="G36" s="485">
        <v>0</v>
      </c>
      <c r="H36" s="76">
        <f t="shared" si="0"/>
        <v>0</v>
      </c>
      <c r="I36" s="1367"/>
      <c r="J36" s="483"/>
      <c r="K36" s="483" t="s">
        <v>91</v>
      </c>
      <c r="L36" s="484">
        <v>0</v>
      </c>
      <c r="M36" s="86">
        <v>0</v>
      </c>
      <c r="N36" s="86">
        <v>0</v>
      </c>
      <c r="O36" s="86">
        <v>0</v>
      </c>
      <c r="P36" s="485">
        <v>0</v>
      </c>
      <c r="Q36" s="76">
        <f t="shared" si="1"/>
        <v>0</v>
      </c>
    </row>
    <row r="37" spans="1:17">
      <c r="A37" s="64" t="s">
        <v>31</v>
      </c>
      <c r="B37" s="486"/>
      <c r="C37" s="159"/>
      <c r="D37" s="77"/>
      <c r="E37" s="77"/>
      <c r="F37" s="77"/>
      <c r="G37" s="77"/>
      <c r="H37" s="85"/>
      <c r="I37" s="1367"/>
      <c r="J37" s="64" t="s">
        <v>31</v>
      </c>
      <c r="K37" s="486"/>
      <c r="L37" s="159"/>
      <c r="M37" s="77"/>
      <c r="N37" s="77"/>
      <c r="O37" s="77"/>
      <c r="P37" s="77"/>
      <c r="Q37" s="85"/>
    </row>
    <row r="38" spans="1:17">
      <c r="A38" s="483"/>
      <c r="B38" s="483" t="s">
        <v>91</v>
      </c>
      <c r="C38" s="484">
        <v>0</v>
      </c>
      <c r="D38" s="86">
        <v>0</v>
      </c>
      <c r="E38" s="86">
        <v>0</v>
      </c>
      <c r="F38" s="86">
        <v>0</v>
      </c>
      <c r="G38" s="485">
        <v>0</v>
      </c>
      <c r="H38" s="76">
        <f>IF($G$44&lt;&gt;0,G38/$G$44,0)</f>
        <v>0</v>
      </c>
      <c r="I38" s="1367"/>
      <c r="J38" s="483"/>
      <c r="K38" s="483" t="s">
        <v>91</v>
      </c>
      <c r="L38" s="484">
        <v>0</v>
      </c>
      <c r="M38" s="86">
        <v>0</v>
      </c>
      <c r="N38" s="86">
        <v>0</v>
      </c>
      <c r="O38" s="86">
        <v>0</v>
      </c>
      <c r="P38" s="485">
        <v>0</v>
      </c>
      <c r="Q38" s="76">
        <f>IF($G$44&lt;&gt;0,P38/$G$44,0)</f>
        <v>0</v>
      </c>
    </row>
    <row r="39" spans="1:17">
      <c r="A39" s="483"/>
      <c r="B39" s="483" t="s">
        <v>91</v>
      </c>
      <c r="C39" s="484">
        <v>0</v>
      </c>
      <c r="D39" s="86">
        <v>0</v>
      </c>
      <c r="E39" s="86">
        <v>0</v>
      </c>
      <c r="F39" s="86">
        <v>0</v>
      </c>
      <c r="G39" s="485">
        <v>0</v>
      </c>
      <c r="H39" s="76">
        <f>IF($G$44&lt;&gt;0,G39/$G$44,0)</f>
        <v>0</v>
      </c>
      <c r="I39" s="1367"/>
      <c r="J39" s="483"/>
      <c r="K39" s="483" t="s">
        <v>91</v>
      </c>
      <c r="L39" s="484">
        <v>0</v>
      </c>
      <c r="M39" s="86">
        <v>0</v>
      </c>
      <c r="N39" s="86">
        <v>0</v>
      </c>
      <c r="O39" s="86">
        <v>0</v>
      </c>
      <c r="P39" s="485">
        <v>0</v>
      </c>
      <c r="Q39" s="76">
        <f>IF($G$44&lt;&gt;0,P39/$G$44,0)</f>
        <v>0</v>
      </c>
    </row>
    <row r="40" spans="1:17">
      <c r="A40" s="64" t="s">
        <v>32</v>
      </c>
      <c r="B40" s="486"/>
      <c r="C40" s="159"/>
      <c r="D40" s="77"/>
      <c r="E40" s="77"/>
      <c r="F40" s="77"/>
      <c r="G40" s="77"/>
      <c r="H40" s="85"/>
      <c r="I40" s="1367"/>
      <c r="J40" s="64" t="s">
        <v>32</v>
      </c>
      <c r="K40" s="486"/>
      <c r="L40" s="159"/>
      <c r="M40" s="77"/>
      <c r="N40" s="77"/>
      <c r="O40" s="77"/>
      <c r="P40" s="77"/>
      <c r="Q40" s="85"/>
    </row>
    <row r="41" spans="1:17">
      <c r="A41" s="68" t="s">
        <v>143</v>
      </c>
      <c r="B41" s="483" t="s">
        <v>98</v>
      </c>
      <c r="C41" s="484">
        <v>0</v>
      </c>
      <c r="D41" s="77"/>
      <c r="E41" s="77"/>
      <c r="F41" s="77"/>
      <c r="G41" s="485">
        <v>0</v>
      </c>
      <c r="H41" s="76">
        <f t="shared" ref="H41:H42" si="2">IF($G$44&lt;&gt;0,G41/$G$44,0)</f>
        <v>0</v>
      </c>
      <c r="I41" s="1367"/>
      <c r="J41" s="68" t="s">
        <v>143</v>
      </c>
      <c r="K41" s="483" t="s">
        <v>98</v>
      </c>
      <c r="L41" s="484">
        <v>0</v>
      </c>
      <c r="M41" s="77"/>
      <c r="N41" s="77"/>
      <c r="O41" s="77"/>
      <c r="P41" s="485">
        <v>0</v>
      </c>
      <c r="Q41" s="76">
        <f t="shared" ref="Q41:Q42" si="3">IF($G$44&lt;&gt;0,P41/$G$44,0)</f>
        <v>0</v>
      </c>
    </row>
    <row r="42" spans="1:17">
      <c r="A42" s="68" t="s">
        <v>144</v>
      </c>
      <c r="B42" s="483" t="s">
        <v>98</v>
      </c>
      <c r="C42" s="484">
        <v>0</v>
      </c>
      <c r="D42" s="77"/>
      <c r="E42" s="77"/>
      <c r="F42" s="77"/>
      <c r="G42" s="485">
        <v>0</v>
      </c>
      <c r="H42" s="76">
        <f t="shared" si="2"/>
        <v>0</v>
      </c>
      <c r="I42" s="1367"/>
      <c r="J42" s="68" t="s">
        <v>144</v>
      </c>
      <c r="K42" s="483" t="s">
        <v>98</v>
      </c>
      <c r="L42" s="484">
        <v>0</v>
      </c>
      <c r="M42" s="77"/>
      <c r="N42" s="77"/>
      <c r="O42" s="77"/>
      <c r="P42" s="485">
        <v>0</v>
      </c>
      <c r="Q42" s="76">
        <f t="shared" si="3"/>
        <v>0</v>
      </c>
    </row>
    <row r="43" spans="1:17">
      <c r="A43" s="486"/>
      <c r="B43" s="486"/>
      <c r="C43" s="84"/>
      <c r="D43" s="84"/>
      <c r="E43" s="77"/>
      <c r="F43" s="84"/>
      <c r="G43" s="84"/>
      <c r="H43" s="85"/>
      <c r="I43" s="1367"/>
      <c r="J43" s="486"/>
      <c r="K43" s="486"/>
      <c r="L43" s="84"/>
      <c r="M43" s="84"/>
      <c r="N43" s="77"/>
      <c r="O43" s="84"/>
      <c r="P43" s="84"/>
      <c r="Q43" s="85"/>
    </row>
    <row r="44" spans="1:17">
      <c r="A44" s="65" t="s">
        <v>145</v>
      </c>
      <c r="B44" s="483"/>
      <c r="C44" s="90"/>
      <c r="D44" s="78">
        <f>SUM(D9:D43)</f>
        <v>0</v>
      </c>
      <c r="E44" s="78">
        <f>SUM(E9:E43)</f>
        <v>0</v>
      </c>
      <c r="F44" s="78">
        <f>SUM(F9:F43)</f>
        <v>0</v>
      </c>
      <c r="G44" s="80">
        <f>SUM(G9:G43)</f>
        <v>0</v>
      </c>
      <c r="H44" s="76">
        <f>IF($G$44&lt;&gt;0,G44/$G$44,0)</f>
        <v>0</v>
      </c>
      <c r="I44" s="1367"/>
      <c r="J44" s="65" t="s">
        <v>145</v>
      </c>
      <c r="K44" s="483"/>
      <c r="L44" s="90"/>
      <c r="M44" s="78">
        <f>SUM(M9:M43)</f>
        <v>0</v>
      </c>
      <c r="N44" s="78">
        <f>SUM(N9:N43)</f>
        <v>0</v>
      </c>
      <c r="O44" s="78">
        <f>SUM(O9:O43)</f>
        <v>0</v>
      </c>
      <c r="P44" s="80">
        <f>SUM(P9:P43)</f>
        <v>0</v>
      </c>
      <c r="Q44" s="76">
        <f>IF($G$44&lt;&gt;0,P44/$G$44,0)</f>
        <v>0</v>
      </c>
    </row>
    <row r="45" spans="1:17" ht="13.5" thickBot="1">
      <c r="A45" s="488"/>
      <c r="B45" s="483"/>
      <c r="C45" s="86"/>
      <c r="D45" s="90"/>
      <c r="E45" s="90"/>
      <c r="F45" s="90"/>
      <c r="G45" s="90"/>
      <c r="H45" s="89"/>
      <c r="I45" s="1367"/>
      <c r="J45" s="488"/>
      <c r="K45" s="483"/>
      <c r="L45" s="86"/>
      <c r="M45" s="90"/>
      <c r="N45" s="90"/>
      <c r="O45" s="90"/>
      <c r="P45" s="90"/>
      <c r="Q45" s="89"/>
    </row>
    <row r="46" spans="1:17" ht="13.5" thickBot="1">
      <c r="A46" s="203"/>
      <c r="B46" s="489"/>
      <c r="C46" s="34"/>
      <c r="D46" s="34"/>
      <c r="E46" s="35"/>
      <c r="F46" s="35"/>
      <c r="G46" s="34"/>
      <c r="H46" s="36"/>
      <c r="I46" s="1367"/>
      <c r="J46" s="203"/>
      <c r="K46" s="489"/>
      <c r="L46" s="34"/>
      <c r="M46" s="34"/>
      <c r="N46" s="35"/>
      <c r="O46" s="35"/>
      <c r="P46" s="34"/>
      <c r="Q46" s="36"/>
    </row>
    <row r="47" spans="1:17">
      <c r="A47" s="163" t="s">
        <v>147</v>
      </c>
      <c r="B47" s="422"/>
      <c r="C47" s="423" t="s">
        <v>9</v>
      </c>
      <c r="E47" s="8"/>
      <c r="F47" s="8"/>
      <c r="G47" s="14"/>
      <c r="H47" s="14"/>
      <c r="I47" s="1367"/>
      <c r="J47" s="163" t="s">
        <v>147</v>
      </c>
      <c r="K47" s="422"/>
      <c r="L47" s="423" t="s">
        <v>9</v>
      </c>
      <c r="N47" s="8"/>
      <c r="O47" s="8"/>
      <c r="P47" s="14"/>
      <c r="Q47" s="14"/>
    </row>
    <row r="48" spans="1:17">
      <c r="A48" s="164" t="s">
        <v>149</v>
      </c>
      <c r="B48" s="483" t="s">
        <v>98</v>
      </c>
      <c r="C48" s="9"/>
      <c r="E48" s="8"/>
      <c r="F48" s="8"/>
      <c r="G48" s="14"/>
      <c r="H48" s="14"/>
      <c r="I48" s="1367"/>
      <c r="J48" s="164" t="s">
        <v>149</v>
      </c>
      <c r="K48" s="483" t="s">
        <v>98</v>
      </c>
      <c r="L48" s="9"/>
      <c r="N48" s="8"/>
      <c r="O48" s="8"/>
      <c r="P48" s="14"/>
      <c r="Q48" s="14"/>
    </row>
    <row r="49" spans="1:17">
      <c r="A49" s="164" t="s">
        <v>151</v>
      </c>
      <c r="B49" s="483" t="s">
        <v>98</v>
      </c>
      <c r="C49" s="9"/>
      <c r="E49" s="8"/>
      <c r="F49" s="8"/>
      <c r="G49" s="14"/>
      <c r="H49" s="14"/>
      <c r="I49" s="1367"/>
      <c r="J49" s="164" t="s">
        <v>151</v>
      </c>
      <c r="K49" s="483" t="s">
        <v>98</v>
      </c>
      <c r="L49" s="9"/>
      <c r="N49" s="8"/>
      <c r="O49" s="8"/>
      <c r="P49" s="14"/>
      <c r="Q49" s="14"/>
    </row>
    <row r="50" spans="1:17">
      <c r="A50" s="165" t="s">
        <v>152</v>
      </c>
      <c r="B50" s="483" t="s">
        <v>98</v>
      </c>
      <c r="C50" s="86"/>
      <c r="E50" s="5"/>
      <c r="F50" s="14"/>
      <c r="G50" s="14"/>
      <c r="H50" s="14"/>
      <c r="I50" s="1367"/>
      <c r="J50" s="165" t="s">
        <v>152</v>
      </c>
      <c r="K50" s="483" t="s">
        <v>98</v>
      </c>
      <c r="L50" s="86"/>
      <c r="N50" s="5"/>
      <c r="O50" s="14"/>
      <c r="P50" s="14"/>
      <c r="Q50" s="14"/>
    </row>
    <row r="51" spans="1:17" ht="13.5" thickBot="1">
      <c r="A51" s="92"/>
      <c r="B51" s="37"/>
      <c r="C51" s="37"/>
      <c r="E51" s="15"/>
      <c r="F51" s="14"/>
      <c r="G51" s="14"/>
      <c r="H51" s="14"/>
      <c r="I51" s="1367"/>
      <c r="J51" s="92"/>
      <c r="K51" s="37"/>
      <c r="L51" s="37"/>
      <c r="N51" s="15"/>
      <c r="O51" s="14"/>
      <c r="P51" s="14"/>
      <c r="Q51" s="14"/>
    </row>
    <row r="52" spans="1:17">
      <c r="A52" s="1306"/>
      <c r="B52" s="1306"/>
      <c r="C52" s="1306"/>
      <c r="D52" s="1306"/>
      <c r="E52" s="1306"/>
      <c r="F52" s="1306"/>
      <c r="G52" s="1306"/>
      <c r="H52" s="1306"/>
      <c r="I52" s="1367"/>
      <c r="J52" s="1306"/>
      <c r="K52" s="1306"/>
      <c r="L52" s="1306"/>
      <c r="M52" s="1306"/>
      <c r="N52" s="1306"/>
      <c r="O52" s="1306"/>
      <c r="P52" s="1306"/>
      <c r="Q52" s="1306"/>
    </row>
    <row r="53" spans="1:17" ht="24" customHeight="1">
      <c r="A53" s="1392"/>
      <c r="B53" s="1392"/>
      <c r="C53" s="1392"/>
      <c r="D53" s="1392"/>
      <c r="E53" s="1392"/>
      <c r="F53" s="1392"/>
      <c r="G53" s="1392"/>
      <c r="H53" s="1392"/>
      <c r="J53" s="1392"/>
      <c r="K53" s="1392"/>
      <c r="L53" s="1392"/>
      <c r="M53" s="1392"/>
      <c r="N53" s="1392"/>
      <c r="O53" s="1392"/>
      <c r="P53" s="1392"/>
      <c r="Q53" s="1392"/>
    </row>
    <row r="54" spans="1:17" ht="16.5" customHeight="1">
      <c r="A54" s="1306" t="s">
        <v>296</v>
      </c>
      <c r="B54" s="1306"/>
      <c r="C54" s="1306"/>
      <c r="D54" s="1306"/>
      <c r="E54" s="1306"/>
      <c r="F54" s="1306"/>
      <c r="G54" s="1306"/>
      <c r="H54" s="1306"/>
      <c r="I54" s="1306"/>
      <c r="J54" s="1306"/>
      <c r="K54" s="1306"/>
      <c r="L54" s="1306"/>
      <c r="M54" s="1306"/>
      <c r="N54" s="1306"/>
      <c r="O54" s="1306"/>
    </row>
    <row r="55" spans="1:17" ht="15.75" customHeight="1">
      <c r="A55" s="1306" t="s">
        <v>159</v>
      </c>
      <c r="B55" s="1306"/>
      <c r="C55" s="1306"/>
      <c r="D55" s="1306"/>
      <c r="E55" s="1306"/>
      <c r="F55" s="1306"/>
      <c r="G55" s="1306"/>
      <c r="H55" s="1306"/>
      <c r="I55" s="1306"/>
      <c r="J55" s="1306"/>
      <c r="K55" s="1306"/>
      <c r="L55" s="1306"/>
      <c r="M55" s="1306"/>
      <c r="N55" s="1306"/>
      <c r="O55" s="1306"/>
    </row>
    <row r="56" spans="1:17">
      <c r="A56" s="1385"/>
      <c r="B56" s="1385"/>
      <c r="C56" s="1385"/>
      <c r="D56" s="1385"/>
      <c r="E56" s="1385"/>
      <c r="F56" s="1385"/>
      <c r="G56" s="1385"/>
      <c r="H56" s="1385"/>
    </row>
    <row r="57" spans="1:17">
      <c r="A57" s="1347"/>
      <c r="B57" s="1347"/>
      <c r="C57" s="1347"/>
      <c r="D57" s="1347"/>
      <c r="E57" s="1347"/>
      <c r="F57" s="1347"/>
      <c r="G57" s="1347"/>
      <c r="H57" s="1347"/>
      <c r="I57" s="1347"/>
      <c r="J57" s="1347"/>
      <c r="K57" s="1347"/>
      <c r="L57" s="1347"/>
      <c r="M57" s="1347"/>
    </row>
    <row r="58" spans="1:17">
      <c r="A58" s="1346"/>
      <c r="B58" s="1346"/>
      <c r="C58" s="1346"/>
      <c r="D58" s="1346"/>
      <c r="E58" s="1346"/>
      <c r="F58" s="1346"/>
      <c r="G58" s="1346"/>
      <c r="H58" s="1346"/>
    </row>
    <row r="59" spans="1:17" ht="12.75" customHeight="1"/>
    <row r="60" spans="1:17" ht="35.25" customHeight="1"/>
    <row r="61" spans="1:17">
      <c r="A61" s="1306"/>
      <c r="B61" s="1306"/>
      <c r="C61" s="1306"/>
      <c r="D61" s="1306"/>
      <c r="E61" s="1306"/>
      <c r="F61" s="1306"/>
      <c r="G61" s="1306"/>
      <c r="J61" s="26"/>
    </row>
    <row r="63" spans="1:17">
      <c r="A63" s="1306"/>
      <c r="B63" s="1306"/>
      <c r="C63" s="1306"/>
      <c r="D63" s="1306"/>
      <c r="E63" s="1306"/>
      <c r="F63" s="1306"/>
      <c r="G63" s="1306"/>
      <c r="H63" s="1306"/>
      <c r="I63" s="1306"/>
      <c r="J63" s="1306"/>
      <c r="K63" s="1306"/>
      <c r="L63" s="1306"/>
    </row>
    <row r="64" spans="1:17">
      <c r="A64" s="1382"/>
      <c r="B64" s="1382"/>
      <c r="C64" s="1382"/>
      <c r="D64" s="1382"/>
      <c r="E64" s="1382"/>
      <c r="F64" s="1382"/>
      <c r="G64" s="1382"/>
      <c r="H64" s="1382"/>
      <c r="I64" s="1382"/>
      <c r="J64" s="1382"/>
      <c r="K64" s="1382"/>
      <c r="L64" s="1382"/>
    </row>
    <row r="65" spans="1:12">
      <c r="A65" s="1382"/>
      <c r="B65" s="1382"/>
      <c r="C65" s="1382"/>
      <c r="D65" s="1382"/>
      <c r="E65" s="1382"/>
      <c r="F65" s="1382"/>
      <c r="G65" s="1382"/>
      <c r="H65" s="1382"/>
      <c r="I65" s="1382"/>
      <c r="J65" s="1382"/>
      <c r="K65" s="1382"/>
      <c r="L65" s="1382"/>
    </row>
    <row r="66" spans="1:12">
      <c r="A66" s="1383"/>
      <c r="B66" s="1347"/>
      <c r="C66" s="1347"/>
      <c r="D66" s="1347"/>
      <c r="E66" s="1347"/>
      <c r="F66" s="1347"/>
      <c r="G66" s="1347"/>
      <c r="H66" s="1347"/>
      <c r="I66" s="1347"/>
      <c r="J66" s="349"/>
      <c r="K66" s="349"/>
      <c r="L66" s="349"/>
    </row>
    <row r="67" spans="1:12">
      <c r="A67" s="1346"/>
      <c r="B67" s="1346"/>
      <c r="C67" s="1346"/>
      <c r="D67" s="1346"/>
      <c r="E67" s="356"/>
      <c r="F67" s="356"/>
      <c r="G67" s="356"/>
      <c r="H67" s="356"/>
      <c r="I67" s="356"/>
      <c r="J67" s="356"/>
      <c r="K67" s="356"/>
      <c r="L67" s="356"/>
    </row>
    <row r="72" spans="1:12">
      <c r="D72" s="25"/>
    </row>
    <row r="81" spans="1:4">
      <c r="A81" s="351"/>
      <c r="B81" s="351"/>
      <c r="D81" s="26"/>
    </row>
  </sheetData>
  <mergeCells count="26">
    <mergeCell ref="A5:A7"/>
    <mergeCell ref="B5:B7"/>
    <mergeCell ref="C5:H5"/>
    <mergeCell ref="A1:Q1"/>
    <mergeCell ref="A2:Q2"/>
    <mergeCell ref="A3:Q3"/>
    <mergeCell ref="I5:I52"/>
    <mergeCell ref="J5:J7"/>
    <mergeCell ref="K5:K7"/>
    <mergeCell ref="L5:Q5"/>
    <mergeCell ref="C6:H6"/>
    <mergeCell ref="L6:Q6"/>
    <mergeCell ref="A52:H52"/>
    <mergeCell ref="J52:Q52"/>
    <mergeCell ref="A67:D67"/>
    <mergeCell ref="A53:H53"/>
    <mergeCell ref="J53:Q53"/>
    <mergeCell ref="A56:H56"/>
    <mergeCell ref="A57:M57"/>
    <mergeCell ref="A58:H58"/>
    <mergeCell ref="A61:G61"/>
    <mergeCell ref="A63:L63"/>
    <mergeCell ref="A64:L65"/>
    <mergeCell ref="A66:I66"/>
    <mergeCell ref="A54:O54"/>
    <mergeCell ref="A55:O55"/>
  </mergeCells>
  <pageMargins left="0.7" right="0.7" top="0.75" bottom="0.7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0" ma:contentTypeDescription="Create a new document." ma:contentTypeScope="" ma:versionID="9572cbd2702cf6e5b9cf808470622854">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cf59203450170b417945c66e4b35583f"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d14d3c56-9ae9-4a7b-96bb-d773f7895411"/>
    <ds:schemaRef ds:uri="http://purl.org/dc/elements/1.1/"/>
    <ds:schemaRef ds:uri="http://schemas.microsoft.com/office/2006/metadata/properties"/>
    <ds:schemaRef ds:uri="97e57212-3e02-407f-8b2d-05f7d7f19b15"/>
    <ds:schemaRef ds:uri="e88bc686-2a5a-4a8c-98ae-cb9429efaf5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4.xml><?xml version="1.0" encoding="utf-8"?>
<ds:datastoreItem xmlns:ds="http://schemas.openxmlformats.org/officeDocument/2006/customXml" ds:itemID="{16A97BEE-BA7F-4919-950F-7E071376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'ESA Table 7'!_Hlk103191443</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U'u, Tauvela (Law)</cp:lastModifiedBy>
  <cp:revision/>
  <cp:lastPrinted>2022-05-23T15:50:02Z</cp:lastPrinted>
  <dcterms:created xsi:type="dcterms:W3CDTF">2021-01-04T18:24:22Z</dcterms:created>
  <dcterms:modified xsi:type="dcterms:W3CDTF">2022-08-22T18:50:10Z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ies>
</file>