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pge-my.sharepoint.com/personal/rom9_pge_com/Documents/DESKTOP/June/"/>
    </mc:Choice>
  </mc:AlternateContent>
  <xr:revisionPtr revIDLastSave="15" documentId="8_{3B066FDE-7EE0-41D2-BF83-3891F7AE2256}" xr6:coauthVersionLast="47" xr6:coauthVersionMax="47" xr10:uidLastSave="{EE74B1D7-7E1F-4D2A-8EE4-61C7519F774F}"/>
  <bookViews>
    <workbookView xWindow="28680" yWindow="-120" windowWidth="29040" windowHeight="15840" tabRatio="784" xr2:uid="{00000000-000D-0000-FFFF-FFFF00000000}"/>
  </bookViews>
  <sheets>
    <sheet name="ESA Summary" sheetId="96" r:id="rId1"/>
    <sheet name="ESA Table 1" sheetId="53" r:id="rId2"/>
    <sheet name="ESA Table 1A" sheetId="107" r:id="rId3"/>
    <sheet name="ESA Table 2" sheetId="112" r:id="rId4"/>
    <sheet name="ESA Table 2A" sheetId="113" r:id="rId5"/>
    <sheet name="ESA Table 2B" sheetId="42" r:id="rId6"/>
    <sheet name="ESA Table 2B-1" sheetId="51" r:id="rId7"/>
    <sheet name="ESA Table 2C" sheetId="108" r:id="rId8"/>
    <sheet name="ESA Table 2D" sheetId="110" r:id="rId9"/>
    <sheet name="ESA Table 3A_3F" sheetId="4" r:id="rId10"/>
    <sheet name="ESA Table 4A-D" sheetId="21" r:id="rId11"/>
    <sheet name="ESA Table 5A_5D" sheetId="7" r:id="rId12"/>
    <sheet name="ESA Table 6" sheetId="8" r:id="rId13"/>
    <sheet name="ESA Table 7" sheetId="115" r:id="rId14"/>
    <sheet name="ESA Table 8" sheetId="83" r:id="rId15"/>
    <sheet name="ESA Table 9" sheetId="106" r:id="rId16"/>
    <sheet name="CARE Table 1" sheetId="70" r:id="rId17"/>
    <sheet name="CARE Table 2" sheetId="71" r:id="rId18"/>
    <sheet name="CARE Table 3A _3B" sheetId="72" r:id="rId19"/>
    <sheet name="CARE Table 4" sheetId="74" r:id="rId20"/>
    <sheet name="CARE Table 5" sheetId="75" r:id="rId21"/>
    <sheet name="CARE Table 6" sheetId="76" r:id="rId22"/>
    <sheet name="CARE Table 7" sheetId="67" r:id="rId23"/>
    <sheet name="CARE Table 8" sheetId="78" r:id="rId24"/>
    <sheet name="CARE Table 8A" sheetId="111" r:id="rId25"/>
    <sheet name="FERA Table 1" sheetId="85" r:id="rId26"/>
    <sheet name="FERA Table 2" sheetId="86" r:id="rId27"/>
    <sheet name="FERA Table 3A _3B" sheetId="87" r:id="rId28"/>
    <sheet name="FERA Table 4" sheetId="88" r:id="rId29"/>
    <sheet name="FERA Table 5" sheetId="89" r:id="rId30"/>
    <sheet name="FERA Table 6" sheetId="90"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P" localSheetId="16">#REF!</definedName>
    <definedName name="\P" localSheetId="17">#REF!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 localSheetId="29">#REF!</definedName>
    <definedName name="\P" localSheetId="30">#REF!</definedName>
    <definedName name="\P">#REF!</definedName>
    <definedName name="\s" localSheetId="16">#REF!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27">#REF!</definedName>
    <definedName name="\s" localSheetId="28">#REF!</definedName>
    <definedName name="\s" localSheetId="29">#REF!</definedName>
    <definedName name="\s" localSheetId="30">#REF!</definedName>
    <definedName name="\s">#REF!</definedName>
    <definedName name="_____May2007" localSheetId="16" hidden="1">{"2002Frcst","05Month",FALSE,"Frcst Format 2002"}</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3" hidden="1">{"2002Frcst","05Month",FALSE,"Frcst Format 2002"}</definedName>
    <definedName name="_____May2007" localSheetId="4" hidden="1">{"2002Frcst","05Month",FALSE,"Frcst Format 2002"}</definedName>
    <definedName name="_____May2007" localSheetId="13" hidden="1">{"2002Frcst","05Month",FALSE,"Frcst Format 2002"}</definedName>
    <definedName name="_____May2007" localSheetId="15" hidden="1">{"2002Frcst","05Month",FALSE,"Frcst Format 2002"}</definedName>
    <definedName name="_____May2007" localSheetId="25"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May2007" localSheetId="16"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3" hidden="1">{"2002Frcst","05Month",FALSE,"Frcst Format 2002"}</definedName>
    <definedName name="____May2007" localSheetId="4" hidden="1">{"2002Frcst","05Month",FALSE,"Frcst Format 2002"}</definedName>
    <definedName name="____May2007" localSheetId="13" hidden="1">{"2002Frcst","05Month",FALSE,"Frcst Format 2002"}</definedName>
    <definedName name="____May2007" localSheetId="15" hidden="1">{"2002Frcst","05Month",FALSE,"Frcst Format 2002"}</definedName>
    <definedName name="____May2007" localSheetId="25"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Dec05" localSheetId="16" hidden="1">{"Page_1",#N/A,FALSE,"BAD4Q98";"Page_2",#N/A,FALSE,"BAD4Q98";"Page_3",#N/A,FALSE,"BAD4Q98";"Page_4",#N/A,FALSE,"BAD4Q98";"Page_5",#N/A,FALSE,"BAD4Q98";"Page_6",#N/A,FALSE,"BAD4Q98";"Input_1",#N/A,FALSE,"BAD4Q98";"Input_2",#N/A,FALSE,"BAD4Q98"}</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4" hidden="1">{"Page_1",#N/A,FALSE,"BAD4Q98";"Page_2",#N/A,FALSE,"BAD4Q98";"Page_3",#N/A,FALSE,"BAD4Q98";"Page_4",#N/A,FALSE,"BAD4Q98";"Page_5",#N/A,FALSE,"BAD4Q98";"Page_6",#N/A,FALSE,"BAD4Q98";"Input_1",#N/A,FALSE,"BAD4Q98";"Input_2",#N/A,FALSE,"BAD4Q98"}</definedName>
    <definedName name="___Dec05" localSheetId="13" hidden="1">{"Page_1",#N/A,FALSE,"BAD4Q98";"Page_2",#N/A,FALSE,"BAD4Q98";"Page_3",#N/A,FALSE,"BAD4Q98";"Page_4",#N/A,FALSE,"BAD4Q98";"Page_5",#N/A,FALSE,"BAD4Q98";"Page_6",#N/A,FALSE,"BAD4Q98";"Input_1",#N/A,FALSE,"BAD4Q98";"Input_2",#N/A,FALSE,"BAD4Q98"}</definedName>
    <definedName name="___Dec05" localSheetId="15" hidden="1">{"Page_1",#N/A,FALSE,"BAD4Q98";"Page_2",#N/A,FALSE,"BAD4Q98";"Page_3",#N/A,FALSE,"BAD4Q98";"Page_4",#N/A,FALSE,"BAD4Q98";"Page_5",#N/A,FALSE,"BAD4Q98";"Page_6",#N/A,FALSE,"BAD4Q98";"Input_1",#N/A,FALSE,"BAD4Q98";"Input_2",#N/A,FALSE,"BAD4Q98"}</definedName>
    <definedName name="___Dec05" localSheetId="25"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4" hidden="1">{"Page_1",#N/A,FALSE,"BAD4Q98";"Page_2",#N/A,FALSE,"BAD4Q98";"Page_3",#N/A,FALSE,"BAD4Q98";"Page_4",#N/A,FALSE,"BAD4Q98";"Page_5",#N/A,FALSE,"BAD4Q98";"Page_6",#N/A,FALSE,"BAD4Q98";"Input_1",#N/A,FALSE,"BAD4Q98";"Input_2",#N/A,FALSE,"BAD4Q98"}</definedName>
    <definedName name="___Jan09" localSheetId="13" hidden="1">{"Page_1",#N/A,FALSE,"BAD4Q98";"Page_2",#N/A,FALSE,"BAD4Q98";"Page_3",#N/A,FALSE,"BAD4Q98";"Page_4",#N/A,FALSE,"BAD4Q98";"Page_5",#N/A,FALSE,"BAD4Q98";"Page_6",#N/A,FALSE,"BAD4Q98";"Input_1",#N/A,FALSE,"BAD4Q98";"Input_2",#N/A,FALSE,"BAD4Q98"}</definedName>
    <definedName name="___Jan09" localSheetId="15" hidden="1">{"Page_1",#N/A,FALSE,"BAD4Q98";"Page_2",#N/A,FALSE,"BAD4Q98";"Page_3",#N/A,FALSE,"BAD4Q98";"Page_4",#N/A,FALSE,"BAD4Q98";"Page_5",#N/A,FALSE,"BAD4Q98";"Page_6",#N/A,FALSE,"BAD4Q98";"Input_1",#N/A,FALSE,"BAD4Q98";"Input_2",#N/A,FALSE,"BAD4Q98"}</definedName>
    <definedName name="___Jan09" localSheetId="25"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May2007" localSheetId="16" hidden="1">{"2002Frcst","05Month",FALSE,"Frcst Format 2002"}</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3" hidden="1">{"2002Frcst","05Month",FALSE,"Frcst Format 2002"}</definedName>
    <definedName name="___May2007" localSheetId="4" hidden="1">{"2002Frcst","05Month",FALSE,"Frcst Format 2002"}</definedName>
    <definedName name="___May2007" localSheetId="13" hidden="1">{"2002Frcst","05Month",FALSE,"Frcst Format 2002"}</definedName>
    <definedName name="___May2007" localSheetId="15" hidden="1">{"2002Frcst","05Month",FALSE,"Frcst Format 2002"}</definedName>
    <definedName name="___May2007" localSheetId="25"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123Graph_A" hidden="1">#REF!</definedName>
    <definedName name="__123Graph_AGraph2" localSheetId="16"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5"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hidden="1">#REF!</definedName>
    <definedName name="__123Graph_AGraph4" localSheetId="16"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5"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5"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5"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hidden="1">#REF!</definedName>
    <definedName name="__123Graph_CCHART1" localSheetId="16"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5"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hidden="1">#REF!</definedName>
    <definedName name="__123Graph_CCHART2" localSheetId="16"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5"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hidden="1">#REF!</definedName>
    <definedName name="__123Graph_CCHART3" localSheetId="16"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5"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hidden="1">#REF!</definedName>
    <definedName name="__123Graph_CCHART4" localSheetId="16"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5"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hidden="1">#REF!</definedName>
    <definedName name="__123Graph_CCHART5" localSheetId="16"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5"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hidden="1">#REF!</definedName>
    <definedName name="__123Graph_D" localSheetId="16"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5"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hidden="1">#REF!</definedName>
    <definedName name="__123Graph_DCHART1" localSheetId="16"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5"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hidden="1">#REF!</definedName>
    <definedName name="__123Graph_DCHART2" localSheetId="16"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5"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hidden="1">#REF!</definedName>
    <definedName name="__123Graph_DCHART3" localSheetId="16"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5"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hidden="1">#REF!</definedName>
    <definedName name="__123Graph_DCHART4" localSheetId="16"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5"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hidden="1">#REF!</definedName>
    <definedName name="__123Graph_DCHART5" localSheetId="16"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5"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hidden="1">#REF!</definedName>
    <definedName name="__123Graph_E" localSheetId="16"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5"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hidden="1">#REF!</definedName>
    <definedName name="__123Graph_F" localSheetId="16"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5"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hidden="1">#REF!</definedName>
    <definedName name="__123Graph_FCHART4" localSheetId="16"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5"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hidden="1">#REF!</definedName>
    <definedName name="__123Graph_FCHART5" localSheetId="16"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5"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hidden="1">#REF!</definedName>
    <definedName name="__123Graph_X" localSheetId="16"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5"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hidden="1">#REF!</definedName>
    <definedName name="__Dec05" localSheetId="16" hidden="1">{"Page_1",#N/A,FALSE,"BAD4Q98";"Page_2",#N/A,FALSE,"BAD4Q98";"Page_3",#N/A,FALSE,"BAD4Q98";"Page_4",#N/A,FALSE,"BAD4Q98";"Page_5",#N/A,FALSE,"BAD4Q98";"Page_6",#N/A,FALSE,"BAD4Q98";"Input_1",#N/A,FALSE,"BAD4Q98";"Input_2",#N/A,FALSE,"BAD4Q98"}</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4" hidden="1">{"Page_1",#N/A,FALSE,"BAD4Q98";"Page_2",#N/A,FALSE,"BAD4Q98";"Page_3",#N/A,FALSE,"BAD4Q98";"Page_4",#N/A,FALSE,"BAD4Q98";"Page_5",#N/A,FALSE,"BAD4Q98";"Page_6",#N/A,FALSE,"BAD4Q98";"Input_1",#N/A,FALSE,"BAD4Q98";"Input_2",#N/A,FALSE,"BAD4Q98"}</definedName>
    <definedName name="__Dec05" localSheetId="13" hidden="1">{"Page_1",#N/A,FALSE,"BAD4Q98";"Page_2",#N/A,FALSE,"BAD4Q98";"Page_3",#N/A,FALSE,"BAD4Q98";"Page_4",#N/A,FALSE,"BAD4Q98";"Page_5",#N/A,FALSE,"BAD4Q98";"Page_6",#N/A,FALSE,"BAD4Q98";"Input_1",#N/A,FALSE,"BAD4Q98";"Input_2",#N/A,FALSE,"BAD4Q98"}</definedName>
    <definedName name="__Dec05" localSheetId="15" hidden="1">{"Page_1",#N/A,FALSE,"BAD4Q98";"Page_2",#N/A,FALSE,"BAD4Q98";"Page_3",#N/A,FALSE,"BAD4Q98";"Page_4",#N/A,FALSE,"BAD4Q98";"Page_5",#N/A,FALSE,"BAD4Q98";"Page_6",#N/A,FALSE,"BAD4Q98";"Input_1",#N/A,FALSE,"BAD4Q98";"Input_2",#N/A,FALSE,"BAD4Q98"}</definedName>
    <definedName name="__Dec05" localSheetId="25"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6">#REF!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5">#REF!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#REF!</definedName>
    <definedName name="__FDS_HYPERLINK_TOGGLE_STATE__" hidden="1">"ON"</definedName>
    <definedName name="__Jan09" localSheetId="16" hidden="1">{"Page_1",#N/A,FALSE,"BAD4Q98";"Page_2",#N/A,FALSE,"BAD4Q98";"Page_3",#N/A,FALSE,"BAD4Q98";"Page_4",#N/A,FALSE,"BAD4Q98";"Page_5",#N/A,FALSE,"BAD4Q98";"Page_6",#N/A,FALSE,"BAD4Q98";"Input_1",#N/A,FALSE,"BAD4Q98";"Input_2",#N/A,FALSE,"BAD4Q98"}</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4" hidden="1">{"Page_1",#N/A,FALSE,"BAD4Q98";"Page_2",#N/A,FALSE,"BAD4Q98";"Page_3",#N/A,FALSE,"BAD4Q98";"Page_4",#N/A,FALSE,"BAD4Q98";"Page_5",#N/A,FALSE,"BAD4Q98";"Page_6",#N/A,FALSE,"BAD4Q98";"Input_1",#N/A,FALSE,"BAD4Q98";"Input_2",#N/A,FALSE,"BAD4Q98"}</definedName>
    <definedName name="__Jan09" localSheetId="13" hidden="1">{"Page_1",#N/A,FALSE,"BAD4Q98";"Page_2",#N/A,FALSE,"BAD4Q98";"Page_3",#N/A,FALSE,"BAD4Q98";"Page_4",#N/A,FALSE,"BAD4Q98";"Page_5",#N/A,FALSE,"BAD4Q98";"Page_6",#N/A,FALSE,"BAD4Q98";"Input_1",#N/A,FALSE,"BAD4Q98";"Input_2",#N/A,FALSE,"BAD4Q98"}</definedName>
    <definedName name="__Jan09" localSheetId="15" hidden="1">{"Page_1",#N/A,FALSE,"BAD4Q98";"Page_2",#N/A,FALSE,"BAD4Q98";"Page_3",#N/A,FALSE,"BAD4Q98";"Page_4",#N/A,FALSE,"BAD4Q98";"Page_5",#N/A,FALSE,"BAD4Q98";"Page_6",#N/A,FALSE,"BAD4Q98";"Input_1",#N/A,FALSE,"BAD4Q98";"Input_2",#N/A,FALSE,"BAD4Q98"}</definedName>
    <definedName name="__Jan09" localSheetId="25"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May2007" localSheetId="16" hidden="1">{"2002Frcst","05Month",FALSE,"Frcst Format 2002"}</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3" hidden="1">{"2002Frcst","05Month",FALSE,"Frcst Format 2002"}</definedName>
    <definedName name="__May2007" localSheetId="4" hidden="1">{"2002Frcst","05Month",FALSE,"Frcst Format 2002"}</definedName>
    <definedName name="__May2007" localSheetId="13" hidden="1">{"2002Frcst","05Month",FALSE,"Frcst Format 2002"}</definedName>
    <definedName name="__May2007" localSheetId="15" hidden="1">{"2002Frcst","05Month",FALSE,"Frcst Format 2002"}</definedName>
    <definedName name="__May2007" localSheetId="25"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retro_description">#REF!</definedName>
    <definedName name="_1234Graph_B" localSheetId="16" hidden="1">#REF!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5"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hidden="1">#REF!</definedName>
    <definedName name="_123Graph_CHART3" localSheetId="16"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5"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hidden="1">#REF!</definedName>
    <definedName name="_1807" localSheetId="16">#REF!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5">#REF!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#REF!</definedName>
    <definedName name="_1808" localSheetId="16">#REF!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5">#REF!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#REF!</definedName>
    <definedName name="_1809" localSheetId="16">#REF!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5">#REF!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#REF!</definedName>
    <definedName name="_1810" localSheetId="16">#REF!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5">#REF!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#REF!</definedName>
    <definedName name="_1812" localSheetId="16">#REF!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5">#REF!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#REF!</definedName>
    <definedName name="_1818" localSheetId="16">#REF!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5">#REF!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#REF!</definedName>
    <definedName name="_1820" localSheetId="16">#REF!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5">#REF!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#REF!</definedName>
    <definedName name="_1st_Year_PSA_Replacement_Cost_in_2000" localSheetId="16">#REF!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5">#REF!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#REF!</definedName>
    <definedName name="_9000" localSheetId="16">#REF!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5">#REF!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#REF!</definedName>
    <definedName name="_9310" localSheetId="16">#REF!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5">#REF!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#REF!</definedName>
    <definedName name="_9325" localSheetId="16">#REF!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5">#REF!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#REF!</definedName>
    <definedName name="_9330" localSheetId="16">#REF!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5">#REF!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6">#REF!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5">#REF!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#REF!</definedName>
    <definedName name="_DAT3" localSheetId="16">#REF!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5">#REF!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#REF!</definedName>
    <definedName name="_DAT4" localSheetId="16">#REF!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5">#REF!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#REF!</definedName>
    <definedName name="_DAT5" localSheetId="16">#REF!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5">#REF!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#REF!</definedName>
    <definedName name="_DAT6" localSheetId="16">#REF!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5">#REF!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#REF!</definedName>
    <definedName name="_DAT7" localSheetId="1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5">#REF!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#REF!</definedName>
    <definedName name="_DAT8" localSheetId="16">#REF!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5">#REF!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#REF!</definedName>
    <definedName name="_DAT9" localSheetId="16">#REF!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5">#REF!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#REF!</definedName>
    <definedName name="_Dec05" localSheetId="16" hidden="1">{"Page_1",#N/A,FALSE,"BAD4Q98";"Page_2",#N/A,FALSE,"BAD4Q98";"Page_3",#N/A,FALSE,"BAD4Q98";"Page_4",#N/A,FALSE,"BAD4Q98";"Page_5",#N/A,FALSE,"BAD4Q98";"Page_6",#N/A,FALSE,"BAD4Q98";"Input_1",#N/A,FALSE,"BAD4Q98";"Input_2",#N/A,FALSE,"BAD4Q98"}</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4" hidden="1">{"Page_1",#N/A,FALSE,"BAD4Q98";"Page_2",#N/A,FALSE,"BAD4Q98";"Page_3",#N/A,FALSE,"BAD4Q98";"Page_4",#N/A,FALSE,"BAD4Q98";"Page_5",#N/A,FALSE,"BAD4Q98";"Page_6",#N/A,FALSE,"BAD4Q98";"Input_1",#N/A,FALSE,"BAD4Q98";"Input_2",#N/A,FALSE,"BAD4Q98"}</definedName>
    <definedName name="_Dec05" localSheetId="13" hidden="1">{"Page_1",#N/A,FALSE,"BAD4Q98";"Page_2",#N/A,FALSE,"BAD4Q98";"Page_3",#N/A,FALSE,"BAD4Q98";"Page_4",#N/A,FALSE,"BAD4Q98";"Page_5",#N/A,FALSE,"BAD4Q98";"Page_6",#N/A,FALSE,"BAD4Q98";"Input_1",#N/A,FALSE,"BAD4Q98";"Input_2",#N/A,FALSE,"BAD4Q98"}</definedName>
    <definedName name="_Dec05" localSheetId="15" hidden="1">{"Page_1",#N/A,FALSE,"BAD4Q98";"Page_2",#N/A,FALSE,"BAD4Q98";"Page_3",#N/A,FALSE,"BAD4Q98";"Page_4",#N/A,FALSE,"BAD4Q98";"Page_5",#N/A,FALSE,"BAD4Q98";"Page_6",#N/A,FALSE,"BAD4Q98";"Input_1",#N/A,FALSE,"BAD4Q98";"Input_2",#N/A,FALSE,"BAD4Q98"}</definedName>
    <definedName name="_Dec05" localSheetId="25"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ERF415">[1]Factors!$AW$13:$BA$114</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5"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hidden="1">#REF!</definedName>
    <definedName name="_Hlk103191443" localSheetId="13">'ESA Table 7'!$A$26</definedName>
    <definedName name="_Jan09" localSheetId="16" hidden="1">{"Page_1",#N/A,FALSE,"BAD4Q98";"Page_2",#N/A,FALSE,"BAD4Q98";"Page_3",#N/A,FALSE,"BAD4Q98";"Page_4",#N/A,FALSE,"BAD4Q98";"Page_5",#N/A,FALSE,"BAD4Q98";"Page_6",#N/A,FALSE,"BAD4Q98";"Input_1",#N/A,FALSE,"BAD4Q98";"Input_2",#N/A,FALSE,"BAD4Q98"}</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4" hidden="1">{"Page_1",#N/A,FALSE,"BAD4Q98";"Page_2",#N/A,FALSE,"BAD4Q98";"Page_3",#N/A,FALSE,"BAD4Q98";"Page_4",#N/A,FALSE,"BAD4Q98";"Page_5",#N/A,FALSE,"BAD4Q98";"Page_6",#N/A,FALSE,"BAD4Q98";"Input_1",#N/A,FALSE,"BAD4Q98";"Input_2",#N/A,FALSE,"BAD4Q98"}</definedName>
    <definedName name="_Jan09" localSheetId="13" hidden="1">{"Page_1",#N/A,FALSE,"BAD4Q98";"Page_2",#N/A,FALSE,"BAD4Q98";"Page_3",#N/A,FALSE,"BAD4Q98";"Page_4",#N/A,FALSE,"BAD4Q98";"Page_5",#N/A,FALSE,"BAD4Q98";"Page_6",#N/A,FALSE,"BAD4Q98";"Input_1",#N/A,FALSE,"BAD4Q98";"Input_2",#N/A,FALSE,"BAD4Q98"}</definedName>
    <definedName name="_Jan09" localSheetId="15" hidden="1">{"Page_1",#N/A,FALSE,"BAD4Q98";"Page_2",#N/A,FALSE,"BAD4Q98";"Page_3",#N/A,FALSE,"BAD4Q98";"Page_4",#N/A,FALSE,"BAD4Q98";"Page_5",#N/A,FALSE,"BAD4Q98";"Page_6",#N/A,FALSE,"BAD4Q98";"Input_1",#N/A,FALSE,"BAD4Q98";"Input_2",#N/A,FALSE,"BAD4Q98"}</definedName>
    <definedName name="_Jan09" localSheetId="25"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hidden="1">#REF!</definedName>
    <definedName name="_Key2" localSheetId="16"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hidden="1">#REF!</definedName>
    <definedName name="_MatInverse_In" localSheetId="16"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5"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hidden="1">#REF!</definedName>
    <definedName name="_MatMult_A" localSheetId="16"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5"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hidden="1">#REF!</definedName>
    <definedName name="_MatMult_AxB" localSheetId="16"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5"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hidden="1">#REF!</definedName>
    <definedName name="_MatMult_B" localSheetId="16"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5"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hidden="1">#REF!</definedName>
    <definedName name="_May2007" localSheetId="16" hidden="1">{"2002Frcst","05Month",FALSE,"Frcst Format 2002"}</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3" hidden="1">{"2002Frcst","05Month",FALSE,"Frcst Format 2002"}</definedName>
    <definedName name="_May2007" localSheetId="4" hidden="1">{"2002Frcst","05Month",FALSE,"Frcst Format 2002"}</definedName>
    <definedName name="_May2007" localSheetId="13" hidden="1">{"2002Frcst","05Month",FALSE,"Frcst Format 2002"}</definedName>
    <definedName name="_May2007" localSheetId="15" hidden="1">{"2002Frcst","05Month",FALSE,"Frcst Format 2002"}</definedName>
    <definedName name="_May2007" localSheetId="25"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Order1" hidden="1">255</definedName>
    <definedName name="_Order2" hidden="1">255</definedName>
    <definedName name="_Parse_In" localSheetId="16" hidden="1">#REF!</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5"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hidden="1">#REF!</definedName>
    <definedName name="_Parse_Out" localSheetId="16"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5"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hidden="1">#REF!</definedName>
    <definedName name="_PG1" localSheetId="16">#REF!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5">#REF!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#REF!</definedName>
    <definedName name="_REC90" localSheetId="16">#REF!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5">#REF!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#REF!</definedName>
    <definedName name="_REC92" localSheetId="16">#REF!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5">#REF!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hidden="1">#REF!</definedName>
    <definedName name="_Table1_In1" localSheetId="16"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5"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hidden="1">#REF!</definedName>
    <definedName name="_Table1_Out" localSheetId="16"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5"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hidden="1">#REF!</definedName>
    <definedName name="_Table2_Out" localSheetId="16"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5"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hidden="1">#REF!</definedName>
    <definedName name="_w2" localSheetId="16" hidden="1">{"SourcesUses",#N/A,TRUE,"CFMODEL";"TransOverview",#N/A,TRUE,"CFMODEL"}</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3" hidden="1">{"SourcesUses",#N/A,TRUE,"CFMODEL";"TransOverview",#N/A,TRUE,"CFMODEL"}</definedName>
    <definedName name="_w2" localSheetId="4" hidden="1">{"SourcesUses",#N/A,TRUE,"CFMODEL";"TransOverview",#N/A,TRUE,"CFMODEL"}</definedName>
    <definedName name="_w2" localSheetId="13" hidden="1">{"SourcesUses",#N/A,TRUE,"CFMODEL";"TransOverview",#N/A,TRUE,"CFMODEL"}</definedName>
    <definedName name="_w2" localSheetId="15" hidden="1">{"SourcesUses",#N/A,TRUE,"CFMODEL";"TransOverview",#N/A,TRUE,"CFMODEL"}</definedName>
    <definedName name="_w2" localSheetId="25"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a" localSheetId="16" hidden="1">{"Page_1",#N/A,FALSE,"BAD4Q98";"Page_2",#N/A,FALSE,"BAD4Q98";"Page_3",#N/A,FALSE,"BAD4Q98";"Page_4",#N/A,FALSE,"BAD4Q98";"Page_5",#N/A,FALSE,"BAD4Q98";"Page_6",#N/A,FALSE,"BAD4Q98";"Input_1",#N/A,FALSE,"BAD4Q98";"Input_2",#N/A,FALSE,"BAD4Q98"}</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4" hidden="1">{"Page_1",#N/A,FALSE,"BAD4Q98";"Page_2",#N/A,FALSE,"BAD4Q98";"Page_3",#N/A,FALSE,"BAD4Q98";"Page_4",#N/A,FALSE,"BAD4Q98";"Page_5",#N/A,FALSE,"BAD4Q98";"Page_6",#N/A,FALSE,"BAD4Q98";"Input_1",#N/A,FALSE,"BAD4Q98";"Input_2",#N/A,FALSE,"BAD4Q98"}</definedName>
    <definedName name="a" localSheetId="13" hidden="1">{"Page_1",#N/A,FALSE,"BAD4Q98";"Page_2",#N/A,FALSE,"BAD4Q98";"Page_3",#N/A,FALSE,"BAD4Q98";"Page_4",#N/A,FALSE,"BAD4Q98";"Page_5",#N/A,FALSE,"BAD4Q98";"Page_6",#N/A,FALSE,"BAD4Q98";"Input_1",#N/A,FALSE,"BAD4Q98";"Input_2",#N/A,FALSE,"BAD4Q98"}</definedName>
    <definedName name="a" localSheetId="15" hidden="1">{"Page_1",#N/A,FALSE,"BAD4Q98";"Page_2",#N/A,FALSE,"BAD4Q98";"Page_3",#N/A,FALSE,"BAD4Q98";"Page_4",#N/A,FALSE,"BAD4Q98";"Page_5",#N/A,FALSE,"BAD4Q98";"Page_6",#N/A,FALSE,"BAD4Q98";"Input_1",#N/A,FALSE,"BAD4Q98";"Input_2",#N/A,FALSE,"BAD4Q98"}</definedName>
    <definedName name="a" localSheetId="25"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a">#REF!</definedName>
    <definedName name="aaa" localSheetId="16" hidden="1">{"Income Statement",#N/A,FALSE,"CFMODEL";"Balance Sheet",#N/A,FALSE,"CFMODEL"}</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3" hidden="1">{"Income Statement",#N/A,FALSE,"CFMODEL";"Balance Sheet",#N/A,FALSE,"CFMODEL"}</definedName>
    <definedName name="aaa" localSheetId="4" hidden="1">{"Income Statement",#N/A,FALSE,"CFMODEL";"Balance Sheet",#N/A,FALSE,"CFMODEL"}</definedName>
    <definedName name="aaa" localSheetId="13" hidden="1">{"Income Statement",#N/A,FALSE,"CFMODEL";"Balance Sheet",#N/A,FALSE,"CFMODEL"}</definedName>
    <definedName name="aaa" localSheetId="15" hidden="1">{"Income Statement",#N/A,FALSE,"CFMODEL";"Balance Sheet",#N/A,FALSE,"CFMODEL"}</definedName>
    <definedName name="aaa" localSheetId="25"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a" localSheetId="16" hidden="1">{"SourcesUses",#N/A,TRUE,"FundsFlow";"TransOverview",#N/A,TRUE,"FundsFlow"}</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3" hidden="1">{"SourcesUses",#N/A,TRUE,"FundsFlow";"TransOverview",#N/A,TRUE,"FundsFlow"}</definedName>
    <definedName name="aaaa" localSheetId="4" hidden="1">{"SourcesUses",#N/A,TRUE,"FundsFlow";"TransOverview",#N/A,TRUE,"FundsFlow"}</definedName>
    <definedName name="aaaa" localSheetId="13" hidden="1">{"SourcesUses",#N/A,TRUE,"FundsFlow";"TransOverview",#N/A,TRUE,"FundsFlow"}</definedName>
    <definedName name="aaaa" localSheetId="15" hidden="1">{"SourcesUses",#N/A,TRUE,"FundsFlow";"TransOverview",#N/A,TRUE,"FundsFlow"}</definedName>
    <definedName name="aaaa" localSheetId="25"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aaaaaaaaa" localSheetId="16" hidden="1">{"SourcesUses",#N/A,TRUE,"CFMODEL";"TransOverview",#N/A,TRUE,"CFMODEL"}</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3" hidden="1">{"SourcesUses",#N/A,TRUE,"CFMODEL";"TransOverview",#N/A,TRUE,"CFMODEL"}</definedName>
    <definedName name="aaaaaaaaaaaaa" localSheetId="4" hidden="1">{"SourcesUses",#N/A,TRUE,"CFMODEL";"TransOverview",#N/A,TRUE,"CFMODEL"}</definedName>
    <definedName name="aaaaaaaaaaaaa" localSheetId="13" hidden="1">{"SourcesUses",#N/A,TRUE,"CFMODEL";"TransOverview",#N/A,TRUE,"CFMODEL"}</definedName>
    <definedName name="aaaaaaaaaaaaa" localSheetId="15" hidden="1">{"SourcesUses",#N/A,TRUE,"CFMODEL";"TransOverview",#N/A,TRUE,"CFMODEL"}</definedName>
    <definedName name="aaaaaaaaaaaaa" localSheetId="25"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bc" hidden="1">"3Q12KMQDU0T4XKGIPPUR4OEMV"</definedName>
    <definedName name="Account" localSheetId="16">#REF!</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5">#REF!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#REF!</definedName>
    <definedName name="ACCRUAL" localSheetId="16">#REF!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5">#REF!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#REF!</definedName>
    <definedName name="ad" localSheetId="16" hidden="1">{"var_page",#N/A,FALSE,"template"}</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3" hidden="1">{"var_page",#N/A,FALSE,"template"}</definedName>
    <definedName name="ad" localSheetId="4" hidden="1">{"var_page",#N/A,FALSE,"template"}</definedName>
    <definedName name="ad" localSheetId="13" hidden="1">{"var_page",#N/A,FALSE,"template"}</definedName>
    <definedName name="ad" localSheetId="15" hidden="1">{"var_page",#N/A,FALSE,"template"}</definedName>
    <definedName name="ad" localSheetId="25"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afdadf" localSheetId="16"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3" hidden="1">{"Var_page",#N/A,FALSE,"template"}</definedName>
    <definedName name="adafdadf" localSheetId="4" hidden="1">{"Var_page",#N/A,FALSE,"template"}</definedName>
    <definedName name="adafdadf" localSheetId="13" hidden="1">{"Var_page",#N/A,FALSE,"template"}</definedName>
    <definedName name="adafdadf" localSheetId="15" hidden="1">{"Var_page",#N/A,FALSE,"template"}</definedName>
    <definedName name="adafdadf" localSheetId="25"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sadasdasdadasd" localSheetId="16" hidden="1">{"Est_Pg1",#N/A,FALSE,"Estimate2003";"Est_Pg2",#N/A,FALSE,"Estimate2003";"Est_Pg3",#N/A,FALSE,"Estimate2003";"Escalation,",#N/A,FALSE,"Escalation"}</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4" hidden="1">{"Est_Pg1",#N/A,FALSE,"Estimate2003";"Est_Pg2",#N/A,FALSE,"Estimate2003";"Est_Pg3",#N/A,FALSE,"Estimate2003";"Escalation,",#N/A,FALSE,"Escalation"}</definedName>
    <definedName name="adsadasdasdadasd" localSheetId="13" hidden="1">{"Est_Pg1",#N/A,FALSE,"Estimate2003";"Est_Pg2",#N/A,FALSE,"Estimate2003";"Est_Pg3",#N/A,FALSE,"Estimate2003";"Escalation,",#N/A,FALSE,"Escalation"}</definedName>
    <definedName name="adsadasdasdadasd" localSheetId="15" hidden="1">{"Est_Pg1",#N/A,FALSE,"Estimate2003";"Est_Pg2",#N/A,FALSE,"Estimate2003";"Est_Pg3",#N/A,FALSE,"Estimate2003";"Escalation,",#N/A,FALSE,"Escalation"}</definedName>
    <definedName name="adsadasdasdadasd" localSheetId="25"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fdadafa" localSheetId="16" hidden="1">{"by_month",#N/A,TRUE,"template";"destec_month",#N/A,TRUE,"template";"by_quarter",#N/A,TRUE,"template";"destec_quarter",#N/A,TRUE,"template";"by_year",#N/A,TRUE,"template";"destec_annual",#N/A,TRUE,"template"}</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4" hidden="1">{"by_month",#N/A,TRUE,"template";"destec_month",#N/A,TRUE,"template";"by_quarter",#N/A,TRUE,"template";"destec_quarter",#N/A,TRUE,"template";"by_year",#N/A,TRUE,"template";"destec_annual",#N/A,TRUE,"template"}</definedName>
    <definedName name="afdadafa" localSheetId="13" hidden="1">{"by_month",#N/A,TRUE,"template";"destec_month",#N/A,TRUE,"template";"by_quarter",#N/A,TRUE,"template";"destec_quarter",#N/A,TRUE,"template";"by_year",#N/A,TRUE,"template";"destec_annual",#N/A,TRUE,"template"}</definedName>
    <definedName name="afdadafa" localSheetId="15" hidden="1">{"by_month",#N/A,TRUE,"template";"destec_month",#N/A,TRUE,"template";"by_quarter",#N/A,TRUE,"template";"destec_quarter",#N/A,TRUE,"template";"by_year",#N/A,TRUE,"template";"destec_annual",#N/A,TRUE,"template"}</definedName>
    <definedName name="afdadafa" localSheetId="25"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g" localSheetId="16" hidden="1">{"Page_1",#N/A,FALSE,"BAD4Q98";"Page_2",#N/A,FALSE,"BAD4Q98";"Page_3",#N/A,FALSE,"BAD4Q98";"Page_4",#N/A,FALSE,"BAD4Q98";"Page_5",#N/A,FALSE,"BAD4Q98";"Page_6",#N/A,FALSE,"BAD4Q98";"Input_1",#N/A,FALSE,"BAD4Q98";"Input_2",#N/A,FALSE,"BAD4Q98"}</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4" hidden="1">{"Page_1",#N/A,FALSE,"BAD4Q98";"Page_2",#N/A,FALSE,"BAD4Q98";"Page_3",#N/A,FALSE,"BAD4Q98";"Page_4",#N/A,FALSE,"BAD4Q98";"Page_5",#N/A,FALSE,"BAD4Q98";"Page_6",#N/A,FALSE,"BAD4Q98";"Input_1",#N/A,FALSE,"BAD4Q98";"Input_2",#N/A,FALSE,"BAD4Q98"}</definedName>
    <definedName name="ag" localSheetId="13" hidden="1">{"Page_1",#N/A,FALSE,"BAD4Q98";"Page_2",#N/A,FALSE,"BAD4Q98";"Page_3",#N/A,FALSE,"BAD4Q98";"Page_4",#N/A,FALSE,"BAD4Q98";"Page_5",#N/A,FALSE,"BAD4Q98";"Page_6",#N/A,FALSE,"BAD4Q98";"Input_1",#N/A,FALSE,"BAD4Q98";"Input_2",#N/A,FALSE,"BAD4Q98"}</definedName>
    <definedName name="ag" localSheetId="15" hidden="1">{"Page_1",#N/A,FALSE,"BAD4Q98";"Page_2",#N/A,FALSE,"BAD4Q98";"Page_3",#N/A,FALSE,"BAD4Q98";"Page_4",#N/A,FALSE,"BAD4Q98";"Page_5",#N/A,FALSE,"BAD4Q98";"Page_6",#N/A,FALSE,"BAD4Q98";"Input_1",#N/A,FALSE,"BAD4Q98";"Input_2",#N/A,FALSE,"BAD4Q98"}</definedName>
    <definedName name="ag" localSheetId="25"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6">#REF!</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5">#REF!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#REF!</definedName>
    <definedName name="Annual_Cash_Sweep_Amount">'[3]Cash Sweep'!$C$14:$W$14</definedName>
    <definedName name="Annual_Equity_Investment" localSheetId="16">#REF!</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5">#REF!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#REF!</definedName>
    <definedName name="Annual_Maintenance_Input">[4]Inputs!$B$157</definedName>
    <definedName name="anscount" hidden="1">2</definedName>
    <definedName name="application">#REF!</definedName>
    <definedName name="Appropriate_IPP_Debt_Ratio" localSheetId="16">#REF!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5">#REF!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#REF!</definedName>
    <definedName name="April" localSheetId="16" hidden="1">#REF!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5"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hidden="1">#REF!</definedName>
    <definedName name="AREA1" localSheetId="16">#REF!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5">#REF!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5"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hidden="1">#REF!</definedName>
    <definedName name="AS2SyncStepLS" hidden="1">0</definedName>
    <definedName name="AS2TickmarkLS" localSheetId="16" hidden="1">#REF!</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5"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hidden="1">#REF!</definedName>
    <definedName name="AS2VersionLS" hidden="1">300</definedName>
    <definedName name="asian_meanreversion" localSheetId="16">#REF!</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5">#REF!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#REF!</definedName>
    <definedName name="asian_model" localSheetId="16">#REF!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5">#REF!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#REF!</definedName>
    <definedName name="asian_volatility" localSheetId="16">#REF!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5">#REF!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6">#REF!</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5">#REF!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#REF!</definedName>
    <definedName name="Athens_Percentage_of_PILOT_Payments" localSheetId="16">#REF!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5">#REF!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#REF!</definedName>
    <definedName name="Athens_PILOT_Shortfall_Benchmark_Payment" localSheetId="16">#REF!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5">#REF!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#REF!</definedName>
    <definedName name="b" localSheetId="16" hidden="1">{"Page_1",#N/A,FALSE,"BAD4Q98";"Page_2",#N/A,FALSE,"BAD4Q98";"Page_3",#N/A,FALSE,"BAD4Q98";"Page_4",#N/A,FALSE,"BAD4Q98";"Page_5",#N/A,FALSE,"BAD4Q98";"Page_6",#N/A,FALSE,"BAD4Q98";"Input_1",#N/A,FALSE,"BAD4Q98";"Input_2",#N/A,FALSE,"BAD4Q98"}</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4" hidden="1">{"Page_1",#N/A,FALSE,"BAD4Q98";"Page_2",#N/A,FALSE,"BAD4Q98";"Page_3",#N/A,FALSE,"BAD4Q98";"Page_4",#N/A,FALSE,"BAD4Q98";"Page_5",#N/A,FALSE,"BAD4Q98";"Page_6",#N/A,FALSE,"BAD4Q98";"Input_1",#N/A,FALSE,"BAD4Q98";"Input_2",#N/A,FALSE,"BAD4Q98"}</definedName>
    <definedName name="b" localSheetId="13" hidden="1">{"Page_1",#N/A,FALSE,"BAD4Q98";"Page_2",#N/A,FALSE,"BAD4Q98";"Page_3",#N/A,FALSE,"BAD4Q98";"Page_4",#N/A,FALSE,"BAD4Q98";"Page_5",#N/A,FALSE,"BAD4Q98";"Page_6",#N/A,FALSE,"BAD4Q98";"Input_1",#N/A,FALSE,"BAD4Q98";"Input_2",#N/A,FALSE,"BAD4Q98"}</definedName>
    <definedName name="b" localSheetId="15" hidden="1">{"Page_1",#N/A,FALSE,"BAD4Q98";"Page_2",#N/A,FALSE,"BAD4Q98";"Page_3",#N/A,FALSE,"BAD4Q98";"Page_4",#N/A,FALSE,"BAD4Q98";"Page_5",#N/A,FALSE,"BAD4Q98";"Page_6",#N/A,FALSE,"BAD4Q98";"Input_1",#N/A,FALSE,"BAD4Q98";"Input_2",#N/A,FALSE,"BAD4Q98"}</definedName>
    <definedName name="b" localSheetId="25"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6">#REF!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5">#REF!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#REF!</definedName>
    <definedName name="barriercap_volatility" localSheetId="16">#REF!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5">#REF!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#REF!</definedName>
    <definedName name="barrieropt_volatility" localSheetId="16">#REF!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5">#REF!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#REF!</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6">#REF!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5">#REF!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#REF!</definedName>
    <definedName name="bestof_meanreversion3" localSheetId="16">#REF!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5">#REF!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#REF!</definedName>
    <definedName name="bestof_meshpoints" localSheetId="16">#REF!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5">#REF!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#REF!</definedName>
    <definedName name="bestof_model" localSheetId="16">#REF!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5">#REF!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#REF!</definedName>
    <definedName name="bestof_volatility" localSheetId="16">#REF!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5">#REF!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#REF!</definedName>
    <definedName name="bestof_volatility2" localSheetId="16">#REF!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5">#REF!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#REF!</definedName>
    <definedName name="bestof_volatility3" localSheetId="16">#REF!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5">#REF!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#REF!</definedName>
    <definedName name="BG_Del" hidden="1">15</definedName>
    <definedName name="BG_Ins" hidden="1">4</definedName>
    <definedName name="BG_Mod" hidden="1">6</definedName>
    <definedName name="bond_meanreversion" localSheetId="16">#REF!</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5">#REF!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#REF!</definedName>
    <definedName name="bond_model" localSheetId="16">#REF!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5">#REF!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#REF!</definedName>
    <definedName name="bond_volatility" localSheetId="16">#REF!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5">#REF!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#REF!</definedName>
    <definedName name="bondforward_meanreversion" localSheetId="16">#REF!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5">#REF!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#REF!</definedName>
    <definedName name="bondforward_model" localSheetId="16">#REF!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5">#REF!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#REF!</definedName>
    <definedName name="bondforward_volatility" localSheetId="16">#REF!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5">#REF!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#REF!</definedName>
    <definedName name="bondfutopt_meanreversion" localSheetId="16">#REF!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5">#REF!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#REF!</definedName>
    <definedName name="bondfutopt_model" localSheetId="16">#REF!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5">#REF!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#REF!</definedName>
    <definedName name="bondfutopt_volatility" localSheetId="16">#REF!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5">#REF!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#REF!</definedName>
    <definedName name="bondfuture_meanreversion" localSheetId="16">#REF!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5">#REF!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#REF!</definedName>
    <definedName name="bondfuture_model" localSheetId="16">#REF!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5">#REF!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#REF!</definedName>
    <definedName name="bondfuture_volatility" localSheetId="16">#REF!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5">#REF!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#REF!</definedName>
    <definedName name="bondoption_meanreversion" localSheetId="16">#REF!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5">#REF!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#REF!</definedName>
    <definedName name="bondoption_model" localSheetId="16">#REF!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5">#REF!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#REF!</definedName>
    <definedName name="bondoption_volatility" localSheetId="16">#REF!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5">#REF!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#REF!</definedName>
    <definedName name="BROKER" localSheetId="16">#REF!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5">#REF!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#REF!</definedName>
    <definedName name="BSAcct" localSheetId="16">#REF!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5">#REF!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#REF!</definedName>
    <definedName name="BSBal" localSheetId="16">#REF!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5">#REF!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#REF!</definedName>
    <definedName name="BSDesc" localSheetId="16">#REF!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5">#REF!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#REF!</definedName>
    <definedName name="bsentity" localSheetId="16">#REF!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5">#REF!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#REF!</definedName>
    <definedName name="Bsheet" localSheetId="16">#REF!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5">#REF!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#REF!</definedName>
    <definedName name="BUILD">[7]Building!$A$2:$E$97</definedName>
    <definedName name="calspread_meanreversion" localSheetId="16">#REF!</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5">#REF!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#REF!</definedName>
    <definedName name="calspread_meshpoints" localSheetId="16">#REF!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5">#REF!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#REF!</definedName>
    <definedName name="calspread_model" localSheetId="16">#REF!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5">#REF!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#REF!</definedName>
    <definedName name="calspread_volatility" localSheetId="16">#REF!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5">#REF!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#REF!</definedName>
    <definedName name="calspread_volatility2" localSheetId="16">#REF!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5">#REF!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#REF!</definedName>
    <definedName name="capexentity" localSheetId="16">#REF!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5">#REF!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#REF!</definedName>
    <definedName name="capfloor_meanreversion" localSheetId="16">#REF!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5">#REF!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#REF!</definedName>
    <definedName name="capfloor_model" localSheetId="16">#REF!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5">#REF!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#REF!</definedName>
    <definedName name="capfloor_volatility" localSheetId="16">#REF!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5">#REF!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#REF!</definedName>
    <definedName name="Cash_Sweep_Switch" localSheetId="16">#REF!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5">#REF!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#REF!</definedName>
    <definedName name="category" localSheetId="16">#REF!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5">#REF!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#REF!</definedName>
    <definedName name="CBWorkbookPriority" hidden="1">-21190210</definedName>
    <definedName name="cc">#REF!</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6" hidden="1">{"variance_page",#N/A,FALSE,"template"}</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3" hidden="1">{"variance_page",#N/A,FALSE,"template"}</definedName>
    <definedName name="cccc" localSheetId="4" hidden="1">{"variance_page",#N/A,FALSE,"template"}</definedName>
    <definedName name="cccc" localSheetId="13" hidden="1">{"variance_page",#N/A,FALSE,"template"}</definedName>
    <definedName name="cccc" localSheetId="15" hidden="1">{"variance_page",#N/A,FALSE,"template"}</definedName>
    <definedName name="cccc" localSheetId="25"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ccc" localSheetId="16" hidden="1">{"SourcesUses",#N/A,TRUE,#N/A;"TransOverview",#N/A,TRUE,"CFMODEL"}</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3" hidden="1">{"SourcesUses",#N/A,TRUE,#N/A;"TransOverview",#N/A,TRUE,"CFMODEL"}</definedName>
    <definedName name="ccccccc" localSheetId="4" hidden="1">{"SourcesUses",#N/A,TRUE,#N/A;"TransOverview",#N/A,TRUE,"CFMODEL"}</definedName>
    <definedName name="ccccccc" localSheetId="13" hidden="1">{"SourcesUses",#N/A,TRUE,#N/A;"TransOverview",#N/A,TRUE,"CFMODEL"}</definedName>
    <definedName name="ccccccc" localSheetId="15" hidden="1">{"SourcesUses",#N/A,TRUE,#N/A;"TransOverview",#N/A,TRUE,"CFMODEL"}</definedName>
    <definedName name="ccccccc" localSheetId="25"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cccccccc" localSheetId="16" hidden="1">{"SourcesUses",#N/A,TRUE,"FundsFlow";"TransOverview",#N/A,TRUE,"FundsFlow"}</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3" hidden="1">{"SourcesUses",#N/A,TRUE,"FundsFlow";"TransOverview",#N/A,TRUE,"FundsFlow"}</definedName>
    <definedName name="ccccccccccccccc" localSheetId="4" hidden="1">{"SourcesUses",#N/A,TRUE,"FundsFlow";"TransOverview",#N/A,TRUE,"FundsFlow"}</definedName>
    <definedName name="ccccccccccccccc" localSheetId="13" hidden="1">{"SourcesUses",#N/A,TRUE,"FundsFlow";"TransOverview",#N/A,TRUE,"FundsFlow"}</definedName>
    <definedName name="ccccccccccccccc" localSheetId="15" hidden="1">{"SourcesUses",#N/A,TRUE,"FundsFlow";"TransOverview",#N/A,TRUE,"FundsFlow"}</definedName>
    <definedName name="ccccccccccccccc" localSheetId="25"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Plan">#REF!</definedName>
    <definedName name="ccyswapopt_meanreversion" localSheetId="16">#REF!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5">#REF!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#REF!</definedName>
    <definedName name="ccyswapopt_model" localSheetId="16">#REF!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5">#REF!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#REF!</definedName>
    <definedName name="ccyswapopt_volatility" localSheetId="16">#REF!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5">#REF!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#REF!</definedName>
    <definedName name="ccyswapopt_volatility2" localSheetId="16">#REF!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5">#REF!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#REF!</definedName>
    <definedName name="cfentity" localSheetId="16">#REF!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5">#REF!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#REF!</definedName>
    <definedName name="Chart">"Chart 3"</definedName>
    <definedName name="Class_Life_ADR" localSheetId="16">'[8]ADR Table'!$B$5:$J$5</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5">'[8]ADR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'[8]ADR Table'!$B$5:$J$5</definedName>
    <definedName name="Class_Life_MACRS" localSheetId="16">'[8]MARCS Table'!$B$5:$I$5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5">'[8]MARCS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6">#REF!</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5">#REF!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#REF!</definedName>
    <definedName name="ConsolidationRange" localSheetId="16">#REF!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5">#REF!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#REF!</definedName>
    <definedName name="Construction_Facility_Balance_End_of_Month" localSheetId="16">#REF!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5">#REF!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#REF!</definedName>
    <definedName name="convertible_treesteps" localSheetId="16">#REF!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5">#REF!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#REF!</definedName>
    <definedName name="convertible_volatility" localSheetId="16">#REF!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5">#REF!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#REF!</definedName>
    <definedName name="Corporate_Guarantee_Switch" localSheetId="16">#REF!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5">#REF!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#REF!</definedName>
    <definedName name="corr_data">[5]Inputs!$B$6</definedName>
    <definedName name="Cost_of_Corporate_Guarantee" localSheetId="16">#REF!</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5">#REF!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#REF!</definedName>
    <definedName name="County___Town_Tax_Billing_Month" localSheetId="16">#REF!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5">#REF!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#REF!</definedName>
    <definedName name="crack_meanreversion" localSheetId="16">#REF!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5">#REF!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#REF!</definedName>
    <definedName name="crack_meanreversion2" localSheetId="16">#REF!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5">#REF!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#REF!</definedName>
    <definedName name="crack_meanreversion3" localSheetId="16">#REF!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5">#REF!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#REF!</definedName>
    <definedName name="crack_meshpoints" localSheetId="16">#REF!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5">#REF!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#REF!</definedName>
    <definedName name="crack_model" localSheetId="16">#REF!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5">#REF!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#REF!</definedName>
    <definedName name="crack_volatility" localSheetId="16">#REF!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5">#REF!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#REF!</definedName>
    <definedName name="crack_volatility2" localSheetId="16">#REF!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5">#REF!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#REF!</definedName>
    <definedName name="crack_volatility3" localSheetId="16">#REF!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5">#REF!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#REF!</definedName>
    <definedName name="CreditStats" localSheetId="16" hidden="1">#REF!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5"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hidden="1">#REF!</definedName>
    <definedName name="_xlnm.Criteria" localSheetId="16">'[10]CAP ADJ'!#REF!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5">'[10]CAP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'[10]CAP ADJ'!#REF!</definedName>
    <definedName name="Criteria_MI" localSheetId="16">#REF!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5">#REF!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#REF!</definedName>
    <definedName name="cross_corrs">[5]Inputs!$B$27</definedName>
    <definedName name="CTHRS" localSheetId="16">#REF!</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5">#REF!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#REF!</definedName>
    <definedName name="cumCOLA">'[11]cum CPI'!$A$7:$B$43</definedName>
    <definedName name="Cumulative_Cash_Flow" localSheetId="16">#REF!</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5">#REF!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#REF!</definedName>
    <definedName name="CURRENT" localSheetId="16">#REF!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5">#REF!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6">#REF!</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5">#REF!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#REF!</definedName>
    <definedName name="d" localSheetId="16" hidden="1">{"SourcesUses",#N/A,TRUE,#N/A;"TransOverview",#N/A,TRUE,"CFMODEL"}</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3" hidden="1">{"SourcesUses",#N/A,TRUE,#N/A;"TransOverview",#N/A,TRUE,"CFMODEL"}</definedName>
    <definedName name="d" localSheetId="4" hidden="1">{"SourcesUses",#N/A,TRUE,#N/A;"TransOverview",#N/A,TRUE,"CFMODEL"}</definedName>
    <definedName name="d" localSheetId="13" hidden="1">{"SourcesUses",#N/A,TRUE,#N/A;"TransOverview",#N/A,TRUE,"CFMODEL"}</definedName>
    <definedName name="d" localSheetId="15" hidden="1">{"SourcesUses",#N/A,TRUE,#N/A;"TransOverview",#N/A,TRUE,"CFMODEL"}</definedName>
    <definedName name="d" localSheetId="25"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4" hidden="1">{"ID1",#N/A,FALSE,"IDIQ-I";"id2",#N/A,FALSE,"IDIQ-II";"ID3",#N/A,FALSE,"IDIQ-III";"ID4",#N/A,FALSE,"IDIQ-IV";"id5",#N/A,FALSE,"IDIQ-V";"ID6",#N/A,FALSE,"IDIQ-VI";"DO1a",#N/A,FALSE,"DO-IA";"DO1b",#N/A,FALSE,"DO-IB";"DO1C",#N/A,FALSE,"DO-IC";"DO3",#N/A,FALSE,"DO-III";"DO4",#N/A,FALSE,"DO-IV";"DO5",#N/A,FALSE,"DO-V"}</definedName>
    <definedName name="daddy" localSheetId="13" hidden="1">{"ID1",#N/A,FALSE,"IDIQ-I";"id2",#N/A,FALSE,"IDIQ-II";"ID3",#N/A,FALSE,"IDIQ-III";"ID4",#N/A,FALSE,"IDIQ-IV";"id5",#N/A,FALSE,"IDIQ-V";"ID6",#N/A,FALSE,"IDIQ-VI";"DO1a",#N/A,FALSE,"DO-IA";"DO1b",#N/A,FALSE,"DO-IB";"DO1C",#N/A,FALSE,"DO-IC";"DO3",#N/A,FALSE,"DO-III";"DO4",#N/A,FALSE,"DO-IV";"DO5",#N/A,FALSE,"DO-V"}</definedName>
    <definedName name="daddy" localSheetId="15" hidden="1">{"ID1",#N/A,FALSE,"IDIQ-I";"id2",#N/A,FALSE,"IDIQ-II";"ID3",#N/A,FALSE,"IDIQ-III";"ID4",#N/A,FALSE,"IDIQ-IV";"id5",#N/A,FALSE,"IDIQ-V";"ID6",#N/A,FALSE,"IDIQ-VI";"DO1a",#N/A,FALSE,"DO-IA";"DO1b",#N/A,FALSE,"DO-IB";"DO1C",#N/A,FALSE,"DO-IC";"DO3",#N/A,FALSE,"DO-III";"DO4",#N/A,FALSE,"DO-IV";"DO5",#N/A,FALSE,"DO-V"}</definedName>
    <definedName name="daddy" localSheetId="25"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6">#REF!</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5">#REF!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#REF!</definedName>
    <definedName name="DATA11" localSheetId="16">#REF!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5">#REF!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#REF!</definedName>
    <definedName name="DATA13" localSheetId="16">#REF!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5">#REF!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#REF!</definedName>
    <definedName name="DATA14" localSheetId="16">#REF!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5">#REF!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#REF!</definedName>
    <definedName name="DATA15" localSheetId="16">#REF!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5">#REF!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#REF!</definedName>
    <definedName name="DATA16" localSheetId="16">#REF!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5">#REF!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#REF!</definedName>
    <definedName name="DATA17" localSheetId="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5">#REF!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#REF!</definedName>
    <definedName name="DATA2" localSheetId="16">#REF!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5">#REF!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#REF!</definedName>
    <definedName name="DATA3" localSheetId="16">#REF!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5">#REF!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#REF!</definedName>
    <definedName name="DATA4" localSheetId="16">#REF!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5">#REF!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#REF!</definedName>
    <definedName name="DATA5" localSheetId="16">#REF!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5">#REF!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#REF!</definedName>
    <definedName name="DATA6" localSheetId="16">#REF!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5">#REF!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#REF!</definedName>
    <definedName name="DATA7" localSheetId="1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5">#REF!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#REF!</definedName>
    <definedName name="DATA8" localSheetId="16">#REF!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5">#REF!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#REF!</definedName>
    <definedName name="DATA9" localSheetId="16">#REF!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5">#REF!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#REF!</definedName>
    <definedName name="Date_Table">[14]Input!$T$4:$AA$27</definedName>
    <definedName name="dateorder" localSheetId="16">#REF!</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5">#REF!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#REF!</definedName>
    <definedName name="DCHART4" localSheetId="16" hidden="1">#REF!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5"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hidden="1">#REF!</definedName>
    <definedName name="dd" localSheetId="16" hidden="1">{"Income Statement",#N/A,FALSE,"CFMODEL";"Balance Sheet",#N/A,FALSE,"CFMODEL"}</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3" hidden="1">{"Income Statement",#N/A,FALSE,"CFMODEL";"Balance Sheet",#N/A,FALSE,"CFMODEL"}</definedName>
    <definedName name="dd" localSheetId="4" hidden="1">{"Income Statement",#N/A,FALSE,"CFMODEL";"Balance Sheet",#N/A,FALSE,"CFMODEL"}</definedName>
    <definedName name="dd" localSheetId="13" hidden="1">{"Income Statement",#N/A,FALSE,"CFMODEL";"Balance Sheet",#N/A,FALSE,"CFMODEL"}</definedName>
    <definedName name="dd" localSheetId="15" hidden="1">{"Income Statement",#N/A,FALSE,"CFMODEL";"Balance Sheet",#N/A,FALSE,"CFMODEL"}</definedName>
    <definedName name="dd" localSheetId="25"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d" localSheetId="16" hidden="1">{"SourcesUses",#N/A,TRUE,#N/A;"TransOverview",#N/A,TRUE,"CFMODEL"}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3" hidden="1">{"SourcesUses",#N/A,TRUE,#N/A;"TransOverview",#N/A,TRUE,"CFMODEL"}</definedName>
    <definedName name="ddd" localSheetId="4" hidden="1">{"SourcesUses",#N/A,TRUE,#N/A;"TransOverview",#N/A,TRUE,"CFMODEL"}</definedName>
    <definedName name="ddd" localSheetId="13" hidden="1">{"SourcesUses",#N/A,TRUE,#N/A;"TransOverview",#N/A,TRUE,"CFMODEL"}</definedName>
    <definedName name="ddd" localSheetId="15" hidden="1">{"SourcesUses",#N/A,TRUE,#N/A;"TransOverview",#N/A,TRUE,"CFMODEL"}</definedName>
    <definedName name="ddd" localSheetId="25"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d" localSheetId="16" hidden="1">{"SourcesUses",#N/A,TRUE,"CFMODEL";"TransOverview",#N/A,TRUE,"CFMODEL"}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3" hidden="1">{"SourcesUses",#N/A,TRUE,"CFMODEL";"TransOverview",#N/A,TRUE,"CFMODEL"}</definedName>
    <definedName name="dddd" localSheetId="4" hidden="1">{"SourcesUses",#N/A,TRUE,"CFMODEL";"TransOverview",#N/A,TRUE,"CFMODEL"}</definedName>
    <definedName name="dddd" localSheetId="13" hidden="1">{"SourcesUses",#N/A,TRUE,"CFMODEL";"TransOverview",#N/A,TRUE,"CFMODEL"}</definedName>
    <definedName name="dddd" localSheetId="15" hidden="1">{"SourcesUses",#N/A,TRUE,"CFMODEL";"TransOverview",#N/A,TRUE,"CFMODEL"}</definedName>
    <definedName name="dddd" localSheetId="25"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dddd" localSheetId="16" hidden="1">{"Income Statement",#N/A,FALSE,"CFMODEL";"Balance Sheet",#N/A,FALSE,"CFMODEL"}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3" hidden="1">{"Income Statement",#N/A,FALSE,"CFMODEL";"Balance Sheet",#N/A,FALSE,"CFMODEL"}</definedName>
    <definedName name="dddddddd" localSheetId="4" hidden="1">{"Income Statement",#N/A,FALSE,"CFMODEL";"Balance Sheet",#N/A,FALSE,"CFMODEL"}</definedName>
    <definedName name="dddddddd" localSheetId="13" hidden="1">{"Income Statement",#N/A,FALSE,"CFMODEL";"Balance Sheet",#N/A,FALSE,"CFMODEL"}</definedName>
    <definedName name="dddddddd" localSheetId="15" hidden="1">{"Income Statement",#N/A,FALSE,"CFMODEL";"Balance Sheet",#N/A,FALSE,"CFMODEL"}</definedName>
    <definedName name="dddddddd" localSheetId="25"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ddddddd" localSheetId="16" hidden="1">{"SourcesUses",#N/A,TRUE,"CFMODEL";"TransOverview",#N/A,TRUE,"CFMODEL"}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3" hidden="1">{"SourcesUses",#N/A,TRUE,"CFMODEL";"TransOverview",#N/A,TRUE,"CFMODEL"}</definedName>
    <definedName name="ddddddddddddddd" localSheetId="4" hidden="1">{"SourcesUses",#N/A,TRUE,"CFMODEL";"TransOverview",#N/A,TRUE,"CFMODEL"}</definedName>
    <definedName name="ddddddddddddddd" localSheetId="13" hidden="1">{"SourcesUses",#N/A,TRUE,"CFMODEL";"TransOverview",#N/A,TRUE,"CFMODEL"}</definedName>
    <definedName name="ddddddddddddddd" localSheetId="15" hidden="1">{"SourcesUses",#N/A,TRUE,"CFMODEL";"TransOverview",#N/A,TRUE,"CFMODEL"}</definedName>
    <definedName name="ddddddddddddddd" localSheetId="25"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ddd" localSheetId="16" hidden="1">{"SourcesUses",#N/A,TRUE,#N/A;"TransOverview",#N/A,TRUE,"CFMODEL"}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3" hidden="1">{"SourcesUses",#N/A,TRUE,#N/A;"TransOverview",#N/A,TRUE,"CFMODEL"}</definedName>
    <definedName name="dddddddddddddddddd" localSheetId="4" hidden="1">{"SourcesUses",#N/A,TRUE,#N/A;"TransOverview",#N/A,TRUE,"CFMODEL"}</definedName>
    <definedName name="dddddddddddddddddd" localSheetId="13" hidden="1">{"SourcesUses",#N/A,TRUE,#N/A;"TransOverview",#N/A,TRUE,"CFMODEL"}</definedName>
    <definedName name="dddddddddddddddddd" localSheetId="15" hidden="1">{"SourcesUses",#N/A,TRUE,#N/A;"TransOverview",#N/A,TRUE,"CFMODEL"}</definedName>
    <definedName name="dddddddddddddddddd" localSheetId="25"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ddd" localSheetId="16" hidden="1">{"SourcesUses",#N/A,TRUE,"FundsFlow";"TransOverview",#N/A,TRUE,"FundsFlow"}</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3" hidden="1">{"SourcesUses",#N/A,TRUE,"FundsFlow";"TransOverview",#N/A,TRUE,"FundsFlow"}</definedName>
    <definedName name="ddddddddddddddddddddd" localSheetId="4" hidden="1">{"SourcesUses",#N/A,TRUE,"FundsFlow";"TransOverview",#N/A,TRUE,"FundsFlow"}</definedName>
    <definedName name="ddddddddddddddddddddd" localSheetId="13" hidden="1">{"SourcesUses",#N/A,TRUE,"FundsFlow";"TransOverview",#N/A,TRUE,"FundsFlow"}</definedName>
    <definedName name="ddddddddddddddddddddd" localSheetId="15" hidden="1">{"SourcesUses",#N/A,TRUE,"FundsFlow";"TransOverview",#N/A,TRUE,"FundsFlow"}</definedName>
    <definedName name="ddddddddddddddddddddd" localSheetId="25"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dd" localSheetId="16" hidden="1">{"SourcesUses",#N/A,TRUE,#N/A;"TransOverview",#N/A,TRUE,"CFMODEL"}</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3" hidden="1">{"SourcesUses",#N/A,TRUE,#N/A;"TransOverview",#N/A,TRUE,"CFMODEL"}</definedName>
    <definedName name="ddddddddddddddddddddddd" localSheetId="4" hidden="1">{"SourcesUses",#N/A,TRUE,#N/A;"TransOverview",#N/A,TRUE,"CFMODEL"}</definedName>
    <definedName name="ddddddddddddddddddddddd" localSheetId="13" hidden="1">{"SourcesUses",#N/A,TRUE,#N/A;"TransOverview",#N/A,TRUE,"CFMODEL"}</definedName>
    <definedName name="ddddddddddddddddddddddd" localSheetId="15" hidden="1">{"SourcesUses",#N/A,TRUE,#N/A;"TransOverview",#N/A,TRUE,"CFMODEL"}</definedName>
    <definedName name="ddddddddddddddddddddddd" localSheetId="25"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f" localSheetId="16" hidden="1">{"2002Frcst","06Month",FALSE,"Frcst Format 2002"}</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3" hidden="1">{"2002Frcst","06Month",FALSE,"Frcst Format 2002"}</definedName>
    <definedName name="ddf" localSheetId="4" hidden="1">{"2002Frcst","06Month",FALSE,"Frcst Format 2002"}</definedName>
    <definedName name="ddf" localSheetId="13" hidden="1">{"2002Frcst","06Month",FALSE,"Frcst Format 2002"}</definedName>
    <definedName name="ddf" localSheetId="15" hidden="1">{"2002Frcst","06Month",FALSE,"Frcst Format 2002"}</definedName>
    <definedName name="ddf" localSheetId="25"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ebt_Service_Reserve_Drawn_Spread_year_1_to_5" localSheetId="16">#REF!</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5">#REF!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#REF!</definedName>
    <definedName name="Debt_Service_Reserve_Drawn_Spread_year_6_plus" localSheetId="16">#REF!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5">#REF!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#REF!</definedName>
    <definedName name="Debt_Service_Reserve_Fund" localSheetId="16">#REF!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5">#REF!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#REF!</definedName>
    <definedName name="Debt_Service_Reserve_Fund_Change" localSheetId="16">#REF!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5">#REF!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#REF!</definedName>
    <definedName name="Debt_Service_Reserve_Fund_Initial_Capitalization" localSheetId="16">#REF!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5">#REF!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#REF!</definedName>
    <definedName name="Debt_Service_Reserve_Fund_Initital_Capitalization" localSheetId="16">#REF!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5">#REF!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#REF!</definedName>
    <definedName name="Debt_Service_Reserve_Fund_Interest" localSheetId="16">#REF!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5">#REF!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#REF!</definedName>
    <definedName name="Debt_Service_Reserve_LOC_Fee_Rate_year_1_to_5" localSheetId="16">#REF!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5">#REF!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#REF!</definedName>
    <definedName name="Debt_Service_Reserve_LOC_Fee_Rate_year_6_plus" localSheetId="16">#REF!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5">#REF!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#REF!</definedName>
    <definedName name="Debt_Service_Reserve_LOC_Loan_Spread" localSheetId="16">#REF!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5">#REF!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#REF!</definedName>
    <definedName name="Debt_Service_Reserve_LOC_Spread" localSheetId="16">#REF!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5">#REF!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#REF!</definedName>
    <definedName name="Debt_Service_Reserve_Switch" localSheetId="16">#REF!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5">#REF!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#REF!</definedName>
    <definedName name="decimalsep" localSheetId="16">#REF!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5">#REF!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#REF!</definedName>
    <definedName name="DEFTO65FACTOR" localSheetId="16">#REF!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5">#REF!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#REF!</definedName>
    <definedName name="DELICIAS_operating_exp" localSheetId="16">#REF!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5">#REF!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#REF!</definedName>
    <definedName name="DELTA" localSheetId="16">#REF!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5">#REF!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#REF!</definedName>
    <definedName name="Depreciable_Life">[15]Assumptions!$C$22</definedName>
    <definedName name="Desktop" localSheetId="16">#REF!</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5">#REF!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#REF!</definedName>
    <definedName name="dfdfd" localSheetId="16" hidden="1">{"Page_1",#N/A,FALSE,"BAD4Q98";"Page_2",#N/A,FALSE,"BAD4Q98";"Page_3",#N/A,FALSE,"BAD4Q98";"Page_4",#N/A,FALSE,"BAD4Q98";"Page_5",#N/A,FALSE,"BAD4Q98";"Page_6",#N/A,FALSE,"BAD4Q98";"Input_1",#N/A,FALSE,"BAD4Q98";"Input_2",#N/A,FALSE,"BAD4Q98"}</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4" hidden="1">{"Page_1",#N/A,FALSE,"BAD4Q98";"Page_2",#N/A,FALSE,"BAD4Q98";"Page_3",#N/A,FALSE,"BAD4Q98";"Page_4",#N/A,FALSE,"BAD4Q98";"Page_5",#N/A,FALSE,"BAD4Q98";"Page_6",#N/A,FALSE,"BAD4Q98";"Input_1",#N/A,FALSE,"BAD4Q98";"Input_2",#N/A,FALSE,"BAD4Q98"}</definedName>
    <definedName name="dfdfd" localSheetId="13" hidden="1">{"Page_1",#N/A,FALSE,"BAD4Q98";"Page_2",#N/A,FALSE,"BAD4Q98";"Page_3",#N/A,FALSE,"BAD4Q98";"Page_4",#N/A,FALSE,"BAD4Q98";"Page_5",#N/A,FALSE,"BAD4Q98";"Page_6",#N/A,FALSE,"BAD4Q98";"Input_1",#N/A,FALSE,"BAD4Q98";"Input_2",#N/A,FALSE,"BAD4Q98"}</definedName>
    <definedName name="dfdfd" localSheetId="15" hidden="1">{"Page_1",#N/A,FALSE,"BAD4Q98";"Page_2",#N/A,FALSE,"BAD4Q98";"Page_3",#N/A,FALSE,"BAD4Q98";"Page_4",#N/A,FALSE,"BAD4Q98";"Page_5",#N/A,FALSE,"BAD4Q98";"Page_6",#N/A,FALSE,"BAD4Q98";"Input_1",#N/A,FALSE,"BAD4Q98";"Input_2",#N/A,FALSE,"BAD4Q98"}</definedName>
    <definedName name="dfdfd" localSheetId="25"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4" hidden="1">{"Page_1",#N/A,FALSE,"BAD4Q98";"Page_2",#N/A,FALSE,"BAD4Q98";"Page_3",#N/A,FALSE,"BAD4Q98";"Page_4",#N/A,FALSE,"BAD4Q98";"Page_5",#N/A,FALSE,"BAD4Q98";"Page_6",#N/A,FALSE,"BAD4Q98";"Input_1",#N/A,FALSE,"BAD4Q98";"Input_2",#N/A,FALSE,"BAD4Q98"}</definedName>
    <definedName name="dfds" localSheetId="13" hidden="1">{"Page_1",#N/A,FALSE,"BAD4Q98";"Page_2",#N/A,FALSE,"BAD4Q98";"Page_3",#N/A,FALSE,"BAD4Q98";"Page_4",#N/A,FALSE,"BAD4Q98";"Page_5",#N/A,FALSE,"BAD4Q98";"Page_6",#N/A,FALSE,"BAD4Q98";"Input_1",#N/A,FALSE,"BAD4Q98";"Input_2",#N/A,FALSE,"BAD4Q98"}</definedName>
    <definedName name="dfds" localSheetId="15" hidden="1">{"Page_1",#N/A,FALSE,"BAD4Q98";"Page_2",#N/A,FALSE,"BAD4Q98";"Page_3",#N/A,FALSE,"BAD4Q98";"Page_4",#N/A,FALSE,"BAD4Q98";"Page_5",#N/A,FALSE,"BAD4Q98";"Page_6",#N/A,FALSE,"BAD4Q98";"Input_1",#N/A,FALSE,"BAD4Q98";"Input_2",#N/A,FALSE,"BAD4Q98"}</definedName>
    <definedName name="dfds" localSheetId="25"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6">#REF!</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5">#REF!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#REF!</definedName>
    <definedName name="disc_year">[16]Input!$C$3</definedName>
    <definedName name="Discount_Year">[4]Inputs!$B$84</definedName>
    <definedName name="distribution_portanl">[5]Inputs!$B$24</definedName>
    <definedName name="DP1287TB1" localSheetId="16">#REF!</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5">#REF!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#REF!</definedName>
    <definedName name="DR" localSheetId="16">#REF!+#REF!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5">#REF!+#REF!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#REF!+#REF!</definedName>
    <definedName name="dual_treesteps" localSheetId="16">#REF!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5">#REF!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#REF!</definedName>
    <definedName name="dual_volatility" localSheetId="16">#REF!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5">#REF!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#REF!</definedName>
    <definedName name="dual_volatility2" localSheetId="16">#REF!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5">#REF!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#REF!</definedName>
    <definedName name="dupper12">[2]Parameters!$D$19</definedName>
    <definedName name="DZ.IndSpec_Left" localSheetId="16" hidden="1">#REF!</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5"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hidden="1">#REF!</definedName>
    <definedName name="DZ.IndSpec_Right" localSheetId="16"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5"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hidden="1">#REF!</definedName>
    <definedName name="E.R.">2.15</definedName>
    <definedName name="E_Data">#REF!</definedName>
    <definedName name="eeeeeeeeeee" localSheetId="16" hidden="1">{"SourcesUses",#N/A,TRUE,#N/A;"TransOverview",#N/A,TRUE,"CFMODEL"}</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3" hidden="1">{"SourcesUses",#N/A,TRUE,#N/A;"TransOverview",#N/A,TRUE,"CFMODEL"}</definedName>
    <definedName name="eeeeeeeeeee" localSheetId="4" hidden="1">{"SourcesUses",#N/A,TRUE,#N/A;"TransOverview",#N/A,TRUE,"CFMODEL"}</definedName>
    <definedName name="eeeeeeeeeee" localSheetId="13" hidden="1">{"SourcesUses",#N/A,TRUE,#N/A;"TransOverview",#N/A,TRUE,"CFMODEL"}</definedName>
    <definedName name="eeeeeeeeeee" localSheetId="15" hidden="1">{"SourcesUses",#N/A,TRUE,#N/A;"TransOverview",#N/A,TRUE,"CFMODEL"}</definedName>
    <definedName name="eeeeeeeeeee" localSheetId="25"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eeeeeee" localSheetId="16" hidden="1">{"SourcesUses",#N/A,TRUE,"FundsFlow";"TransOverview",#N/A,TRUE,"FundsFlow"}</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3" hidden="1">{"SourcesUses",#N/A,TRUE,"FundsFlow";"TransOverview",#N/A,TRUE,"FundsFlow"}</definedName>
    <definedName name="eeeeeeeeeeeeeeeeee" localSheetId="4" hidden="1">{"SourcesUses",#N/A,TRUE,"FundsFlow";"TransOverview",#N/A,TRUE,"FundsFlow"}</definedName>
    <definedName name="eeeeeeeeeeeeeeeeee" localSheetId="13" hidden="1">{"SourcesUses",#N/A,TRUE,"FundsFlow";"TransOverview",#N/A,TRUE,"FundsFlow"}</definedName>
    <definedName name="eeeeeeeeeeeeeeeeee" localSheetId="15" hidden="1">{"SourcesUses",#N/A,TRUE,"FundsFlow";"TransOverview",#N/A,TRUE,"FundsFlow"}</definedName>
    <definedName name="eeeeeeeeeeeeeeeeee" localSheetId="25"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ffective_date">[5]Inputs!$B$14</definedName>
    <definedName name="eighty_seven" localSheetId="16">#REF!</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5">#REF!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#REF!</definedName>
    <definedName name="electric" localSheetId="16">#REF!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5">#REF!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#REF!</definedName>
    <definedName name="EnergyServices_Rev_Growth">[9]Assumptions!$C$13</definedName>
    <definedName name="Enterprise" localSheetId="16">#REF!</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5">#REF!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#REF!</definedName>
    <definedName name="entity" localSheetId="16">#REF!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5">#REF!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#REF!</definedName>
    <definedName name="entity1" localSheetId="16">#REF!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5">#REF!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#REF!</definedName>
    <definedName name="Equity_Bridge_Loan_Interest_Expense_Lease" localSheetId="16">#REF!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5">#REF!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#REF!</definedName>
    <definedName name="equityapo_volatility" localSheetId="16">#REF!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5">#REF!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#REF!</definedName>
    <definedName name="equityoption_treesteps" localSheetId="16">#REF!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5">#REF!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#REF!</definedName>
    <definedName name="equityoption_volatility" localSheetId="16">#REF!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5">#REF!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#REF!</definedName>
    <definedName name="EssAliasTable">"Default"</definedName>
    <definedName name="ESSBASE_AREA">#REF!</definedName>
    <definedName name="eurofutopt_meanreversion" localSheetId="16">#REF!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5">#REF!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#REF!</definedName>
    <definedName name="eurofutopt_model" localSheetId="16">#REF!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5">#REF!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#REF!</definedName>
    <definedName name="eurofutopt_volatility" localSheetId="16">#REF!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5">#REF!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#REF!</definedName>
    <definedName name="ev.Calculation" hidden="1">-4105</definedName>
    <definedName name="ev.Initialized" hidden="1">FALSE</definedName>
    <definedName name="EXA">#REF!</definedName>
    <definedName name="Excess_Dividend_Tax_Amount_Unlevered" localSheetId="16">#REF!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5">#REF!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#REF!</definedName>
    <definedName name="Excess_Dividends_Tax_Amount" localSheetId="16">#REF!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5">#REF!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#REF!</definedName>
    <definedName name="exchange_rates">[5]Inputs!$B$29</definedName>
    <definedName name="existing" localSheetId="16">#REF!</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5">#REF!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#REF!</definedName>
    <definedName name="existing_table" localSheetId="16">#REF!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5">#REF!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#REF!</definedName>
    <definedName name="f" localSheetId="16" hidden="1">{"Page_1",#N/A,FALSE,"BAD4Q98";"Page_2",#N/A,FALSE,"BAD4Q98";"Page_3",#N/A,FALSE,"BAD4Q98";"Page_4",#N/A,FALSE,"BAD4Q98";"Page_5",#N/A,FALSE,"BAD4Q98";"Page_6",#N/A,FALSE,"BAD4Q98";"Input_1",#N/A,FALSE,"BAD4Q98";"Input_2",#N/A,FALSE,"BAD4Q98"}</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4" hidden="1">{"Page_1",#N/A,FALSE,"BAD4Q98";"Page_2",#N/A,FALSE,"BAD4Q98";"Page_3",#N/A,FALSE,"BAD4Q98";"Page_4",#N/A,FALSE,"BAD4Q98";"Page_5",#N/A,FALSE,"BAD4Q98";"Page_6",#N/A,FALSE,"BAD4Q98";"Input_1",#N/A,FALSE,"BAD4Q98";"Input_2",#N/A,FALSE,"BAD4Q98"}</definedName>
    <definedName name="f" localSheetId="13" hidden="1">{"Page_1",#N/A,FALSE,"BAD4Q98";"Page_2",#N/A,FALSE,"BAD4Q98";"Page_3",#N/A,FALSE,"BAD4Q98";"Page_4",#N/A,FALSE,"BAD4Q98";"Page_5",#N/A,FALSE,"BAD4Q98";"Page_6",#N/A,FALSE,"BAD4Q98";"Input_1",#N/A,FALSE,"BAD4Q98";"Input_2",#N/A,FALSE,"BAD4Q98"}</definedName>
    <definedName name="f" localSheetId="15" hidden="1">{"Page_1",#N/A,FALSE,"BAD4Q98";"Page_2",#N/A,FALSE,"BAD4Q98";"Page_3",#N/A,FALSE,"BAD4Q98";"Page_4",#N/A,FALSE,"BAD4Q98";"Page_5",#N/A,FALSE,"BAD4Q98";"Page_6",#N/A,FALSE,"BAD4Q98";"Input_1",#N/A,FALSE,"BAD4Q98";"Input_2",#N/A,FALSE,"BAD4Q98"}</definedName>
    <definedName name="f" localSheetId="25"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ACT">[2]Factors!$B$9:$H$109</definedName>
    <definedName name="fdasdfdsadf" localSheetId="16">#REF!</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5">#REF!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#REF!</definedName>
    <definedName name="fdfdfdfd" localSheetId="16">#REF!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5">#REF!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#REF!</definedName>
    <definedName name="fdfdfdfdfd" localSheetId="16">#REF!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5">#REF!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#REF!</definedName>
    <definedName name="FEDELEC" localSheetId="16">#REF!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5">#REF!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#REF!</definedName>
    <definedName name="Federal_Income_Tax_Amount" localSheetId="16">#REF!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5">#REF!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#REF!</definedName>
    <definedName name="Federal_Income_Tax_Amount_Unlevered" localSheetId="16">#REF!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5">#REF!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#REF!</definedName>
    <definedName name="FEDGAS" localSheetId="16">#REF!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5">#REF!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#REF!</definedName>
    <definedName name="fedopt_volatility" localSheetId="16">#REF!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5">#REF!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#REF!</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6">#REF!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5">#REF!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#REF!</definedName>
    <definedName name="Fin_Plan_1293" localSheetId="16">#REF!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5">#REF!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#REF!</definedName>
    <definedName name="Fire_District_Payment_Base_Year" localSheetId="16">#REF!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5">#REF!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#REF!</definedName>
    <definedName name="Fire_District_Payment_Input" localSheetId="16">#REF!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5">#REF!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#REF!</definedName>
    <definedName name="FirstOne" localSheetId="16">#REF!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5">#REF!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#REF!</definedName>
    <definedName name="Fletes" localSheetId="16" hidden="1">{#N/A,#N/A,FALSE,"Aging Summary";#N/A,#N/A,FALSE,"Ratio Analysis";#N/A,#N/A,FALSE,"Test 120 Day Accts";#N/A,#N/A,FALSE,"Tickmarks"}</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4" hidden="1">{#N/A,#N/A,FALSE,"Aging Summary";#N/A,#N/A,FALSE,"Ratio Analysis";#N/A,#N/A,FALSE,"Test 120 Day Accts";#N/A,#N/A,FALSE,"Tickmarks"}</definedName>
    <definedName name="Fletes" localSheetId="13" hidden="1">{#N/A,#N/A,FALSE,"Aging Summary";#N/A,#N/A,FALSE,"Ratio Analysis";#N/A,#N/A,FALSE,"Test 120 Day Accts";#N/A,#N/A,FALSE,"Tickmarks"}</definedName>
    <definedName name="Fletes" localSheetId="15" hidden="1">{#N/A,#N/A,FALSE,"Aging Summary";#N/A,#N/A,FALSE,"Ratio Analysis";#N/A,#N/A,FALSE,"Test 120 Day Accts";#N/A,#N/A,FALSE,"Tickmarks"}</definedName>
    <definedName name="Fletes" localSheetId="25"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6">#REF!</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5">#REF!</definedName>
    <definedName name="FUN" localSheetId="26">#REF!</definedName>
    <definedName name="FUN" localSheetId="27">#REF!</definedName>
    <definedName name="FUN" localSheetId="28">#REF!</definedName>
    <definedName name="FUN" localSheetId="29">#REF!</definedName>
    <definedName name="FUN" localSheetId="30">#REF!</definedName>
    <definedName name="FUN">#REF!</definedName>
    <definedName name="FutDates">[18]Futures!$J$1:$BT$2</definedName>
    <definedName name="FutMTM">[18]Futures!$B$34:$BT$50</definedName>
    <definedName name="FutVol">[18]Futures!$B$7:$BT$25</definedName>
    <definedName name="fwdopt_meanreversion" localSheetId="16">#REF!</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5">#REF!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#REF!</definedName>
    <definedName name="fwdopt_meshpoints" localSheetId="16">#REF!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5">#REF!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#REF!</definedName>
    <definedName name="fwdopt_model" localSheetId="16">#REF!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5">#REF!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#REF!</definedName>
    <definedName name="FYE">[19]Input1!$B$6</definedName>
    <definedName name="g" localSheetId="16" hidden="1">{"SourcesUses",#N/A,TRUE,#N/A;"TransOverview",#N/A,TRUE,"CFMODEL"}</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3" hidden="1">{"SourcesUses",#N/A,TRUE,#N/A;"TransOverview",#N/A,TRUE,"CFMODEL"}</definedName>
    <definedName name="g" localSheetId="4" hidden="1">{"SourcesUses",#N/A,TRUE,#N/A;"TransOverview",#N/A,TRUE,"CFMODEL"}</definedName>
    <definedName name="g" localSheetId="13" hidden="1">{"SourcesUses",#N/A,TRUE,#N/A;"TransOverview",#N/A,TRUE,"CFMODEL"}</definedName>
    <definedName name="g" localSheetId="15" hidden="1">{"SourcesUses",#N/A,TRUE,#N/A;"TransOverview",#N/A,TRUE,"CFMODEL"}</definedName>
    <definedName name="g" localSheetId="25"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as" localSheetId="16">#REF!</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5">#REF!</definedName>
    <definedName name="gas" localSheetId="26">#REF!</definedName>
    <definedName name="gas" localSheetId="27">#REF!</definedName>
    <definedName name="gas" localSheetId="28">#REF!</definedName>
    <definedName name="gas" localSheetId="29">#REF!</definedName>
    <definedName name="gas" localSheetId="30">#REF!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6">#REF!</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5">#REF!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#REF!</definedName>
    <definedName name="gatt">[20]Parameters!$D$16</definedName>
    <definedName name="gfdg" localSheetId="16" hidden="1">{"Page_1",#N/A,FALSE,"BAD4Q98";"Page_2",#N/A,FALSE,"BAD4Q98";"Page_3",#N/A,FALSE,"BAD4Q98";"Page_4",#N/A,FALSE,"BAD4Q98";"Page_5",#N/A,FALSE,"BAD4Q98";"Page_6",#N/A,FALSE,"BAD4Q98";"Input_1",#N/A,FALSE,"BAD4Q98";"Input_2",#N/A,FALSE,"BAD4Q98"}</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4" hidden="1">{"Page_1",#N/A,FALSE,"BAD4Q98";"Page_2",#N/A,FALSE,"BAD4Q98";"Page_3",#N/A,FALSE,"BAD4Q98";"Page_4",#N/A,FALSE,"BAD4Q98";"Page_5",#N/A,FALSE,"BAD4Q98";"Page_6",#N/A,FALSE,"BAD4Q98";"Input_1",#N/A,FALSE,"BAD4Q98";"Input_2",#N/A,FALSE,"BAD4Q98"}</definedName>
    <definedName name="gfdg" localSheetId="13" hidden="1">{"Page_1",#N/A,FALSE,"BAD4Q98";"Page_2",#N/A,FALSE,"BAD4Q98";"Page_3",#N/A,FALSE,"BAD4Q98";"Page_4",#N/A,FALSE,"BAD4Q98";"Page_5",#N/A,FALSE,"BAD4Q98";"Page_6",#N/A,FALSE,"BAD4Q98";"Input_1",#N/A,FALSE,"BAD4Q98";"Input_2",#N/A,FALSE,"BAD4Q98"}</definedName>
    <definedName name="gfdg" localSheetId="15" hidden="1">{"Page_1",#N/A,FALSE,"BAD4Q98";"Page_2",#N/A,FALSE,"BAD4Q98";"Page_3",#N/A,FALSE,"BAD4Q98";"Page_4",#N/A,FALSE,"BAD4Q98";"Page_5",#N/A,FALSE,"BAD4Q98";"Page_6",#N/A,FALSE,"BAD4Q98";"Input_1",#N/A,FALSE,"BAD4Q98";"Input_2",#N/A,FALSE,"BAD4Q98"}</definedName>
    <definedName name="gfdg" localSheetId="25"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gfgf" localSheetId="16">#REF!</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5">#REF!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#REF!</definedName>
    <definedName name="gggg" localSheetId="16" hidden="1">{"SourcesUses",#N/A,TRUE,#N/A;"TransOverview",#N/A,TRUE,"CFMODEL"}</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3" hidden="1">{"SourcesUses",#N/A,TRUE,#N/A;"TransOverview",#N/A,TRUE,"CFMODEL"}</definedName>
    <definedName name="gggg" localSheetId="4" hidden="1">{"SourcesUses",#N/A,TRUE,#N/A;"TransOverview",#N/A,TRUE,"CFMODEL"}</definedName>
    <definedName name="gggg" localSheetId="13" hidden="1">{"SourcesUses",#N/A,TRUE,#N/A;"TransOverview",#N/A,TRUE,"CFMODEL"}</definedName>
    <definedName name="gggg" localSheetId="15" hidden="1">{"SourcesUses",#N/A,TRUE,#N/A;"TransOverview",#N/A,TRUE,"CFMODEL"}</definedName>
    <definedName name="gggg" localSheetId="25"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ross_Earnings_Tax_Amount" localSheetId="16">#REF!</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5">#REF!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#REF!</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6" hidden="1">{"SourcesUses",#N/A,TRUE,#N/A;"TransOverview",#N/A,TRUE,"CFMODEL"}</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3" hidden="1">{"SourcesUses",#N/A,TRUE,#N/A;"TransOverview",#N/A,TRUE,"CFMODEL"}</definedName>
    <definedName name="hhhh" localSheetId="4" hidden="1">{"SourcesUses",#N/A,TRUE,#N/A;"TransOverview",#N/A,TRUE,"CFMODEL"}</definedName>
    <definedName name="hhhh" localSheetId="13" hidden="1">{"SourcesUses",#N/A,TRUE,#N/A;"TransOverview",#N/A,TRUE,"CFMODEL"}</definedName>
    <definedName name="hhhh" localSheetId="15" hidden="1">{"SourcesUses",#N/A,TRUE,#N/A;"TransOverview",#N/A,TRUE,"CFMODEL"}</definedName>
    <definedName name="hhhh" localSheetId="25"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kjhkhkjhkh">#REF!</definedName>
    <definedName name="hn._I006" localSheetId="16" hidden="1">#REF!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5"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hidden="1">#REF!</definedName>
    <definedName name="hn._I018" localSheetId="1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5"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hidden="1">#REF!</definedName>
    <definedName name="hn._I024" localSheetId="16"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5"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hidden="1">#REF!</definedName>
    <definedName name="hn._I028" localSheetId="16"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5"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hidden="1">#REF!</definedName>
    <definedName name="hn._I029" localSheetId="16"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5"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hidden="1">#REF!</definedName>
    <definedName name="hn._I030" localSheetId="16"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5"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hidden="1">#REF!</definedName>
    <definedName name="hn._I031" localSheetId="16"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5"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hidden="1">#REF!</definedName>
    <definedName name="hn._I044" localSheetId="16"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5"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hidden="1">#REF!</definedName>
    <definedName name="hn._I051" localSheetId="16"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5"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hidden="1">#REF!</definedName>
    <definedName name="hn._I059" localSheetId="16"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5"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hidden="1">#REF!</definedName>
    <definedName name="hn._I062" localSheetId="16"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5"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hidden="1">#REF!</definedName>
    <definedName name="hn._I070" localSheetId="16"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5"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hidden="1">#REF!</definedName>
    <definedName name="hn._I071" localSheetId="16"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5"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hidden="1">#REF!</definedName>
    <definedName name="hn._I075" localSheetId="16"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5"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hidden="1">#REF!</definedName>
    <definedName name="hn._I077" localSheetId="16"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5"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hidden="1">#REF!</definedName>
    <definedName name="hn._I083" localSheetId="16"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5"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hidden="1">#REF!</definedName>
    <definedName name="hn._I085" localSheetId="16"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5"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hidden="1">#REF!</definedName>
    <definedName name="hn._P001" localSheetId="16"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5"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hidden="1">#REF!</definedName>
    <definedName name="hn._P002" localSheetId="16"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5"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hidden="1">#REF!</definedName>
    <definedName name="hn._P004" localSheetId="16"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5"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hidden="1">#REF!</definedName>
    <definedName name="hn._P014" localSheetId="16"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5"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hidden="1">#REF!</definedName>
    <definedName name="hn._P016" localSheetId="16"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5"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hidden="1">#REF!</definedName>
    <definedName name="hn._P017" localSheetId="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5"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hidden="1">#REF!</definedName>
    <definedName name="hn._P017g" localSheetId="16"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5"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hidden="1">#REF!</definedName>
    <definedName name="hn._P021" localSheetId="16"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5"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hidden="1">#REF!</definedName>
    <definedName name="hn._P024" localSheetId="16"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5"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hidden="1">#REF!</definedName>
    <definedName name="hn.Add015" localSheetId="16"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5"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6" hidden="1">#REF!,#REF!,#REF!,#REF!</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5"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hidden="1">#REF!,#REF!,#REF!,#REF!</definedName>
    <definedName name="hn.domestic" localSheetId="16" hidden="1">#REF!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5"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6" hidden="1">#REF!</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5"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6" hidden="1">#REF!</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5"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hidden="1">#REF!</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6" hidden="1">{"'Attachment'!$A$1:$L$49"}</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3" hidden="1">{"'Attachment'!$A$1:$L$49"}</definedName>
    <definedName name="HTML_Control" localSheetId="4" hidden="1">{"'Attachment'!$A$1:$L$49"}</definedName>
    <definedName name="HTML_Control" localSheetId="13" hidden="1">{"'Attachment'!$A$1:$L$49"}</definedName>
    <definedName name="HTML_Control" localSheetId="15" hidden="1">{"'Attachment'!$A$1:$L$49"}</definedName>
    <definedName name="HTML_Control" localSheetId="25"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1" localSheetId="16"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3" hidden="1">{"'Attachment'!$A$1:$L$49"}</definedName>
    <definedName name="HTML_Control1" localSheetId="4" hidden="1">{"'Attachment'!$A$1:$L$49"}</definedName>
    <definedName name="HTML_Control1" localSheetId="13" hidden="1">{"'Attachment'!$A$1:$L$49"}</definedName>
    <definedName name="HTML_Control1" localSheetId="15" hidden="1">{"'Attachment'!$A$1:$L$49"}</definedName>
    <definedName name="HTML_Control1" localSheetId="25"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2" localSheetId="16"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3" hidden="1">{"'Attachment'!$A$1:$L$49"}</definedName>
    <definedName name="HTML_Control2" localSheetId="4" hidden="1">{"'Attachment'!$A$1:$L$49"}</definedName>
    <definedName name="HTML_Control2" localSheetId="13" hidden="1">{"'Attachment'!$A$1:$L$49"}</definedName>
    <definedName name="HTML_Control2" localSheetId="15" hidden="1">{"'Attachment'!$A$1:$L$49"}</definedName>
    <definedName name="HTML_Control2" localSheetId="25"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3" localSheetId="16"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3" hidden="1">{"'Attachment'!$A$1:$L$49"}</definedName>
    <definedName name="HTML_Control3" localSheetId="4" hidden="1">{"'Attachment'!$A$1:$L$49"}</definedName>
    <definedName name="HTML_Control3" localSheetId="13" hidden="1">{"'Attachment'!$A$1:$L$49"}</definedName>
    <definedName name="HTML_Control3" localSheetId="15" hidden="1">{"'Attachment'!$A$1:$L$49"}</definedName>
    <definedName name="HTML_Control3" localSheetId="25"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6" hidden="1">{"Page_1",#N/A,FALSE,"BAD4Q98";"Page_2",#N/A,FALSE,"BAD4Q98";"Page_3",#N/A,FALSE,"BAD4Q98";"Page_4",#N/A,FALSE,"BAD4Q98";"Page_5",#N/A,FALSE,"BAD4Q98";"Page_6",#N/A,FALSE,"BAD4Q98";"Input_1",#N/A,FALSE,"BAD4Q98";"Input_2",#N/A,FALSE,"BAD4Q98"}</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4" hidden="1">{"Page_1",#N/A,FALSE,"BAD4Q98";"Page_2",#N/A,FALSE,"BAD4Q98";"Page_3",#N/A,FALSE,"BAD4Q98";"Page_4",#N/A,FALSE,"BAD4Q98";"Page_5",#N/A,FALSE,"BAD4Q98";"Page_6",#N/A,FALSE,"BAD4Q98";"Input_1",#N/A,FALSE,"BAD4Q98";"Input_2",#N/A,FALSE,"BAD4Q98"}</definedName>
    <definedName name="iklhj" localSheetId="13" hidden="1">{"Page_1",#N/A,FALSE,"BAD4Q98";"Page_2",#N/A,FALSE,"BAD4Q98";"Page_3",#N/A,FALSE,"BAD4Q98";"Page_4",#N/A,FALSE,"BAD4Q98";"Page_5",#N/A,FALSE,"BAD4Q98";"Page_6",#N/A,FALSE,"BAD4Q98";"Input_1",#N/A,FALSE,"BAD4Q98";"Input_2",#N/A,FALSE,"BAD4Q98"}</definedName>
    <definedName name="iklhj" localSheetId="15" hidden="1">{"Page_1",#N/A,FALSE,"BAD4Q98";"Page_2",#N/A,FALSE,"BAD4Q98";"Page_3",#N/A,FALSE,"BAD4Q98";"Page_4",#N/A,FALSE,"BAD4Q98";"Page_5",#N/A,FALSE,"BAD4Q98";"Page_6",#N/A,FALSE,"BAD4Q98";"Input_1",#N/A,FALSE,"BAD4Q98";"Input_2",#N/A,FALSE,"BAD4Q98"}</definedName>
    <definedName name="iklhj" localSheetId="25"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MPAC2004" localSheetId="16" hidden="1">{#N/A,#N/A,FALSE,"RECAP";#N/A,#N/A,FALSE,"MATBYCLS";#N/A,#N/A,FALSE,"STATUS";#N/A,#N/A,FALSE,"OP-ACT";#N/A,#N/A,FALSE,"W_O"}</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3" hidden="1">{#N/A,#N/A,FALSE,"RECAP";#N/A,#N/A,FALSE,"MATBYCLS";#N/A,#N/A,FALSE,"STATUS";#N/A,#N/A,FALSE,"OP-ACT";#N/A,#N/A,FALSE,"W_O"}</definedName>
    <definedName name="IMPAC2004" localSheetId="4" hidden="1">{#N/A,#N/A,FALSE,"RECAP";#N/A,#N/A,FALSE,"MATBYCLS";#N/A,#N/A,FALSE,"STATUS";#N/A,#N/A,FALSE,"OP-ACT";#N/A,#N/A,FALSE,"W_O"}</definedName>
    <definedName name="IMPAC2004" localSheetId="13" hidden="1">{#N/A,#N/A,FALSE,"RECAP";#N/A,#N/A,FALSE,"MATBYCLS";#N/A,#N/A,FALSE,"STATUS";#N/A,#N/A,FALSE,"OP-ACT";#N/A,#N/A,FALSE,"W_O"}</definedName>
    <definedName name="IMPAC2004" localSheetId="15" hidden="1">{#N/A,#N/A,FALSE,"RECAP";#N/A,#N/A,FALSE,"MATBYCLS";#N/A,#N/A,FALSE,"STATUS";#N/A,#N/A,FALSE,"OP-ACT";#N/A,#N/A,FALSE,"W_O"}</definedName>
    <definedName name="IMPAC2004" localSheetId="25"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utent">#REF!</definedName>
    <definedName name="Inc" localSheetId="16">#REF!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5">#REF!</definedName>
    <definedName name="Inc" localSheetId="26">#REF!</definedName>
    <definedName name="Inc" localSheetId="27">#REF!</definedName>
    <definedName name="Inc" localSheetId="28">#REF!</definedName>
    <definedName name="Inc" localSheetId="29">#REF!</definedName>
    <definedName name="Inc" localSheetId="30">#REF!</definedName>
    <definedName name="Inc">#REF!</definedName>
    <definedName name="IncAcct" localSheetId="16">#REF!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5">#REF!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#REF!</definedName>
    <definedName name="IncDesc" localSheetId="16">#REF!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5">#REF!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#REF!</definedName>
    <definedName name="index" localSheetId="16">#REF!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5">#REF!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6">#REF!</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5">#REF!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#REF!</definedName>
    <definedName name="Initial_Cash_Flow_Quarter" localSheetId="16">#REF!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5">#REF!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#REF!</definedName>
    <definedName name="Initial_Operating_Period_Working_Capital_Percentage" localSheetId="16">#REF!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5">#REF!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#REF!</definedName>
    <definedName name="Initial_Working_Capital_Calculation" localSheetId="16">#REF!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5">#REF!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6">#REF!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5">#REF!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#REF!</definedName>
    <definedName name="INT" localSheetId="16">#REF!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5">#REF!</definedName>
    <definedName name="INT" localSheetId="26">#REF!</definedName>
    <definedName name="INT" localSheetId="27">#REF!</definedName>
    <definedName name="INT" localSheetId="28">#REF!</definedName>
    <definedName name="INT" localSheetId="29">#REF!</definedName>
    <definedName name="INT" localSheetId="30">#REF!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6">#REF!</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5">#REF!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#REF!</definedName>
    <definedName name="ISO_Fees_Input" localSheetId="16">#REF!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5">#REF!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#REF!</definedName>
    <definedName name="istat" localSheetId="16">#REF!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5">#REF!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#REF!</definedName>
    <definedName name="JANBS" localSheetId="16">#REF!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5">#REF!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#REF!</definedName>
    <definedName name="JE" localSheetId="16">#REF!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#REF!</definedName>
    <definedName name="jkhhkl" localSheetId="16" hidden="1">{"Page_1",#N/A,FALSE,"BAD4Q98";"Page_2",#N/A,FALSE,"BAD4Q98";"Page_3",#N/A,FALSE,"BAD4Q98";"Page_4",#N/A,FALSE,"BAD4Q98";"Page_5",#N/A,FALSE,"BAD4Q98";"Page_6",#N/A,FALSE,"BAD4Q98";"Input_1",#N/A,FALSE,"BAD4Q98";"Input_2",#N/A,FALSE,"BAD4Q98"}</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4" hidden="1">{"Page_1",#N/A,FALSE,"BAD4Q98";"Page_2",#N/A,FALSE,"BAD4Q98";"Page_3",#N/A,FALSE,"BAD4Q98";"Page_4",#N/A,FALSE,"BAD4Q98";"Page_5",#N/A,FALSE,"BAD4Q98";"Page_6",#N/A,FALSE,"BAD4Q98";"Input_1",#N/A,FALSE,"BAD4Q98";"Input_2",#N/A,FALSE,"BAD4Q98"}</definedName>
    <definedName name="jkhhkl" localSheetId="13" hidden="1">{"Page_1",#N/A,FALSE,"BAD4Q98";"Page_2",#N/A,FALSE,"BAD4Q98";"Page_3",#N/A,FALSE,"BAD4Q98";"Page_4",#N/A,FALSE,"BAD4Q98";"Page_5",#N/A,FALSE,"BAD4Q98";"Page_6",#N/A,FALSE,"BAD4Q98";"Input_1",#N/A,FALSE,"BAD4Q98";"Input_2",#N/A,FALSE,"BAD4Q98"}</definedName>
    <definedName name="jkhhkl" localSheetId="15" hidden="1">{"Page_1",#N/A,FALSE,"BAD4Q98";"Page_2",#N/A,FALSE,"BAD4Q98";"Page_3",#N/A,FALSE,"BAD4Q98";"Page_4",#N/A,FALSE,"BAD4Q98";"Page_5",#N/A,FALSE,"BAD4Q98";"Page_6",#N/A,FALSE,"BAD4Q98";"Input_1",#N/A,FALSE,"BAD4Q98";"Input_2",#N/A,FALSE,"BAD4Q98"}</definedName>
    <definedName name="jkhhkl" localSheetId="25"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uly2007" localSheetId="16" hidden="1">{"2002Frcst","06Month",FALSE,"Frcst Format 2002"}</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3" hidden="1">{"2002Frcst","06Month",FALSE,"Frcst Format 2002"}</definedName>
    <definedName name="July2007" localSheetId="4" hidden="1">{"2002Frcst","06Month",FALSE,"Frcst Format 2002"}</definedName>
    <definedName name="July2007" localSheetId="13" hidden="1">{"2002Frcst","06Month",FALSE,"Frcst Format 2002"}</definedName>
    <definedName name="July2007" localSheetId="15" hidden="1">{"2002Frcst","06Month",FALSE,"Frcst Format 2002"}</definedName>
    <definedName name="July2007" localSheetId="25"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ne" localSheetId="16" hidden="1">{"Page_1",#N/A,FALSE,"BAD4Q98";"Page_2",#N/A,FALSE,"BAD4Q98";"Page_3",#N/A,FALSE,"BAD4Q98";"Page_4",#N/A,FALSE,"BAD4Q98";"Page_5",#N/A,FALSE,"BAD4Q98";"Page_6",#N/A,FALSE,"BAD4Q98";"Input_1",#N/A,FALSE,"BAD4Q98";"Input_2",#N/A,FALSE,"BAD4Q98"}</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4" hidden="1">{"Page_1",#N/A,FALSE,"BAD4Q98";"Page_2",#N/A,FALSE,"BAD4Q98";"Page_3",#N/A,FALSE,"BAD4Q98";"Page_4",#N/A,FALSE,"BAD4Q98";"Page_5",#N/A,FALSE,"BAD4Q98";"Page_6",#N/A,FALSE,"BAD4Q98";"Input_1",#N/A,FALSE,"BAD4Q98";"Input_2",#N/A,FALSE,"BAD4Q98"}</definedName>
    <definedName name="June" localSheetId="13" hidden="1">{"Page_1",#N/A,FALSE,"BAD4Q98";"Page_2",#N/A,FALSE,"BAD4Q98";"Page_3",#N/A,FALSE,"BAD4Q98";"Page_4",#N/A,FALSE,"BAD4Q98";"Page_5",#N/A,FALSE,"BAD4Q98";"Page_6",#N/A,FALSE,"BAD4Q98";"Input_1",#N/A,FALSE,"BAD4Q98";"Input_2",#N/A,FALSE,"BAD4Q98"}</definedName>
    <definedName name="June" localSheetId="15" hidden="1">{"Page_1",#N/A,FALSE,"BAD4Q98";"Page_2",#N/A,FALSE,"BAD4Q98";"Page_3",#N/A,FALSE,"BAD4Q98";"Page_4",#N/A,FALSE,"BAD4Q98";"Page_5",#N/A,FALSE,"BAD4Q98";"Page_6",#N/A,FALSE,"BAD4Q98";"Input_1",#N/A,FALSE,"BAD4Q98";"Input_2",#N/A,FALSE,"BAD4Q98"}</definedName>
    <definedName name="June" localSheetId="25"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tf" localSheetId="16" hidden="1">#REF!</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5"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hidden="1">#REF!</definedName>
    <definedName name="JWSActualDiscBonus2006" localSheetId="16"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5"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hidden="1">#REF!</definedName>
    <definedName name="JWSBase2005" localSheetId="1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5"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hidden="1">#REF!</definedName>
    <definedName name="JWSBase2006" localSheetId="16"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5"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hidden="1">#REF!</definedName>
    <definedName name="JWSBase2007" localSheetId="1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5"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hidden="1">#REF!</definedName>
    <definedName name="JWSBonusPool" localSheetId="16"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5"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hidden="1">#REF!</definedName>
    <definedName name="JWSBonusReceived2006" localSheetId="16"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5"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hidden="1">#REF!</definedName>
    <definedName name="JWSBonusSacr2006" localSheetId="1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5"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hidden="1">#REF!</definedName>
    <definedName name="JWSBusinessArea" localSheetId="1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5"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hidden="1">#REF!</definedName>
    <definedName name="JWSCostCentre" localSheetId="16"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5"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hidden="1">#REF!</definedName>
    <definedName name="JWSCountry" localSheetId="16"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5"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hidden="1">#REF!</definedName>
    <definedName name="JWSCurrency" localSheetId="16"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5"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hidden="1">#REF!</definedName>
    <definedName name="JWSDataArea" localSheetId="16"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5"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hidden="1">#REF!</definedName>
    <definedName name="JWSDepartment" localSheetId="16"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5"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hidden="1">#REF!</definedName>
    <definedName name="JWSDiscBonus2006" localSheetId="16"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5"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hidden="1">#REF!</definedName>
    <definedName name="JWSEmpID" localSheetId="1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5"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hidden="1">#REF!</definedName>
    <definedName name="JWSEmpName" localSheetId="16"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5"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hidden="1">#REF!</definedName>
    <definedName name="JWSFTE" localSheetId="16"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5"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hidden="1">#REF!</definedName>
    <definedName name="JWSG1_Base_M" localSheetId="16"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5"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hidden="1">#REF!</definedName>
    <definedName name="JWSG1_Base_UQ" localSheetId="16"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5"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hidden="1">#REF!</definedName>
    <definedName name="JWSG1_JobCode" localSheetId="16"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5"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hidden="1">#REF!</definedName>
    <definedName name="JWSG1_MarketDesc" localSheetId="16"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5"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hidden="1">#REF!</definedName>
    <definedName name="JWSG1_SurveyCode" localSheetId="16"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5"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hidden="1">#REF!</definedName>
    <definedName name="JWSG1_TotalComp_M" localSheetId="16"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5"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hidden="1">#REF!</definedName>
    <definedName name="JWSG1_TotalComp_UQ" localSheetId="16"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5"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hidden="1">#REF!</definedName>
    <definedName name="JWSG2_Base_M" localSheetId="16"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5"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hidden="1">#REF!</definedName>
    <definedName name="JWSG2_Base_UQ" localSheetId="16"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5"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hidden="1">#REF!</definedName>
    <definedName name="JWSG2_JobCode" localSheetId="16"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5"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hidden="1">#REF!</definedName>
    <definedName name="JWSG2_MarketDesc" localSheetId="16"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5"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hidden="1">#REF!</definedName>
    <definedName name="JWSG2_SurveyCode" localSheetId="16"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5"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hidden="1">#REF!</definedName>
    <definedName name="JWSG2_TotalComp_M" localSheetId="16"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5"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hidden="1">#REF!</definedName>
    <definedName name="JWSG2_TotalComp_UQ" localSheetId="16"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5"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hidden="1">#REF!</definedName>
    <definedName name="JWSGender" localSheetId="16"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5"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hidden="1">#REF!</definedName>
    <definedName name="JWSGuarBonus2006" localSheetId="16"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5"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hidden="1">#REF!</definedName>
    <definedName name="JWSHireDate" localSheetId="1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5"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hidden="1">#REF!</definedName>
    <definedName name="JWSIntAssign" localSheetId="16"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5"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hidden="1">#REF!</definedName>
    <definedName name="JWSJobTitle" localSheetId="16"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5"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hidden="1">#REF!</definedName>
    <definedName name="JWSManagerLevel" localSheetId="16"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5"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hidden="1">#REF!</definedName>
    <definedName name="JWSOffshorePen2006" localSheetId="16"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5"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hidden="1">#REF!</definedName>
    <definedName name="JWSPerChangeSalary" localSheetId="1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5"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hidden="1">#REF!</definedName>
    <definedName name="JWSPerChangeTotalComp" localSheetId="16"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5"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hidden="1">#REF!</definedName>
    <definedName name="JWSPerformGuar2006" localSheetId="16"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5"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hidden="1">#REF!</definedName>
    <definedName name="JWSProductLine" localSheetId="1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5"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hidden="1">#REF!</definedName>
    <definedName name="JWSProfitSharing2006" localSheetId="16"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5"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hidden="1">#REF!</definedName>
    <definedName name="JWSPromotionFlag" localSheetId="1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5"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hidden="1">#REF!</definedName>
    <definedName name="JWSPropJobTitle" localSheetId="16"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5"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hidden="1">#REF!</definedName>
    <definedName name="JWSPropManagerLevel" localSheetId="16"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5"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hidden="1">#REF!</definedName>
    <definedName name="JWSRating2004" localSheetId="16"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5"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hidden="1">#REF!</definedName>
    <definedName name="JWSRating2005" localSheetId="16"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5"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hidden="1">#REF!</definedName>
    <definedName name="JWSRating2006" localSheetId="16"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5"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hidden="1">#REF!</definedName>
    <definedName name="JWSRational" localSheetId="1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5"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hidden="1">#REF!</definedName>
    <definedName name="JWSRegion" localSheetId="16"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5"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hidden="1">#REF!</definedName>
    <definedName name="JWSSalesCommQ42006" localSheetId="16"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5"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hidden="1">#REF!</definedName>
    <definedName name="JWSTotalBonus2005" localSheetId="1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5"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hidden="1">#REF!</definedName>
    <definedName name="JWSTotalBonus2006" localSheetId="16"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5"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hidden="1">#REF!</definedName>
    <definedName name="JWSTotalComp2004" localSheetId="1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5"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hidden="1">#REF!</definedName>
    <definedName name="JWSTotalComp2005" localSheetId="16"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5"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hidden="1">#REF!</definedName>
    <definedName name="JWSTotalComp2006" localSheetId="16"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5"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hidden="1">#REF!</definedName>
    <definedName name="JWSValueAccount2006" localSheetId="1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5"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hidden="1">#REF!</definedName>
    <definedName name="JWSValueAccount2007" localSheetId="1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5"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hidden="1">#REF!</definedName>
    <definedName name="JWSVAMarker" localSheetId="16"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5"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hidden="1">#REF!</definedName>
    <definedName name="k" localSheetId="16"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5"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hidden="1">#REF!</definedName>
    <definedName name="kenerr" localSheetId="16" hidden="1">{"by_month",#N/A,TRUE,"template";"Destec_month",#N/A,TRUE,"template";"by_quarter",#N/A,TRUE,"template";"destec_quarter",#N/A,TRUE,"template";"by_year",#N/A,TRUE,"template";"Destec_annual",#N/A,TRUE,"template"}</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4" hidden="1">{"by_month",#N/A,TRUE,"template";"Destec_month",#N/A,TRUE,"template";"by_quarter",#N/A,TRUE,"template";"destec_quarter",#N/A,TRUE,"template";"by_year",#N/A,TRUE,"template";"Destec_annual",#N/A,TRUE,"template"}</definedName>
    <definedName name="kenerr" localSheetId="13" hidden="1">{"by_month",#N/A,TRUE,"template";"Destec_month",#N/A,TRUE,"template";"by_quarter",#N/A,TRUE,"template";"destec_quarter",#N/A,TRUE,"template";"by_year",#N/A,TRUE,"template";"Destec_annual",#N/A,TRUE,"template"}</definedName>
    <definedName name="kenerr" localSheetId="15" hidden="1">{"by_month",#N/A,TRUE,"template";"Destec_month",#N/A,TRUE,"template";"by_quarter",#N/A,TRUE,"template";"destec_quarter",#N/A,TRUE,"template";"by_year",#N/A,TRUE,"template";"Destec_annual",#N/A,TRUE,"template"}</definedName>
    <definedName name="kenerr" localSheetId="25"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5"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6">#REF!</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5">#REF!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#REF!</definedName>
    <definedName name="ksjfjJJJJ" localSheetId="16" hidden="1">{"Sch.L_MaterialIssue",#N/A,FALSE,"Sch.L"}</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3" hidden="1">{"Sch.L_MaterialIssue",#N/A,FALSE,"Sch.L"}</definedName>
    <definedName name="ksjfjJJJJ" localSheetId="4" hidden="1">{"Sch.L_MaterialIssue",#N/A,FALSE,"Sch.L"}</definedName>
    <definedName name="ksjfjJJJJ" localSheetId="13" hidden="1">{"Sch.L_MaterialIssue",#N/A,FALSE,"Sch.L"}</definedName>
    <definedName name="ksjfjJJJJ" localSheetId="15" hidden="1">{"Sch.L_MaterialIssue",#N/A,FALSE,"Sch.L"}</definedName>
    <definedName name="ksjfjJJJJ" localSheetId="25"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LAHRS" localSheetId="16">#REF!</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5">#REF!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#REF!</definedName>
    <definedName name="Land_Purchase_Option_Pmts" localSheetId="16">#REF!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5">#REF!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#REF!</definedName>
    <definedName name="Land_Trust_Funding_Input" localSheetId="16">#REF!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5">#REF!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#REF!</definedName>
    <definedName name="Land_Trust_Funding_Period" localSheetId="16">#REF!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5">#REF!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#REF!</definedName>
    <definedName name="LARR" localSheetId="16">#REF!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5">#REF!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#REF!</definedName>
    <definedName name="Last_Row" localSheetId="16">IF('CARE Table 1'!Values_Entered,HEADER_ROW+'CARE Table 1'!Number_of_Payments,HEADER_ROW)</definedName>
    <definedName name="Last_Row" localSheetId="17">IF('CARE Table 2'!Values_Entered,HEADER_ROW+'CARE Table 2'!Number_of_Payments,HEADER_ROW)</definedName>
    <definedName name="Last_Row" localSheetId="18">IF('CARE Table 3A _3B'!Values_Entered,HEADER_ROW+'CARE Table 3A _3B'!Number_of_Payments,HEADER_ROW)</definedName>
    <definedName name="Last_Row" localSheetId="19">IF('CARE Table 4'!Values_Entered,HEADER_ROW+'CARE Table 4'!Number_of_Payments,HEADER_ROW)</definedName>
    <definedName name="Last_Row" localSheetId="20">IF('CARE Table 5'!Values_Entered,HEADER_ROW+'CARE Table 5'!Number_of_Payments,HEADER_ROW)</definedName>
    <definedName name="Last_Row" localSheetId="21">IF('CARE Table 6'!Values_Entered,HEADER_ROW+'CARE Table 6'!Number_of_Payments,HEADER_ROW)</definedName>
    <definedName name="Last_Row" localSheetId="22">IF('CARE Table 7'!Values_Entered,HEADER_ROW+'CARE Table 7'!Number_of_Payments,HEADER_ROW)</definedName>
    <definedName name="Last_Row" localSheetId="3">IF('ESA Table 2'!Values_Entered,HEADER_ROW+'ESA Table 2'!Number_of_Payments,HEADER_ROW)</definedName>
    <definedName name="Last_Row" localSheetId="4">IF('ESA Table 2A'!Values_Entered,HEADER_ROW+'ESA Table 2A'!Number_of_Payments,HEADER_ROW)</definedName>
    <definedName name="Last_Row" localSheetId="13">IF('ESA Table 7'!Values_Entered,HEADER_ROW+'ESA Table 7'!Number_of_Payments,HEADER_ROW)</definedName>
    <definedName name="Last_Row" localSheetId="15">IF('ESA Table 9'!Values_Entered,HEADER_ROW+'ESA Table 9'!Number_of_Payments,HEADER_ROW)</definedName>
    <definedName name="Last_Row" localSheetId="25">IF('FERA Table 1'!Values_Entered,HEADER_ROW+'FERA Table 1'!Number_of_Payments,HEADER_ROW)</definedName>
    <definedName name="Last_Row" localSheetId="26">IF('FERA Table 2'!Values_Entered,HEADER_ROW+'FERA Table 2'!Number_of_Payments,HEADER_ROW)</definedName>
    <definedName name="Last_Row" localSheetId="27">IF('FERA Table 3A _3B'!Values_Entered,HEADER_ROW+'FERA Table 3A _3B'!Number_of_Payments,HEADER_ROW)</definedName>
    <definedName name="Last_Row" localSheetId="28">IF('FERA Table 4'!Values_Entered,HEADER_ROW+'FERA Table 4'!Number_of_Payments,HEADER_ROW)</definedName>
    <definedName name="Last_Row" localSheetId="29">IF('FERA Table 5'!Values_Entered,HEADER_ROW+'FERA Table 5'!Number_of_Payments,HEADER_ROW)</definedName>
    <definedName name="Last_Row" localSheetId="30">IF('FERA Table 6'!Values_Entered,HEADER_ROW+'FERA Table 6'!Number_of_Payments,HEADER_ROW)</definedName>
    <definedName name="Last_Row">IF(Values_Entered,HEADER_ROW+Number_of_Payments,HEADER_ROW)</definedName>
    <definedName name="Last_Row_Pref" localSheetId="16">IF('CARE Table 1'!Values_Entered_Pref,HEADER_ROW_PREF+'CARE Table 1'!No_of_Pamts_Pref,HEADER_ROW_PREF)</definedName>
    <definedName name="Last_Row_Pref" localSheetId="17">IF('CARE Table 2'!Values_Entered_Pref,HEADER_ROW_PREF+'CARE Table 2'!No_of_Pamts_Pref,HEADER_ROW_PREF)</definedName>
    <definedName name="Last_Row_Pref" localSheetId="18">IF('CARE Table 3A _3B'!Values_Entered_Pref,HEADER_ROW_PREF+'CARE Table 3A _3B'!No_of_Pamts_Pref,HEADER_ROW_PREF)</definedName>
    <definedName name="Last_Row_Pref" localSheetId="19">IF('CARE Table 4'!Values_Entered_Pref,HEADER_ROW_PREF+'CARE Table 4'!No_of_Pamts_Pref,HEADER_ROW_PREF)</definedName>
    <definedName name="Last_Row_Pref" localSheetId="20">IF('CARE Table 5'!Values_Entered_Pref,HEADER_ROW_PREF+'CARE Table 5'!No_of_Pamts_Pref,HEADER_ROW_PREF)</definedName>
    <definedName name="Last_Row_Pref" localSheetId="21">IF('CARE Table 6'!Values_Entered_Pref,HEADER_ROW_PREF+'CARE Table 6'!No_of_Pamts_Pref,HEADER_ROW_PREF)</definedName>
    <definedName name="Last_Row_Pref" localSheetId="22">IF('CARE Table 7'!Values_Entered_Pref,HEADER_ROW_PREF+'CARE Table 7'!No_of_Pamts_Pref,HEADER_ROW_PREF)</definedName>
    <definedName name="Last_Row_Pref" localSheetId="3">IF('ESA Table 2'!Values_Entered_Pref,HEADER_ROW_PREF+'ESA Table 2'!No_of_Pamts_Pref,HEADER_ROW_PREF)</definedName>
    <definedName name="Last_Row_Pref" localSheetId="4">IF('ESA Table 2A'!Values_Entered_Pref,HEADER_ROW_PREF+'ESA Table 2A'!No_of_Pamts_Pref,HEADER_ROW_PREF)</definedName>
    <definedName name="Last_Row_Pref" localSheetId="13">IF('ESA Table 7'!Values_Entered_Pref,HEADER_ROW_PREF+'ESA Table 7'!No_of_Pamts_Pref,HEADER_ROW_PREF)</definedName>
    <definedName name="Last_Row_Pref" localSheetId="15">IF('ESA Table 9'!Values_Entered_Pref,HEADER_ROW_PREF+'ESA Table 9'!No_of_Pamts_Pref,HEADER_ROW_PREF)</definedName>
    <definedName name="Last_Row_Pref" localSheetId="25">IF('FERA Table 1'!Values_Entered_Pref,HEADER_ROW_PREF+'FERA Table 1'!No_of_Pamts_Pref,HEADER_ROW_PREF)</definedName>
    <definedName name="Last_Row_Pref" localSheetId="26">IF('FERA Table 2'!Values_Entered_Pref,HEADER_ROW_PREF+'FERA Table 2'!No_of_Pamts_Pref,HEADER_ROW_PREF)</definedName>
    <definedName name="Last_Row_Pref" localSheetId="27">IF('FERA Table 3A _3B'!Values_Entered_Pref,HEADER_ROW_PREF+'FERA Table 3A _3B'!No_of_Pamts_Pref,HEADER_ROW_PREF)</definedName>
    <definedName name="Last_Row_Pref" localSheetId="28">IF('FERA Table 4'!Values_Entered_Pref,HEADER_ROW_PREF+'FERA Table 4'!No_of_Pamts_Pref,HEADER_ROW_PREF)</definedName>
    <definedName name="Last_Row_Pref" localSheetId="29">IF('FERA Table 5'!Values_Entered_Pref,HEADER_ROW_PREF+'FERA Table 5'!No_of_Pamts_Pref,HEADER_ROW_PREF)</definedName>
    <definedName name="Last_Row_Pref" localSheetId="30">IF('FERA Table 6'!Values_Entered_Pref,HEADER_ROW_PREF+'FERA Table 6'!No_of_Pamts_Pref,HEADER_ROW_PREF)</definedName>
    <definedName name="Last_Row_Pref">IF(Values_Entered_Pref,HEADER_ROW_PREF+No_of_Pamts_Pref,HEADER_ROW_PREF)</definedName>
    <definedName name="LC_Arrangement_Fee_Rate" localSheetId="16">#REF!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5">#REF!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#REF!</definedName>
    <definedName name="LC_Commitment_Fee_Rate" localSheetId="16">#REF!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5">#REF!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#REF!</definedName>
    <definedName name="LCM" localSheetId="16">#REF!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5">#REF!</definedName>
    <definedName name="LCM" localSheetId="26">#REF!</definedName>
    <definedName name="LCM" localSheetId="27">#REF!</definedName>
    <definedName name="LCM" localSheetId="28">#REF!</definedName>
    <definedName name="LCM" localSheetId="29">#REF!</definedName>
    <definedName name="LCM" localSheetId="30">#REF!</definedName>
    <definedName name="LCM">#REF!</definedName>
    <definedName name="LDs_EPC_Contractor" localSheetId="16">#REF!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5">#REF!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#REF!</definedName>
    <definedName name="LDs_Turbine_Supplier" localSheetId="16">#REF!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5">#REF!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#REF!</definedName>
    <definedName name="Leveraged_Results_Print_Range" localSheetId="16">#REF!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5">#REF!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#REF!</definedName>
    <definedName name="LiabDate" localSheetId="16">#REF!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5">#REF!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6">#REF!</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5">#REF!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#REF!</definedName>
    <definedName name="LIBOR_2_year_Swap" localSheetId="16">#REF!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5">#REF!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#REF!</definedName>
    <definedName name="LIBOR_2_year_Swap__Tranche_A_B_C" localSheetId="16">#REF!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5">#REF!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#REF!</definedName>
    <definedName name="LIBOR_3_year_Fwd_Swap__Tranche_A" localSheetId="16">#REF!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5">#REF!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#REF!</definedName>
    <definedName name="LIBOR_3_year_Fwd_Swap_Tranche_B_C" localSheetId="16">#REF!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5">#REF!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#REF!</definedName>
    <definedName name="limcount" hidden="1">1</definedName>
    <definedName name="LLC_Debt_Service_Coverage_Ratio_List" localSheetId="16">#REF!</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5">#REF!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#REF!</definedName>
    <definedName name="Loan_Balance_End_of_Month" localSheetId="16">#REF!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5">#REF!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#REF!</definedName>
    <definedName name="Loan_Facility_Amount" localSheetId="16">#REF!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5">#REF!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#REF!</definedName>
    <definedName name="LOCTTLHRS" localSheetId="16">#REF!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5">#REF!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#REF!</definedName>
    <definedName name="ls5per" localSheetId="16">#REF!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5">#REF!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#REF!</definedName>
    <definedName name="lssdge" localSheetId="16">#REF!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5">#REF!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#REF!</definedName>
    <definedName name="LUNCH" localSheetId="16">#REF!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5">#REF!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#REF!</definedName>
    <definedName name="Major_Maintenance_BOP_Base_Year" localSheetId="16">#REF!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5">#REF!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#REF!</definedName>
    <definedName name="Major_Maintenance_BOP_Book" localSheetId="16">#REF!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5">#REF!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#REF!</definedName>
    <definedName name="Major_Maintenance_BOP_Cash" localSheetId="16">#REF!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5">#REF!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#REF!</definedName>
    <definedName name="Major_Maintenance_BOP_Escalation_Factor" localSheetId="16">#REF!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5">#REF!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#REF!</definedName>
    <definedName name="Major_Maintenance_Smoothing_Threshold" localSheetId="16">#REF!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5">#REF!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#REF!</definedName>
    <definedName name="Major_Maintenance_Table" localSheetId="16">#REF!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5">#REF!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#REF!</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6" hidden="1">{"Page_1",#N/A,FALSE,"BAD4Q98";"Page_2",#N/A,FALSE,"BAD4Q98";"Page_3",#N/A,FALSE,"BAD4Q98";"Page_4",#N/A,FALSE,"BAD4Q98";"Page_5",#N/A,FALSE,"BAD4Q98";"Page_6",#N/A,FALSE,"BAD4Q98";"Input_1",#N/A,FALSE,"BAD4Q98";"Input_2",#N/A,FALSE,"BAD4Q98"}</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4" hidden="1">{"Page_1",#N/A,FALSE,"BAD4Q98";"Page_2",#N/A,FALSE,"BAD4Q98";"Page_3",#N/A,FALSE,"BAD4Q98";"Page_4",#N/A,FALSE,"BAD4Q98";"Page_5",#N/A,FALSE,"BAD4Q98";"Page_6",#N/A,FALSE,"BAD4Q98";"Input_1",#N/A,FALSE,"BAD4Q98";"Input_2",#N/A,FALSE,"BAD4Q98"}</definedName>
    <definedName name="Mayfdsdfd" localSheetId="13" hidden="1">{"Page_1",#N/A,FALSE,"BAD4Q98";"Page_2",#N/A,FALSE,"BAD4Q98";"Page_3",#N/A,FALSE,"BAD4Q98";"Page_4",#N/A,FALSE,"BAD4Q98";"Page_5",#N/A,FALSE,"BAD4Q98";"Page_6",#N/A,FALSE,"BAD4Q98";"Input_1",#N/A,FALSE,"BAD4Q98";"Input_2",#N/A,FALSE,"BAD4Q98"}</definedName>
    <definedName name="Mayfdsdfd" localSheetId="15" hidden="1">{"Page_1",#N/A,FALSE,"BAD4Q98";"Page_2",#N/A,FALSE,"BAD4Q98";"Page_3",#N/A,FALSE,"BAD4Q98";"Page_4",#N/A,FALSE,"BAD4Q98";"Page_5",#N/A,FALSE,"BAD4Q98";"Page_6",#N/A,FALSE,"BAD4Q98";"Input_1",#N/A,FALSE,"BAD4Q98";"Input_2",#N/A,FALSE,"BAD4Q98"}</definedName>
    <definedName name="Mayfdsdfd" localSheetId="25"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6">#REF!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5">#REF!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#REF!</definedName>
    <definedName name="MED_MTR">2</definedName>
    <definedName name="Merch_Cum_Escalation_Factor" localSheetId="16">#REF!</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5">#REF!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#REF!</definedName>
    <definedName name="Merch_Fuel_Doll_KW" localSheetId="16">#REF!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5">#REF!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#REF!</definedName>
    <definedName name="Merch_margin_Doll_KW" localSheetId="16">#REF!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5">#REF!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#REF!</definedName>
    <definedName name="Merch_Months_partial_Year_Factor" localSheetId="16">#REF!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5">#REF!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#REF!</definedName>
    <definedName name="Michelle" localSheetId="16">#REF!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5">#REF!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#REF!</definedName>
    <definedName name="Minimum_Debt_Service_Coverage" localSheetId="16">#REF!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5">#REF!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#REF!</definedName>
    <definedName name="Mobilization_Months" localSheetId="16">#REF!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5">#REF!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#REF!</definedName>
    <definedName name="MODEL" localSheetId="16">#REF!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5">#REF!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#REF!</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6">#REF!</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5">#REF!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#REF!</definedName>
    <definedName name="Month2" localSheetId="16">#REF!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5">#REF!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#REF!</definedName>
    <definedName name="Month3" localSheetId="16">#REF!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5">#REF!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#REF!</definedName>
    <definedName name="MONTHLYREC" localSheetId="16">#REF!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5">#REF!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#REF!</definedName>
    <definedName name="Months" localSheetId="16">'[8]misc tables'!$B$2:$B$13</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5">'[8]misc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'[8]misc tables'!$B$2:$B$13</definedName>
    <definedName name="Months_of_Debt_Service_Reserve" localSheetId="16">#REF!</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5">#REF!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#REF!</definedName>
    <definedName name="Months_Per_Year" localSheetId="16">#REF!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5">#REF!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#REF!</definedName>
    <definedName name="MSA_Fee" localSheetId="16">#REF!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5">#REF!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#REF!</definedName>
    <definedName name="MSA_Fee_Base_Year" localSheetId="16">#REF!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5">#REF!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#REF!</definedName>
    <definedName name="MSA_Fee_Input_per_Year" localSheetId="16">#REF!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5">#REF!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#REF!</definedName>
    <definedName name="MthAvg" localSheetId="16">#REF!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5">#REF!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#REF!</definedName>
    <definedName name="N_A" localSheetId="16">#REF!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5">#REF!</definedName>
    <definedName name="N_A" localSheetId="26">#REF!</definedName>
    <definedName name="N_A" localSheetId="27">#REF!</definedName>
    <definedName name="N_A" localSheetId="28">#REF!</definedName>
    <definedName name="N_A" localSheetId="29">#REF!</definedName>
    <definedName name="N_A" localSheetId="30">#REF!</definedName>
    <definedName name="N_A">#REF!</definedName>
    <definedName name="Net_Cash_Flow" localSheetId="16">#REF!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5">#REF!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#REF!</definedName>
    <definedName name="Net_Fixed_Assets" localSheetId="16">#REF!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5">#REF!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#REF!</definedName>
    <definedName name="Net_Gain_on_Sale_of_Assets" localSheetId="16">#REF!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5">#REF!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#REF!</definedName>
    <definedName name="Net_Payments_on_Fire_Truck_during_Construction_Input" localSheetId="16">#REF!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5">#REF!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#REF!</definedName>
    <definedName name="Net_Start_Up_Revenues" localSheetId="16">#REF!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5">#REF!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#REF!</definedName>
    <definedName name="new" localSheetId="16" hidden="1">{"Page_1",#N/A,FALSE,"BAD4Q98";"Page_2",#N/A,FALSE,"BAD4Q98";"Page_3",#N/A,FALSE,"BAD4Q98";"Page_4",#N/A,FALSE,"BAD4Q98";"Page_5",#N/A,FALSE,"BAD4Q98";"Page_6",#N/A,FALSE,"BAD4Q98";"Input_1",#N/A,FALSE,"BAD4Q98";"Input_2",#N/A,FALSE,"BAD4Q98"}</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4" hidden="1">{"Page_1",#N/A,FALSE,"BAD4Q98";"Page_2",#N/A,FALSE,"BAD4Q98";"Page_3",#N/A,FALSE,"BAD4Q98";"Page_4",#N/A,FALSE,"BAD4Q98";"Page_5",#N/A,FALSE,"BAD4Q98";"Page_6",#N/A,FALSE,"BAD4Q98";"Input_1",#N/A,FALSE,"BAD4Q98";"Input_2",#N/A,FALSE,"BAD4Q98"}</definedName>
    <definedName name="new" localSheetId="13" hidden="1">{"Page_1",#N/A,FALSE,"BAD4Q98";"Page_2",#N/A,FALSE,"BAD4Q98";"Page_3",#N/A,FALSE,"BAD4Q98";"Page_4",#N/A,FALSE,"BAD4Q98";"Page_5",#N/A,FALSE,"BAD4Q98";"Page_6",#N/A,FALSE,"BAD4Q98";"Input_1",#N/A,FALSE,"BAD4Q98";"Input_2",#N/A,FALSE,"BAD4Q98"}</definedName>
    <definedName name="new" localSheetId="15" hidden="1">{"Page_1",#N/A,FALSE,"BAD4Q98";"Page_2",#N/A,FALSE,"BAD4Q98";"Page_3",#N/A,FALSE,"BAD4Q98";"Page_4",#N/A,FALSE,"BAD4Q98";"Page_5",#N/A,FALSE,"BAD4Q98";"Page_6",#N/A,FALSE,"BAD4Q98";"Input_1",#N/A,FALSE,"BAD4Q98";"Input_2",#N/A,FALSE,"BAD4Q98"}</definedName>
    <definedName name="new" localSheetId="25"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wrev" localSheetId="16" hidden="1">{#N/A,#N/A,TRUE,"SDGE";#N/A,#N/A,TRUE,"GBU";#N/A,#N/A,TRUE,"TBU";#N/A,#N/A,TRUE,"EDBU";#N/A,#N/A,TRUE,"ExclCC"}</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3" hidden="1">{#N/A,#N/A,TRUE,"SDGE";#N/A,#N/A,TRUE,"GBU";#N/A,#N/A,TRUE,"TBU";#N/A,#N/A,TRUE,"EDBU";#N/A,#N/A,TRUE,"ExclCC"}</definedName>
    <definedName name="newwrev" localSheetId="4" hidden="1">{#N/A,#N/A,TRUE,"SDGE";#N/A,#N/A,TRUE,"GBU";#N/A,#N/A,TRUE,"TBU";#N/A,#N/A,TRUE,"EDBU";#N/A,#N/A,TRUE,"ExclCC"}</definedName>
    <definedName name="newwrev" localSheetId="13" hidden="1">{#N/A,#N/A,TRUE,"SDGE";#N/A,#N/A,TRUE,"GBU";#N/A,#N/A,TRUE,"TBU";#N/A,#N/A,TRUE,"EDBU";#N/A,#N/A,TRUE,"ExclCC"}</definedName>
    <definedName name="newwrev" localSheetId="15" hidden="1">{#N/A,#N/A,TRUE,"SDGE";#N/A,#N/A,TRUE,"GBU";#N/A,#N/A,TRUE,"TBU";#N/A,#N/A,TRUE,"EDBU";#N/A,#N/A,TRUE,"ExclCC"}</definedName>
    <definedName name="newwrev" localSheetId="25"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ine" localSheetId="16">#REF!</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5">#REF!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#REF!</definedName>
    <definedName name="No_of_Pamts_Pref" localSheetId="16">MATCH(0.01,END_BAL_PREF,-1)+1</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3">MATCH(0.01,END_BAL_PREF,-1)+1</definedName>
    <definedName name="No_of_Pamts_Pref" localSheetId="4">MATCH(0.01,END_BAL_PREF,-1)+1</definedName>
    <definedName name="No_of_Pamts_Pref" localSheetId="13">MATCH(0.01,END_BAL_PREF,-1)+1</definedName>
    <definedName name="No_of_Pamts_Pref" localSheetId="15">MATCH(0.01,END_BAL_PREF,-1)+1</definedName>
    <definedName name="No_of_Pamts_Pref" localSheetId="25">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MATCH(0.01,END_BAL_PREF,-1)+1</definedName>
    <definedName name="Non_Recourse_CP_Conduit_LIBOR_Spread" localSheetId="16">#REF!</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5">#REF!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#REF!</definedName>
    <definedName name="Non_Recourse_Facility_CP_adder" localSheetId="16">#REF!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5">#REF!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#REF!</definedName>
    <definedName name="none" localSheetId="16" hidden="1">#REF!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5"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hidden="1">#REF!</definedName>
    <definedName name="none2" localSheetId="16"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5"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hidden="1">#REF!</definedName>
    <definedName name="nopremort" localSheetId="16">#REF!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5">#REF!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#REF!</definedName>
    <definedName name="NOx_Allowances__Nominal___ton" localSheetId="16">#REF!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5">#REF!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#REF!</definedName>
    <definedName name="Nox_Allowances_in_1999" localSheetId="16">#REF!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5">#REF!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#REF!</definedName>
    <definedName name="NOx_Emissions_Rate__lb_hr" localSheetId="16">#REF!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5">#REF!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#REF!</definedName>
    <definedName name="NOx_Offsets" localSheetId="16">#REF!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5">#REF!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#REF!</definedName>
    <definedName name="NOx_Offsets_Calculation_Factor__lb_MMBtu" localSheetId="16">#REF!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5">#REF!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#REF!</definedName>
    <definedName name="NOx_Offsets_Construction" localSheetId="16">#REF!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5">#REF!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#REF!</definedName>
    <definedName name="NPV_20_Year_12_Percent_Quarterly" localSheetId="16">#REF!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5">#REF!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#REF!</definedName>
    <definedName name="NPV_20_Year_13_Percent_Quarterly" localSheetId="16">#REF!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5">#REF!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#REF!</definedName>
    <definedName name="NPV_20_Year_14_Percent_Quarterly" localSheetId="16">#REF!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5">#REF!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#REF!</definedName>
    <definedName name="NQInd" localSheetId="16">#REF!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5">#REF!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#REF!</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6">MATCH(0.01,END_BAL,-1)+1</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3">MATCH(0.01,END_BAL,-1)+1</definedName>
    <definedName name="Number_of_Payments" localSheetId="4">MATCH(0.01,END_BAL,-1)+1</definedName>
    <definedName name="Number_of_Payments" localSheetId="13">MATCH(0.01,END_BAL,-1)+1</definedName>
    <definedName name="Number_of_Payments" localSheetId="15">MATCH(0.01,END_BAL,-1)+1</definedName>
    <definedName name="Number_of_Payments" localSheetId="25">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MATCH(0.01,END_BAL,-1)+1</definedName>
    <definedName name="Number_of_Units" localSheetId="16">#REF!</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5">#REF!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#REF!</definedName>
    <definedName name="Number_of_Years_to_Payback" localSheetId="16">#REF!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5">#REF!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6">#REF!</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5">#REF!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#REF!</definedName>
    <definedName name="NY_State_Excess_Dividends_Tax" localSheetId="16">#REF!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5">#REF!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#REF!</definedName>
    <definedName name="NY_State_Gross_Earnings_Tax" localSheetId="16">#REF!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5">#REF!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#REF!</definedName>
    <definedName name="NY_State_Gross_Receipts_Tax" localSheetId="16">#REF!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5">#REF!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#REF!</definedName>
    <definedName name="NY_State_Income_Tax_Switch" localSheetId="16">#REF!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5">#REF!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#REF!</definedName>
    <definedName name="O_M_Mobilization" localSheetId="16">#REF!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5">#REF!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#REF!</definedName>
    <definedName name="O_M_Mobilization___Labor" localSheetId="16">#REF!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5">#REF!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#REF!</definedName>
    <definedName name="Off_Peak_Hours" localSheetId="16">#REF!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5">#REF!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#REF!</definedName>
    <definedName name="Off_Peak_Percent" localSheetId="16">#REF!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5">#REF!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#REF!</definedName>
    <definedName name="Offsite_Work_Road_Paving" localSheetId="16">#REF!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5">#REF!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#REF!</definedName>
    <definedName name="okay" localSheetId="16" hidden="1">{"Page_1",#N/A,FALSE,"BAD4Q98";"Page_2",#N/A,FALSE,"BAD4Q98";"Page_3",#N/A,FALSE,"BAD4Q98";"Page_4",#N/A,FALSE,"BAD4Q98";"Page_5",#N/A,FALSE,"BAD4Q98";"Page_6",#N/A,FALSE,"BAD4Q98";"Input_1",#N/A,FALSE,"BAD4Q98";"Input_2",#N/A,FALSE,"BAD4Q98"}</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4" hidden="1">{"Page_1",#N/A,FALSE,"BAD4Q98";"Page_2",#N/A,FALSE,"BAD4Q98";"Page_3",#N/A,FALSE,"BAD4Q98";"Page_4",#N/A,FALSE,"BAD4Q98";"Page_5",#N/A,FALSE,"BAD4Q98";"Page_6",#N/A,FALSE,"BAD4Q98";"Input_1",#N/A,FALSE,"BAD4Q98";"Input_2",#N/A,FALSE,"BAD4Q98"}</definedName>
    <definedName name="okay" localSheetId="13" hidden="1">{"Page_1",#N/A,FALSE,"BAD4Q98";"Page_2",#N/A,FALSE,"BAD4Q98";"Page_3",#N/A,FALSE,"BAD4Q98";"Page_4",#N/A,FALSE,"BAD4Q98";"Page_5",#N/A,FALSE,"BAD4Q98";"Page_6",#N/A,FALSE,"BAD4Q98";"Input_1",#N/A,FALSE,"BAD4Q98";"Input_2",#N/A,FALSE,"BAD4Q98"}</definedName>
    <definedName name="okay" localSheetId="15" hidden="1">{"Page_1",#N/A,FALSE,"BAD4Q98";"Page_2",#N/A,FALSE,"BAD4Q98";"Page_3",#N/A,FALSE,"BAD4Q98";"Page_4",#N/A,FALSE,"BAD4Q98";"Page_5",#N/A,FALSE,"BAD4Q98";"Page_6",#N/A,FALSE,"BAD4Q98";"Input_1",#N/A,FALSE,"BAD4Q98";"Input_2",#N/A,FALSE,"BAD4Q98"}</definedName>
    <definedName name="okay" localSheetId="25"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n_Peak_Hours" localSheetId="16">#REF!</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5">#REF!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#REF!</definedName>
    <definedName name="On_Peak_Percent" localSheetId="16">#REF!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5">#REF!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#REF!</definedName>
    <definedName name="Open_Click">[23]!Open_Click</definedName>
    <definedName name="Operator_Fee_during_Mobilization" localSheetId="16">#REF!</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5">#REF!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#REF!</definedName>
    <definedName name="Opt_Discrate" localSheetId="16">#REF!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5">#REF!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#REF!</definedName>
    <definedName name="Opt_DR" localSheetId="16">#REF!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5">#REF!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#REF!</definedName>
    <definedName name="optindexswap_meanreversion" localSheetId="16">#REF!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5">#REF!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#REF!</definedName>
    <definedName name="optindexswap_model" localSheetId="16">#REF!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5">#REF!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#REF!</definedName>
    <definedName name="optindexswap_treesteps" localSheetId="16">#REF!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5">#REF!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#REF!</definedName>
    <definedName name="optindexswap_volatility" localSheetId="16">#REF!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5">#REF!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#REF!</definedName>
    <definedName name="option_treesteps" localSheetId="16">#REF!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5">#REF!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#REF!</definedName>
    <definedName name="option_volatility" localSheetId="16">#REF!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5">#REF!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#REF!</definedName>
    <definedName name="Other_EPC_Scope_Items_Non_Bechtel" localSheetId="16">#REF!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5">#REF!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#REF!</definedName>
    <definedName name="OTHERHRS" localSheetId="16">#REF!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5">#REF!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#REF!</definedName>
    <definedName name="otherrev" localSheetId="16" hidden="1">{#N/A,#N/A,TRUE,"SDGE";#N/A,#N/A,TRUE,"GBU";#N/A,#N/A,TRUE,"TBU";#N/A,#N/A,TRUE,"EDBU";#N/A,#N/A,TRUE,"ExclCC"}</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3" hidden="1">{#N/A,#N/A,TRUE,"SDGE";#N/A,#N/A,TRUE,"GBU";#N/A,#N/A,TRUE,"TBU";#N/A,#N/A,TRUE,"EDBU";#N/A,#N/A,TRUE,"ExclCC"}</definedName>
    <definedName name="otherrev" localSheetId="4" hidden="1">{#N/A,#N/A,TRUE,"SDGE";#N/A,#N/A,TRUE,"GBU";#N/A,#N/A,TRUE,"TBU";#N/A,#N/A,TRUE,"EDBU";#N/A,#N/A,TRUE,"ExclCC"}</definedName>
    <definedName name="otherrev" localSheetId="13" hidden="1">{#N/A,#N/A,TRUE,"SDGE";#N/A,#N/A,TRUE,"GBU";#N/A,#N/A,TRUE,"TBU";#N/A,#N/A,TRUE,"EDBU";#N/A,#N/A,TRUE,"ExclCC"}</definedName>
    <definedName name="otherrev" localSheetId="15" hidden="1">{#N/A,#N/A,TRUE,"SDGE";#N/A,#N/A,TRUE,"GBU";#N/A,#N/A,TRUE,"TBU";#N/A,#N/A,TRUE,"EDBU";#N/A,#N/A,TRUE,"ExclCC"}</definedName>
    <definedName name="otherrev" localSheetId="25"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zone_Season_Factor" localSheetId="16">#REF!</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5">#REF!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#REF!</definedName>
    <definedName name="p.Covenants" localSheetId="16" hidden="1">#REF!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5"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hidden="1">#REF!</definedName>
    <definedName name="p.Covenants_Titles" localSheetId="16"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5"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hidden="1">#REF!</definedName>
    <definedName name="p.CreditStats" localSheetId="16"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5"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hidden="1">#REF!</definedName>
    <definedName name="p.DCF" localSheetId="16"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5"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hidden="1">#REF!</definedName>
    <definedName name="p.DCF_Titles" localSheetId="16"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5"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hidden="1">#REF!</definedName>
    <definedName name="p.IRR" localSheetId="16"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5"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hidden="1">#REF!</definedName>
    <definedName name="p.IRR_Titles" localSheetId="16"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5"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hidden="1">#REF!</definedName>
    <definedName name="p.SP" localSheetId="16"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5"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hidden="1">#REF!</definedName>
    <definedName name="p.Summary" localSheetId="16"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5"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hidden="1">#REF!</definedName>
    <definedName name="p.Summary_Titles" localSheetId="16"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5"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hidden="1">#REF!</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6">#REF!</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#REF!</definedName>
    <definedName name="page1997" localSheetId="16">#REF!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5">#REF!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#REF!</definedName>
    <definedName name="PAGE2" localSheetId="16">#REF!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#REF!</definedName>
    <definedName name="Pal_Workbook_GUID" hidden="1">"1YDJKL1A3MNKIMXTGKJS3UTZ"</definedName>
    <definedName name="Partial_Year_Factor_Synthetic_Lease" localSheetId="16">#REF!</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5">#REF!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#REF!</definedName>
    <definedName name="period" localSheetId="16">#REF!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5">#REF!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#REF!</definedName>
    <definedName name="Period_1_Coverage_Threshold" localSheetId="16">#REF!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5">#REF!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#REF!</definedName>
    <definedName name="Period_1_Distributable_Cash" localSheetId="16">#REF!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5">#REF!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#REF!</definedName>
    <definedName name="Period_2_Adjusted_Distributable_Cash" localSheetId="16">#REF!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5">#REF!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#REF!</definedName>
    <definedName name="PFYE">[19]Input1!$B$7</definedName>
    <definedName name="PHILIPS" localSheetId="16" hidden="1">{#N/A,#N/A,FALSE,"RECAP";#N/A,#N/A,FALSE,"MATBYCLS";#N/A,#N/A,FALSE,"STATUS";#N/A,#N/A,FALSE,"OP-ACT";#N/A,#N/A,FALSE,"W_O"}</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3" hidden="1">{#N/A,#N/A,FALSE,"RECAP";#N/A,#N/A,FALSE,"MATBYCLS";#N/A,#N/A,FALSE,"STATUS";#N/A,#N/A,FALSE,"OP-ACT";#N/A,#N/A,FALSE,"W_O"}</definedName>
    <definedName name="PHILIPS" localSheetId="4" hidden="1">{#N/A,#N/A,FALSE,"RECAP";#N/A,#N/A,FALSE,"MATBYCLS";#N/A,#N/A,FALSE,"STATUS";#N/A,#N/A,FALSE,"OP-ACT";#N/A,#N/A,FALSE,"W_O"}</definedName>
    <definedName name="PHILIPS" localSheetId="13" hidden="1">{#N/A,#N/A,FALSE,"RECAP";#N/A,#N/A,FALSE,"MATBYCLS";#N/A,#N/A,FALSE,"STATUS";#N/A,#N/A,FALSE,"OP-ACT";#N/A,#N/A,FALSE,"W_O"}</definedName>
    <definedName name="PHILIPS" localSheetId="15" hidden="1">{#N/A,#N/A,FALSE,"RECAP";#N/A,#N/A,FALSE,"MATBYCLS";#N/A,#N/A,FALSE,"STATUS";#N/A,#N/A,FALSE,"OP-ACT";#N/A,#N/A,FALSE,"W_O"}</definedName>
    <definedName name="PHILIPS" localSheetId="25"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6">#REF!</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5">#REF!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#REF!</definedName>
    <definedName name="PILOT_Escalation_Floor" localSheetId="16">#REF!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5">#REF!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#REF!</definedName>
    <definedName name="PILOT_Portion_to_County" localSheetId="16">#REF!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5">#REF!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#REF!</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6">#REF!</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5">#REF!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#REF!</definedName>
    <definedName name="pmcat" localSheetId="16">#REF!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5">#REF!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#REF!</definedName>
    <definedName name="pmper" localSheetId="16">#REF!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5">#REF!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#REF!</definedName>
    <definedName name="portfolio">[5]Inputs!$B$8</definedName>
    <definedName name="Post_Commercial_Operations_Construction_G_A_Total__2002" localSheetId="16">#REF!</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5">#REF!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#REF!</definedName>
    <definedName name="Post_Lease_Term_Loan_Amortization_Partial_Year_Factor" localSheetId="16">#REF!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5">#REF!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#REF!</definedName>
    <definedName name="Post_Lease_Term_Loan_Term" localSheetId="16">#REF!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5">#REF!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#REF!</definedName>
    <definedName name="Post_Lease_Term_Refinanced_Principal_Amount">'[25]Debt Service - SL'!$B$656</definedName>
    <definedName name="POVM_Fuel_Partial_Year_Factor" localSheetId="16">#REF!</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5">#REF!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#REF!</definedName>
    <definedName name="POVM_Margin_Partial_Year_Factor" localSheetId="16">#REF!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5">#REF!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#REF!</definedName>
    <definedName name="Power_Island_Extended_Warranty" localSheetId="16">#REF!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5">#REF!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#REF!</definedName>
    <definedName name="Power_Pool_Fees_Input" localSheetId="16">#REF!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5">#REF!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#REF!</definedName>
    <definedName name="Power_Pool_Fees_Input_Base_Year" localSheetId="16">#REF!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5">#REF!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#REF!</definedName>
    <definedName name="Pre_Engineering_Payments" localSheetId="16">#REF!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5">#REF!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#REF!</definedName>
    <definedName name="Pre_Tax_Income__Toolling_Book" localSheetId="16">#REF!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5">#REF!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#REF!</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4" hidden="1">{"ID1",#N/A,FALSE,"IDIQ-I";"id2",#N/A,FALSE,"IDIQ-II";"ID3",#N/A,FALSE,"IDIQ-III";"ID4",#N/A,FALSE,"IDIQ-IV";"id5",#N/A,FALSE,"IDIQ-V";"ID6",#N/A,FALSE,"IDIQ-VI";"DO1a",#N/A,FALSE,"DO-IA";"DO1b",#N/A,FALSE,"DO-IB";"DO1C",#N/A,FALSE,"DO-IC";"DO3",#N/A,FALSE,"DO-III";"DO4",#N/A,FALSE,"DO-IV";"DO5",#N/A,FALSE,"DO-V"}</definedName>
    <definedName name="prelamp" localSheetId="13" hidden="1">{"ID1",#N/A,FALSE,"IDIQ-I";"id2",#N/A,FALSE,"IDIQ-II";"ID3",#N/A,FALSE,"IDIQ-III";"ID4",#N/A,FALSE,"IDIQ-IV";"id5",#N/A,FALSE,"IDIQ-V";"ID6",#N/A,FALSE,"IDIQ-VI";"DO1a",#N/A,FALSE,"DO-IA";"DO1b",#N/A,FALSE,"DO-IB";"DO1C",#N/A,FALSE,"DO-IC";"DO3",#N/A,FALSE,"DO-III";"DO4",#N/A,FALSE,"DO-IV";"DO5",#N/A,FALSE,"DO-V"}</definedName>
    <definedName name="prelamp" localSheetId="15" hidden="1">{"ID1",#N/A,FALSE,"IDIQ-I";"id2",#N/A,FALSE,"IDIQ-II";"ID3",#N/A,FALSE,"IDIQ-III";"ID4",#N/A,FALSE,"IDIQ-IV";"id5",#N/A,FALSE,"IDIQ-V";"ID6",#N/A,FALSE,"IDIQ-VI";"DO1a",#N/A,FALSE,"DO-IA";"DO1b",#N/A,FALSE,"DO-IB";"DO1C",#N/A,FALSE,"DO-IC";"DO3",#N/A,FALSE,"DO-III";"DO4",#N/A,FALSE,"DO-IV";"DO5",#N/A,FALSE,"DO-V"}</definedName>
    <definedName name="prelamp" localSheetId="25"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6">#REF!</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5">#REF!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#REF!</definedName>
    <definedName name="_xlnm.Print_Area" localSheetId="16">'CARE Table 1'!$A$1:$M$41</definedName>
    <definedName name="_xlnm.Print_Area" localSheetId="17">'CARE Table 2'!$A$1:$AC$30</definedName>
    <definedName name="_xlnm.Print_Area" localSheetId="18">'CARE Table 3A _3B'!$A$1:$I$47</definedName>
    <definedName name="_xlnm.Print_Area" localSheetId="19">'CARE Table 4'!$A$1:$J$60</definedName>
    <definedName name="_xlnm.Print_Area" localSheetId="20">'CARE Table 5'!$A$1:$H$22</definedName>
    <definedName name="_xlnm.Print_Area" localSheetId="21">'CARE Table 6'!$A$1:$G$35</definedName>
    <definedName name="_xlnm.Print_Area" localSheetId="22">'CARE Table 7'!$A$1:$P$23</definedName>
    <definedName name="_xlnm.Print_Area" localSheetId="23">'CARE Table 8'!$A$1:$E$26</definedName>
    <definedName name="_xlnm.Print_Area" localSheetId="24">'CARE Table 8A'!$A$1:$H$22</definedName>
    <definedName name="_xlnm.Print_Area" localSheetId="0">'ESA Summary'!$A$1:$M$22</definedName>
    <definedName name="_xlnm.Print_Area" localSheetId="1">'ESA Table 1'!$A$1:$M$38</definedName>
    <definedName name="_xlnm.Print_Area" localSheetId="2">'ESA Table 1A'!$A$1:$M$60</definedName>
    <definedName name="_xlnm.Print_Area" localSheetId="3">'ESA Table 2'!$A$1:$H$95</definedName>
    <definedName name="_xlnm.Print_Area" localSheetId="4">'ESA Table 2A'!$A$1:$H$87</definedName>
    <definedName name="_xlnm.Print_Area" localSheetId="5">'ESA Table 2B'!$A$1:$I$84</definedName>
    <definedName name="_xlnm.Print_Area" localSheetId="6">'ESA Table 2B-1'!$A$1:$D$60</definedName>
    <definedName name="_xlnm.Print_Area" localSheetId="7">'ESA Table 2C'!$A$1:$Q$55</definedName>
    <definedName name="_xlnm.Print_Area" localSheetId="8">'ESA Table 2D'!$A$1:$Q$55</definedName>
    <definedName name="_xlnm.Print_Area" localSheetId="9">'ESA Table 3A_3F'!$A$1:$B$73</definedName>
    <definedName name="_xlnm.Print_Area" localSheetId="10">'ESA Table 4A-D'!$A$1:$G$141</definedName>
    <definedName name="_xlnm.Print_Area" localSheetId="11">'ESA Table 5A_5D'!$A$1:$Q$88</definedName>
    <definedName name="_xlnm.Print_Area" localSheetId="12">'ESA Table 6'!$A$1:$P$29</definedName>
    <definedName name="_xlnm.Print_Area" localSheetId="13">'ESA Table 7'!$A$1:$M$121</definedName>
    <definedName name="_xlnm.Print_Area" localSheetId="14">'ESA Table 8'!$A$1:$G$14</definedName>
    <definedName name="_xlnm.Print_Area" localSheetId="15">'ESA Table 9'!$A$1:$C$13</definedName>
    <definedName name="_xlnm.Print_Area" localSheetId="25">'FERA Table 1'!$A$1:$E$30</definedName>
    <definedName name="_xlnm.Print_Area" localSheetId="26">'FERA Table 2'!$A$1:$Y$28</definedName>
    <definedName name="_xlnm.Print_Area" localSheetId="27">'FERA Table 3A _3B'!$A$1:$I$43</definedName>
    <definedName name="_xlnm.Print_Area" localSheetId="28">'FERA Table 4'!$A$1:$J$59</definedName>
    <definedName name="_xlnm.Print_Area" localSheetId="29">'FERA Table 5'!$A$1:$H$20</definedName>
    <definedName name="_xlnm.Print_Area" localSheetId="30">'FERA Table 6'!$A$1:$G$35</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#REF!</definedName>
    <definedName name="Print_Table" localSheetId="16">#REF!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5">#REF!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#REF!</definedName>
    <definedName name="problem" localSheetId="16" hidden="1">{#N/A,#N/A,FALSE,"trates"}</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3" hidden="1">{#N/A,#N/A,FALSE,"trates"}</definedName>
    <definedName name="problem" localSheetId="4" hidden="1">{#N/A,#N/A,FALSE,"trates"}</definedName>
    <definedName name="problem" localSheetId="13" hidden="1">{#N/A,#N/A,FALSE,"trates"}</definedName>
    <definedName name="problem" localSheetId="15" hidden="1">{#N/A,#N/A,FALSE,"trates"}</definedName>
    <definedName name="problem" localSheetId="25"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duct_2">#REF!</definedName>
    <definedName name="Product_5" localSheetId="16">#REF!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5">#REF!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#REF!</definedName>
    <definedName name="Product_6" localSheetId="16">#REF!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5">#REF!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#REF!</definedName>
    <definedName name="Product_7a" localSheetId="1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5">#REF!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#REF!</definedName>
    <definedName name="Product_7b" localSheetId="16">#REF!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5">#REF!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#REF!</definedName>
    <definedName name="Project">[26]CASE!$B$3:$B$12</definedName>
    <definedName name="Project_Starts_Operations_in_Quarter" localSheetId="16">#REF!</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5">#REF!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#REF!</definedName>
    <definedName name="Property__Plant___Equipment" localSheetId="16">#REF!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5">#REF!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#REF!</definedName>
    <definedName name="Property_Tax_Assessment_Value_for_Jan1_Start" localSheetId="16">#REF!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5">#REF!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#REF!</definedName>
    <definedName name="Property_Tax_Base_Year" localSheetId="16">#REF!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5">#REF!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#REF!</definedName>
    <definedName name="Property_Tax_Dec_2000" localSheetId="16">#REF!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5">#REF!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#REF!</definedName>
    <definedName name="Property_Tax_Input_Delayed_One_Year" localSheetId="16">#REF!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5">#REF!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#REF!</definedName>
    <definedName name="Property_Taxes___Book" localSheetId="16">#REF!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5">#REF!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#REF!</definedName>
    <definedName name="Property_Taxes__Cash" localSheetId="16">#REF!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5">#REF!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#REF!</definedName>
    <definedName name="PSA_Line_Loss_Factor" localSheetId="16">#REF!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5">#REF!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#REF!</definedName>
    <definedName name="PSA_Off_Peak_Delivered_MWh" localSheetId="16">#REF!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5">#REF!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#REF!</definedName>
    <definedName name="PSA_On_Peak_Delivered_MWh" localSheetId="16">#REF!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5">#REF!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#REF!</definedName>
    <definedName name="PSA_Replacement_MWh_Cost" localSheetId="16">#REF!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5">#REF!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#REF!</definedName>
    <definedName name="PST" localSheetId="16">#REF!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5">#REF!</definedName>
    <definedName name="PST" localSheetId="26">#REF!</definedName>
    <definedName name="PST" localSheetId="27">#REF!</definedName>
    <definedName name="PST" localSheetId="28">#REF!</definedName>
    <definedName name="PST" localSheetId="29">#REF!</definedName>
    <definedName name="PST" localSheetId="30">#REF!</definedName>
    <definedName name="PST">#REF!</definedName>
    <definedName name="PSTAIR" localSheetId="16">#REF!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5">#REF!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#REF!</definedName>
    <definedName name="pv">[5]Inputs!$B$26</definedName>
    <definedName name="PV_of_1st_Quarter_Cash_Flows" localSheetId="16">#REF!</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5">#REF!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#REF!</definedName>
    <definedName name="PV_of_2nd_Quarter_Cash_Flows" localSheetId="16">#REF!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5">#REF!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#REF!</definedName>
    <definedName name="PV_of_3rd_Quarter_Cash_Flows" localSheetId="16">#REF!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5">#REF!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#REF!</definedName>
    <definedName name="PV_of_4th_Quarter_Cash_Flows" localSheetId="16">#REF!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5">#REF!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#REF!</definedName>
    <definedName name="PV_Project_Cash_Flows" localSheetId="16">#REF!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5">#REF!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#REF!</definedName>
    <definedName name="pyeper" localSheetId="16">#REF!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5">#REF!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#REF!</definedName>
    <definedName name="qqqqqqq" localSheetId="16" hidden="1">{"SourcesUses",#N/A,TRUE,"CFMODEL";"TransOverview",#N/A,TRUE,"CFMODEL"}</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3" hidden="1">{"SourcesUses",#N/A,TRUE,"CFMODEL";"TransOverview",#N/A,TRUE,"CFMODEL"}</definedName>
    <definedName name="qqqqqqq" localSheetId="4" hidden="1">{"SourcesUses",#N/A,TRUE,"CFMODEL";"TransOverview",#N/A,TRUE,"CFMODEL"}</definedName>
    <definedName name="qqqqqqq" localSheetId="13" hidden="1">{"SourcesUses",#N/A,TRUE,"CFMODEL";"TransOverview",#N/A,TRUE,"CFMODEL"}</definedName>
    <definedName name="qqqqqqq" localSheetId="15" hidden="1">{"SourcesUses",#N/A,TRUE,"CFMODEL";"TransOverview",#N/A,TRUE,"CFMODEL"}</definedName>
    <definedName name="qqqqqqq" localSheetId="25"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qqqqqqqqqqq" localSheetId="16" hidden="1">{"Income Statement",#N/A,FALSE,"CFMODEL";"Balance Sheet",#N/A,FALSE,"CFMODEL"}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3" hidden="1">{"Income Statement",#N/A,FALSE,"CFMODEL";"Balance Sheet",#N/A,FALSE,"CFMODEL"}</definedName>
    <definedName name="qqqqqqqqqqqqqqqqqq" localSheetId="4" hidden="1">{"Income Statement",#N/A,FALSE,"CFMODEL";"Balance Sheet",#N/A,FALSE,"CFMODEL"}</definedName>
    <definedName name="qqqqqqqqqqqqqqqqqq" localSheetId="13" hidden="1">{"Income Statement",#N/A,FALSE,"CFMODEL";"Balance Sheet",#N/A,FALSE,"CFMODEL"}</definedName>
    <definedName name="qqqqqqqqqqqqqqqqqq" localSheetId="15" hidden="1">{"Income Statement",#N/A,FALSE,"CFMODEL";"Balance Sheet",#N/A,FALSE,"CFMODEL"}</definedName>
    <definedName name="qqqqqqqqqqqqqqqqqq" localSheetId="25"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r.CashFlow" localSheetId="16" hidden="1">#REF!</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5"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hidden="1">#REF!</definedName>
    <definedName name="r.Leverage" localSheetId="16"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5"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hidden="1">#REF!</definedName>
    <definedName name="r.Liquidity" localSheetId="16"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5"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hidden="1">#REF!</definedName>
    <definedName name="r.Market" localSheetId="16"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5"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hidden="1">#REF!</definedName>
    <definedName name="r.Profitability" localSheetId="16"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5"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hidden="1">#REF!</definedName>
    <definedName name="r.Summary" localSheetId="16"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5"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hidden="1">#REF!</definedName>
    <definedName name="ra" localSheetId="16">#REF!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5">#REF!</definedName>
    <definedName name="ra" localSheetId="26">#REF!</definedName>
    <definedName name="ra" localSheetId="27">#REF!</definedName>
    <definedName name="ra" localSheetId="28">#REF!</definedName>
    <definedName name="ra" localSheetId="29">#REF!</definedName>
    <definedName name="ra" localSheetId="30">#REF!</definedName>
    <definedName name="ra">#REF!</definedName>
    <definedName name="RateCase" localSheetId="16">#REF!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5">#REF!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#REF!</definedName>
    <definedName name="Re_Fi_Term_Loan_Maturity_Year" localSheetId="16">#REF!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5">#REF!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#REF!</definedName>
    <definedName name="REC" localSheetId="16">#REF!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5">#REF!</definedName>
    <definedName name="REC" localSheetId="26">#REF!</definedName>
    <definedName name="REC" localSheetId="27">#REF!</definedName>
    <definedName name="REC" localSheetId="28">#REF!</definedName>
    <definedName name="REC" localSheetId="29">#REF!</definedName>
    <definedName name="REC" localSheetId="30">#REF!</definedName>
    <definedName name="REC">#REF!</definedName>
    <definedName name="reference3" localSheetId="16" hidden="1">{"SourcesUses",#N/A,TRUE,"CFMODEL";"TransOverview",#N/A,TRUE,"CFMODEL"}</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3" hidden="1">{"SourcesUses",#N/A,TRUE,"CFMODEL";"TransOverview",#N/A,TRUE,"CFMODEL"}</definedName>
    <definedName name="reference3" localSheetId="4" hidden="1">{"SourcesUses",#N/A,TRUE,"CFMODEL";"TransOverview",#N/A,TRUE,"CFMODEL"}</definedName>
    <definedName name="reference3" localSheetId="13" hidden="1">{"SourcesUses",#N/A,TRUE,"CFMODEL";"TransOverview",#N/A,TRUE,"CFMODEL"}</definedName>
    <definedName name="reference3" localSheetId="15" hidden="1">{"SourcesUses",#N/A,TRUE,"CFMODEL";"TransOverview",#N/A,TRUE,"CFMODEL"}</definedName>
    <definedName name="reference3" localSheetId="25"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2" localSheetId="16"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3" hidden="1">{"SourcesUses",#N/A,TRUE,"CFMODEL";"TransOverview",#N/A,TRUE,"CFMODEL"}</definedName>
    <definedName name="reference32" localSheetId="4" hidden="1">{"SourcesUses",#N/A,TRUE,"CFMODEL";"TransOverview",#N/A,TRUE,"CFMODEL"}</definedName>
    <definedName name="reference32" localSheetId="13" hidden="1">{"SourcesUses",#N/A,TRUE,"CFMODEL";"TransOverview",#N/A,TRUE,"CFMODEL"}</definedName>
    <definedName name="reference32" localSheetId="15" hidden="1">{"SourcesUses",#N/A,TRUE,"CFMODEL";"TransOverview",#N/A,TRUE,"CFMODEL"}</definedName>
    <definedName name="reference32" localSheetId="25"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i_Debt_Service_Coverage_Ratio_List" localSheetId="16">#REF!</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5">#REF!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#REF!</definedName>
    <definedName name="Refi_DSCR_Criteria" localSheetId="16">#REF!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5">#REF!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#REF!</definedName>
    <definedName name="Refinancing_Amortization_Schedule" localSheetId="16">#REF!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5">#REF!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#REF!</definedName>
    <definedName name="Reggie" localSheetId="16">#REF!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5">#REF!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#REF!</definedName>
    <definedName name="Reggie1" localSheetId="16">#REF!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5">#REF!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#REF!</definedName>
    <definedName name="Repairs_Discount_Factor" localSheetId="16">#REF!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5">#REF!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#REF!</definedName>
    <definedName name="repo_meanreversion" localSheetId="16">#REF!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5">#REF!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#REF!</definedName>
    <definedName name="repo_model" localSheetId="16">#REF!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5">#REF!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#REF!</definedName>
    <definedName name="repo_volatility" localSheetId="16">#REF!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5">#REF!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#REF!</definedName>
    <definedName name="rert" localSheetId="16" hidden="1">{"'Attachment'!$A$1:$L$49"}</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3" hidden="1">{"'Attachment'!$A$1:$L$49"}</definedName>
    <definedName name="rert" localSheetId="4" hidden="1">{"'Attachment'!$A$1:$L$49"}</definedName>
    <definedName name="rert" localSheetId="13" hidden="1">{"'Attachment'!$A$1:$L$49"}</definedName>
    <definedName name="rert" localSheetId="15" hidden="1">{"'Attachment'!$A$1:$L$49"}</definedName>
    <definedName name="rert" localSheetId="25"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S_MTR">1.8</definedName>
    <definedName name="Residual_Credit_Enhancement_LOC_Amount" localSheetId="16">#REF!</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5">#REF!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#REF!</definedName>
    <definedName name="Residual_Credit_Enhancement_LOC_Arrangement_Fee" localSheetId="16">#REF!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5">#REF!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#REF!</definedName>
    <definedName name="Residual_Credit_Enhancement_LOC_Arrangement_Fee_Rate" localSheetId="16">#REF!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5">#REF!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#REF!</definedName>
    <definedName name="Residual_Credit_Enhancement_LOC_Commitment_Fee_Rate" localSheetId="16">#REF!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5">#REF!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#REF!</definedName>
    <definedName name="Residual_Credit_Enhancement_LOC_Fee" localSheetId="16">#REF!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5">#REF!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#REF!</definedName>
    <definedName name="Residual_Credit_Enhancement_LOC_Fee_Operation" localSheetId="16">#REF!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5">#REF!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#REF!</definedName>
    <definedName name="Residual_Credit_Enhancement_LOC_Fee_Rate" localSheetId="16">#REF!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5">#REF!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#REF!</definedName>
    <definedName name="Residual_Credit_Enhancement_LOC_Percentage" localSheetId="16">#REF!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5">#REF!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#REF!</definedName>
    <definedName name="Residual_Credit_Enhancement_LOC_Upfront_Fee" localSheetId="16">#REF!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5">#REF!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#REF!</definedName>
    <definedName name="Residual_Credit_Enhancement_LOC_Upfront_Fee_Rate" localSheetId="16">#REF!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5">#REF!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#REF!</definedName>
    <definedName name="Restricted_Construction_Contingency_Amount" localSheetId="16">#REF!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5">#REF!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#REF!</definedName>
    <definedName name="RETADD" localSheetId="16">#REF!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5">#REF!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#REF!</definedName>
    <definedName name="retro_table" localSheetId="16">#REF!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5">#REF!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#REF!</definedName>
    <definedName name="Revolver_Related_Costs___Closing" localSheetId="16">#REF!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5">#REF!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#REF!</definedName>
    <definedName name="Right_of_Way_Base_Year" localSheetId="16">#REF!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5">#REF!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#REF!</definedName>
    <definedName name="Right_of_Way_Escalation_Factor" localSheetId="16">#REF!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5">#REF!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#REF!</definedName>
    <definedName name="Right_of_Way_Inputs_per_Year" localSheetId="16">#REF!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5">#REF!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#REF!</definedName>
    <definedName name="Right_of_Way_Payments" localSheetId="16">#REF!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5">#REF!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#REF!</definedName>
    <definedName name="Right_of_Way_Payments_in_1999" localSheetId="16">#REF!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5">#REF!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6">#REF!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5">#REF!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#REF!</definedName>
    <definedName name="ROE_Quarterly_Calculation_20_Years" localSheetId="16">#REF!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5">#REF!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#REF!</definedName>
    <definedName name="rough" localSheetId="16">IF('CARE Table 1'!Values_Entered,HEADER_ROW+'CARE Table 1'!Number_of_Payments,HEADER_ROW)</definedName>
    <definedName name="rough" localSheetId="17">IF('CARE Table 2'!Values_Entered,HEADER_ROW+'CARE Table 2'!Number_of_Payments,HEADER_ROW)</definedName>
    <definedName name="rough" localSheetId="18">IF('CARE Table 3A _3B'!Values_Entered,HEADER_ROW+'CARE Table 3A _3B'!Number_of_Payments,HEADER_ROW)</definedName>
    <definedName name="rough" localSheetId="19">IF('CARE Table 4'!Values_Entered,HEADER_ROW+'CARE Table 4'!Number_of_Payments,HEADER_ROW)</definedName>
    <definedName name="rough" localSheetId="20">IF('CARE Table 5'!Values_Entered,HEADER_ROW+'CARE Table 5'!Number_of_Payments,HEADER_ROW)</definedName>
    <definedName name="rough" localSheetId="21">IF('CARE Table 6'!Values_Entered,HEADER_ROW+'CARE Table 6'!Number_of_Payments,HEADER_ROW)</definedName>
    <definedName name="rough" localSheetId="22">IF('CARE Table 7'!Values_Entered,HEADER_ROW+'CARE Table 7'!Number_of_Payments,HEADER_ROW)</definedName>
    <definedName name="rough" localSheetId="3">IF('ESA Table 2'!Values_Entered,HEADER_ROW+'ESA Table 2'!Number_of_Payments,HEADER_ROW)</definedName>
    <definedName name="rough" localSheetId="4">IF('ESA Table 2A'!Values_Entered,HEADER_ROW+'ESA Table 2A'!Number_of_Payments,HEADER_ROW)</definedName>
    <definedName name="rough" localSheetId="13">IF('ESA Table 7'!Values_Entered,HEADER_ROW+'ESA Table 7'!Number_of_Payments,HEADER_ROW)</definedName>
    <definedName name="rough" localSheetId="15">IF('ESA Table 9'!Values_Entered,HEADER_ROW+'ESA Table 9'!Number_of_Payments,HEADER_ROW)</definedName>
    <definedName name="rough" localSheetId="25">IF('FERA Table 1'!Values_Entered,HEADER_ROW+'FERA Table 1'!Number_of_Payments,HEADER_ROW)</definedName>
    <definedName name="rough" localSheetId="26">IF('FERA Table 2'!Values_Entered,HEADER_ROW+'FERA Table 2'!Number_of_Payments,HEADER_ROW)</definedName>
    <definedName name="rough" localSheetId="27">IF('FERA Table 3A _3B'!Values_Entered,HEADER_ROW+'FERA Table 3A _3B'!Number_of_Payments,HEADER_ROW)</definedName>
    <definedName name="rough" localSheetId="28">IF('FERA Table 4'!Values_Entered,HEADER_ROW+'FERA Table 4'!Number_of_Payments,HEADER_ROW)</definedName>
    <definedName name="rough" localSheetId="29">IF('FERA Table 5'!Values_Entered,HEADER_ROW+'FERA Table 5'!Number_of_Payments,HEADER_ROW)</definedName>
    <definedName name="rough" localSheetId="30">IF('FERA Table 6'!Values_Entered,HEADER_ROW+'FERA Table 6'!Number_of_Payments,HEADER_ROW)</definedName>
    <definedName name="rough">IF(Values_Entered,HEADER_ROW+Number_of_Payments,HEADER_ROW)</definedName>
    <definedName name="rrrrr" localSheetId="16" hidden="1">{"SourcesUses",#N/A,TRUE,#N/A;"TransOverview",#N/A,TRUE,"CFMODEL"}</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3" hidden="1">{"SourcesUses",#N/A,TRUE,#N/A;"TransOverview",#N/A,TRUE,"CFMODEL"}</definedName>
    <definedName name="rrrrr" localSheetId="4" hidden="1">{"SourcesUses",#N/A,TRUE,#N/A;"TransOverview",#N/A,TRUE,"CFMODEL"}</definedName>
    <definedName name="rrrrr" localSheetId="13" hidden="1">{"SourcesUses",#N/A,TRUE,#N/A;"TransOverview",#N/A,TRUE,"CFMODEL"}</definedName>
    <definedName name="rrrrr" localSheetId="15" hidden="1">{"SourcesUses",#N/A,TRUE,#N/A;"TransOverview",#N/A,TRUE,"CFMODEL"}</definedName>
    <definedName name="rrrrr" localSheetId="25"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r" localSheetId="16" hidden="1">{"SourcesUses",#N/A,TRUE,"FundsFlow";"TransOverview",#N/A,TRUE,"FundsFlow"}</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3" hidden="1">{"SourcesUses",#N/A,TRUE,"FundsFlow";"TransOverview",#N/A,TRUE,"FundsFlow"}</definedName>
    <definedName name="rrrrrr" localSheetId="4" hidden="1">{"SourcesUses",#N/A,TRUE,"FundsFlow";"TransOverview",#N/A,TRUE,"FundsFlow"}</definedName>
    <definedName name="rrrrrr" localSheetId="13" hidden="1">{"SourcesUses",#N/A,TRUE,"FundsFlow";"TransOverview",#N/A,TRUE,"FundsFlow"}</definedName>
    <definedName name="rrrrrr" localSheetId="15" hidden="1">{"SourcesUses",#N/A,TRUE,"FundsFlow";"TransOverview",#N/A,TRUE,"FundsFlow"}</definedName>
    <definedName name="rrrrrr" localSheetId="25"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2" localSheetId="16"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3" hidden="1">{"SourcesUses",#N/A,TRUE,"FundsFlow";"TransOverview",#N/A,TRUE,"FundsFlow"}</definedName>
    <definedName name="rrrrrr2" localSheetId="4" hidden="1">{"SourcesUses",#N/A,TRUE,"FundsFlow";"TransOverview",#N/A,TRUE,"FundsFlow"}</definedName>
    <definedName name="rrrrrr2" localSheetId="13" hidden="1">{"SourcesUses",#N/A,TRUE,"FundsFlow";"TransOverview",#N/A,TRUE,"FundsFlow"}</definedName>
    <definedName name="rrrrrr2" localSheetId="15" hidden="1">{"SourcesUses",#N/A,TRUE,"FundsFlow";"TransOverview",#N/A,TRUE,"FundsFlow"}</definedName>
    <definedName name="rrrrrr2" localSheetId="25"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6">#REF!</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5">#REF!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#REF!</definedName>
    <definedName name="Sale_Price_of_Assets_Input" localSheetId="16">#REF!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5">#REF!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6">#REF!</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5">#REF!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#REF!</definedName>
    <definedName name="scgpl" localSheetId="16">#REF!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5">#REF!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#REF!</definedName>
    <definedName name="sdafsadf" localSheetId="16" hidden="1">{#N/A,#N/A,FALSE,"Aging Summary";#N/A,#N/A,FALSE,"Ratio Analysis";#N/A,#N/A,FALSE,"Test 120 Day Accts";#N/A,#N/A,FALSE,"Tickmarks"}</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4" hidden="1">{#N/A,#N/A,FALSE,"Aging Summary";#N/A,#N/A,FALSE,"Ratio Analysis";#N/A,#N/A,FALSE,"Test 120 Day Accts";#N/A,#N/A,FALSE,"Tickmarks"}</definedName>
    <definedName name="sdafsadf" localSheetId="13" hidden="1">{#N/A,#N/A,FALSE,"Aging Summary";#N/A,#N/A,FALSE,"Ratio Analysis";#N/A,#N/A,FALSE,"Test 120 Day Accts";#N/A,#N/A,FALSE,"Tickmarks"}</definedName>
    <definedName name="sdafsadf" localSheetId="15" hidden="1">{#N/A,#N/A,FALSE,"Aging Summary";#N/A,#N/A,FALSE,"Ratio Analysis";#N/A,#N/A,FALSE,"Test 120 Day Accts";#N/A,#N/A,FALSE,"Tickmarks"}</definedName>
    <definedName name="sdafsadf" localSheetId="25"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f">[27]lookup!$C$4:$F$29</definedName>
    <definedName name="sdge" hidden="1">12</definedName>
    <definedName name="SDHRS" localSheetId="16">#REF!</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5">#REF!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#REF!</definedName>
    <definedName name="Sempra" localSheetId="16">#REF!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5">#REF!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#REF!</definedName>
    <definedName name="sencount" hidden="1">1</definedName>
    <definedName name="Sensitivity_Switch" localSheetId="16">#REF!</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5">#REF!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#REF!</definedName>
    <definedName name="Sensor" localSheetId="16">#REF!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5">#REF!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#REF!</definedName>
    <definedName name="Servicios_DGN_prorrateo" localSheetId="16">#REF!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5">#REF!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#REF!</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6" hidden="1">#REF!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5"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hidden="1">#REF!</definedName>
    <definedName name="SL_Conversion_Date" localSheetId="16">#REF!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5">#REF!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#REF!</definedName>
    <definedName name="SL_Conversion_Month" localSheetId="16">#REF!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5">#REF!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#REF!</definedName>
    <definedName name="SL_Conversion_Year" localSheetId="16">#REF!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5">#REF!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#REF!</definedName>
    <definedName name="SL_Maturity_Date" localSheetId="16">#REF!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5">#REF!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#REF!</definedName>
    <definedName name="SL_Maturity_Year" localSheetId="16">#REF!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5">#REF!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#REF!</definedName>
    <definedName name="SL_Tranche_A_Interest_Expense_Construction" localSheetId="16">#REF!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5">#REF!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#REF!</definedName>
    <definedName name="SL_Tranche_A_Notes_Interest_Expense" localSheetId="16">#REF!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5">#REF!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#REF!</definedName>
    <definedName name="SL_Tranche_A_Notes_Principal_Payments" localSheetId="16">#REF!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5">#REF!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#REF!</definedName>
    <definedName name="SL_Tranche_C_Certificates_Principal_Payments" localSheetId="16">#REF!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5">#REF!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#REF!</definedName>
    <definedName name="Sleepy_Hollow_Payment" localSheetId="16">#REF!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5">#REF!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6">#REF!</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5">#REF!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#REF!</definedName>
    <definedName name="spread_meanreversion" localSheetId="16">#REF!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5">#REF!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#REF!</definedName>
    <definedName name="spread_meanreversion2" localSheetId="16">#REF!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5">#REF!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#REF!</definedName>
    <definedName name="spread_meshpoints" localSheetId="16">#REF!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5">#REF!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#REF!</definedName>
    <definedName name="spread_model" localSheetId="16">#REF!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5">#REF!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#REF!</definedName>
    <definedName name="spread_volatility" localSheetId="16">#REF!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5">#REF!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#REF!</definedName>
    <definedName name="spread_volatility2" localSheetId="16">#REF!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5">#REF!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#REF!</definedName>
    <definedName name="SPWS_WBID">"2FFB1B3F-8871-4190-9222-8139C9167BAF"</definedName>
    <definedName name="ssnra">#REF!</definedName>
    <definedName name="sss" localSheetId="16" hidden="1">{"SourcesUses",#N/A,TRUE,#N/A;"TransOverview",#N/A,TRUE,"CFMODEL"}</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3" hidden="1">{"SourcesUses",#N/A,TRUE,#N/A;"TransOverview",#N/A,TRUE,"CFMODEL"}</definedName>
    <definedName name="sss" localSheetId="4" hidden="1">{"SourcesUses",#N/A,TRUE,#N/A;"TransOverview",#N/A,TRUE,"CFMODEL"}</definedName>
    <definedName name="sss" localSheetId="13" hidden="1">{"SourcesUses",#N/A,TRUE,#N/A;"TransOverview",#N/A,TRUE,"CFMODEL"}</definedName>
    <definedName name="sss" localSheetId="15" hidden="1">{"SourcesUses",#N/A,TRUE,#N/A;"TransOverview",#N/A,TRUE,"CFMODEL"}</definedName>
    <definedName name="sss" localSheetId="25"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ssssssssssssss" localSheetId="16" hidden="1">{"Income Statement",#N/A,FALSE,"CFMODEL";"Balance Sheet",#N/A,FALSE,"CFMODEL"}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3" hidden="1">{"Income Statement",#N/A,FALSE,"CFMODEL";"Balance Sheet",#N/A,FALSE,"CFMODEL"}</definedName>
    <definedName name="sssssssssssssssss" localSheetId="4" hidden="1">{"Income Statement",#N/A,FALSE,"CFMODEL";"Balance Sheet",#N/A,FALSE,"CFMODEL"}</definedName>
    <definedName name="sssssssssssssssss" localSheetId="13" hidden="1">{"Income Statement",#N/A,FALSE,"CFMODEL";"Balance Sheet",#N/A,FALSE,"CFMODEL"}</definedName>
    <definedName name="sssssssssssssssss" localSheetId="15" hidden="1">{"Income Statement",#N/A,FALSE,"CFMODEL";"Balance Sheet",#N/A,FALSE,"CFMODEL"}</definedName>
    <definedName name="sssssssssssssssss" localSheetId="25"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ss" localSheetId="16"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3" hidden="1">{"Income Statement",#N/A,FALSE,"CFMODEL";"Balance Sheet",#N/A,FALSE,"CFMODEL"}</definedName>
    <definedName name="sssssssssssssssssss" localSheetId="4" hidden="1">{"Income Statement",#N/A,FALSE,"CFMODEL";"Balance Sheet",#N/A,FALSE,"CFMODEL"}</definedName>
    <definedName name="sssssssssssssssssss" localSheetId="13" hidden="1">{"Income Statement",#N/A,FALSE,"CFMODEL";"Balance Sheet",#N/A,FALSE,"CFMODEL"}</definedName>
    <definedName name="sssssssssssssssssss" localSheetId="15" hidden="1">{"Income Statement",#N/A,FALSE,"CFMODEL";"Balance Sheet",#N/A,FALSE,"CFMODEL"}</definedName>
    <definedName name="sssssssssssssssssss" localSheetId="25"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taged_Online_Incremental_Net_Cash_Flow_in_Year_1" localSheetId="16">#REF!</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5">#REF!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#REF!</definedName>
    <definedName name="STATEGAS" localSheetId="16">#REF!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5">#REF!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#REF!</definedName>
    <definedName name="STATELEC" localSheetId="16">#REF!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5">#REF!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#REF!</definedName>
    <definedName name="swap_meanreversion" localSheetId="16">#REF!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5">#REF!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#REF!</definedName>
    <definedName name="swap_model" localSheetId="16">#REF!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5">#REF!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#REF!</definedName>
    <definedName name="swap_volatility" localSheetId="16">#REF!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5">#REF!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6">#REF!</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5">#REF!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#REF!</definedName>
    <definedName name="swaption_model" localSheetId="16">#REF!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5">#REF!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#REF!</definedName>
    <definedName name="swaption_volatility" localSheetId="16">#REF!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5">#REF!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#REF!</definedName>
    <definedName name="SWPC_Mgmt_Fee_Base_year">[4]Inputs!$B$162</definedName>
    <definedName name="Synthetic_Lease_Financial_Partial_Year_Factor" localSheetId="16">#REF!</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5">#REF!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#REF!</definedName>
    <definedName name="Synthetic_Lease_Tranche_A_Interest_Expense" localSheetId="16">#REF!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5">#REF!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#REF!</definedName>
    <definedName name="Synthetic_Lease_Tranche_C_Interest_Expense" localSheetId="16">#REF!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5">#REF!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#REF!</definedName>
    <definedName name="T_CREDIT">0.00017</definedName>
    <definedName name="Table1" localSheetId="16">#REF!</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5">#REF!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#REF!</definedName>
    <definedName name="Table1_list" localSheetId="16">#REF!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5">#REF!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#REF!</definedName>
    <definedName name="TableName">"Dummy"</definedName>
    <definedName name="Tax_Rate">[9]Assumptions!$C$20</definedName>
    <definedName name="TaxReturn1992" localSheetId="16">#REF!</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5">#REF!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#REF!</definedName>
    <definedName name="TaxReturn1993" localSheetId="16">#REF!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5">#REF!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#REF!</definedName>
    <definedName name="TBal" localSheetId="16">#REF!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5">#REF!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#REF!</definedName>
    <definedName name="tblChgCodes" localSheetId="16">#REF!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5">#REF!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#REF!</definedName>
    <definedName name="TblConsTypes" localSheetId="16">#REF!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5">#REF!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#REF!</definedName>
    <definedName name="tblRates" localSheetId="16">#REF!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5">#REF!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#REF!</definedName>
    <definedName name="tblrptrate" localSheetId="16">#REF!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5">#REF!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#REF!</definedName>
    <definedName name="TDM" localSheetId="16" hidden="1">{#N/A,#N/A,FALSE,"Aging Summary";#N/A,#N/A,FALSE,"Ratio Analysis";#N/A,#N/A,FALSE,"Test 120 Day Accts";#N/A,#N/A,FALSE,"Tickmarks"}</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4" hidden="1">{#N/A,#N/A,FALSE,"Aging Summary";#N/A,#N/A,FALSE,"Ratio Analysis";#N/A,#N/A,FALSE,"Test 120 Day Accts";#N/A,#N/A,FALSE,"Tickmarks"}</definedName>
    <definedName name="TDM" localSheetId="13" hidden="1">{#N/A,#N/A,FALSE,"Aging Summary";#N/A,#N/A,FALSE,"Ratio Analysis";#N/A,#N/A,FALSE,"Test 120 Day Accts";#N/A,#N/A,FALSE,"Tickmarks"}</definedName>
    <definedName name="TDM" localSheetId="15" hidden="1">{#N/A,#N/A,FALSE,"Aging Summary";#N/A,#N/A,FALSE,"Ratio Analysis";#N/A,#N/A,FALSE,"Test 120 Day Accts";#N/A,#N/A,FALSE,"Tickmarks"}</definedName>
    <definedName name="TDM" localSheetId="25"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EMP">#REF!</definedName>
    <definedName name="template2" localSheetId="16" hidden="1">{"by_month",#N/A,TRUE,"template";"destec_month",#N/A,TRUE,"template";"by_quarter",#N/A,TRUE,"template";"destec_quarter",#N/A,TRUE,"template";"by_year",#N/A,TRUE,"template";"destec_annual",#N/A,TRUE,"template"}</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4" hidden="1">{"by_month",#N/A,TRUE,"template";"destec_month",#N/A,TRUE,"template";"by_quarter",#N/A,TRUE,"template";"destec_quarter",#N/A,TRUE,"template";"by_year",#N/A,TRUE,"template";"destec_annual",#N/A,TRUE,"template"}</definedName>
    <definedName name="template2" localSheetId="13" hidden="1">{"by_month",#N/A,TRUE,"template";"destec_month",#N/A,TRUE,"template";"by_quarter",#N/A,TRUE,"template";"destec_quarter",#N/A,TRUE,"template";"by_year",#N/A,TRUE,"template";"destec_annual",#N/A,TRUE,"template"}</definedName>
    <definedName name="template2" localSheetId="15" hidden="1">{"by_month",#N/A,TRUE,"template";"destec_month",#N/A,TRUE,"template";"by_quarter",#N/A,TRUE,"template";"destec_quarter",#N/A,TRUE,"template";"by_year",#N/A,TRUE,"template";"destec_annual",#N/A,TRUE,"template"}</definedName>
    <definedName name="template2" localSheetId="25"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rst2" localSheetId="16" hidden="1">{"Page_1",#N/A,FALSE,"BAD4Q98";"Page_2",#N/A,FALSE,"BAD4Q98";"Page_3",#N/A,FALSE,"BAD4Q98";"Page_4",#N/A,FALSE,"BAD4Q98";"Page_5",#N/A,FALSE,"BAD4Q98";"Page_6",#N/A,FALSE,"BAD4Q98";"Input_1",#N/A,FALSE,"BAD4Q98";"Input_2",#N/A,FALSE,"BAD4Q98"}</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4" hidden="1">{"Page_1",#N/A,FALSE,"BAD4Q98";"Page_2",#N/A,FALSE,"BAD4Q98";"Page_3",#N/A,FALSE,"BAD4Q98";"Page_4",#N/A,FALSE,"BAD4Q98";"Page_5",#N/A,FALSE,"BAD4Q98";"Page_6",#N/A,FALSE,"BAD4Q98";"Input_1",#N/A,FALSE,"BAD4Q98";"Input_2",#N/A,FALSE,"BAD4Q98"}</definedName>
    <definedName name="terst2" localSheetId="13" hidden="1">{"Page_1",#N/A,FALSE,"BAD4Q98";"Page_2",#N/A,FALSE,"BAD4Q98";"Page_3",#N/A,FALSE,"BAD4Q98";"Page_4",#N/A,FALSE,"BAD4Q98";"Page_5",#N/A,FALSE,"BAD4Q98";"Page_6",#N/A,FALSE,"BAD4Q98";"Input_1",#N/A,FALSE,"BAD4Q98";"Input_2",#N/A,FALSE,"BAD4Q98"}</definedName>
    <definedName name="terst2" localSheetId="15" hidden="1">{"Page_1",#N/A,FALSE,"BAD4Q98";"Page_2",#N/A,FALSE,"BAD4Q98";"Page_3",#N/A,FALSE,"BAD4Q98";"Page_4",#N/A,FALSE,"BAD4Q98";"Page_5",#N/A,FALSE,"BAD4Q98";"Page_6",#N/A,FALSE,"BAD4Q98";"Input_1",#N/A,FALSE,"BAD4Q98";"Input_2",#N/A,FALSE,"BAD4Q98"}</definedName>
    <definedName name="terst2" localSheetId="25"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4" hidden="1">{"Page_1",#N/A,FALSE,"BAD4Q98";"Page_2",#N/A,FALSE,"BAD4Q98";"Page_3",#N/A,FALSE,"BAD4Q98";"Page_4",#N/A,FALSE,"BAD4Q98";"Page_5",#N/A,FALSE,"BAD4Q98";"Page_6",#N/A,FALSE,"BAD4Q98";"Input_1",#N/A,FALSE,"BAD4Q98";"Input_2",#N/A,FALSE,"BAD4Q98"}</definedName>
    <definedName name="test" localSheetId="13" hidden="1">{"Page_1",#N/A,FALSE,"BAD4Q98";"Page_2",#N/A,FALSE,"BAD4Q98";"Page_3",#N/A,FALSE,"BAD4Q98";"Page_4",#N/A,FALSE,"BAD4Q98";"Page_5",#N/A,FALSE,"BAD4Q98";"Page_6",#N/A,FALSE,"BAD4Q98";"Input_1",#N/A,FALSE,"BAD4Q98";"Input_2",#N/A,FALSE,"BAD4Q98"}</definedName>
    <definedName name="test" localSheetId="15" hidden="1">{"Page_1",#N/A,FALSE,"BAD4Q98";"Page_2",#N/A,FALSE,"BAD4Q98";"Page_3",#N/A,FALSE,"BAD4Q98";"Page_4",#N/A,FALSE,"BAD4Q98";"Page_5",#N/A,FALSE,"BAD4Q98";"Page_6",#N/A,FALSE,"BAD4Q98";"Input_1",#N/A,FALSE,"BAD4Q98";"Input_2",#N/A,FALSE,"BAD4Q98"}</definedName>
    <definedName name="test" localSheetId="25"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_1" localSheetId="16" hidden="1">{"Control_DataContact",#N/A,FALSE,"Control"}</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3" hidden="1">{"Control_DataContact",#N/A,FALSE,"Control"}</definedName>
    <definedName name="test_1" localSheetId="4" hidden="1">{"Control_DataContact",#N/A,FALSE,"Control"}</definedName>
    <definedName name="test_1" localSheetId="13" hidden="1">{"Control_DataContact",#N/A,FALSE,"Control"}</definedName>
    <definedName name="test_1" localSheetId="15" hidden="1">{"Control_DataContact",#N/A,FALSE,"Control"}</definedName>
    <definedName name="test_1" localSheetId="25"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0">#REF!</definedName>
    <definedName name="TEST1" localSheetId="16">#REF!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5">#REF!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#REF!</definedName>
    <definedName name="test1_1" localSheetId="16" hidden="1">{"Sch.D_P_1Gas",#N/A,FALSE,"Sch.D";"Sch.D_P_2Elec",#N/A,FALSE,"Sch.D"}</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3" hidden="1">{"Sch.D_P_1Gas",#N/A,FALSE,"Sch.D";"Sch.D_P_2Elec",#N/A,FALSE,"Sch.D"}</definedName>
    <definedName name="test1_1" localSheetId="4" hidden="1">{"Sch.D_P_1Gas",#N/A,FALSE,"Sch.D";"Sch.D_P_2Elec",#N/A,FALSE,"Sch.D"}</definedName>
    <definedName name="test1_1" localSheetId="13" hidden="1">{"Sch.D_P_1Gas",#N/A,FALSE,"Sch.D";"Sch.D_P_2Elec",#N/A,FALSE,"Sch.D"}</definedName>
    <definedName name="test1_1" localSheetId="15" hidden="1">{"Sch.D_P_1Gas",#N/A,FALSE,"Sch.D";"Sch.D_P_2Elec",#N/A,FALSE,"Sch.D"}</definedName>
    <definedName name="test1_1" localSheetId="25"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2">#REF!</definedName>
    <definedName name="test2006" localSheetId="16" hidden="1">{"SourcesUses",#N/A,TRUE,#N/A;"TransOverview",#N/A,TRUE,"CFMODEL"}</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3" hidden="1">{"SourcesUses",#N/A,TRUE,#N/A;"TransOverview",#N/A,TRUE,"CFMODEL"}</definedName>
    <definedName name="test2006" localSheetId="4" hidden="1">{"SourcesUses",#N/A,TRUE,#N/A;"TransOverview",#N/A,TRUE,"CFMODEL"}</definedName>
    <definedName name="test2006" localSheetId="13" hidden="1">{"SourcesUses",#N/A,TRUE,#N/A;"TransOverview",#N/A,TRUE,"CFMODEL"}</definedName>
    <definedName name="test2006" localSheetId="15" hidden="1">{"SourcesUses",#N/A,TRUE,#N/A;"TransOverview",#N/A,TRUE,"CFMODEL"}</definedName>
    <definedName name="test2006" localSheetId="25"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3">#REF!</definedName>
    <definedName name="test3_1" localSheetId="16" hidden="1">{"Sch.E_PayrollExp",#N/A,TRUE,"Sch.E,F,G,H";"Sch.F_PayrollTaxes",#N/A,TRUE,"Sch.E,F,G,H";"Sch.G_IncentComp",#N/A,TRUE,"Sch.E,F,G,H";"Sch.H_P1_EmplBeneSum",#N/A,TRUE,"Sch.E,F,G,H"}</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4" hidden="1">{"Sch.E_PayrollExp",#N/A,TRUE,"Sch.E,F,G,H";"Sch.F_PayrollTaxes",#N/A,TRUE,"Sch.E,F,G,H";"Sch.G_IncentComp",#N/A,TRUE,"Sch.E,F,G,H";"Sch.H_P1_EmplBeneSum",#N/A,TRUE,"Sch.E,F,G,H"}</definedName>
    <definedName name="test3_1" localSheetId="13" hidden="1">{"Sch.E_PayrollExp",#N/A,TRUE,"Sch.E,F,G,H";"Sch.F_PayrollTaxes",#N/A,TRUE,"Sch.E,F,G,H";"Sch.G_IncentComp",#N/A,TRUE,"Sch.E,F,G,H";"Sch.H_P1_EmplBeneSum",#N/A,TRUE,"Sch.E,F,G,H"}</definedName>
    <definedName name="test3_1" localSheetId="15" hidden="1">{"Sch.E_PayrollExp",#N/A,TRUE,"Sch.E,F,G,H";"Sch.F_PayrollTaxes",#N/A,TRUE,"Sch.E,F,G,H";"Sch.G_IncentComp",#N/A,TRUE,"Sch.E,F,G,H";"Sch.H_P1_EmplBeneSum",#N/A,TRUE,"Sch.E,F,G,H"}</definedName>
    <definedName name="test3_1" localSheetId="25"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4">#REF!</definedName>
    <definedName name="TESTHKEY" localSheetId="16">#REF!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5">#REF!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#REF!</definedName>
    <definedName name="TESTKEYS" localSheetId="16">#REF!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5">#REF!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#REF!</definedName>
    <definedName name="TESTVKEY" localSheetId="16">#REF!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5">#REF!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#REF!</definedName>
    <definedName name="TextRefCopyRangeCount" hidden="1">39</definedName>
    <definedName name="Ticker">"EFTC"</definedName>
    <definedName name="Total_Ancillary_Service_Revenues">#REF!</definedName>
    <definedName name="Total_Annual_Capacity_Revenues" localSheetId="16">#REF!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5">#REF!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#REF!</definedName>
    <definedName name="Total_Base_Plant_Delivered_MWh" localSheetId="16">#REF!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5">#REF!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#REF!</definedName>
    <definedName name="Total_Draws" localSheetId="16">#REF!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5">#REF!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#REF!</definedName>
    <definedName name="Total_Gas_Cost" localSheetId="16">#REF!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5">#REF!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#REF!</definedName>
    <definedName name="Total_Market_Delivered_MWh" localSheetId="16">#REF!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5">#REF!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#REF!</definedName>
    <definedName name="Total_Project_Cost" localSheetId="16">#REF!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5">#REF!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#REF!</definedName>
    <definedName name="Total_PSA_Delivered_MWh" localSheetId="16">#REF!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5">#REF!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#REF!</definedName>
    <definedName name="Total_Variable_Energy_Revenues" localSheetId="16">#REF!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5">#REF!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#REF!</definedName>
    <definedName name="TownCode" localSheetId="16">#REF!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5">#REF!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6" hidden="1">#REF!</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5"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hidden="1">#REF!</definedName>
    <definedName name="turnover" localSheetId="16">#REF!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5">#REF!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#REF!</definedName>
    <definedName name="tytyt" localSheetId="16">#REF!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5">#REF!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6">#REF!</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5">#REF!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#REF!</definedName>
    <definedName name="Unused_Commitment" localSheetId="16">#REF!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5">#REF!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#REF!</definedName>
    <definedName name="USGenLLC_Taxes" localSheetId="16">#REF!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5">#REF!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#REF!</definedName>
    <definedName name="Utility" localSheetId="16">'[8]misc tables'!$B$16:$B$17</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5">'[8]misc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'[8]misc tables'!$B$16:$B$17</definedName>
    <definedName name="v">[2]Parameters!$D$18</definedName>
    <definedName name="val">[2]Parameters!$D$6</definedName>
    <definedName name="Validation" localSheetId="16">#REF!</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5">#REF!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#REF!</definedName>
    <definedName name="Values_Entered" localSheetId="16">IF(LOAN_AMOUNT*INTEREST_RATE*LOAN_YEARS*LOAN_START&gt;0,1,0)</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13">IF(LOAN_AMOUNT*INTEREST_RATE*LOAN_YEARS*LOAN_START&gt;0,1,0)</definedName>
    <definedName name="Values_Entered" localSheetId="15">IF(LOAN_AMOUNT*INTEREST_RATE*LOAN_YEARS*LOAN_START&gt;0,1,0)</definedName>
    <definedName name="Values_Entered" localSheetId="25">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IF(LOAN_AMOUNT*INTEREST_RATE*LOAN_YEARS*LOAN_START&gt;0,1,0)</definedName>
    <definedName name="Values_Entered_Pref" localSheetId="16">IF(LOAN_AMOUNT_PREF*INTEREST_RATE_PREF*LOAN_YEARS_PREF*LOAN_START_PREF&gt;0,1,0)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3">IF(LOAN_AMOUNT_PREF*INTEREST_RATE_PREF*LOAN_YEARS_PREF*LOAN_START_PREF&gt;0,1,0)</definedName>
    <definedName name="Values_Entered_Pref" localSheetId="4">IF(LOAN_AMOUNT_PREF*INTEREST_RATE_PREF*LOAN_YEARS_PREF*LOAN_START_PREF&gt;0,1,0)</definedName>
    <definedName name="Values_Entered_Pref" localSheetId="13">IF(LOAN_AMOUNT_PREF*INTEREST_RATE_PREF*LOAN_YEARS_PREF*LOAN_START_PREF&gt;0,1,0)</definedName>
    <definedName name="Values_Entered_Pref" localSheetId="15">IF(LOAN_AMOUNT_PREF*INTEREST_RATE_PREF*LOAN_YEARS_PREF*LOAN_START_PREF&gt;0,1,0)</definedName>
    <definedName name="Values_Entered_Pref" localSheetId="25">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IF(LOAN_AMOUNT_PREF*INTEREST_RATE_PREF*LOAN_YEARS_PREF*LOAN_START_PREF&gt;0,1,0)</definedName>
    <definedName name="vol_data">[5]Inputs!$H$3</definedName>
    <definedName name="w" localSheetId="16" hidden="1">{"SourcesUses",#N/A,TRUE,"CFMODEL";"TransOverview",#N/A,TRUE,"CFMODEL"}</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3" hidden="1">{"SourcesUses",#N/A,TRUE,"CFMODEL";"TransOverview",#N/A,TRUE,"CFMODEL"}</definedName>
    <definedName name="w" localSheetId="4" hidden="1">{"SourcesUses",#N/A,TRUE,"CFMODEL";"TransOverview",#N/A,TRUE,"CFMODEL"}</definedName>
    <definedName name="w" localSheetId="13" hidden="1">{"SourcesUses",#N/A,TRUE,"CFMODEL";"TransOverview",#N/A,TRUE,"CFMODEL"}</definedName>
    <definedName name="w" localSheetId="15" hidden="1">{"SourcesUses",#N/A,TRUE,"CFMODEL";"TransOverview",#N/A,TRUE,"CFMODEL"}</definedName>
    <definedName name="w" localSheetId="25"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_NWC_NCashAP">#REF!</definedName>
    <definedName name="W_NWC_NCashAR" localSheetId="16">#REF!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5">#REF!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#REF!</definedName>
    <definedName name="W_NWC_NCashComNPurch" localSheetId="16">#REF!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5">#REF!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#REF!</definedName>
    <definedName name="W_NWC_NCashCustDep" localSheetId="16">#REF!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5">#REF!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#REF!</definedName>
    <definedName name="W_NWC_NCashDivPay" localSheetId="16">#REF!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5">#REF!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#REF!</definedName>
    <definedName name="W_NWC_NCashEnergyAssets" localSheetId="16">#REF!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5">#REF!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#REF!</definedName>
    <definedName name="W_NWC_NCashEnergyLiabilities" localSheetId="16">#REF!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5">#REF!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#REF!</definedName>
    <definedName name="W_NWC_NCashIntPay" localSheetId="16">#REF!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5">#REF!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#REF!</definedName>
    <definedName name="W_NWC_NCashInventory" localSheetId="16">#REF!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5">#REF!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#REF!</definedName>
    <definedName name="W_NWC_NCashNP" localSheetId="16">#REF!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5">#REF!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#REF!</definedName>
    <definedName name="W_NWC_NCashNR" localSheetId="16">#REF!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5">#REF!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#REF!</definedName>
    <definedName name="W_NWC_NCashOthAssets" localSheetId="16">#REF!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5">#REF!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#REF!</definedName>
    <definedName name="W_NWC_NCashOthLiabilities" localSheetId="16">#REF!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5">#REF!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#REF!</definedName>
    <definedName name="W_NWC_NCashRegAssets" localSheetId="16">#REF!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5">#REF!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#REF!</definedName>
    <definedName name="W_NWC_NCashRegLiabilities" localSheetId="16">#REF!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5">#REF!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#REF!</definedName>
    <definedName name="W_NWC_NCashRepurchaseObligations" localSheetId="16">#REF!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5">#REF!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#REF!</definedName>
    <definedName name="W_NWC_NCashResaleAgreements" localSheetId="16">#REF!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5">#REF!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#REF!</definedName>
    <definedName name="W_NWC_NCashTAX" localSheetId="16">#REF!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5">#REF!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#REF!</definedName>
    <definedName name="Wage_Escalation_Rate">[9]Assumptions!$C$22</definedName>
    <definedName name="what?" localSheetId="16" hidden="1">{"phase 1 ecm table",#N/A,FALSE,"ECM Matrix";"total ecm table",#N/A,FALSE,"ECM Matrix"}</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3" hidden="1">{"phase 1 ecm table",#N/A,FALSE,"ECM Matrix";"total ecm table",#N/A,FALSE,"ECM Matrix"}</definedName>
    <definedName name="what?" localSheetId="4" hidden="1">{"phase 1 ecm table",#N/A,FALSE,"ECM Matrix";"total ecm table",#N/A,FALSE,"ECM Matrix"}</definedName>
    <definedName name="what?" localSheetId="13" hidden="1">{"phase 1 ecm table",#N/A,FALSE,"ECM Matrix";"total ecm table",#N/A,FALSE,"ECM Matrix"}</definedName>
    <definedName name="what?" localSheetId="15" hidden="1">{"phase 1 ecm table",#N/A,FALSE,"ECM Matrix";"total ecm table",#N/A,FALSE,"ECM Matrix"}</definedName>
    <definedName name="what?" localSheetId="25"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16" hidden="1">{"okte1",#N/A,FALSE,"OKTE GAS CONV";"okte2",#N/A,FALSE,"OKTE GAS CONV";"okte3",#N/A,FALSE,"OKTE GAS CONV";"okte4",#N/A,FALSE,"OKTE GAS CONV"}</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4" hidden="1">{"okte1",#N/A,FALSE,"OKTE GAS CONV";"okte2",#N/A,FALSE,"OKTE GAS CONV";"okte3",#N/A,FALSE,"OKTE GAS CONV";"okte4",#N/A,FALSE,"OKTE GAS CONV"}</definedName>
    <definedName name="what??" localSheetId="13" hidden="1">{"okte1",#N/A,FALSE,"OKTE GAS CONV";"okte2",#N/A,FALSE,"OKTE GAS CONV";"okte3",#N/A,FALSE,"OKTE GAS CONV";"okte4",#N/A,FALSE,"OKTE GAS CONV"}</definedName>
    <definedName name="what??" localSheetId="15" hidden="1">{"okte1",#N/A,FALSE,"OKTE GAS CONV";"okte2",#N/A,FALSE,"OKTE GAS CONV";"okte3",#N/A,FALSE,"OKTE GAS CONV";"okte4",#N/A,FALSE,"OKTE GAS CONV"}</definedName>
    <definedName name="what??" localSheetId="25"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4" hidden="1">{"Overhead",#N/A,FALSE,"NEW FINMODEL";"Overhead",#N/A,FALSE,"Cash flow Phase 1";"Overhead PH1 w Benefits",#N/A,FALSE,"ECM Matrix";"Overhead PH1 w RFP",#N/A,FALSE,"ECM Matrix";"Overhead Total w benefits",#N/A,FALSE,"ECM Matrix";"Overhead Total w RFP",#N/A,FALSE,"ECM Matrix"}</definedName>
    <definedName name="what???" localSheetId="13" hidden="1">{"Overhead",#N/A,FALSE,"NEW FINMODEL";"Overhead",#N/A,FALSE,"Cash flow Phase 1";"Overhead PH1 w Benefits",#N/A,FALSE,"ECM Matrix";"Overhead PH1 w RFP",#N/A,FALSE,"ECM Matrix";"Overhead Total w benefits",#N/A,FALSE,"ECM Matrix";"Overhead Total w RFP",#N/A,FALSE,"ECM Matrix"}</definedName>
    <definedName name="what???" localSheetId="15" hidden="1">{"Overhead",#N/A,FALSE,"NEW FINMODEL";"Overhead",#N/A,FALSE,"Cash flow Phase 1";"Overhead PH1 w Benefits",#N/A,FALSE,"ECM Matrix";"Overhead PH1 w RFP",#N/A,FALSE,"ECM Matrix";"Overhead Total w benefits",#N/A,FALSE,"ECM Matrix";"Overhead Total w RFP",#N/A,FALSE,"ECM Matrix"}</definedName>
    <definedName name="what???" localSheetId="25"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4" hidden="1">{"Overhead",#N/A,FALSE,"NEW FINMODEL";"Overhead",#N/A,FALSE,"Cash flow Phase 1";"Overhead PH1 w Benefits",#N/A,FALSE,"ECM Matrix";"Overhead PH1 w RFP",#N/A,FALSE,"ECM Matrix";"Overhead Total w benefits",#N/A,FALSE,"ECM Matrix";"Overhead Total w RFP",#N/A,FALSE,"ECM Matrix"}</definedName>
    <definedName name="what???1" localSheetId="13" hidden="1">{"Overhead",#N/A,FALSE,"NEW FINMODEL";"Overhead",#N/A,FALSE,"Cash flow Phase 1";"Overhead PH1 w Benefits",#N/A,FALSE,"ECM Matrix";"Overhead PH1 w RFP",#N/A,FALSE,"ECM Matrix";"Overhead Total w benefits",#N/A,FALSE,"ECM Matrix";"Overhead Total w RFP",#N/A,FALSE,"ECM Matrix"}</definedName>
    <definedName name="what???1" localSheetId="15" hidden="1">{"Overhead",#N/A,FALSE,"NEW FINMODEL";"Overhead",#N/A,FALSE,"Cash flow Phase 1";"Overhead PH1 w Benefits",#N/A,FALSE,"ECM Matrix";"Overhead PH1 w RFP",#N/A,FALSE,"ECM Matrix";"Overhead Total w benefits",#N/A,FALSE,"ECM Matrix";"Overhead Total w RFP",#N/A,FALSE,"ECM Matrix"}</definedName>
    <definedName name="what???1" localSheetId="25"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16" hidden="1">{"okte1",#N/A,FALSE,"OKTE GAS CONV";"okte2",#N/A,FALSE,"OKTE GAS CONV";"okte3",#N/A,FALSE,"OKTE GAS CONV";"okte4",#N/A,FALSE,"OKTE GAS CONV"}</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4" hidden="1">{"okte1",#N/A,FALSE,"OKTE GAS CONV";"okte2",#N/A,FALSE,"OKTE GAS CONV";"okte3",#N/A,FALSE,"OKTE GAS CONV";"okte4",#N/A,FALSE,"OKTE GAS CONV"}</definedName>
    <definedName name="what??1" localSheetId="13" hidden="1">{"okte1",#N/A,FALSE,"OKTE GAS CONV";"okte2",#N/A,FALSE,"OKTE GAS CONV";"okte3",#N/A,FALSE,"OKTE GAS CONV";"okte4",#N/A,FALSE,"OKTE GAS CONV"}</definedName>
    <definedName name="what??1" localSheetId="15" hidden="1">{"okte1",#N/A,FALSE,"OKTE GAS CONV";"okte2",#N/A,FALSE,"OKTE GAS CONV";"okte3",#N/A,FALSE,"OKTE GAS CONV";"okte4",#N/A,FALSE,"OKTE GAS CONV"}</definedName>
    <definedName name="what??1" localSheetId="25"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16" hidden="1">{"phase 1 ecm table",#N/A,FALSE,"ECM Matrix";"total ecm table",#N/A,FALSE,"ECM Matrix"}</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3" hidden="1">{"phase 1 ecm table",#N/A,FALSE,"ECM Matrix";"total ecm table",#N/A,FALSE,"ECM Matrix"}</definedName>
    <definedName name="what1" localSheetId="4" hidden="1">{"phase 1 ecm table",#N/A,FALSE,"ECM Matrix";"total ecm table",#N/A,FALSE,"ECM Matrix"}</definedName>
    <definedName name="what1" localSheetId="13" hidden="1">{"phase 1 ecm table",#N/A,FALSE,"ECM Matrix";"total ecm table",#N/A,FALSE,"ECM Matrix"}</definedName>
    <definedName name="what1" localSheetId="15" hidden="1">{"phase 1 ecm table",#N/A,FALSE,"ECM Matrix";"total ecm table",#N/A,FALSE,"ECM Matrix"}</definedName>
    <definedName name="what1" localSheetId="25"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th" localSheetId="16" hidden="1">{"Page_1",#N/A,FALSE,"BAD4Q98";"Page_2",#N/A,FALSE,"BAD4Q98";"Page_3",#N/A,FALSE,"BAD4Q98";"Page_4",#N/A,FALSE,"BAD4Q98";"Page_5",#N/A,FALSE,"BAD4Q98";"Page_6",#N/A,FALSE,"BAD4Q98";"Input_1",#N/A,FALSE,"BAD4Q98";"Input_2",#N/A,FALSE,"BAD4Q98"}</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4" hidden="1">{"Page_1",#N/A,FALSE,"BAD4Q98";"Page_2",#N/A,FALSE,"BAD4Q98";"Page_3",#N/A,FALSE,"BAD4Q98";"Page_4",#N/A,FALSE,"BAD4Q98";"Page_5",#N/A,FALSE,"BAD4Q98";"Page_6",#N/A,FALSE,"BAD4Q98";"Input_1",#N/A,FALSE,"BAD4Q98";"Input_2",#N/A,FALSE,"BAD4Q98"}</definedName>
    <definedName name="whatth" localSheetId="13" hidden="1">{"Page_1",#N/A,FALSE,"BAD4Q98";"Page_2",#N/A,FALSE,"BAD4Q98";"Page_3",#N/A,FALSE,"BAD4Q98";"Page_4",#N/A,FALSE,"BAD4Q98";"Page_5",#N/A,FALSE,"BAD4Q98";"Page_6",#N/A,FALSE,"BAD4Q98";"Input_1",#N/A,FALSE,"BAD4Q98";"Input_2",#N/A,FALSE,"BAD4Q98"}</definedName>
    <definedName name="whatth" localSheetId="15" hidden="1">{"Page_1",#N/A,FALSE,"BAD4Q98";"Page_2",#N/A,FALSE,"BAD4Q98";"Page_3",#N/A,FALSE,"BAD4Q98";"Page_4",#N/A,FALSE,"BAD4Q98";"Page_5",#N/A,FALSE,"BAD4Q98";"Page_6",#N/A,FALSE,"BAD4Q98";"Input_1",#N/A,FALSE,"BAD4Q98";"Input_2",#N/A,FALSE,"BAD4Q98"}</definedName>
    <definedName name="whatth" localSheetId="25"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o" localSheetId="16" hidden="1">{"phase 1 ecm table",#N/A,FALSE,"ECM Matrix";"total ecm table",#N/A,FALSE,"ECM Matrix"}</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3" hidden="1">{"phase 1 ecm table",#N/A,FALSE,"ECM Matrix";"total ecm table",#N/A,FALSE,"ECM Matrix"}</definedName>
    <definedName name="who" localSheetId="4" hidden="1">{"phase 1 ecm table",#N/A,FALSE,"ECM Matrix";"total ecm table",#N/A,FALSE,"ECM Matrix"}</definedName>
    <definedName name="who" localSheetId="13" hidden="1">{"phase 1 ecm table",#N/A,FALSE,"ECM Matrix";"total ecm table",#N/A,FALSE,"ECM Matrix"}</definedName>
    <definedName name="who" localSheetId="15" hidden="1">{"phase 1 ecm table",#N/A,FALSE,"ECM Matrix";"total ecm table",#N/A,FALSE,"ECM Matrix"}</definedName>
    <definedName name="who" localSheetId="25"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a" localSheetId="16" hidden="1">{"okte1",#N/A,FALSE,"OKTE GAS CONV";"okte2",#N/A,FALSE,"OKTE GAS CONV";"okte3",#N/A,FALSE,"OKTE GAS CONV";"okte4",#N/A,FALSE,"OKTE GAS CONV"}</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4" hidden="1">{"okte1",#N/A,FALSE,"OKTE GAS CONV";"okte2",#N/A,FALSE,"OKTE GAS CONV";"okte3",#N/A,FALSE,"OKTE GAS CONV";"okte4",#N/A,FALSE,"OKTE GAS CONV"}</definedName>
    <definedName name="whoa" localSheetId="13" hidden="1">{"okte1",#N/A,FALSE,"OKTE GAS CONV";"okte2",#N/A,FALSE,"OKTE GAS CONV";"okte3",#N/A,FALSE,"OKTE GAS CONV";"okte4",#N/A,FALSE,"OKTE GAS CONV"}</definedName>
    <definedName name="whoa" localSheetId="15" hidden="1">{"okte1",#N/A,FALSE,"OKTE GAS CONV";"okte2",#N/A,FALSE,"OKTE GAS CONV";"okte3",#N/A,FALSE,"OKTE GAS CONV";"okte4",#N/A,FALSE,"OKTE GAS CONV"}</definedName>
    <definedName name="whoa" localSheetId="25"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orking_Capital_Facility_Commitment_Fee_Rate_year_6_plus" localSheetId="16">#REF!</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5">#REF!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#REF!</definedName>
    <definedName name="Working_Capital_Facility_Spread_year_6_plus" localSheetId="16">#REF!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5">#REF!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#REF!</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5"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6"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ll." localSheetId="16" hidden="1">{"ecm (CES Inputs)",#N/A,FALSE,"CES Inputs";"finmod (CES Inputs)",#N/A,FALSE,"CES Inputs";"buyout (Buyout)",#N/A,FALSE,"CES Inputs";"hillpay (CES Inputs)",#N/A,FALSE,"CES Inputs";"psc (PSC Output)",#N/A,FALSE,"PSC Output"}</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4" hidden="1">{"ecm (CES Inputs)",#N/A,FALSE,"CES Inputs";"finmod (CES Inputs)",#N/A,FALSE,"CES Inputs";"buyout (Buyout)",#N/A,FALSE,"CES Inputs";"hillpay (CES Inputs)",#N/A,FALSE,"CES Inputs";"psc (PSC Output)",#N/A,FALSE,"PSC Output"}</definedName>
    <definedName name="wrn.All." localSheetId="13" hidden="1">{"ecm (CES Inputs)",#N/A,FALSE,"CES Inputs";"finmod (CES Inputs)",#N/A,FALSE,"CES Inputs";"buyout (Buyout)",#N/A,FALSE,"CES Inputs";"hillpay (CES Inputs)",#N/A,FALSE,"CES Inputs";"psc (PSC Output)",#N/A,FALSE,"PSC Output"}</definedName>
    <definedName name="wrn.All." localSheetId="15" hidden="1">{"ecm (CES Inputs)",#N/A,FALSE,"CES Inputs";"finmod (CES Inputs)",#N/A,FALSE,"CES Inputs";"buyout (Buyout)",#N/A,FALSE,"CES Inputs";"hillpay (CES Inputs)",#N/A,FALSE,"CES Inputs";"psc (PSC Output)",#N/A,FALSE,"PSC Output"}</definedName>
    <definedName name="wrn.All." localSheetId="25"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5"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6" hidden="1">{#N/A,#N/A,FALSE,"trates"}</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3" hidden="1">{#N/A,#N/A,FALSE,"trates"}</definedName>
    <definedName name="wrn.BL." localSheetId="4" hidden="1">{#N/A,#N/A,FALSE,"trates"}</definedName>
    <definedName name="wrn.BL." localSheetId="13" hidden="1">{#N/A,#N/A,FALSE,"trates"}</definedName>
    <definedName name="wrn.BL." localSheetId="15" hidden="1">{#N/A,#N/A,FALSE,"trates"}</definedName>
    <definedName name="wrn.BL." localSheetId="25"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5"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6" hidden="1">{#N/A,#N/A,TRUE,"SDGE";#N/A,#N/A,TRUE,"GBU";#N/A,#N/A,TRUE,"TBU";#N/A,#N/A,TRUE,"EDBU";#N/A,#N/A,TRUE,"ExclCC"}</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3" hidden="1">{#N/A,#N/A,TRUE,"SDGE";#N/A,#N/A,TRUE,"GBU";#N/A,#N/A,TRUE,"TBU";#N/A,#N/A,TRUE,"EDBU";#N/A,#N/A,TRUE,"ExclCC"}</definedName>
    <definedName name="wrn.busum." localSheetId="4" hidden="1">{#N/A,#N/A,TRUE,"SDGE";#N/A,#N/A,TRUE,"GBU";#N/A,#N/A,TRUE,"TBU";#N/A,#N/A,TRUE,"EDBU";#N/A,#N/A,TRUE,"ExclCC"}</definedName>
    <definedName name="wrn.busum." localSheetId="13" hidden="1">{#N/A,#N/A,TRUE,"SDGE";#N/A,#N/A,TRUE,"GBU";#N/A,#N/A,TRUE,"TBU";#N/A,#N/A,TRUE,"EDBU";#N/A,#N/A,TRUE,"ExclCC"}</definedName>
    <definedName name="wrn.busum." localSheetId="15" hidden="1">{#N/A,#N/A,TRUE,"SDGE";#N/A,#N/A,TRUE,"GBU";#N/A,#N/A,TRUE,"TBU";#N/A,#N/A,TRUE,"EDBU";#N/A,#N/A,TRUE,"ExclCC"}</definedName>
    <definedName name="wrn.busum." localSheetId="25"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6" hidden="1">{"Control_P1",#N/A,FALSE,"Control";"Control_P2",#N/A,FALSE,"Control";"Control_P3",#N/A,FALSE,"Control";"Control_P4",#N/A,FALSE,"Control"}</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4" hidden="1">{"Control_P1",#N/A,FALSE,"Control";"Control_P2",#N/A,FALSE,"Control";"Control_P3",#N/A,FALSE,"Control";"Control_P4",#N/A,FALSE,"Control"}</definedName>
    <definedName name="wrn.ControlSheets." localSheetId="13" hidden="1">{"Control_P1",#N/A,FALSE,"Control";"Control_P2",#N/A,FALSE,"Control";"Control_P3",#N/A,FALSE,"Control";"Control_P4",#N/A,FALSE,"Control"}</definedName>
    <definedName name="wrn.ControlSheets." localSheetId="15" hidden="1">{"Control_P1",#N/A,FALSE,"Control";"Control_P2",#N/A,FALSE,"Control";"Control_P3",#N/A,FALSE,"Control";"Control_P4",#N/A,FALSE,"Control"}</definedName>
    <definedName name="wrn.ControlSheets." localSheetId="25"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4" hidden="1">{"Control_P1",#N/A,FALSE,"Control";"Control_P2",#N/A,FALSE,"Control";"Control_P3",#N/A,FALSE,"Control";"Control_P4",#N/A,FALSE,"Control"}</definedName>
    <definedName name="wrn.ControlSheets._1" localSheetId="13" hidden="1">{"Control_P1",#N/A,FALSE,"Control";"Control_P2",#N/A,FALSE,"Control";"Control_P3",#N/A,FALSE,"Control";"Control_P4",#N/A,FALSE,"Control"}</definedName>
    <definedName name="wrn.ControlSheets._1" localSheetId="15" hidden="1">{"Control_P1",#N/A,FALSE,"Control";"Control_P2",#N/A,FALSE,"Control";"Control_P3",#N/A,FALSE,"Control";"Control_P4",#N/A,FALSE,"Control"}</definedName>
    <definedName name="wrn.ControlSheets._1" localSheetId="25"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STOS." localSheetId="16" hidden="1">{#N/A,#N/A,FALSE,"RECAP";#N/A,#N/A,FALSE,"MATBYCLS";#N/A,#N/A,FALSE,"STATUS";#N/A,#N/A,FALSE,"OP-ACT";#N/A,#N/A,FALSE,"W_O"}</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3" hidden="1">{#N/A,#N/A,FALSE,"RECAP";#N/A,#N/A,FALSE,"MATBYCLS";#N/A,#N/A,FALSE,"STATUS";#N/A,#N/A,FALSE,"OP-ACT";#N/A,#N/A,FALSE,"W_O"}</definedName>
    <definedName name="wrn.COSTOS." localSheetId="4" hidden="1">{#N/A,#N/A,FALSE,"RECAP";#N/A,#N/A,FALSE,"MATBYCLS";#N/A,#N/A,FALSE,"STATUS";#N/A,#N/A,FALSE,"OP-ACT";#N/A,#N/A,FALSE,"W_O"}</definedName>
    <definedName name="wrn.COSTOS." localSheetId="13" hidden="1">{#N/A,#N/A,FALSE,"RECAP";#N/A,#N/A,FALSE,"MATBYCLS";#N/A,#N/A,FALSE,"STATUS";#N/A,#N/A,FALSE,"OP-ACT";#N/A,#N/A,FALSE,"W_O"}</definedName>
    <definedName name="wrn.COSTOS." localSheetId="15" hidden="1">{#N/A,#N/A,FALSE,"RECAP";#N/A,#N/A,FALSE,"MATBYCLS";#N/A,#N/A,FALSE,"STATUS";#N/A,#N/A,FALSE,"OP-ACT";#N/A,#N/A,FALSE,"W_O"}</definedName>
    <definedName name="wrn.COSTOS." localSheetId="25"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Data." localSheetId="16" hidden="1">{#N/A,#N/A,FALSE,"3 Year Plan"}</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3" hidden="1">{#N/A,#N/A,FALSE,"3 Year Plan"}</definedName>
    <definedName name="wrn.Data." localSheetId="4" hidden="1">{#N/A,#N/A,FALSE,"3 Year Plan"}</definedName>
    <definedName name="wrn.Data." localSheetId="13" hidden="1">{#N/A,#N/A,FALSE,"3 Year Plan"}</definedName>
    <definedName name="wrn.Data." localSheetId="15" hidden="1">{#N/A,#N/A,FALSE,"3 Year Plan"}</definedName>
    <definedName name="wrn.Data." localSheetId="25"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_Contact." localSheetId="16" hidden="1">{"Control_DataContact",#N/A,FALSE,"Control"}</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3" hidden="1">{"Control_DataContact",#N/A,FALSE,"Control"}</definedName>
    <definedName name="wrn.Data_Contact." localSheetId="4" hidden="1">{"Control_DataContact",#N/A,FALSE,"Control"}</definedName>
    <definedName name="wrn.Data_Contact." localSheetId="13" hidden="1">{"Control_DataContact",#N/A,FALSE,"Control"}</definedName>
    <definedName name="wrn.Data_Contact." localSheetId="15" hidden="1">{"Control_DataContact",#N/A,FALSE,"Control"}</definedName>
    <definedName name="wrn.Data_Contact." localSheetId="25"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_1" localSheetId="16"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3" hidden="1">{"Control_DataContact",#N/A,FALSE,"Control"}</definedName>
    <definedName name="wrn.Data_Contact._1" localSheetId="4" hidden="1">{"Control_DataContact",#N/A,FALSE,"Control"}</definedName>
    <definedName name="wrn.Data_Contact._1" localSheetId="13" hidden="1">{"Control_DataContact",#N/A,FALSE,"Control"}</definedName>
    <definedName name="wrn.Data_Contact._1" localSheetId="15" hidden="1">{"Control_DataContact",#N/A,FALSE,"Control"}</definedName>
    <definedName name="wrn.Data_Contact._1" localSheetId="25"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Est_2003." localSheetId="16" hidden="1">{"Est_Pg1",#N/A,FALSE,"Estimate2003";"Est_Pg2",#N/A,FALSE,"Estimate2003";"Est_Pg3",#N/A,FALSE,"Estimate2003";"Escalation,",#N/A,FALSE,"Escalation"}</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4" hidden="1">{"Est_Pg1",#N/A,FALSE,"Estimate2003";"Est_Pg2",#N/A,FALSE,"Estimate2003";"Est_Pg3",#N/A,FALSE,"Estimate2003";"Escalation,",#N/A,FALSE,"Escalation"}</definedName>
    <definedName name="wrn.Est_2003." localSheetId="13" hidden="1">{"Est_Pg1",#N/A,FALSE,"Estimate2003";"Est_Pg2",#N/A,FALSE,"Estimate2003";"Est_Pg3",#N/A,FALSE,"Estimate2003";"Escalation,",#N/A,FALSE,"Escalation"}</definedName>
    <definedName name="wrn.Est_2003." localSheetId="15" hidden="1">{"Est_Pg1",#N/A,FALSE,"Estimate2003";"Est_Pg2",#N/A,FALSE,"Estimate2003";"Est_Pg3",#N/A,FALSE,"Estimate2003";"Escalation,",#N/A,FALSE,"Escalation"}</definedName>
    <definedName name="wrn.Est_2003." localSheetId="25"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4" hidden="1">{"Est_Pg1",#N/A,FALSE,"Estimate2003";"Est_Pg2",#N/A,FALSE,"Estimate2003";"Est_Pg3",#N/A,FALSE,"Estimate2003";"Escalation,",#N/A,FALSE,"Escalation"}</definedName>
    <definedName name="wrn.Est_2003._1" localSheetId="13" hidden="1">{"Est_Pg1",#N/A,FALSE,"Estimate2003";"Est_Pg2",#N/A,FALSE,"Estimate2003";"Est_Pg3",#N/A,FALSE,"Estimate2003";"Escalation,",#N/A,FALSE,"Escalation"}</definedName>
    <definedName name="wrn.Est_2003._1" localSheetId="15" hidden="1">{"Est_Pg1",#N/A,FALSE,"Estimate2003";"Est_Pg2",#N/A,FALSE,"Estimate2003";"Est_Pg3",#N/A,FALSE,"Estimate2003";"Escalation,",#N/A,FALSE,"Escalation"}</definedName>
    <definedName name="wrn.Est_2003._1" localSheetId="25"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5"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6" hidden="1">{"b1",#N/A,TRUE,"B-1";"b2",#N/A,TRUE,"B-2";"b3",#N/A,TRUE,"B-3";"b4",#N/A,TRUE,"B-4";"b5",#N/A,TRUE,"B-5"}</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3" hidden="1">{"b1",#N/A,TRUE,"B-1";"b2",#N/A,TRUE,"B-2";"b3",#N/A,TRUE,"B-3";"b4",#N/A,TRUE,"B-4";"b5",#N/A,TRUE,"B-5"}</definedName>
    <definedName name="wrn.fermie." localSheetId="4" hidden="1">{"b1",#N/A,TRUE,"B-1";"b2",#N/A,TRUE,"B-2";"b3",#N/A,TRUE,"B-3";"b4",#N/A,TRUE,"B-4";"b5",#N/A,TRUE,"B-5"}</definedName>
    <definedName name="wrn.fermie." localSheetId="13" hidden="1">{"b1",#N/A,TRUE,"B-1";"b2",#N/A,TRUE,"B-2";"b3",#N/A,TRUE,"B-3";"b4",#N/A,TRUE,"B-4";"b5",#N/A,TRUE,"B-5"}</definedName>
    <definedName name="wrn.fermie." localSheetId="15" hidden="1">{"b1",#N/A,TRUE,"B-1";"b2",#N/A,TRUE,"B-2";"b3",#N/A,TRUE,"B-3";"b4",#N/A,TRUE,"B-4";"b5",#N/A,TRUE,"B-5"}</definedName>
    <definedName name="wrn.fermie." localSheetId="25"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TEs." localSheetId="16" hidden="1">{#N/A,#N/A,FALSE,"94 FTE";#N/A,#N/A,FALSE,"95 FTE";#N/A,#N/A,FALSE,"96 FTE"}</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3" hidden="1">{#N/A,#N/A,FALSE,"94 FTE";#N/A,#N/A,FALSE,"95 FTE";#N/A,#N/A,FALSE,"96 FTE"}</definedName>
    <definedName name="wrn.FTEs." localSheetId="4" hidden="1">{#N/A,#N/A,FALSE,"94 FTE";#N/A,#N/A,FALSE,"95 FTE";#N/A,#N/A,FALSE,"96 FTE"}</definedName>
    <definedName name="wrn.FTEs." localSheetId="13" hidden="1">{#N/A,#N/A,FALSE,"94 FTE";#N/A,#N/A,FALSE,"95 FTE";#N/A,#N/A,FALSE,"96 FTE"}</definedName>
    <definedName name="wrn.FTEs." localSheetId="15" hidden="1">{#N/A,#N/A,FALSE,"94 FTE";#N/A,#N/A,FALSE,"95 FTE";#N/A,#N/A,FALSE,"96 FTE"}</definedName>
    <definedName name="wrn.FTEs." localSheetId="25"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5"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6" hidden="1">{#N/A,#N/A,FALSE,"A"}</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3" hidden="1">{#N/A,#N/A,FALSE,"A"}</definedName>
    <definedName name="wrn.input." localSheetId="4" hidden="1">{#N/A,#N/A,FALSE,"A"}</definedName>
    <definedName name="wrn.input." localSheetId="13" hidden="1">{#N/A,#N/A,FALSE,"A"}</definedName>
    <definedName name="wrn.input." localSheetId="15" hidden="1">{#N/A,#N/A,FALSE,"A"}</definedName>
    <definedName name="wrn.input." localSheetId="25"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s." localSheetId="16" hidden="1">{"[Cost of Service] COS Inputs Sch 1",#N/A,FALSE,"Cost of Service Model"}</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3" hidden="1">{"[Cost of Service] COS Inputs Sch 1",#N/A,FALSE,"Cost of Service Model"}</definedName>
    <definedName name="wrn.Inputs." localSheetId="4" hidden="1">{"[Cost of Service] COS Inputs Sch 1",#N/A,FALSE,"Cost of Service Model"}</definedName>
    <definedName name="wrn.Inputs." localSheetId="13" hidden="1">{"[Cost of Service] COS Inputs Sch 1",#N/A,FALSE,"Cost of Service Model"}</definedName>
    <definedName name="wrn.Inputs." localSheetId="15" hidden="1">{"[Cost of Service] COS Inputs Sch 1",#N/A,FALSE,"Cost of Service Model"}</definedName>
    <definedName name="wrn.Inputs." localSheetId="25"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June2002." localSheetId="16" hidden="1">{"2002Frcst","06Month",FALSE,"Frcst Format 2002"}</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3" hidden="1">{"2002Frcst","06Month",FALSE,"Frcst Format 2002"}</definedName>
    <definedName name="wrn.June2002." localSheetId="4" hidden="1">{"2002Frcst","06Month",FALSE,"Frcst Format 2002"}</definedName>
    <definedName name="wrn.June2002." localSheetId="13" hidden="1">{"2002Frcst","06Month",FALSE,"Frcst Format 2002"}</definedName>
    <definedName name="wrn.June2002." localSheetId="15" hidden="1">{"2002Frcst","06Month",FALSE,"Frcst Format 2002"}</definedName>
    <definedName name="wrn.June2002." localSheetId="25"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VREPORT." localSheetId="16" hidden="1">{#N/A,#N/A,FALSE,"202";#N/A,#N/A,FALSE,"203";#N/A,#N/A,FALSE,"204";#N/A,#N/A,FALSE,"205";#N/A,#N/A,FALSE,"205A"}</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3" hidden="1">{#N/A,#N/A,FALSE,"202";#N/A,#N/A,FALSE,"203";#N/A,#N/A,FALSE,"204";#N/A,#N/A,FALSE,"205";#N/A,#N/A,FALSE,"205A"}</definedName>
    <definedName name="wrn.JVREPORT." localSheetId="4" hidden="1">{#N/A,#N/A,FALSE,"202";#N/A,#N/A,FALSE,"203";#N/A,#N/A,FALSE,"204";#N/A,#N/A,FALSE,"205";#N/A,#N/A,FALSE,"205A"}</definedName>
    <definedName name="wrn.JVREPORT." localSheetId="13" hidden="1">{#N/A,#N/A,FALSE,"202";#N/A,#N/A,FALSE,"203";#N/A,#N/A,FALSE,"204";#N/A,#N/A,FALSE,"205";#N/A,#N/A,FALSE,"205A"}</definedName>
    <definedName name="wrn.JVREPORT." localSheetId="15" hidden="1">{#N/A,#N/A,FALSE,"202";#N/A,#N/A,FALSE,"203";#N/A,#N/A,FALSE,"204";#N/A,#N/A,FALSE,"205";#N/A,#N/A,FALSE,"205A"}</definedName>
    <definedName name="wrn.JVREPORT." localSheetId="25"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May2002." localSheetId="16" hidden="1">{"2002Frcst","05Month",FALSE,"Frcst Format 2002"}</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3" hidden="1">{"2002Frcst","05Month",FALSE,"Frcst Format 2002"}</definedName>
    <definedName name="wrn.May2002." localSheetId="4" hidden="1">{"2002Frcst","05Month",FALSE,"Frcst Format 2002"}</definedName>
    <definedName name="wrn.May2002." localSheetId="13" hidden="1">{"2002Frcst","05Month",FALSE,"Frcst Format 2002"}</definedName>
    <definedName name="wrn.May2002." localSheetId="15" hidden="1">{"2002Frcst","05Month",FALSE,"Frcst Format 2002"}</definedName>
    <definedName name="wrn.May2002." localSheetId="25"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5"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6" hidden="1">{"Equipment",#N/A,FALSE,"A";"Summary",#N/A,FALSE,"B"}</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3" hidden="1">{"Equipment",#N/A,FALSE,"A";"Summary",#N/A,FALSE,"B"}</definedName>
    <definedName name="wrn.My._.estimate._.report." localSheetId="4" hidden="1">{"Equipment",#N/A,FALSE,"A";"Summary",#N/A,FALSE,"B"}</definedName>
    <definedName name="wrn.My._.estimate._.report." localSheetId="13" hidden="1">{"Equipment",#N/A,FALSE,"A";"Summary",#N/A,FALSE,"B"}</definedName>
    <definedName name="wrn.My._.estimate._.report." localSheetId="15" hidden="1">{"Equipment",#N/A,FALSE,"A";"Summary",#N/A,FALSE,"B"}</definedName>
    <definedName name="wrn.My._.estimate._.report." localSheetId="25"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TestReport." localSheetId="16" hidden="1">{"Alberta",#N/A,FALSE,"Pivot Data";#N/A,#N/A,FALSE,"Pivot Data";"HiddenColumns",#N/A,FALSE,"Pivot Data"}</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3" hidden="1">{"Alberta",#N/A,FALSE,"Pivot Data";#N/A,#N/A,FALSE,"Pivot Data";"HiddenColumns",#N/A,FALSE,"Pivot Data"}</definedName>
    <definedName name="wrn.MyTestReport." localSheetId="4" hidden="1">{"Alberta",#N/A,FALSE,"Pivot Data";#N/A,#N/A,FALSE,"Pivot Data";"HiddenColumns",#N/A,FALSE,"Pivot Data"}</definedName>
    <definedName name="wrn.MyTestReport." localSheetId="13" hidden="1">{"Alberta",#N/A,FALSE,"Pivot Data";#N/A,#N/A,FALSE,"Pivot Data";"HiddenColumns",#N/A,FALSE,"Pivot Data"}</definedName>
    <definedName name="wrn.MyTestReport." localSheetId="15" hidden="1">{"Alberta",#N/A,FALSE,"Pivot Data";#N/A,#N/A,FALSE,"Pivot Data";"HiddenColumns",#N/A,FALSE,"Pivot Data"}</definedName>
    <definedName name="wrn.MyTestReport." localSheetId="25"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Overhauls." localSheetId="16" hidden="1">{"Overhauls Calculations",#N/A,FALSE,"PROFORMA"}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3" hidden="1">{"Overhauls Calculations",#N/A,FALSE,"PROFORMA"}</definedName>
    <definedName name="wrn.Overhauls." localSheetId="4" hidden="1">{"Overhauls Calculations",#N/A,FALSE,"PROFORMA"}</definedName>
    <definedName name="wrn.Overhauls." localSheetId="13" hidden="1">{"Overhauls Calculations",#N/A,FALSE,"PROFORMA"}</definedName>
    <definedName name="wrn.Overhauls." localSheetId="15" hidden="1">{"Overhauls Calculations",#N/A,FALSE,"PROFORMA"}</definedName>
    <definedName name="wrn.Overhauls." localSheetId="25"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b." localSheetId="16"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3" hidden="1">{"Overhauls Calculations",#N/A,FALSE,"PROFORMA"}</definedName>
    <definedName name="wrn.Overhaulsb." localSheetId="4" hidden="1">{"Overhauls Calculations",#N/A,FALSE,"PROFORMA"}</definedName>
    <definedName name="wrn.Overhaulsb." localSheetId="13" hidden="1">{"Overhauls Calculations",#N/A,FALSE,"PROFORMA"}</definedName>
    <definedName name="wrn.Overhaulsb." localSheetId="15" hidden="1">{"Overhauls Calculations",#N/A,FALSE,"PROFORMA"}</definedName>
    <definedName name="wrn.Overhaulsb." localSheetId="25"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4" hidden="1">{#N/A,#N/A,TRUE,"Recommendation";#N/A,#N/A,TRUE,"Scenarios";#N/A,#N/A,TRUE,"Tax Adjusted WACC";#N/A,#N/A,TRUE,"Summary";#N/A,#N/A,TRUE,"Industrial";#N/A,#N/A,TRUE,"Apodaca &amp; Escobedo";#N/A,#N/A,TRUE,"Guadalupe";#N/A,#N/A,TRUE,"Santa Catarina";#N/A,#N/A,TRUE,"Debt Valuation"}</definedName>
    <definedName name="wrn.Package." localSheetId="13" hidden="1">{#N/A,#N/A,TRUE,"Recommendation";#N/A,#N/A,TRUE,"Scenarios";#N/A,#N/A,TRUE,"Tax Adjusted WACC";#N/A,#N/A,TRUE,"Summary";#N/A,#N/A,TRUE,"Industrial";#N/A,#N/A,TRUE,"Apodaca &amp; Escobedo";#N/A,#N/A,TRUE,"Guadalupe";#N/A,#N/A,TRUE,"Santa Catarina";#N/A,#N/A,TRUE,"Debt Valuation"}</definedName>
    <definedName name="wrn.Package." localSheetId="15" hidden="1">{#N/A,#N/A,TRUE,"Recommendation";#N/A,#N/A,TRUE,"Scenarios";#N/A,#N/A,TRUE,"Tax Adjusted WACC";#N/A,#N/A,TRUE,"Summary";#N/A,#N/A,TRUE,"Industrial";#N/A,#N/A,TRUE,"Apodaca &amp; Escobedo";#N/A,#N/A,TRUE,"Guadalupe";#N/A,#N/A,TRUE,"Santa Catarina";#N/A,#N/A,TRUE,"Debt Valuation"}</definedName>
    <definedName name="wrn.Package." localSheetId="25"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4" hidden="1">{#N/A,#N/A,TRUE,"Recommendation";#N/A,#N/A,TRUE,"Scenarios";#N/A,#N/A,TRUE,"Tax Adjusted WACC";#N/A,#N/A,TRUE,"Summary";#N/A,#N/A,TRUE,"Industrial";#N/A,#N/A,TRUE,"Apodaca &amp; Escobedo";#N/A,#N/A,TRUE,"Guadalupe";#N/A,#N/A,TRUE,"Santa Catarina";#N/A,#N/A,TRUE,"Debt Valuation"}</definedName>
    <definedName name="wrn.Package2" localSheetId="13" hidden="1">{#N/A,#N/A,TRUE,"Recommendation";#N/A,#N/A,TRUE,"Scenarios";#N/A,#N/A,TRUE,"Tax Adjusted WACC";#N/A,#N/A,TRUE,"Summary";#N/A,#N/A,TRUE,"Industrial";#N/A,#N/A,TRUE,"Apodaca &amp; Escobedo";#N/A,#N/A,TRUE,"Guadalupe";#N/A,#N/A,TRUE,"Santa Catarina";#N/A,#N/A,TRUE,"Debt Valuation"}</definedName>
    <definedName name="wrn.Package2" localSheetId="15" hidden="1">{#N/A,#N/A,TRUE,"Recommendation";#N/A,#N/A,TRUE,"Scenarios";#N/A,#N/A,TRUE,"Tax Adjusted WACC";#N/A,#N/A,TRUE,"Summary";#N/A,#N/A,TRUE,"Industrial";#N/A,#N/A,TRUE,"Apodaca &amp; Escobedo";#N/A,#N/A,TRUE,"Guadalupe";#N/A,#N/A,TRUE,"Santa Catarina";#N/A,#N/A,TRUE,"Debt Valuation"}</definedName>
    <definedName name="wrn.Package2" localSheetId="25"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5"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3" hidden="1">{#N/A,#N/A,FALSE,"Workpaper Tables 4-1 &amp; 4-2";#N/A,#N/A,FALSE,"Revenue Allocation Results";#N/A,#N/A,FALSE,"FERC Rev @ PR";#N/A,#N/A,FALSE,"Distribution Revenue Allocation";#N/A,#N/A,FALSE,"Nonallocated Revenues ";#N/A,#N/A,FALSE,"2000mixuse";#N/A,#N/A,FALSE,"MC Revenues- 00 sales, 96 MC's"}</definedName>
    <definedName name="wrn.Print._.Out." localSheetId="1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5"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4" hidden="1">{"by_month",#N/A,TRUE,"template";"Destec_month",#N/A,TRUE,"template";"by_quarter",#N/A,TRUE,"template";"destec_quarter",#N/A,TRUE,"template";"by_year",#N/A,TRUE,"template";"Destec_annual",#N/A,TRUE,"template"}</definedName>
    <definedName name="wrn.Print_earnings_template." localSheetId="13" hidden="1">{"by_month",#N/A,TRUE,"template";"Destec_month",#N/A,TRUE,"template";"by_quarter",#N/A,TRUE,"template";"destec_quarter",#N/A,TRUE,"template";"by_year",#N/A,TRUE,"template";"Destec_annual",#N/A,TRUE,"template"}</definedName>
    <definedName name="wrn.Print_earnings_template." localSheetId="15" hidden="1">{"by_month",#N/A,TRUE,"template";"Destec_month",#N/A,TRUE,"template";"by_quarter",#N/A,TRUE,"template";"destec_quarter",#N/A,TRUE,"template";"by_year",#N/A,TRUE,"template";"Destec_annual",#N/A,TRUE,"template"}</definedName>
    <definedName name="wrn.Print_earnings_template." localSheetId="25"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Var_Page." localSheetId="16" hidden="1">{"Var_page",#N/A,FALSE,"template"}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3" hidden="1">{"Var_page",#N/A,FALSE,"template"}</definedName>
    <definedName name="wrn.Print_Var_Page." localSheetId="4" hidden="1">{"Var_page",#N/A,FALSE,"template"}</definedName>
    <definedName name="wrn.Print_Var_Page." localSheetId="13" hidden="1">{"Var_page",#N/A,FALSE,"template"}</definedName>
    <definedName name="wrn.Print_Var_Page." localSheetId="15" hidden="1">{"Var_page",#N/A,FALSE,"template"}</definedName>
    <definedName name="wrn.Print_Var_Page." localSheetId="25"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iance." localSheetId="16" hidden="1">{"month_variance",#N/A,FALSE,"template"}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3" hidden="1">{"month_variance",#N/A,FALSE,"template"}</definedName>
    <definedName name="wrn.Print_Variance." localSheetId="4" hidden="1">{"month_variance",#N/A,FALSE,"template"}</definedName>
    <definedName name="wrn.Print_Variance." localSheetId="13" hidden="1">{"month_variance",#N/A,FALSE,"template"}</definedName>
    <definedName name="wrn.Print_Variance." localSheetId="15" hidden="1">{"month_variance",#N/A,FALSE,"template"}</definedName>
    <definedName name="wrn.Print_Variance." localSheetId="25"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_Page." localSheetId="16" hidden="1">{"variance_page",#N/A,FALSE,"template"}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3" hidden="1">{"variance_page",#N/A,FALSE,"template"}</definedName>
    <definedName name="wrn.Print_Variance_Page." localSheetId="4" hidden="1">{"variance_page",#N/A,FALSE,"template"}</definedName>
    <definedName name="wrn.Print_Variance_Page." localSheetId="13" hidden="1">{"variance_page",#N/A,FALSE,"template"}</definedName>
    <definedName name="wrn.Print_Variance_Page." localSheetId="15" hidden="1">{"variance_page",#N/A,FALSE,"template"}</definedName>
    <definedName name="wrn.Print_Variance_Page." localSheetId="25"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4" hidden="1">{"ID1",#N/A,FALSE,"IDIQ-I";"id2",#N/A,FALSE,"IDIQ-II";"ID3",#N/A,FALSE,"IDIQ-III";"ID4",#N/A,FALSE,"IDIQ-IV";"id5",#N/A,FALSE,"IDIQ-V";"ID6",#N/A,FALSE,"IDIQ-VI";"DO1a",#N/A,FALSE,"DO-IA";"DO1b",#N/A,FALSE,"DO-IB";"DO1C",#N/A,FALSE,"DO-IC";"DO3",#N/A,FALSE,"DO-III";"DO4",#N/A,FALSE,"DO-IV";"DO5",#N/A,FALSE,"DO-V"}</definedName>
    <definedName name="wrn.PRNREP." localSheetId="13" hidden="1">{"ID1",#N/A,FALSE,"IDIQ-I";"id2",#N/A,FALSE,"IDIQ-II";"ID3",#N/A,FALSE,"IDIQ-III";"ID4",#N/A,FALSE,"IDIQ-IV";"id5",#N/A,FALSE,"IDIQ-V";"ID6",#N/A,FALSE,"IDIQ-VI";"DO1a",#N/A,FALSE,"DO-IA";"DO1b",#N/A,FALSE,"DO-IB";"DO1C",#N/A,FALSE,"DO-IC";"DO3",#N/A,FALSE,"DO-III";"DO4",#N/A,FALSE,"DO-IV";"DO5",#N/A,FALSE,"DO-V"}</definedName>
    <definedName name="wrn.PRNREP." localSheetId="15" hidden="1">{"ID1",#N/A,FALSE,"IDIQ-I";"id2",#N/A,FALSE,"IDIQ-II";"ID3",#N/A,FALSE,"IDIQ-III";"ID4",#N/A,FALSE,"IDIQ-IV";"id5",#N/A,FALSE,"IDIQ-V";"ID6",#N/A,FALSE,"IDIQ-VI";"DO1a",#N/A,FALSE,"DO-IA";"DO1b",#N/A,FALSE,"DO-IB";"DO1C",#N/A,FALSE,"DO-IC";"DO3",#N/A,FALSE,"DO-III";"DO4",#N/A,FALSE,"DO-IV";"DO5",#N/A,FALSE,"DO-V"}</definedName>
    <definedName name="wrn.PRNREP." localSheetId="25"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5"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6" hidden="1">{"ecm",#N/A,FALSE,"CES Inputs";"FINMOD 2",#N/A,FALSE,"CES Inputs";"hillpay",#N/A,FALSE,"CES Inputs";"psc",#N/A,FALSE,"PSC Output";"buyout",#N/A,FALSE,"Buyout";"total",#N/A,FALSE,"FY93-94 Maintenance"}</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4" hidden="1">{"ecm",#N/A,FALSE,"CES Inputs";"FINMOD 2",#N/A,FALSE,"CES Inputs";"hillpay",#N/A,FALSE,"CES Inputs";"psc",#N/A,FALSE,"PSC Output";"buyout",#N/A,FALSE,"Buyout";"total",#N/A,FALSE,"FY93-94 Maintenance"}</definedName>
    <definedName name="wrn.rdm." localSheetId="13" hidden="1">{"ecm",#N/A,FALSE,"CES Inputs";"FINMOD 2",#N/A,FALSE,"CES Inputs";"hillpay",#N/A,FALSE,"CES Inputs";"psc",#N/A,FALSE,"PSC Output";"buyout",#N/A,FALSE,"Buyout";"total",#N/A,FALSE,"FY93-94 Maintenance"}</definedName>
    <definedName name="wrn.rdm." localSheetId="15" hidden="1">{"ecm",#N/A,FALSE,"CES Inputs";"FINMOD 2",#N/A,FALSE,"CES Inputs";"hillpay",#N/A,FALSE,"CES Inputs";"psc",#N/A,FALSE,"PSC Output";"buyout",#N/A,FALSE,"Buyout";"total",#N/A,FALSE,"FY93-94 Maintenance"}</definedName>
    <definedName name="wrn.rdm." localSheetId="25"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4" hidden="1">{"ecm",#N/A,FALSE,"CES Inputs";"finmod",#N/A,FALSE,"CES Inputs";"hillpay",#N/A,FALSE,"CES Inputs";"psc",#N/A,FALSE,"PSC Output";"buyout",#N/A,FALSE,"Buyout";"Other Util Calcs",#N/A,FALSE,"CES Inputs";"Other Utility Calcs 2",#N/A,FALSE,"CES Inputs";"Other Utility Calcs 3",#N/A,FALSE,"CES Inputs"}</definedName>
    <definedName name="wrn.rdm.1" localSheetId="13" hidden="1">{"ecm",#N/A,FALSE,"CES Inputs";"finmod",#N/A,FALSE,"CES Inputs";"hillpay",#N/A,FALSE,"CES Inputs";"psc",#N/A,FALSE,"PSC Output";"buyout",#N/A,FALSE,"Buyout";"Other Util Calcs",#N/A,FALSE,"CES Inputs";"Other Utility Calcs 2",#N/A,FALSE,"CES Inputs";"Other Utility Calcs 3",#N/A,FALSE,"CES Inputs"}</definedName>
    <definedName name="wrn.rdm.1" localSheetId="15" hidden="1">{"ecm",#N/A,FALSE,"CES Inputs";"finmod",#N/A,FALSE,"CES Inputs";"hillpay",#N/A,FALSE,"CES Inputs";"psc",#N/A,FALSE,"PSC Output";"buyout",#N/A,FALSE,"Buyout";"Other Util Calcs",#N/A,FALSE,"CES Inputs";"Other Utility Calcs 2",#N/A,FALSE,"CES Inputs";"Other Utility Calcs 3",#N/A,FALSE,"CES Inputs"}</definedName>
    <definedName name="wrn.rdm.1" localSheetId="25"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5"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4" hidden="1">{"Page_1",#N/A,FALSE,"BAD4Q98";"Page_2",#N/A,FALSE,"BAD4Q98";"Page_3",#N/A,FALSE,"BAD4Q98";"Page_4",#N/A,FALSE,"BAD4Q98";"Page_5",#N/A,FALSE,"BAD4Q98";"Page_6",#N/A,FALSE,"BAD4Q98";"Input_1",#N/A,FALSE,"BAD4Q98";"Input_2",#N/A,FALSE,"BAD4Q98"}</definedName>
    <definedName name="wrn.Reserve._.Analysis." localSheetId="13" hidden="1">{"Page_1",#N/A,FALSE,"BAD4Q98";"Page_2",#N/A,FALSE,"BAD4Q98";"Page_3",#N/A,FALSE,"BAD4Q98";"Page_4",#N/A,FALSE,"BAD4Q98";"Page_5",#N/A,FALSE,"BAD4Q98";"Page_6",#N/A,FALSE,"BAD4Q98";"Input_1",#N/A,FALSE,"BAD4Q98";"Input_2",#N/A,FALSE,"BAD4Q98"}</definedName>
    <definedName name="wrn.Reserve._.Analysis." localSheetId="15" hidden="1">{"Page_1",#N/A,FALSE,"BAD4Q98";"Page_2",#N/A,FALSE,"BAD4Q98";"Page_3",#N/A,FALSE,"BAD4Q98";"Page_4",#N/A,FALSE,"BAD4Q98";"Page_5",#N/A,FALSE,"BAD4Q98";"Page_6",#N/A,FALSE,"BAD4Q98";"Input_1",#N/A,FALSE,"BAD4Q98";"Input_2",#N/A,FALSE,"BAD4Q98"}</definedName>
    <definedName name="wrn.Reserve._.Analysis." localSheetId="25"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v._.Alloc." localSheetId="16"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4" hidden="1">{#N/A,#N/A,FALSE,"RRQ inputs ";#N/A,#N/A,FALSE,"FERC Rev @ PR";#N/A,#N/A,FALSE,"Distribution Revenue Allocation";#N/A,#N/A,FALSE,"Nonallocated Revenues";#N/A,#N/A,FALSE,"MC Revenues-03 sales, 96 MC's";#N/A,#N/A,FALSE,"FTA"}</definedName>
    <definedName name="wrn.Rev._.Alloc." localSheetId="13" hidden="1">{#N/A,#N/A,FALSE,"RRQ inputs ";#N/A,#N/A,FALSE,"FERC Rev @ PR";#N/A,#N/A,FALSE,"Distribution Revenue Allocation";#N/A,#N/A,FALSE,"Nonallocated Revenues";#N/A,#N/A,FALSE,"MC Revenues-03 sales, 96 MC's";#N/A,#N/A,FALSE,"FTA"}</definedName>
    <definedName name="wrn.Rev._.Alloc." localSheetId="15" hidden="1">{#N/A,#N/A,FALSE,"RRQ inputs ";#N/A,#N/A,FALSE,"FERC Rev @ PR";#N/A,#N/A,FALSE,"Distribution Revenue Allocation";#N/A,#N/A,FALSE,"Nonallocated Revenues";#N/A,#N/A,FALSE,"MC Revenues-03 sales, 96 MC's";#N/A,#N/A,FALSE,"FTA"}</definedName>
    <definedName name="wrn.Rev._.Alloc." localSheetId="25"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enue." localSheetId="16" hidden="1">{#N/A,#N/A,FALSE,"3 Year Plan";#N/A,#N/A,FALSE,"3 Year Plan"}</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3" hidden="1">{#N/A,#N/A,FALSE,"3 Year Plan";#N/A,#N/A,FALSE,"3 Year Plan"}</definedName>
    <definedName name="wrn.Revenue." localSheetId="4" hidden="1">{#N/A,#N/A,FALSE,"3 Year Plan";#N/A,#N/A,FALSE,"3 Year Plan"}</definedName>
    <definedName name="wrn.Revenue." localSheetId="13" hidden="1">{#N/A,#N/A,FALSE,"3 Year Plan";#N/A,#N/A,FALSE,"3 Year Plan"}</definedName>
    <definedName name="wrn.Revenue." localSheetId="15" hidden="1">{#N/A,#N/A,FALSE,"3 Year Plan";#N/A,#N/A,FALSE,"3 Year Plan"}</definedName>
    <definedName name="wrn.Revenue." localSheetId="25"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OTable." localSheetId="16" hidden="1">{#N/A,#N/A,FALSE,"Table Contents";#N/A,#N/A,FALSE,"Summary";#N/A,#N/A,FALSE,"RO2-A";#N/A,#N/A,FALSE,"RO3-A";#N/A,#N/A,FALSE,"RO4-A";#N/A,#N/A,FALSE,"RO5-A";#N/A,#N/A,FALSE,"RO6-A";#N/A,#N/A,FALSE,"RO7-A";#N/A,#N/A,FALSE,"94DC ";#N/A,#N/A,FALSE,"95DC";#N/A,#N/A,FALSE,"96DC"}</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4" hidden="1">{#N/A,#N/A,FALSE,"Table Contents";#N/A,#N/A,FALSE,"Summary";#N/A,#N/A,FALSE,"RO2-A";#N/A,#N/A,FALSE,"RO3-A";#N/A,#N/A,FALSE,"RO4-A";#N/A,#N/A,FALSE,"RO5-A";#N/A,#N/A,FALSE,"RO6-A";#N/A,#N/A,FALSE,"RO7-A";#N/A,#N/A,FALSE,"94DC ";#N/A,#N/A,FALSE,"95DC";#N/A,#N/A,FALSE,"96DC"}</definedName>
    <definedName name="wrn.ROTable." localSheetId="13" hidden="1">{#N/A,#N/A,FALSE,"Table Contents";#N/A,#N/A,FALSE,"Summary";#N/A,#N/A,FALSE,"RO2-A";#N/A,#N/A,FALSE,"RO3-A";#N/A,#N/A,FALSE,"RO4-A";#N/A,#N/A,FALSE,"RO5-A";#N/A,#N/A,FALSE,"RO6-A";#N/A,#N/A,FALSE,"RO7-A";#N/A,#N/A,FALSE,"94DC ";#N/A,#N/A,FALSE,"95DC";#N/A,#N/A,FALSE,"96DC"}</definedName>
    <definedName name="wrn.ROTable." localSheetId="15" hidden="1">{#N/A,#N/A,FALSE,"Table Contents";#N/A,#N/A,FALSE,"Summary";#N/A,#N/A,FALSE,"RO2-A";#N/A,#N/A,FALSE,"RO3-A";#N/A,#N/A,FALSE,"RO4-A";#N/A,#N/A,FALSE,"RO5-A";#N/A,#N/A,FALSE,"RO6-A";#N/A,#N/A,FALSE,"RO7-A";#N/A,#N/A,FALSE,"94DC ";#N/A,#N/A,FALSE,"95DC";#N/A,#N/A,FALSE,"96DC"}</definedName>
    <definedName name="wrn.ROTable." localSheetId="25"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PT1." localSheetId="16" hidden="1">{"RPT1",#N/A,FALSE,"OIC650A"}</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3" hidden="1">{"RPT1",#N/A,FALSE,"OIC650A"}</definedName>
    <definedName name="wrn.RPT1." localSheetId="4" hidden="1">{"RPT1",#N/A,FALSE,"OIC650A"}</definedName>
    <definedName name="wrn.RPT1." localSheetId="13" hidden="1">{"RPT1",#N/A,FALSE,"OIC650A"}</definedName>
    <definedName name="wrn.RPT1." localSheetId="15" hidden="1">{"RPT1",#N/A,FALSE,"OIC650A"}</definedName>
    <definedName name="wrn.RPT1." localSheetId="25"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610." localSheetId="16" hidden="1">{"RPT610",#N/A,FALSE,"Sheet1"}</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3" hidden="1">{"RPT610",#N/A,FALSE,"Sheet1"}</definedName>
    <definedName name="wrn.RPT610." localSheetId="4" hidden="1">{"RPT610",#N/A,FALSE,"Sheet1"}</definedName>
    <definedName name="wrn.RPT610." localSheetId="13" hidden="1">{"RPT610",#N/A,FALSE,"Sheet1"}</definedName>
    <definedName name="wrn.RPT610." localSheetId="15" hidden="1">{"RPT610",#N/A,FALSE,"Sheet1"}</definedName>
    <definedName name="wrn.RPT610." localSheetId="25"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wc." localSheetId="16" hidden="1">{"hillpay",#N/A,FALSE,"CES Inputs";"buyout",#N/A,FALSE,"Buyout";"ecm",#N/A,FALSE,"CES Inputs";"finmod",#N/A,FALSE,"CES Inputs";"psc",#N/A,FALSE,"PSC Output";"o_m94",#N/A,FALSE,"FY94 570 Maint"}</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4" hidden="1">{"hillpay",#N/A,FALSE,"CES Inputs";"buyout",#N/A,FALSE,"Buyout";"ecm",#N/A,FALSE,"CES Inputs";"finmod",#N/A,FALSE,"CES Inputs";"psc",#N/A,FALSE,"PSC Output";"o_m94",#N/A,FALSE,"FY94 570 Maint"}</definedName>
    <definedName name="wrn.rwc." localSheetId="13" hidden="1">{"hillpay",#N/A,FALSE,"CES Inputs";"buyout",#N/A,FALSE,"Buyout";"ecm",#N/A,FALSE,"CES Inputs";"finmod",#N/A,FALSE,"CES Inputs";"psc",#N/A,FALSE,"PSC Output";"o_m94",#N/A,FALSE,"FY94 570 Maint"}</definedName>
    <definedName name="wrn.rwc." localSheetId="15" hidden="1">{"hillpay",#N/A,FALSE,"CES Inputs";"buyout",#N/A,FALSE,"Buyout";"ecm",#N/A,FALSE,"CES Inputs";"finmod",#N/A,FALSE,"CES Inputs";"psc",#N/A,FALSE,"PSC Output";"o_m94",#N/A,FALSE,"FY94 570 Maint"}</definedName>
    <definedName name="wrn.rwc." localSheetId="25"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Sch.A._.B." localSheetId="16" hidden="1">{"Sch.A_CWC_Summary",#N/A,FALSE,"Sch.A,B";"Sch.B_LLSummary",#N/A,FALSE,"Sch.A,B"}</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3" hidden="1">{"Sch.A_CWC_Summary",#N/A,FALSE,"Sch.A,B";"Sch.B_LLSummary",#N/A,FALSE,"Sch.A,B"}</definedName>
    <definedName name="wrn.Sch.A._.B." localSheetId="4" hidden="1">{"Sch.A_CWC_Summary",#N/A,FALSE,"Sch.A,B";"Sch.B_LLSummary",#N/A,FALSE,"Sch.A,B"}</definedName>
    <definedName name="wrn.Sch.A._.B." localSheetId="13" hidden="1">{"Sch.A_CWC_Summary",#N/A,FALSE,"Sch.A,B";"Sch.B_LLSummary",#N/A,FALSE,"Sch.A,B"}</definedName>
    <definedName name="wrn.Sch.A._.B." localSheetId="15" hidden="1">{"Sch.A_CWC_Summary",#N/A,FALSE,"Sch.A,B";"Sch.B_LLSummary",#N/A,FALSE,"Sch.A,B"}</definedName>
    <definedName name="wrn.Sch.A._.B." localSheetId="25"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_1" localSheetId="16"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3" hidden="1">{"Sch.A_CWC_Summary",#N/A,FALSE,"Sch.A,B";"Sch.B_LLSummary",#N/A,FALSE,"Sch.A,B"}</definedName>
    <definedName name="wrn.Sch.A._.B._1" localSheetId="4" hidden="1">{"Sch.A_CWC_Summary",#N/A,FALSE,"Sch.A,B";"Sch.B_LLSummary",#N/A,FALSE,"Sch.A,B"}</definedName>
    <definedName name="wrn.Sch.A._.B._1" localSheetId="13" hidden="1">{"Sch.A_CWC_Summary",#N/A,FALSE,"Sch.A,B";"Sch.B_LLSummary",#N/A,FALSE,"Sch.A,B"}</definedName>
    <definedName name="wrn.Sch.A._.B._1" localSheetId="15" hidden="1">{"Sch.A_CWC_Summary",#N/A,FALSE,"Sch.A,B";"Sch.B_LLSummary",#N/A,FALSE,"Sch.A,B"}</definedName>
    <definedName name="wrn.Sch.A._.B._1" localSheetId="25"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C." localSheetId="16" hidden="1">{"Sch.C_Rev_lag",#N/A,FALSE,"Sch.C"}</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3" hidden="1">{"Sch.C_Rev_lag",#N/A,FALSE,"Sch.C"}</definedName>
    <definedName name="wrn.Sch.C." localSheetId="4" hidden="1">{"Sch.C_Rev_lag",#N/A,FALSE,"Sch.C"}</definedName>
    <definedName name="wrn.Sch.C." localSheetId="13" hidden="1">{"Sch.C_Rev_lag",#N/A,FALSE,"Sch.C"}</definedName>
    <definedName name="wrn.Sch.C." localSheetId="15" hidden="1">{"Sch.C_Rev_lag",#N/A,FALSE,"Sch.C"}</definedName>
    <definedName name="wrn.Sch.C." localSheetId="25"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_1" localSheetId="16"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3" hidden="1">{"Sch.C_Rev_lag",#N/A,FALSE,"Sch.C"}</definedName>
    <definedName name="wrn.Sch.C._1" localSheetId="4" hidden="1">{"Sch.C_Rev_lag",#N/A,FALSE,"Sch.C"}</definedName>
    <definedName name="wrn.Sch.C._1" localSheetId="13" hidden="1">{"Sch.C_Rev_lag",#N/A,FALSE,"Sch.C"}</definedName>
    <definedName name="wrn.Sch.C._1" localSheetId="15" hidden="1">{"Sch.C_Rev_lag",#N/A,FALSE,"Sch.C"}</definedName>
    <definedName name="wrn.Sch.C._1" localSheetId="25"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D." localSheetId="16" hidden="1">{"Sch.D1_GasPurch",#N/A,FALSE,"Sch.D";"Sch.D2_ElecPurch",#N/A,FALSE,"Sch.D"}</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3" hidden="1">{"Sch.D1_GasPurch",#N/A,FALSE,"Sch.D";"Sch.D2_ElecPurch",#N/A,FALSE,"Sch.D"}</definedName>
    <definedName name="wrn.Sch.D." localSheetId="4" hidden="1">{"Sch.D1_GasPurch",#N/A,FALSE,"Sch.D";"Sch.D2_ElecPurch",#N/A,FALSE,"Sch.D"}</definedName>
    <definedName name="wrn.Sch.D." localSheetId="13" hidden="1">{"Sch.D1_GasPurch",#N/A,FALSE,"Sch.D";"Sch.D2_ElecPurch",#N/A,FALSE,"Sch.D"}</definedName>
    <definedName name="wrn.Sch.D." localSheetId="15" hidden="1">{"Sch.D1_GasPurch",#N/A,FALSE,"Sch.D";"Sch.D2_ElecPurch",#N/A,FALSE,"Sch.D"}</definedName>
    <definedName name="wrn.Sch.D." localSheetId="25"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_1" localSheetId="16"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3" hidden="1">{"Sch.D1_GasPurch",#N/A,FALSE,"Sch.D";"Sch.D2_ElecPurch",#N/A,FALSE,"Sch.D"}</definedName>
    <definedName name="wrn.Sch.D._1" localSheetId="4" hidden="1">{"Sch.D1_GasPurch",#N/A,FALSE,"Sch.D";"Sch.D2_ElecPurch",#N/A,FALSE,"Sch.D"}</definedName>
    <definedName name="wrn.Sch.D._1" localSheetId="13" hidden="1">{"Sch.D1_GasPurch",#N/A,FALSE,"Sch.D";"Sch.D2_ElecPurch",#N/A,FALSE,"Sch.D"}</definedName>
    <definedName name="wrn.Sch.D._1" localSheetId="15" hidden="1">{"Sch.D1_GasPurch",#N/A,FALSE,"Sch.D";"Sch.D2_ElecPurch",#N/A,FALSE,"Sch.D"}</definedName>
    <definedName name="wrn.Sch.D._1" localSheetId="25"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E._.F." localSheetId="16" hidden="1">{"Sch.E_PayrollExp",#N/A,TRUE,"Sch.E,F";"Sch.F_FICA",#N/A,TRUE,"Sch.E,F"}</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3" hidden="1">{"Sch.E_PayrollExp",#N/A,TRUE,"Sch.E,F";"Sch.F_FICA",#N/A,TRUE,"Sch.E,F"}</definedName>
    <definedName name="wrn.Sch.E._.F." localSheetId="4" hidden="1">{"Sch.E_PayrollExp",#N/A,TRUE,"Sch.E,F";"Sch.F_FICA",#N/A,TRUE,"Sch.E,F"}</definedName>
    <definedName name="wrn.Sch.E._.F." localSheetId="13" hidden="1">{"Sch.E_PayrollExp",#N/A,TRUE,"Sch.E,F";"Sch.F_FICA",#N/A,TRUE,"Sch.E,F"}</definedName>
    <definedName name="wrn.Sch.E._.F." localSheetId="15" hidden="1">{"Sch.E_PayrollExp",#N/A,TRUE,"Sch.E,F";"Sch.F_FICA",#N/A,TRUE,"Sch.E,F"}</definedName>
    <definedName name="wrn.Sch.E._.F." localSheetId="25"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_1" localSheetId="16"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3" hidden="1">{"Sch.E_PayrollExp",#N/A,TRUE,"Sch.E,F";"Sch.F_FICA",#N/A,TRUE,"Sch.E,F"}</definedName>
    <definedName name="wrn.Sch.E._.F._1" localSheetId="4" hidden="1">{"Sch.E_PayrollExp",#N/A,TRUE,"Sch.E,F";"Sch.F_FICA",#N/A,TRUE,"Sch.E,F"}</definedName>
    <definedName name="wrn.Sch.E._.F._1" localSheetId="13" hidden="1">{"Sch.E_PayrollExp",#N/A,TRUE,"Sch.E,F";"Sch.F_FICA",#N/A,TRUE,"Sch.E,F"}</definedName>
    <definedName name="wrn.Sch.E._.F._1" localSheetId="15" hidden="1">{"Sch.E_PayrollExp",#N/A,TRUE,"Sch.E,F";"Sch.F_FICA",#N/A,TRUE,"Sch.E,F"}</definedName>
    <definedName name="wrn.Sch.E._.F._1" localSheetId="25"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G." localSheetId="16" hidden="1">{"Sch.G_ICP",#N/A,FALSE,"Sch.G"}</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3" hidden="1">{"Sch.G_ICP",#N/A,FALSE,"Sch.G"}</definedName>
    <definedName name="wrn.Sch.G." localSheetId="4" hidden="1">{"Sch.G_ICP",#N/A,FALSE,"Sch.G"}</definedName>
    <definedName name="wrn.Sch.G." localSheetId="13" hidden="1">{"Sch.G_ICP",#N/A,FALSE,"Sch.G"}</definedName>
    <definedName name="wrn.Sch.G." localSheetId="15" hidden="1">{"Sch.G_ICP",#N/A,FALSE,"Sch.G"}</definedName>
    <definedName name="wrn.Sch.G." localSheetId="25"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_1" localSheetId="16"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3" hidden="1">{"Sch.G_ICP",#N/A,FALSE,"Sch.G"}</definedName>
    <definedName name="wrn.Sch.G._1" localSheetId="4" hidden="1">{"Sch.G_ICP",#N/A,FALSE,"Sch.G"}</definedName>
    <definedName name="wrn.Sch.G._1" localSheetId="13" hidden="1">{"Sch.G_ICP",#N/A,FALSE,"Sch.G"}</definedName>
    <definedName name="wrn.Sch.G._1" localSheetId="15" hidden="1">{"Sch.G_ICP",#N/A,FALSE,"Sch.G"}</definedName>
    <definedName name="wrn.Sch.G._1" localSheetId="25"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5"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6" hidden="1">{"Sch.I_Goods&amp;Svcs",#N/A,FALSE,"Sch.I"}</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3" hidden="1">{"Sch.I_Goods&amp;Svcs",#N/A,FALSE,"Sch.I"}</definedName>
    <definedName name="wrn.Sch.I." localSheetId="4" hidden="1">{"Sch.I_Goods&amp;Svcs",#N/A,FALSE,"Sch.I"}</definedName>
    <definedName name="wrn.Sch.I." localSheetId="13" hidden="1">{"Sch.I_Goods&amp;Svcs",#N/A,FALSE,"Sch.I"}</definedName>
    <definedName name="wrn.Sch.I." localSheetId="15" hidden="1">{"Sch.I_Goods&amp;Svcs",#N/A,FALSE,"Sch.I"}</definedName>
    <definedName name="wrn.Sch.I." localSheetId="25"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_1" localSheetId="16"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3" hidden="1">{"Sch.I_Goods&amp;Svcs",#N/A,FALSE,"Sch.I"}</definedName>
    <definedName name="wrn.Sch.I._1" localSheetId="4" hidden="1">{"Sch.I_Goods&amp;Svcs",#N/A,FALSE,"Sch.I"}</definedName>
    <definedName name="wrn.Sch.I._1" localSheetId="13" hidden="1">{"Sch.I_Goods&amp;Svcs",#N/A,FALSE,"Sch.I"}</definedName>
    <definedName name="wrn.Sch.I._1" localSheetId="15" hidden="1">{"Sch.I_Goods&amp;Svcs",#N/A,FALSE,"Sch.I"}</definedName>
    <definedName name="wrn.Sch.I._1" localSheetId="25"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J." localSheetId="16" hidden="1">{"Sch.J_CorpChgs",#N/A,FALSE,"Sch.J"}</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3" hidden="1">{"Sch.J_CorpChgs",#N/A,FALSE,"Sch.J"}</definedName>
    <definedName name="wrn.Sch.J." localSheetId="4" hidden="1">{"Sch.J_CorpChgs",#N/A,FALSE,"Sch.J"}</definedName>
    <definedName name="wrn.Sch.J." localSheetId="13" hidden="1">{"Sch.J_CorpChgs",#N/A,FALSE,"Sch.J"}</definedName>
    <definedName name="wrn.Sch.J." localSheetId="15" hidden="1">{"Sch.J_CorpChgs",#N/A,FALSE,"Sch.J"}</definedName>
    <definedName name="wrn.Sch.J." localSheetId="25"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_1" localSheetId="16"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3" hidden="1">{"Sch.J_CorpChgs",#N/A,FALSE,"Sch.J"}</definedName>
    <definedName name="wrn.Sch.J._1" localSheetId="4" hidden="1">{"Sch.J_CorpChgs",#N/A,FALSE,"Sch.J"}</definedName>
    <definedName name="wrn.Sch.J._1" localSheetId="13" hidden="1">{"Sch.J_CorpChgs",#N/A,FALSE,"Sch.J"}</definedName>
    <definedName name="wrn.Sch.J._1" localSheetId="15" hidden="1">{"Sch.J_CorpChgs",#N/A,FALSE,"Sch.J"}</definedName>
    <definedName name="wrn.Sch.J._1" localSheetId="25"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K." localSheetId="16" hidden="1">{"Sch.K_P1_PropLease",#N/A,FALSE,"Sch.K";"Sch.K_P2_PropLease",#N/A,FALSE,"Sch.K"}</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3" hidden="1">{"Sch.K_P1_PropLease",#N/A,FALSE,"Sch.K";"Sch.K_P2_PropLease",#N/A,FALSE,"Sch.K"}</definedName>
    <definedName name="wrn.Sch.K." localSheetId="4" hidden="1">{"Sch.K_P1_PropLease",#N/A,FALSE,"Sch.K";"Sch.K_P2_PropLease",#N/A,FALSE,"Sch.K"}</definedName>
    <definedName name="wrn.Sch.K." localSheetId="13" hidden="1">{"Sch.K_P1_PropLease",#N/A,FALSE,"Sch.K";"Sch.K_P2_PropLease",#N/A,FALSE,"Sch.K"}</definedName>
    <definedName name="wrn.Sch.K." localSheetId="15" hidden="1">{"Sch.K_P1_PropLease",#N/A,FALSE,"Sch.K";"Sch.K_P2_PropLease",#N/A,FALSE,"Sch.K"}</definedName>
    <definedName name="wrn.Sch.K." localSheetId="25"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_1" localSheetId="16"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3" hidden="1">{"Sch.K_P1_PropLease",#N/A,FALSE,"Sch.K";"Sch.K_P2_PropLease",#N/A,FALSE,"Sch.K"}</definedName>
    <definedName name="wrn.Sch.K._1" localSheetId="4" hidden="1">{"Sch.K_P1_PropLease",#N/A,FALSE,"Sch.K";"Sch.K_P2_PropLease",#N/A,FALSE,"Sch.K"}</definedName>
    <definedName name="wrn.Sch.K._1" localSheetId="13" hidden="1">{"Sch.K_P1_PropLease",#N/A,FALSE,"Sch.K";"Sch.K_P2_PropLease",#N/A,FALSE,"Sch.K"}</definedName>
    <definedName name="wrn.Sch.K._1" localSheetId="15" hidden="1">{"Sch.K_P1_PropLease",#N/A,FALSE,"Sch.K";"Sch.K_P2_PropLease",#N/A,FALSE,"Sch.K"}</definedName>
    <definedName name="wrn.Sch.K._1" localSheetId="25"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L." localSheetId="16" hidden="1">{"Sch.L_MaterialIssue",#N/A,FALSE,"Sch.L"}</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3" hidden="1">{"Sch.L_MaterialIssue",#N/A,FALSE,"Sch.L"}</definedName>
    <definedName name="wrn.Sch.L." localSheetId="4" hidden="1">{"Sch.L_MaterialIssue",#N/A,FALSE,"Sch.L"}</definedName>
    <definedName name="wrn.Sch.L." localSheetId="13" hidden="1">{"Sch.L_MaterialIssue",#N/A,FALSE,"Sch.L"}</definedName>
    <definedName name="wrn.Sch.L." localSheetId="15" hidden="1">{"Sch.L_MaterialIssue",#N/A,FALSE,"Sch.L"}</definedName>
    <definedName name="wrn.Sch.L." localSheetId="25"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_1" localSheetId="16"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3" hidden="1">{"Sch.L_MaterialIssue",#N/A,FALSE,"Sch.L"}</definedName>
    <definedName name="wrn.Sch.L._1" localSheetId="4" hidden="1">{"Sch.L_MaterialIssue",#N/A,FALSE,"Sch.L"}</definedName>
    <definedName name="wrn.Sch.L._1" localSheetId="13" hidden="1">{"Sch.L_MaterialIssue",#N/A,FALSE,"Sch.L"}</definedName>
    <definedName name="wrn.Sch.L._1" localSheetId="15" hidden="1">{"Sch.L_MaterialIssue",#N/A,FALSE,"Sch.L"}</definedName>
    <definedName name="wrn.Sch.L._1" localSheetId="25"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M." localSheetId="16" hidden="1">{"Sch.M_Prop&amp;FFTaxes",#N/A,FALSE,"Sch.M"}</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3" hidden="1">{"Sch.M_Prop&amp;FFTaxes",#N/A,FALSE,"Sch.M"}</definedName>
    <definedName name="wrn.Sch.M." localSheetId="4" hidden="1">{"Sch.M_Prop&amp;FFTaxes",#N/A,FALSE,"Sch.M"}</definedName>
    <definedName name="wrn.Sch.M." localSheetId="13" hidden="1">{"Sch.M_Prop&amp;FFTaxes",#N/A,FALSE,"Sch.M"}</definedName>
    <definedName name="wrn.Sch.M." localSheetId="15" hidden="1">{"Sch.M_Prop&amp;FFTaxes",#N/A,FALSE,"Sch.M"}</definedName>
    <definedName name="wrn.Sch.M." localSheetId="25"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_1" localSheetId="16"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3" hidden="1">{"Sch.M_Prop&amp;FFTaxes",#N/A,FALSE,"Sch.M"}</definedName>
    <definedName name="wrn.Sch.M._1" localSheetId="4" hidden="1">{"Sch.M_Prop&amp;FFTaxes",#N/A,FALSE,"Sch.M"}</definedName>
    <definedName name="wrn.Sch.M._1" localSheetId="13" hidden="1">{"Sch.M_Prop&amp;FFTaxes",#N/A,FALSE,"Sch.M"}</definedName>
    <definedName name="wrn.Sch.M._1" localSheetId="15" hidden="1">{"Sch.M_Prop&amp;FFTaxes",#N/A,FALSE,"Sch.M"}</definedName>
    <definedName name="wrn.Sch.M._1" localSheetId="25"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N." localSheetId="16" hidden="1">{"Sch.N_IncTaxes",#N/A,FALSE,"Sch. N, O"}</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3" hidden="1">{"Sch.N_IncTaxes",#N/A,FALSE,"Sch. N, O"}</definedName>
    <definedName name="wrn.Sch.N." localSheetId="4" hidden="1">{"Sch.N_IncTaxes",#N/A,FALSE,"Sch. N, O"}</definedName>
    <definedName name="wrn.Sch.N." localSheetId="13" hidden="1">{"Sch.N_IncTaxes",#N/A,FALSE,"Sch. N, O"}</definedName>
    <definedName name="wrn.Sch.N." localSheetId="15" hidden="1">{"Sch.N_IncTaxes",#N/A,FALSE,"Sch. N, O"}</definedName>
    <definedName name="wrn.Sch.N." localSheetId="25"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_1" localSheetId="16"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3" hidden="1">{"Sch.N_IncTaxes",#N/A,FALSE,"Sch. N, O"}</definedName>
    <definedName name="wrn.Sch.N._1" localSheetId="4" hidden="1">{"Sch.N_IncTaxes",#N/A,FALSE,"Sch. N, O"}</definedName>
    <definedName name="wrn.Sch.N._1" localSheetId="13" hidden="1">{"Sch.N_IncTaxes",#N/A,FALSE,"Sch. N, O"}</definedName>
    <definedName name="wrn.Sch.N._1" localSheetId="15" hidden="1">{"Sch.N_IncTaxes",#N/A,FALSE,"Sch. N, O"}</definedName>
    <definedName name="wrn.Sch.N._1" localSheetId="25"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O." localSheetId="16" hidden="1">{"Sch.O1_FedITDeferred",#N/A,FALSE,"Sch. N, O";"Sch_O2_Depreciation",#N/A,FALSE,"Sch. N, O";"Sch_O3_AmortInsurance",#N/A,FALSE,"Sch.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4" hidden="1">{"Sch.O1_FedITDeferred",#N/A,FALSE,"Sch. N, O";"Sch_O2_Depreciation",#N/A,FALSE,"Sch. N, O";"Sch_O3_AmortInsurance",#N/A,FALSE,"Sch. N, O"}</definedName>
    <definedName name="wrn.Sch.O." localSheetId="13" hidden="1">{"Sch.O1_FedITDeferred",#N/A,FALSE,"Sch. N, O";"Sch_O2_Depreciation",#N/A,FALSE,"Sch. N, O";"Sch_O3_AmortInsurance",#N/A,FALSE,"Sch. N, O"}</definedName>
    <definedName name="wrn.Sch.O." localSheetId="15" hidden="1">{"Sch.O1_FedITDeferred",#N/A,FALSE,"Sch. N, O";"Sch_O2_Depreciation",#N/A,FALSE,"Sch. N, O";"Sch_O3_AmortInsurance",#N/A,FALSE,"Sch. N, O"}</definedName>
    <definedName name="wrn.Sch.O." localSheetId="25"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4" hidden="1">{"Sch.O1_FedITDeferred",#N/A,FALSE,"Sch. N, O";"Sch_O2_Depreciation",#N/A,FALSE,"Sch. N, O";"Sch_O3_AmortInsurance",#N/A,FALSE,"Sch. N, O"}</definedName>
    <definedName name="wrn.Sch.O._1" localSheetId="13" hidden="1">{"Sch.O1_FedITDeferred",#N/A,FALSE,"Sch. N, O";"Sch_O2_Depreciation",#N/A,FALSE,"Sch. N, O";"Sch_O3_AmortInsurance",#N/A,FALSE,"Sch. N, O"}</definedName>
    <definedName name="wrn.Sch.O._1" localSheetId="15" hidden="1">{"Sch.O1_FedITDeferred",#N/A,FALSE,"Sch. N, O";"Sch_O2_Depreciation",#N/A,FALSE,"Sch. N, O";"Sch_O3_AmortInsurance",#N/A,FALSE,"Sch. N, O"}</definedName>
    <definedName name="wrn.Sch.O._1" localSheetId="25"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P." localSheetId="16" hidden="1">{"Sch.P_BS_Bal",#N/A,FALSE,"WP-BS Elem"}</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3" hidden="1">{"Sch.P_BS_Bal",#N/A,FALSE,"WP-BS Elem"}</definedName>
    <definedName name="wrn.Sch.P." localSheetId="4" hidden="1">{"Sch.P_BS_Bal",#N/A,FALSE,"WP-BS Elem"}</definedName>
    <definedName name="wrn.Sch.P." localSheetId="13" hidden="1">{"Sch.P_BS_Bal",#N/A,FALSE,"WP-BS Elem"}</definedName>
    <definedName name="wrn.Sch.P." localSheetId="15" hidden="1">{"Sch.P_BS_Bal",#N/A,FALSE,"WP-BS Elem"}</definedName>
    <definedName name="wrn.Sch.P." localSheetId="25"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_.Accts." localSheetId="16" hidden="1">{"Sch.P_BS_Accts",#N/A,FALSE,"WP-BS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3" hidden="1">{"Sch.P_BS_Accts",#N/A,FALSE,"WP-BS Elem"}</definedName>
    <definedName name="wrn.Sch.P._.Accts." localSheetId="4" hidden="1">{"Sch.P_BS_Accts",#N/A,FALSE,"WP-BS Elem"}</definedName>
    <definedName name="wrn.Sch.P._.Accts." localSheetId="13" hidden="1">{"Sch.P_BS_Accts",#N/A,FALSE,"WP-BS Elem"}</definedName>
    <definedName name="wrn.Sch.P._.Accts." localSheetId="15" hidden="1">{"Sch.P_BS_Accts",#N/A,FALSE,"WP-BS Elem"}</definedName>
    <definedName name="wrn.Sch.P._.Accts." localSheetId="25"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_1" localSheetId="16"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3" hidden="1">{"Sch.P_BS_Accts",#N/A,FALSE,"WP-BS Elem"}</definedName>
    <definedName name="wrn.Sch.P._.Accts._1" localSheetId="4" hidden="1">{"Sch.P_BS_Accts",#N/A,FALSE,"WP-BS Elem"}</definedName>
    <definedName name="wrn.Sch.P._.Accts._1" localSheetId="13" hidden="1">{"Sch.P_BS_Accts",#N/A,FALSE,"WP-BS Elem"}</definedName>
    <definedName name="wrn.Sch.P._.Accts._1" localSheetId="15" hidden="1">{"Sch.P_BS_Accts",#N/A,FALSE,"WP-BS Elem"}</definedName>
    <definedName name="wrn.Sch.P._.Accts._1" localSheetId="25"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1" localSheetId="16" hidden="1">{"Sch.P_BS_Bal",#N/A,FALSE,"WP-BS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3" hidden="1">{"Sch.P_BS_Bal",#N/A,FALSE,"WP-BS Elem"}</definedName>
    <definedName name="wrn.Sch.P._1" localSheetId="4" hidden="1">{"Sch.P_BS_Bal",#N/A,FALSE,"WP-BS Elem"}</definedName>
    <definedName name="wrn.Sch.P._1" localSheetId="13" hidden="1">{"Sch.P_BS_Bal",#N/A,FALSE,"WP-BS Elem"}</definedName>
    <definedName name="wrn.Sch.P._1" localSheetId="15" hidden="1">{"Sch.P_BS_Bal",#N/A,FALSE,"WP-BS Elem"}</definedName>
    <definedName name="wrn.Sch.P._1" localSheetId="25"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tatement._.AD." localSheetId="16" hidden="1">{#N/A,#N/A,FALSE,"AD PG 1 OF 2";#N/A,#N/A,FALSE,"AD PG 2 OF 2"}</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3" hidden="1">{#N/A,#N/A,FALSE,"AD PG 1 OF 2";#N/A,#N/A,FALSE,"AD PG 2 OF 2"}</definedName>
    <definedName name="wrn.Statement._.AD." localSheetId="4" hidden="1">{#N/A,#N/A,FALSE,"AD PG 1 OF 2";#N/A,#N/A,FALSE,"AD PG 2 OF 2"}</definedName>
    <definedName name="wrn.Statement._.AD." localSheetId="13" hidden="1">{#N/A,#N/A,FALSE,"AD PG 1 OF 2";#N/A,#N/A,FALSE,"AD PG 2 OF 2"}</definedName>
    <definedName name="wrn.Statement._.AD." localSheetId="15" hidden="1">{#N/A,#N/A,FALSE,"AD PG 1 OF 2";#N/A,#N/A,FALSE,"AD PG 2 OF 2"}</definedName>
    <definedName name="wrn.Statement._.AD." localSheetId="25"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5"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6" hidden="1">{"page1",#N/A,TRUE,"2";"page2",#N/A,TRUE,"2"}</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3" hidden="1">{"page1",#N/A,TRUE,"2";"page2",#N/A,TRUE,"2"}</definedName>
    <definedName name="wrn.test." localSheetId="4" hidden="1">{"page1",#N/A,TRUE,"2";"page2",#N/A,TRUE,"2"}</definedName>
    <definedName name="wrn.test." localSheetId="13" hidden="1">{"page1",#N/A,TRUE,"2";"page2",#N/A,TRUE,"2"}</definedName>
    <definedName name="wrn.test." localSheetId="15" hidden="1">{"page1",#N/A,TRUE,"2";"page2",#N/A,TRUE,"2"}</definedName>
    <definedName name="wrn.test." localSheetId="25"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1" localSheetId="16"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3" hidden="1">{"page1",#N/A,TRUE,"2";"page2",#N/A,TRUE,"2"}</definedName>
    <definedName name="wrn.test.1" localSheetId="4" hidden="1">{"page1",#N/A,TRUE,"2";"page2",#N/A,TRUE,"2"}</definedName>
    <definedName name="wrn.test.1" localSheetId="13" hidden="1">{"page1",#N/A,TRUE,"2";"page2",#N/A,TRUE,"2"}</definedName>
    <definedName name="wrn.test.1" localSheetId="15" hidden="1">{"page1",#N/A,TRUE,"2";"page2",#N/A,TRUE,"2"}</definedName>
    <definedName name="wrn.test.1" localSheetId="25"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16" hidden="1">{"Income Statement",#N/A,FALSE,"CFMODEL";"Balance Sheet",#N/A,FALSE,"CFMODEL"}</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3" hidden="1">{"Income Statement",#N/A,FALSE,"CFMODEL";"Balance Sheet",#N/A,FALSE,"CFMODEL"}</definedName>
    <definedName name="wrn.test1." localSheetId="4" hidden="1">{"Income Statement",#N/A,FALSE,"CFMODEL";"Balance Sheet",#N/A,FALSE,"CFMODEL"}</definedName>
    <definedName name="wrn.test1." localSheetId="13" hidden="1">{"Income Statement",#N/A,FALSE,"CFMODEL";"Balance Sheet",#N/A,FALSE,"CFMODEL"}</definedName>
    <definedName name="wrn.test1." localSheetId="15" hidden="1">{"Income Statement",#N/A,FALSE,"CFMODEL";"Balance Sheet",#N/A,FALSE,"CFMODEL"}</definedName>
    <definedName name="wrn.test1." localSheetId="25"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2." localSheetId="16" hidden="1">{"SourcesUses",#N/A,TRUE,"CFMODEL";"TransOverview",#N/A,TRUE,"CFMODEL"}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3" hidden="1">{"SourcesUses",#N/A,TRUE,"CFMODEL";"TransOverview",#N/A,TRUE,"CFMODEL"}</definedName>
    <definedName name="wrn.test2." localSheetId="4" hidden="1">{"SourcesUses",#N/A,TRUE,"CFMODEL";"TransOverview",#N/A,TRUE,"CFMODEL"}</definedName>
    <definedName name="wrn.test2." localSheetId="13" hidden="1">{"SourcesUses",#N/A,TRUE,"CFMODEL";"TransOverview",#N/A,TRUE,"CFMODEL"}</definedName>
    <definedName name="wrn.test2." localSheetId="15" hidden="1">{"SourcesUses",#N/A,TRUE,"CFMODEL";"TransOverview",#N/A,TRUE,"CFMODEL"}</definedName>
    <definedName name="wrn.test2." localSheetId="25"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3." localSheetId="16" hidden="1">{"SourcesUses",#N/A,TRUE,#N/A;"TransOverview",#N/A,TRUE,"CFMODEL"}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3" hidden="1">{"SourcesUses",#N/A,TRUE,#N/A;"TransOverview",#N/A,TRUE,"CFMODEL"}</definedName>
    <definedName name="wrn.test3." localSheetId="4" hidden="1">{"SourcesUses",#N/A,TRUE,#N/A;"TransOverview",#N/A,TRUE,"CFMODEL"}</definedName>
    <definedName name="wrn.test3." localSheetId="13" hidden="1">{"SourcesUses",#N/A,TRUE,#N/A;"TransOverview",#N/A,TRUE,"CFMODEL"}</definedName>
    <definedName name="wrn.test3." localSheetId="15" hidden="1">{"SourcesUses",#N/A,TRUE,#N/A;"TransOverview",#N/A,TRUE,"CFMODEL"}</definedName>
    <definedName name="wrn.test3." localSheetId="25"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2" localSheetId="16"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3" hidden="1">{"SourcesUses",#N/A,TRUE,#N/A;"TransOverview",#N/A,TRUE,"CFMODEL"}</definedName>
    <definedName name="wrn.test3.2" localSheetId="4" hidden="1">{"SourcesUses",#N/A,TRUE,#N/A;"TransOverview",#N/A,TRUE,"CFMODEL"}</definedName>
    <definedName name="wrn.test3.2" localSheetId="13" hidden="1">{"SourcesUses",#N/A,TRUE,#N/A;"TransOverview",#N/A,TRUE,"CFMODEL"}</definedName>
    <definedName name="wrn.test3.2" localSheetId="15" hidden="1">{"SourcesUses",#N/A,TRUE,#N/A;"TransOverview",#N/A,TRUE,"CFMODEL"}</definedName>
    <definedName name="wrn.test3.2" localSheetId="25"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4." localSheetId="16" hidden="1">{"SourcesUses",#N/A,TRUE,"FundsFlow";"TransOverview",#N/A,TRUE,"FundsFlow"}</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3" hidden="1">{"SourcesUses",#N/A,TRUE,"FundsFlow";"TransOverview",#N/A,TRUE,"FundsFlow"}</definedName>
    <definedName name="wrn.test4." localSheetId="4" hidden="1">{"SourcesUses",#N/A,TRUE,"FundsFlow";"TransOverview",#N/A,TRUE,"FundsFlow"}</definedName>
    <definedName name="wrn.test4." localSheetId="13" hidden="1">{"SourcesUses",#N/A,TRUE,"FundsFlow";"TransOverview",#N/A,TRUE,"FundsFlow"}</definedName>
    <definedName name="wrn.test4." localSheetId="15" hidden="1">{"SourcesUses",#N/A,TRUE,"FundsFlow";"TransOverview",#N/A,TRUE,"FundsFlow"}</definedName>
    <definedName name="wrn.test4." localSheetId="25"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2." localSheetId="16"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3" hidden="1">{"SourcesUses",#N/A,TRUE,"FundsFlow";"TransOverview",#N/A,TRUE,"FundsFlow"}</definedName>
    <definedName name="wrn.test42." localSheetId="4" hidden="1">{"SourcesUses",#N/A,TRUE,"FundsFlow";"TransOverview",#N/A,TRUE,"FundsFlow"}</definedName>
    <definedName name="wrn.test42." localSheetId="13" hidden="1">{"SourcesUses",#N/A,TRUE,"FundsFlow";"TransOverview",#N/A,TRUE,"FundsFlow"}</definedName>
    <definedName name="wrn.test42." localSheetId="15" hidden="1">{"SourcesUses",#N/A,TRUE,"FundsFlow";"TransOverview",#N/A,TRUE,"FundsFlow"}</definedName>
    <definedName name="wrn.test42." localSheetId="25"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610." localSheetId="16" hidden="1">{"TEST610",#N/A,FALSE,"Sheet1"}</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3" hidden="1">{"TEST610",#N/A,FALSE,"Sheet1"}</definedName>
    <definedName name="wrn.TEST610." localSheetId="4" hidden="1">{"TEST610",#N/A,FALSE,"Sheet1"}</definedName>
    <definedName name="wrn.TEST610." localSheetId="13" hidden="1">{"TEST610",#N/A,FALSE,"Sheet1"}</definedName>
    <definedName name="wrn.TEST610." localSheetId="15" hidden="1">{"TEST610",#N/A,FALSE,"Sheet1"}</definedName>
    <definedName name="wrn.TEST610." localSheetId="25"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1." localSheetId="16" hidden="1">{"TEST611",#N/A,FALSE,"Sheet1"}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3" hidden="1">{"TEST611",#N/A,FALSE,"Sheet1"}</definedName>
    <definedName name="wrn.TEST611." localSheetId="4" hidden="1">{"TEST611",#N/A,FALSE,"Sheet1"}</definedName>
    <definedName name="wrn.TEST611." localSheetId="13" hidden="1">{"TEST611",#N/A,FALSE,"Sheet1"}</definedName>
    <definedName name="wrn.TEST611." localSheetId="15" hidden="1">{"TEST611",#N/A,FALSE,"Sheet1"}</definedName>
    <definedName name="wrn.TEST611." localSheetId="25"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otal." localSheetId="16" hidden="1">{"schedh3a",#N/A,TRUE,"H-3";"schedh3b",#N/A,TRUE,"H-3"}</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3" hidden="1">{"schedh3a",#N/A,TRUE,"H-3";"schedh3b",#N/A,TRUE,"H-3"}</definedName>
    <definedName name="wrn.Total." localSheetId="4" hidden="1">{"schedh3a",#N/A,TRUE,"H-3";"schedh3b",#N/A,TRUE,"H-3"}</definedName>
    <definedName name="wrn.Total." localSheetId="13" hidden="1">{"schedh3a",#N/A,TRUE,"H-3";"schedh3b",#N/A,TRUE,"H-3"}</definedName>
    <definedName name="wrn.Total." localSheetId="15" hidden="1">{"schedh3a",#N/A,TRUE,"H-3";"schedh3b",#N/A,TRUE,"H-3"}</definedName>
    <definedName name="wrn.Total." localSheetId="25"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XX." localSheetId="16" hidden="1">{#N/A,#N/A,FALSE,"337"}</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3" hidden="1">{#N/A,#N/A,FALSE,"337"}</definedName>
    <definedName name="wrn.XX." localSheetId="4" hidden="1">{#N/A,#N/A,FALSE,"337"}</definedName>
    <definedName name="wrn.XX." localSheetId="13" hidden="1">{#N/A,#N/A,FALSE,"337"}</definedName>
    <definedName name="wrn.XX." localSheetId="15" hidden="1">{#N/A,#N/A,FALSE,"337"}</definedName>
    <definedName name="wrn.XX." localSheetId="25"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tf" localSheetId="16" hidden="1">#REF!</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5"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hidden="1">#REF!</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5"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5"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5"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5"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5"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5"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5"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5"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6" hidden="1">{"2002Frcst","05Month",FALSE,"Frcst Format 2002"}</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3" hidden="1">{"2002Frcst","05Month",FALSE,"Frcst Format 2002"}</definedName>
    <definedName name="wwwwwwww" localSheetId="4" hidden="1">{"2002Frcst","05Month",FALSE,"Frcst Format 2002"}</definedName>
    <definedName name="wwwwwwww" localSheetId="13" hidden="1">{"2002Frcst","05Month",FALSE,"Frcst Format 2002"}</definedName>
    <definedName name="wwwwwwww" localSheetId="15" hidden="1">{"2002Frcst","05Month",FALSE,"Frcst Format 2002"}</definedName>
    <definedName name="wwwwwwww" localSheetId="25"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x" localSheetId="16" hidden="1">{"Page_1",#N/A,FALSE,"BAD4Q98";"Page_2",#N/A,FALSE,"BAD4Q98";"Page_3",#N/A,FALSE,"BAD4Q98";"Page_4",#N/A,FALSE,"BAD4Q98";"Page_5",#N/A,FALSE,"BAD4Q98";"Page_6",#N/A,FALSE,"BAD4Q98";"Input_1",#N/A,FALSE,"BAD4Q98";"Input_2",#N/A,FALSE,"BAD4Q98"}</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4" hidden="1">{"Page_1",#N/A,FALSE,"BAD4Q98";"Page_2",#N/A,FALSE,"BAD4Q98";"Page_3",#N/A,FALSE,"BAD4Q98";"Page_4",#N/A,FALSE,"BAD4Q98";"Page_5",#N/A,FALSE,"BAD4Q98";"Page_6",#N/A,FALSE,"BAD4Q98";"Input_1",#N/A,FALSE,"BAD4Q98";"Input_2",#N/A,FALSE,"BAD4Q98"}</definedName>
    <definedName name="x" localSheetId="13" hidden="1">{"Page_1",#N/A,FALSE,"BAD4Q98";"Page_2",#N/A,FALSE,"BAD4Q98";"Page_3",#N/A,FALSE,"BAD4Q98";"Page_4",#N/A,FALSE,"BAD4Q98";"Page_5",#N/A,FALSE,"BAD4Q98";"Page_6",#N/A,FALSE,"BAD4Q98";"Input_1",#N/A,FALSE,"BAD4Q98";"Input_2",#N/A,FALSE,"BAD4Q98"}</definedName>
    <definedName name="x" localSheetId="15" hidden="1">{"Page_1",#N/A,FALSE,"BAD4Q98";"Page_2",#N/A,FALSE,"BAD4Q98";"Page_3",#N/A,FALSE,"BAD4Q98";"Page_4",#N/A,FALSE,"BAD4Q98";"Page_5",#N/A,FALSE,"BAD4Q98";"Page_6",#N/A,FALSE,"BAD4Q98";"Input_1",#N/A,FALSE,"BAD4Q98";"Input_2",#N/A,FALSE,"BAD4Q98"}</definedName>
    <definedName name="x" localSheetId="25"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_Amortization" localSheetId="16">#REF!,#REF!,#REF!,#REF!,#REF!,#REF!</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5">#REF!,#REF!,#REF!,#REF!,#REF!,#REF!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#REF!,#REF!,#REF!,#REF!,#REF!,#REF!</definedName>
    <definedName name="X_Vld_Amort" localSheetId="16">#REF!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5">#REF!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#REF!</definedName>
    <definedName name="X_Vld_APIC" localSheetId="16">#REF!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5">#REF!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#REF!</definedName>
    <definedName name="X_Vld_ChgCash">'[12]CF Report'!$C$65</definedName>
    <definedName name="X_Vld_CStk" localSheetId="16">#REF!</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5">#REF!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#REF!</definedName>
    <definedName name="X_Vld_DefCr" localSheetId="16">#REF!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5">#REF!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#REF!</definedName>
    <definedName name="X_Vld_Depr" localSheetId="16">#REF!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5">#REF!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#REF!</definedName>
    <definedName name="X_Vld_ESOP" localSheetId="16">#REF!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5">#REF!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#REF!</definedName>
    <definedName name="X_Vld_GdWl" localSheetId="16">#REF!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5">#REF!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#REF!</definedName>
    <definedName name="X_Vld_Inv" localSheetId="16">#REF!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5">#REF!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#REF!</definedName>
    <definedName name="X_Vld_LTAst" localSheetId="16">#REF!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5">#REF!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#REF!</definedName>
    <definedName name="X_Vld_LTDebt" localSheetId="16">#REF!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5">#REF!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#REF!</definedName>
    <definedName name="X_Vld_MinInt" localSheetId="16">#REF!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5">#REF!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#REF!</definedName>
    <definedName name="X_Vld_NetWrkCap" localSheetId="16">#REF!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5">#REF!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#REF!</definedName>
    <definedName name="X_Vld_NucTrst" localSheetId="16">#REF!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5">#REF!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#REF!</definedName>
    <definedName name="X_Vld_OthInc" localSheetId="16">#REF!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5">#REF!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#REF!</definedName>
    <definedName name="X_Vld_PfStk" localSheetId="16">#REF!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5">#REF!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#REF!</definedName>
    <definedName name="X_Vld_PPE" localSheetId="16">#REF!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5">#REF!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#REF!</definedName>
    <definedName name="X_Vld_RE" localSheetId="16">#REF!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5">#REF!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#REF!</definedName>
    <definedName name="X_Vld_RegAst" localSheetId="16">#REF!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5">#REF!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#REF!</definedName>
    <definedName name="X_Vld_Tax" localSheetId="16">#REF!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5">#REF!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#REF!</definedName>
    <definedName name="X_Vld_TrstPfSec" localSheetId="16">#REF!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5">#REF!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#REF!</definedName>
    <definedName name="xa" localSheetId="16">OFFSET(YAXIS,0,-1)</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3">OFFSET(YAXIS,0,-1)</definedName>
    <definedName name="xa" localSheetId="4">OFFSET(YAXIS,0,-1)</definedName>
    <definedName name="xa" localSheetId="13">OFFSET(YAXIS,0,-1)</definedName>
    <definedName name="xa" localSheetId="15">OFFSET(YAXIS,0,-1)</definedName>
    <definedName name="xa" localSheetId="25">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OFFSET(YAXIS,0,-1)</definedName>
    <definedName name="xaxIS" localSheetId="16">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3">OFFSET(YAXIS,0,-1)</definedName>
    <definedName name="xaxIS" localSheetId="4">OFFSET(YAXIS,0,-1)</definedName>
    <definedName name="xaxIS" localSheetId="13">OFFSET(YAXIS,0,-1)</definedName>
    <definedName name="xaxIS" localSheetId="15">OFFSET(YAXIS,0,-1)</definedName>
    <definedName name="xaxIS" localSheetId="25">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OFFSET(YAXIS,0,-1)</definedName>
    <definedName name="xes" localSheetId="16" hidden="1">{#N/A,#N/A,FALSE,"Aging Summary";#N/A,#N/A,FALSE,"Ratio Analysis";#N/A,#N/A,FALSE,"Test 120 Day Accts";#N/A,#N/A,FALSE,"Tickmarks"}</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4" hidden="1">{#N/A,#N/A,FALSE,"Aging Summary";#N/A,#N/A,FALSE,"Ratio Analysis";#N/A,#N/A,FALSE,"Test 120 Day Accts";#N/A,#N/A,FALSE,"Tickmarks"}</definedName>
    <definedName name="xes" localSheetId="13" hidden="1">{#N/A,#N/A,FALSE,"Aging Summary";#N/A,#N/A,FALSE,"Ratio Analysis";#N/A,#N/A,FALSE,"Test 120 Day Accts";#N/A,#N/A,FALSE,"Tickmarks"}</definedName>
    <definedName name="xes" localSheetId="15" hidden="1">{#N/A,#N/A,FALSE,"Aging Summary";#N/A,#N/A,FALSE,"Ratio Analysis";#N/A,#N/A,FALSE,"Test 120 Day Accts";#N/A,#N/A,FALSE,"Tickmarks"}</definedName>
    <definedName name="xes" localSheetId="25"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mnRefRange" localSheetId="16">#REF!</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5">#REF!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#REF!</definedName>
    <definedName name="XREF_COLUMN_1" localSheetId="16" hidden="1">#REF!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5"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hidden="1">#REF!</definedName>
    <definedName name="XREF_COLUMN_10" localSheetId="16"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5"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hidden="1">#REF!</definedName>
    <definedName name="XREF_COLUMN_2" localSheetId="16"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5"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hidden="1">#REF!</definedName>
    <definedName name="XREF_COLUMN_3" localSheetId="16"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5"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hidden="1">#REF!</definedName>
    <definedName name="XREF_COLUMN_4" localSheetId="16"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5"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hidden="1">#REF!</definedName>
    <definedName name="XREF_COLUMN_5" localSheetId="16"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5"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hidden="1">#REF!</definedName>
    <definedName name="XREF_COLUMN_6" localSheetId="16"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5"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hidden="1">#REF!</definedName>
    <definedName name="XREF_COLUMN_7" localSheetId="1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5"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hidden="1">#REF!</definedName>
    <definedName name="XREF_COLUMN_8" localSheetId="16"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5"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hidden="1">#REF!</definedName>
    <definedName name="XREF_COLUMN_9" localSheetId="16"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5"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hidden="1">#REF!</definedName>
    <definedName name="XRefActiveRow" localSheetId="16"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5"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hidden="1">#REF!</definedName>
    <definedName name="XRefColumnsCount" hidden="1">1</definedName>
    <definedName name="XRefCopy1" localSheetId="16" hidden="1">#REF!</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5"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hidden="1">#REF!</definedName>
    <definedName name="XRefCopy10" localSheetId="16"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5"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hidden="1">#REF!</definedName>
    <definedName name="XRefCopy10Row" localSheetId="16"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5"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hidden="1">#REF!</definedName>
    <definedName name="XRefCopy11" localSheetId="16"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5"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hidden="1">#REF!</definedName>
    <definedName name="XRefCopy11Row" localSheetId="16"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5"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hidden="1">#REF!</definedName>
    <definedName name="XRefCopy12" localSheetId="16"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5"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hidden="1">#REF!</definedName>
    <definedName name="XRefCopy12Row" localSheetId="16"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5"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hidden="1">#REF!</definedName>
    <definedName name="XRefCopy13" localSheetId="16"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5"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hidden="1">#REF!</definedName>
    <definedName name="XRefCopy13Row" localSheetId="16"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5"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hidden="1">#REF!</definedName>
    <definedName name="XRefCopy14" localSheetId="16"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5"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hidden="1">#REF!</definedName>
    <definedName name="XRefCopy14Row" localSheetId="16"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5"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hidden="1">#REF!</definedName>
    <definedName name="XRefCopy15" localSheetId="16"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5"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hidden="1">#REF!</definedName>
    <definedName name="XRefCopy15Row" localSheetId="16"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5"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hidden="1">#REF!</definedName>
    <definedName name="XRefCopy16" localSheetId="16"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5"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hidden="1">#REF!</definedName>
    <definedName name="XRefCopy16Row" localSheetId="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5"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hidden="1">#REF!</definedName>
    <definedName name="XRefCopy17" localSheetId="16"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5"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hidden="1">#REF!</definedName>
    <definedName name="XRefCopy17Row" localSheetId="16"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5"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hidden="1">#REF!</definedName>
    <definedName name="XRefCopy18" localSheetId="16"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5"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hidden="1">#REF!</definedName>
    <definedName name="XRefCopy18Row" localSheetId="16"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5"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hidden="1">#REF!</definedName>
    <definedName name="XRefCopy19" localSheetId="16"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5"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hidden="1">#REF!</definedName>
    <definedName name="XRefCopy19Row" localSheetId="16"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5"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hidden="1">#REF!</definedName>
    <definedName name="XRefCopy1Row" localSheetId="16"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5"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hidden="1">#REF!</definedName>
    <definedName name="XRefCopy2" localSheetId="16"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5"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hidden="1">#REF!</definedName>
    <definedName name="XRefCopy20" localSheetId="16"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5"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hidden="1">#REF!</definedName>
    <definedName name="XRefCopy20Row" localSheetId="16"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5"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hidden="1">#REF!</definedName>
    <definedName name="XRefCopy21" localSheetId="16"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5"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hidden="1">#REF!</definedName>
    <definedName name="XRefCopy21Row" localSheetId="16"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5"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hidden="1">#REF!</definedName>
    <definedName name="XRefCopy22" localSheetId="16"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5"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hidden="1">#REF!</definedName>
    <definedName name="XRefCopy22Row" localSheetId="16"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5"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hidden="1">#REF!</definedName>
    <definedName name="XRefCopy2Row" localSheetId="16"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5"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hidden="1">#REF!</definedName>
    <definedName name="XRefCopy3" localSheetId="16"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5"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hidden="1">#REF!</definedName>
    <definedName name="XRefCopy3Row" localSheetId="16"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5"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hidden="1">#REF!</definedName>
    <definedName name="XRefCopy4" localSheetId="16"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5"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hidden="1">#REF!</definedName>
    <definedName name="XRefCopy4Row" localSheetId="16"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5"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hidden="1">#REF!</definedName>
    <definedName name="XRefCopy5" localSheetId="16"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5"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hidden="1">#REF!</definedName>
    <definedName name="XRefCopy5Row" localSheetId="16"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5"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hidden="1">#REF!</definedName>
    <definedName name="XRefCopy6" localSheetId="16"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5"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hidden="1">#REF!</definedName>
    <definedName name="XRefCopy6Row" localSheetId="1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5"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hidden="1">#REF!</definedName>
    <definedName name="XRefCopy7" localSheetId="16"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5"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hidden="1">#REF!</definedName>
    <definedName name="XRefCopy7Row" localSheetId="16"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5"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hidden="1">#REF!</definedName>
    <definedName name="XRefCopy8" localSheetId="16"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5"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hidden="1">#REF!</definedName>
    <definedName name="XRefCopy8Row" localSheetId="16"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5"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hidden="1">#REF!</definedName>
    <definedName name="XRefCopy9" localSheetId="16"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5"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hidden="1">#REF!</definedName>
    <definedName name="XRefCopy9Row" localSheetId="16"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5"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hidden="1">#REF!</definedName>
    <definedName name="XRefCopyRangeCount" hidden="1">1</definedName>
    <definedName name="XRefPaste1" localSheetId="16" hidden="1">#REF!</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5"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hidden="1">#REF!</definedName>
    <definedName name="XRefPaste1Row" localSheetId="16"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5"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hidden="1">#REF!</definedName>
    <definedName name="XRefPaste2" localSheetId="16"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5"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hidden="1">#REF!</definedName>
    <definedName name="XRefPaste2Row" localSheetId="16"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5"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hidden="1">#REF!</definedName>
    <definedName name="XRefPaste3" localSheetId="16"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5"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hidden="1">#REF!</definedName>
    <definedName name="XRefPaste3Row" localSheetId="16"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5"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hidden="1">#REF!</definedName>
    <definedName name="XRefPaste4" localSheetId="16"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5"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hidden="1">#REF!</definedName>
    <definedName name="XRefPaste4Row" localSheetId="16"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5"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hidden="1">#REF!</definedName>
    <definedName name="XRefPaste5Row" localSheetId="16"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5"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hidden="1">#REF!</definedName>
    <definedName name="XRefPaste6" localSheetId="16"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5"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hidden="1">#REF!</definedName>
    <definedName name="XRefPaste6Row" localSheetId="1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5"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hidden="1">#REF!</definedName>
    <definedName name="XRefPasteRangeCount" hidden="1">3</definedName>
    <definedName name="xsTYPE">"tbl"</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6">#REF!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5">#REF!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#REF!</definedName>
    <definedName name="yeperiod" localSheetId="16">#REF!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5">#REF!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#REF!</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5"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6">'[8]misc tables'!$B$20:$B$21</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5">'[8]misc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'[8]misc tables'!$B$20:$B$21</definedName>
    <definedName name="yield_curves">[5]Inputs!$B$28</definedName>
    <definedName name="YrAvg" localSheetId="16">#REF!</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5">#REF!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#REF!</definedName>
    <definedName name="YTDInc" localSheetId="16">#REF!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5">#REF!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#REF!</definedName>
    <definedName name="ytytyt" localSheetId="16">#REF!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5">#REF!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#REF!</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5"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6">#REF!</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5">#REF!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#REF!</definedName>
    <definedName name="Z_NWC_CashAR" localSheetId="16">#REF!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5">#REF!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#REF!</definedName>
    <definedName name="Z_NWC_CashComNPurch" localSheetId="16">#REF!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5">#REF!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#REF!</definedName>
    <definedName name="Z_NWC_CashCustDep" localSheetId="16">#REF!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5">#REF!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#REF!</definedName>
    <definedName name="Z_NWC_CashDivPay" localSheetId="16">#REF!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5">#REF!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#REF!</definedName>
    <definedName name="Z_NWC_CashEnergyLiabilities" localSheetId="16">#REF!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5">#REF!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#REF!</definedName>
    <definedName name="Z_NWC_CashEnergyTradingAssets" localSheetId="16">#REF!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5">#REF!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#REF!</definedName>
    <definedName name="Z_NWC_CashIntPay" localSheetId="16">#REF!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5">#REF!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#REF!</definedName>
    <definedName name="Z_NWC_CashInventory" localSheetId="16">#REF!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5">#REF!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#REF!</definedName>
    <definedName name="Z_NWC_CashNP" localSheetId="16">#REF!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5">#REF!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#REF!</definedName>
    <definedName name="Z_NWC_CashNR" localSheetId="16">#REF!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5">#REF!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#REF!</definedName>
    <definedName name="Z_NWC_CashOthAssets" localSheetId="16">#REF!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5">#REF!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#REF!</definedName>
    <definedName name="Z_NWC_CashOthLiabilities" localSheetId="16">#REF!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5">#REF!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#REF!</definedName>
    <definedName name="Z_NWC_CashRegAssets" localSheetId="16">#REF!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5">#REF!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#REF!</definedName>
    <definedName name="Z_NWC_CashRegLiabilities" localSheetId="16">#REF!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5">#REF!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#REF!</definedName>
    <definedName name="Z_NWC_CashRepurchaseObligations" localSheetId="16">#REF!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5">#REF!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#REF!</definedName>
    <definedName name="Z_NWC_CashResaleAgreements" localSheetId="16">#REF!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5">#REF!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#REF!</definedName>
    <definedName name="Z_NWC_CashTAX" localSheetId="16">#REF!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5">#REF!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#REF!</definedName>
    <definedName name="zzzzzzzzzz" localSheetId="16" hidden="1">{"SourcesUses",#N/A,TRUE,"CFMODEL";"TransOverview",#N/A,TRUE,"CFMODEL"}</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3" hidden="1">{"SourcesUses",#N/A,TRUE,"CFMODEL";"TransOverview",#N/A,TRUE,"CFMODEL"}</definedName>
    <definedName name="zzzzzzzzzz" localSheetId="4" hidden="1">{"SourcesUses",#N/A,TRUE,"CFMODEL";"TransOverview",#N/A,TRUE,"CFMODEL"}</definedName>
    <definedName name="zzzzzzzzzz" localSheetId="13" hidden="1">{"SourcesUses",#N/A,TRUE,"CFMODEL";"TransOverview",#N/A,TRUE,"CFMODEL"}</definedName>
    <definedName name="zzzzzzzzzz" localSheetId="15" hidden="1">{"SourcesUses",#N/A,TRUE,"CFMODEL";"TransOverview",#N/A,TRUE,"CFMODEL"}</definedName>
    <definedName name="zzzzzzzzzz" localSheetId="25"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zzzzzzz" localSheetId="16"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3" hidden="1">{"SourcesUses",#N/A,TRUE,"CFMODEL";"TransOverview",#N/A,TRUE,"CFMODEL"}</definedName>
    <definedName name="zzzzzzzzzzzzzzzzz" localSheetId="4" hidden="1">{"SourcesUses",#N/A,TRUE,"CFMODEL";"TransOverview",#N/A,TRUE,"CFMODEL"}</definedName>
    <definedName name="zzzzzzzzzzzzzzzzz" localSheetId="13" hidden="1">{"SourcesUses",#N/A,TRUE,"CFMODEL";"TransOverview",#N/A,TRUE,"CFMODEL"}</definedName>
    <definedName name="zzzzzzzzzzzzzzzzz" localSheetId="15" hidden="1">{"SourcesUses",#N/A,TRUE,"CFMODEL";"TransOverview",#N/A,TRUE,"CFMODEL"}</definedName>
    <definedName name="zzzzzzzzzzzzzzzzz" localSheetId="25"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zzzzzzzz" localSheetId="16" hidden="1">{"Income Statement",#N/A,FALSE,"CFMODEL";"Balance Sheet",#N/A,FALSE,"CFMODEL"}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3" hidden="1">{"Income Statement",#N/A,FALSE,"CFMODEL";"Balance Sheet",#N/A,FALSE,"CFMODEL"}</definedName>
    <definedName name="zzzzzzzzzzzzzzzzzzzzzzzzz" localSheetId="4" hidden="1">{"Income Statement",#N/A,FALSE,"CFMODEL";"Balance Sheet",#N/A,FALSE,"CFMODEL"}</definedName>
    <definedName name="zzzzzzzzzzzzzzzzzzzzzzzzz" localSheetId="13" hidden="1">{"Income Statement",#N/A,FALSE,"CFMODEL";"Balance Sheet",#N/A,FALSE,"CFMODEL"}</definedName>
    <definedName name="zzzzzzzzzzzzzzzzzzzzzzzzz" localSheetId="15" hidden="1">{"Income Statement",#N/A,FALSE,"CFMODEL";"Balance Sheet",#N/A,FALSE,"CFMODEL"}</definedName>
    <definedName name="zzzzzzzzzzzzzzzzzzzzzzzzz" localSheetId="25"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zz" localSheetId="16" hidden="1">{"SourcesUses",#N/A,TRUE,"FundsFlow";"TransOverview",#N/A,TRUE,"FundsFlow"}</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3" hidden="1">{"SourcesUses",#N/A,TRUE,"FundsFlow";"TransOverview",#N/A,TRUE,"FundsFlow"}</definedName>
    <definedName name="zzzzzzzzzzzzzzzzzzzzzzzzzzz" localSheetId="4" hidden="1">{"SourcesUses",#N/A,TRUE,"FundsFlow";"TransOverview",#N/A,TRUE,"FundsFlow"}</definedName>
    <definedName name="zzzzzzzzzzzzzzzzzzzzzzzzzzz" localSheetId="13" hidden="1">{"SourcesUses",#N/A,TRUE,"FundsFlow";"TransOverview",#N/A,TRUE,"FundsFlow"}</definedName>
    <definedName name="zzzzzzzzzzzzzzzzzzzzzzzzzzz" localSheetId="15" hidden="1">{"SourcesUses",#N/A,TRUE,"FundsFlow";"TransOverview",#N/A,TRUE,"FundsFlow"}</definedName>
    <definedName name="zzzzzzzzzzzzzzzzzzzzzzzzzzz" localSheetId="25"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zz" localSheetId="16" hidden="1">{"SourcesUses",#N/A,TRUE,"CFMODEL";"TransOverview",#N/A,TRUE,"CFMODEL"}</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3" hidden="1">{"SourcesUses",#N/A,TRUE,"CFMODEL";"TransOverview",#N/A,TRUE,"CFMODEL"}</definedName>
    <definedName name="zzzzzzzzzzzzzzzzzzzzzzzzzzzzz" localSheetId="4" hidden="1">{"SourcesUses",#N/A,TRUE,"CFMODEL";"TransOverview",#N/A,TRUE,"CFMODEL"}</definedName>
    <definedName name="zzzzzzzzzzzzzzzzzzzzzzzzzzzzz" localSheetId="13" hidden="1">{"SourcesUses",#N/A,TRUE,"CFMODEL";"TransOverview",#N/A,TRUE,"CFMODEL"}</definedName>
    <definedName name="zzzzzzzzzzzzzzzzzzzzzzzzzzzzz" localSheetId="15" hidden="1">{"SourcesUses",#N/A,TRUE,"CFMODEL";"TransOverview",#N/A,TRUE,"CFMODEL"}</definedName>
    <definedName name="zzzzzzzzzzzzzzzzzzzzzzzzzzzzz" localSheetId="25"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6" i="4" l="1"/>
  <c r="D39" i="115"/>
  <c r="D55" i="115"/>
  <c r="D37" i="115"/>
  <c r="D36" i="115"/>
  <c r="D35" i="115"/>
  <c r="D34" i="115"/>
  <c r="D26" i="115"/>
  <c r="D27" i="115"/>
  <c r="D28" i="115"/>
  <c r="D29" i="115"/>
  <c r="D30" i="115"/>
  <c r="D31" i="115"/>
  <c r="D32" i="115"/>
  <c r="D33" i="115"/>
  <c r="D22" i="115"/>
  <c r="D23" i="115"/>
  <c r="D24" i="115"/>
  <c r="D17" i="115"/>
  <c r="D10" i="115"/>
  <c r="D13" i="115"/>
  <c r="D12" i="115"/>
  <c r="D9" i="115"/>
  <c r="D8" i="115"/>
  <c r="D15" i="8" l="1"/>
  <c r="P8" i="8" l="1"/>
  <c r="I54" i="74"/>
  <c r="J54" i="74"/>
  <c r="H54" i="74"/>
  <c r="F54" i="74"/>
  <c r="G54" i="74"/>
  <c r="E54" i="74"/>
  <c r="G31" i="76" l="1"/>
  <c r="F31" i="76"/>
  <c r="G17" i="89" l="1"/>
  <c r="B17" i="89"/>
  <c r="F61" i="42"/>
  <c r="B11" i="106"/>
  <c r="V12" i="86"/>
  <c r="G7" i="89"/>
  <c r="H7" i="89"/>
  <c r="D10" i="89"/>
  <c r="O12" i="86"/>
  <c r="U12" i="86" s="1"/>
  <c r="G39" i="87"/>
  <c r="F39" i="87"/>
  <c r="E39" i="87"/>
  <c r="C39" i="87"/>
  <c r="H39" i="87" s="1"/>
  <c r="B39" i="87"/>
  <c r="I39" i="87" s="1"/>
  <c r="H6" i="89"/>
  <c r="G6" i="89"/>
  <c r="D9" i="89"/>
  <c r="V11" i="86"/>
  <c r="U11" i="86"/>
  <c r="T11" i="86"/>
  <c r="O11" i="86"/>
  <c r="D39" i="87" l="1"/>
  <c r="N55" i="7" l="1"/>
  <c r="O55" i="7"/>
  <c r="H5" i="89" l="1"/>
  <c r="G5" i="89"/>
  <c r="D8" i="89"/>
  <c r="V10" i="86"/>
  <c r="M22" i="8" l="1"/>
  <c r="J20" i="8"/>
  <c r="G20" i="8"/>
  <c r="K21" i="8"/>
  <c r="D7" i="89" l="1"/>
  <c r="K13" i="70"/>
  <c r="L12" i="70"/>
  <c r="K12" i="70"/>
  <c r="L8" i="8"/>
  <c r="O8" i="8" s="1"/>
  <c r="K8" i="8"/>
  <c r="N8" i="8" s="1"/>
  <c r="J8" i="8"/>
  <c r="G8" i="8"/>
  <c r="D8" i="8"/>
  <c r="D6" i="89"/>
  <c r="V8" i="86"/>
  <c r="C16" i="53"/>
  <c r="B16" i="53"/>
  <c r="C12" i="67"/>
  <c r="D12" i="67"/>
  <c r="P12" i="67" s="1"/>
  <c r="E12" i="67"/>
  <c r="F12" i="67"/>
  <c r="G12" i="67"/>
  <c r="H12" i="67"/>
  <c r="I12" i="67"/>
  <c r="J12" i="67"/>
  <c r="K12" i="67"/>
  <c r="N12" i="67" s="1"/>
  <c r="L12" i="67"/>
  <c r="O12" i="67" s="1"/>
  <c r="M12" i="67"/>
  <c r="B12" i="67"/>
  <c r="N22" i="8"/>
  <c r="O22" i="8"/>
  <c r="J22" i="8"/>
  <c r="G22" i="8"/>
  <c r="I19" i="53"/>
  <c r="H19" i="53"/>
  <c r="H30" i="53" s="1"/>
  <c r="N57" i="7"/>
  <c r="F92" i="21"/>
  <c r="G92" i="21"/>
  <c r="E92" i="21"/>
  <c r="D53" i="107"/>
  <c r="L14" i="8"/>
  <c r="K14" i="8"/>
  <c r="B10" i="67"/>
  <c r="D10" i="67"/>
  <c r="C10" i="67"/>
  <c r="E44" i="110"/>
  <c r="M8" i="8" l="1"/>
  <c r="C14" i="96"/>
  <c r="E14" i="96"/>
  <c r="F14" i="96"/>
  <c r="G14" i="96"/>
  <c r="H14" i="96"/>
  <c r="I14" i="96"/>
  <c r="J14" i="96"/>
  <c r="C15" i="96"/>
  <c r="D15" i="96"/>
  <c r="E15" i="96"/>
  <c r="F15" i="96"/>
  <c r="H15" i="96"/>
  <c r="I15" i="96"/>
  <c r="J15" i="96"/>
  <c r="K15" i="96"/>
  <c r="L15" i="96"/>
  <c r="M15" i="96"/>
  <c r="C16" i="96"/>
  <c r="E16" i="96"/>
  <c r="F16" i="96"/>
  <c r="H16" i="96"/>
  <c r="I16" i="96"/>
  <c r="B16" i="96"/>
  <c r="B15" i="96"/>
  <c r="B14" i="96"/>
  <c r="C11" i="96"/>
  <c r="D11" i="96"/>
  <c r="E11" i="96"/>
  <c r="F11" i="96"/>
  <c r="H11" i="96"/>
  <c r="I11" i="96"/>
  <c r="B11" i="96"/>
  <c r="C9" i="96"/>
  <c r="E9" i="96"/>
  <c r="F9" i="96"/>
  <c r="H9" i="96"/>
  <c r="I9" i="96"/>
  <c r="B9" i="96"/>
  <c r="H7" i="96"/>
  <c r="K10" i="53"/>
  <c r="E128" i="21"/>
  <c r="F128" i="21"/>
  <c r="G53" i="88"/>
  <c r="J53" i="88" s="1"/>
  <c r="G7" i="88"/>
  <c r="J7" i="88" s="1"/>
  <c r="G8" i="88"/>
  <c r="J8" i="88" s="1"/>
  <c r="G9" i="88"/>
  <c r="J9" i="88" s="1"/>
  <c r="G10" i="88"/>
  <c r="J10" i="88" s="1"/>
  <c r="G11" i="88"/>
  <c r="G12" i="88"/>
  <c r="J12" i="88" s="1"/>
  <c r="G13" i="88"/>
  <c r="G14" i="88"/>
  <c r="G15" i="88"/>
  <c r="J15" i="88" s="1"/>
  <c r="G16" i="88"/>
  <c r="G17" i="88"/>
  <c r="J17" i="88" s="1"/>
  <c r="G18" i="88"/>
  <c r="G19" i="88"/>
  <c r="G20" i="88"/>
  <c r="G21" i="88"/>
  <c r="J21" i="88" s="1"/>
  <c r="G22" i="88"/>
  <c r="G23" i="88"/>
  <c r="J23" i="88" s="1"/>
  <c r="G24" i="88"/>
  <c r="J24" i="88" s="1"/>
  <c r="G25" i="88"/>
  <c r="G26" i="88"/>
  <c r="J26" i="88" s="1"/>
  <c r="G27" i="88"/>
  <c r="G28" i="88"/>
  <c r="G29" i="88"/>
  <c r="G30" i="88"/>
  <c r="G31" i="88"/>
  <c r="J31" i="88" s="1"/>
  <c r="G32" i="88"/>
  <c r="G33" i="88"/>
  <c r="G34" i="88"/>
  <c r="G35" i="88"/>
  <c r="G36" i="88"/>
  <c r="G37" i="88"/>
  <c r="J37" i="88" s="1"/>
  <c r="G38" i="88"/>
  <c r="G39" i="88"/>
  <c r="J39" i="88" s="1"/>
  <c r="G40" i="88"/>
  <c r="J40" i="88" s="1"/>
  <c r="G41" i="88"/>
  <c r="G42" i="88"/>
  <c r="J42" i="88" s="1"/>
  <c r="G43" i="88"/>
  <c r="G44" i="88"/>
  <c r="G45" i="88"/>
  <c r="G46" i="88"/>
  <c r="G47" i="88"/>
  <c r="J47" i="88" s="1"/>
  <c r="G48" i="88"/>
  <c r="J48" i="88" s="1"/>
  <c r="G49" i="88"/>
  <c r="J49" i="88" s="1"/>
  <c r="G50" i="88"/>
  <c r="G51" i="88"/>
  <c r="G52" i="88"/>
  <c r="G6" i="88"/>
  <c r="D7" i="88"/>
  <c r="D8" i="88"/>
  <c r="D9" i="88"/>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D6" i="88"/>
  <c r="I7" i="88"/>
  <c r="H8" i="88"/>
  <c r="I8" i="88"/>
  <c r="H9" i="88"/>
  <c r="I9" i="88"/>
  <c r="H10" i="88"/>
  <c r="I10" i="88"/>
  <c r="H11" i="88"/>
  <c r="I11" i="88"/>
  <c r="H12" i="88"/>
  <c r="I12" i="88"/>
  <c r="H13" i="88"/>
  <c r="I13" i="88"/>
  <c r="H14" i="88"/>
  <c r="I14" i="88"/>
  <c r="H15" i="88"/>
  <c r="I15" i="88"/>
  <c r="I16" i="88"/>
  <c r="J16" i="88"/>
  <c r="H17" i="88"/>
  <c r="I17" i="88"/>
  <c r="H18" i="88"/>
  <c r="I18" i="88"/>
  <c r="I19" i="88"/>
  <c r="I20" i="88"/>
  <c r="H21" i="88"/>
  <c r="I21" i="88"/>
  <c r="H22" i="88"/>
  <c r="H23" i="88"/>
  <c r="I23" i="88"/>
  <c r="H24" i="88"/>
  <c r="I24" i="88"/>
  <c r="H25" i="88"/>
  <c r="I25" i="88"/>
  <c r="H26" i="88"/>
  <c r="I26" i="88"/>
  <c r="H27" i="88"/>
  <c r="I27" i="88"/>
  <c r="H28" i="88"/>
  <c r="I28" i="88"/>
  <c r="J28" i="88"/>
  <c r="H29" i="88"/>
  <c r="I29" i="88"/>
  <c r="H30" i="88"/>
  <c r="I30" i="88"/>
  <c r="H31" i="88"/>
  <c r="H32" i="88"/>
  <c r="I32" i="88"/>
  <c r="J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9" i="8"/>
  <c r="N19" i="8"/>
  <c r="O18" i="8"/>
  <c r="N18" i="8"/>
  <c r="O17" i="8"/>
  <c r="N17" i="8"/>
  <c r="O16" i="8"/>
  <c r="N16" i="8"/>
  <c r="O15" i="8"/>
  <c r="N15" i="8"/>
  <c r="O14" i="8"/>
  <c r="N14" i="8"/>
  <c r="L7" i="8"/>
  <c r="O7" i="8" s="1"/>
  <c r="K7" i="8"/>
  <c r="N7" i="8" s="1"/>
  <c r="L21" i="8"/>
  <c r="M21" i="8" s="1"/>
  <c r="P21" i="8" s="1"/>
  <c r="O20" i="8"/>
  <c r="N20" i="8"/>
  <c r="I10" i="8"/>
  <c r="H10" i="8"/>
  <c r="F10" i="8"/>
  <c r="E10" i="8"/>
  <c r="M19" i="8"/>
  <c r="M18" i="8"/>
  <c r="P18" i="8" s="1"/>
  <c r="M17" i="8"/>
  <c r="M16" i="8"/>
  <c r="M15" i="8"/>
  <c r="K55" i="107"/>
  <c r="M54" i="107"/>
  <c r="L54" i="107"/>
  <c r="K54" i="107"/>
  <c r="L53" i="107"/>
  <c r="L14" i="96" s="1"/>
  <c r="K53" i="107"/>
  <c r="K14" i="96" s="1"/>
  <c r="L22" i="107"/>
  <c r="L11" i="96" s="1"/>
  <c r="K22" i="107"/>
  <c r="K11" i="96" s="1"/>
  <c r="L10" i="107"/>
  <c r="L16" i="96" s="1"/>
  <c r="K10" i="107"/>
  <c r="K16" i="96" s="1"/>
  <c r="L8" i="107"/>
  <c r="L9" i="96" s="1"/>
  <c r="K8" i="107"/>
  <c r="K9" i="96" s="1"/>
  <c r="J10" i="107"/>
  <c r="J16" i="96" s="1"/>
  <c r="J9" i="107"/>
  <c r="I11" i="107"/>
  <c r="H11" i="107"/>
  <c r="F19" i="53"/>
  <c r="C19" i="53"/>
  <c r="B19" i="53"/>
  <c r="E19" i="53"/>
  <c r="J18" i="53"/>
  <c r="G18" i="53"/>
  <c r="D18" i="53"/>
  <c r="M14" i="8"/>
  <c r="P14" i="8" s="1"/>
  <c r="M20" i="8"/>
  <c r="J8" i="107"/>
  <c r="J9" i="96" s="1"/>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2" i="8"/>
  <c r="P22" i="8" s="1"/>
  <c r="C21" i="67"/>
  <c r="D21" i="67"/>
  <c r="E21" i="67"/>
  <c r="F21" i="67"/>
  <c r="H21" i="67"/>
  <c r="I21" i="67"/>
  <c r="K21" i="67"/>
  <c r="N21" i="67" s="1"/>
  <c r="L21" i="67"/>
  <c r="O21" i="67" s="1"/>
  <c r="B21" i="67"/>
  <c r="P17" i="67"/>
  <c r="P18" i="67"/>
  <c r="P19" i="67"/>
  <c r="O17" i="67"/>
  <c r="O18" i="67"/>
  <c r="O19" i="67"/>
  <c r="O16" i="67"/>
  <c r="N17" i="67"/>
  <c r="N18" i="67"/>
  <c r="N19" i="67"/>
  <c r="N16" i="67"/>
  <c r="M17" i="67"/>
  <c r="M18" i="67"/>
  <c r="M19" i="67"/>
  <c r="J17" i="67"/>
  <c r="J18" i="67"/>
  <c r="J19" i="67"/>
  <c r="J16" i="67"/>
  <c r="J21" i="67" s="1"/>
  <c r="G17" i="67"/>
  <c r="G18" i="67"/>
  <c r="G19" i="67"/>
  <c r="G16" i="67"/>
  <c r="G21" i="67" s="1"/>
  <c r="D17" i="67"/>
  <c r="D18" i="67"/>
  <c r="D19" i="67"/>
  <c r="D16" i="67"/>
  <c r="O21" i="7"/>
  <c r="P21" i="7"/>
  <c r="C31" i="70"/>
  <c r="B31" i="70"/>
  <c r="D61" i="42"/>
  <c r="E61" i="42"/>
  <c r="G61" i="42"/>
  <c r="H61" i="42"/>
  <c r="C61" i="42"/>
  <c r="D22" i="53"/>
  <c r="D23" i="53"/>
  <c r="D24" i="53"/>
  <c r="D25" i="53"/>
  <c r="D26" i="53"/>
  <c r="D27" i="53"/>
  <c r="D28" i="53"/>
  <c r="D21" i="53"/>
  <c r="D34" i="107"/>
  <c r="G34" i="107"/>
  <c r="J34" i="107"/>
  <c r="D23" i="107"/>
  <c r="G23" i="107"/>
  <c r="J23" i="107"/>
  <c r="L25" i="53"/>
  <c r="K25" i="53"/>
  <c r="L17" i="53"/>
  <c r="K17" i="53"/>
  <c r="L16" i="53"/>
  <c r="K16" i="53"/>
  <c r="L15" i="53"/>
  <c r="K15" i="53"/>
  <c r="L14" i="53"/>
  <c r="K14" i="53"/>
  <c r="K13" i="53"/>
  <c r="K12" i="53"/>
  <c r="L10" i="53"/>
  <c r="L9" i="53"/>
  <c r="K9" i="53"/>
  <c r="L8" i="53"/>
  <c r="K8" i="53"/>
  <c r="K7" i="53"/>
  <c r="P44" i="110"/>
  <c r="O44" i="110"/>
  <c r="N44" i="110"/>
  <c r="M44" i="110"/>
  <c r="Q41" i="110"/>
  <c r="Q39" i="110"/>
  <c r="Q35" i="110"/>
  <c r="Q34" i="110"/>
  <c r="Q31" i="110"/>
  <c r="Q29" i="110"/>
  <c r="Q25" i="110"/>
  <c r="Q24" i="110"/>
  <c r="Q20" i="110"/>
  <c r="Q19" i="110"/>
  <c r="Q15" i="110"/>
  <c r="Q14" i="110"/>
  <c r="Q10" i="110"/>
  <c r="Q9" i="110"/>
  <c r="G44" i="110"/>
  <c r="H41" i="110"/>
  <c r="F44" i="110"/>
  <c r="D44" i="110"/>
  <c r="H42" i="110"/>
  <c r="H38" i="110"/>
  <c r="H36" i="110"/>
  <c r="H33" i="110"/>
  <c r="H32" i="110"/>
  <c r="H28" i="110"/>
  <c r="H26" i="110"/>
  <c r="H23" i="110"/>
  <c r="H22" i="110"/>
  <c r="H18" i="110"/>
  <c r="H16" i="110"/>
  <c r="H13" i="110"/>
  <c r="H11" i="110"/>
  <c r="I55" i="107"/>
  <c r="H55" i="107"/>
  <c r="F55" i="107"/>
  <c r="E55" i="107"/>
  <c r="C55" i="107"/>
  <c r="L55" i="107" s="1"/>
  <c r="B55" i="107"/>
  <c r="J54" i="107"/>
  <c r="G54" i="107"/>
  <c r="G15" i="96" s="1"/>
  <c r="D54" i="107"/>
  <c r="J53" i="107"/>
  <c r="G53" i="107"/>
  <c r="M53" i="107"/>
  <c r="M14" i="96" s="1"/>
  <c r="I45" i="107"/>
  <c r="H45" i="107"/>
  <c r="F45" i="107"/>
  <c r="E45" i="107"/>
  <c r="C45" i="107"/>
  <c r="B45" i="107"/>
  <c r="J44" i="107"/>
  <c r="G44" i="107"/>
  <c r="D44" i="107"/>
  <c r="J43" i="107"/>
  <c r="G43" i="107"/>
  <c r="D43" i="107"/>
  <c r="I35" i="107"/>
  <c r="H35" i="107"/>
  <c r="F35" i="107"/>
  <c r="E35" i="107"/>
  <c r="C35" i="107"/>
  <c r="B35" i="107"/>
  <c r="J33" i="107"/>
  <c r="G33" i="107"/>
  <c r="D33" i="107"/>
  <c r="I24" i="107"/>
  <c r="L24" i="107" s="1"/>
  <c r="H24" i="107"/>
  <c r="K24" i="107" s="1"/>
  <c r="F24" i="107"/>
  <c r="E24" i="107"/>
  <c r="C24" i="107"/>
  <c r="B24" i="107"/>
  <c r="J22" i="107"/>
  <c r="J11" i="96" s="1"/>
  <c r="G22" i="107"/>
  <c r="G11" i="96" s="1"/>
  <c r="D22" i="107"/>
  <c r="P44" i="108"/>
  <c r="O44" i="108"/>
  <c r="N44" i="108"/>
  <c r="M44" i="108"/>
  <c r="J18" i="8"/>
  <c r="G18" i="8"/>
  <c r="D18" i="8"/>
  <c r="J17" i="8"/>
  <c r="G17" i="8"/>
  <c r="D17" i="8"/>
  <c r="J16" i="8"/>
  <c r="G16" i="8"/>
  <c r="D16" i="8"/>
  <c r="J15" i="8"/>
  <c r="G15" i="8"/>
  <c r="J14" i="8"/>
  <c r="G14" i="8"/>
  <c r="D14" i="8"/>
  <c r="Q84" i="7"/>
  <c r="P84" i="7"/>
  <c r="O84" i="7"/>
  <c r="N84" i="7"/>
  <c r="M84" i="7"/>
  <c r="L84" i="7"/>
  <c r="K84" i="7"/>
  <c r="J84" i="7"/>
  <c r="I84" i="7"/>
  <c r="H84" i="7"/>
  <c r="G84" i="7"/>
  <c r="F84" i="7"/>
  <c r="E84" i="7"/>
  <c r="D84" i="7"/>
  <c r="C84" i="7"/>
  <c r="B84" i="7"/>
  <c r="F136" i="21"/>
  <c r="G136" i="21" s="1"/>
  <c r="G44" i="108"/>
  <c r="H41" i="108"/>
  <c r="F44" i="108"/>
  <c r="E44" i="108"/>
  <c r="D44" i="108"/>
  <c r="F11" i="107"/>
  <c r="E11" i="107"/>
  <c r="C11" i="107"/>
  <c r="B11" i="107"/>
  <c r="K11" i="107" s="1"/>
  <c r="G10" i="107"/>
  <c r="G16" i="96" s="1"/>
  <c r="D10" i="107"/>
  <c r="D16" i="96" s="1"/>
  <c r="G9" i="107"/>
  <c r="D9" i="107"/>
  <c r="G8" i="107"/>
  <c r="G9" i="96" s="1"/>
  <c r="D8" i="107"/>
  <c r="D11" i="107" s="1"/>
  <c r="J7" i="107"/>
  <c r="G7" i="107"/>
  <c r="D7" i="107"/>
  <c r="D24" i="107"/>
  <c r="Q11" i="110"/>
  <c r="Q16" i="110"/>
  <c r="Q22" i="110"/>
  <c r="Q26" i="110"/>
  <c r="Q32" i="110"/>
  <c r="Q36" i="110"/>
  <c r="Q42" i="110"/>
  <c r="H44" i="110"/>
  <c r="Q13" i="110"/>
  <c r="Q18" i="110"/>
  <c r="Q23" i="110"/>
  <c r="Q28" i="110"/>
  <c r="Q33" i="110"/>
  <c r="Q38" i="110"/>
  <c r="Q44" i="110"/>
  <c r="H9" i="110"/>
  <c r="H14" i="110"/>
  <c r="H19" i="110"/>
  <c r="H24" i="110"/>
  <c r="H29" i="110"/>
  <c r="H34" i="110"/>
  <c r="H39" i="110"/>
  <c r="H10" i="110"/>
  <c r="H15" i="110"/>
  <c r="H20" i="110"/>
  <c r="H25" i="110"/>
  <c r="H31" i="110"/>
  <c r="H35" i="110"/>
  <c r="H15" i="108"/>
  <c r="Q18" i="108"/>
  <c r="Q35" i="108"/>
  <c r="Q29" i="108"/>
  <c r="J35" i="107"/>
  <c r="J55" i="107"/>
  <c r="G45" i="107"/>
  <c r="G55" i="107"/>
  <c r="G35" i="107"/>
  <c r="J45" i="107"/>
  <c r="H13" i="108"/>
  <c r="Q10" i="108"/>
  <c r="Q23" i="108"/>
  <c r="Q24" i="108"/>
  <c r="H20" i="108"/>
  <c r="Q19" i="108"/>
  <c r="Q31" i="108"/>
  <c r="Q36" i="108"/>
  <c r="Q11" i="108"/>
  <c r="Q14" i="108"/>
  <c r="Q25" i="108"/>
  <c r="Q41" i="108"/>
  <c r="Q13" i="108"/>
  <c r="Q15" i="108"/>
  <c r="Q20" i="108"/>
  <c r="Q26" i="108"/>
  <c r="Q32" i="108"/>
  <c r="Q33" i="108"/>
  <c r="Q38" i="108"/>
  <c r="Q42" i="108"/>
  <c r="Q9" i="108"/>
  <c r="Q16" i="108"/>
  <c r="Q22" i="108"/>
  <c r="Q28" i="108"/>
  <c r="Q34" i="108"/>
  <c r="Q39" i="108"/>
  <c r="Q44" i="108"/>
  <c r="H9" i="108"/>
  <c r="H16" i="108"/>
  <c r="H22" i="108"/>
  <c r="H28" i="108"/>
  <c r="H34" i="108"/>
  <c r="H39" i="108"/>
  <c r="H44" i="108"/>
  <c r="H10" i="108"/>
  <c r="H18" i="108"/>
  <c r="H23" i="108"/>
  <c r="H24" i="108"/>
  <c r="H29" i="108"/>
  <c r="H35" i="108"/>
  <c r="H26" i="108"/>
  <c r="H32" i="108"/>
  <c r="H33" i="108"/>
  <c r="H38" i="108"/>
  <c r="H42" i="108"/>
  <c r="H11" i="108"/>
  <c r="H14" i="108"/>
  <c r="H19" i="108"/>
  <c r="H25" i="108"/>
  <c r="H31" i="108"/>
  <c r="H36" i="108"/>
  <c r="D75" i="42"/>
  <c r="C75" i="42"/>
  <c r="B75" i="42"/>
  <c r="F17" i="89"/>
  <c r="H17" i="89" s="1"/>
  <c r="E17" i="89"/>
  <c r="C17" i="89"/>
  <c r="D17" i="89" s="1"/>
  <c r="F54" i="88"/>
  <c r="E54" i="88"/>
  <c r="C54" i="88"/>
  <c r="B54" i="88"/>
  <c r="H6" i="88"/>
  <c r="G17" i="87"/>
  <c r="F17" i="87"/>
  <c r="E17" i="87"/>
  <c r="C17" i="87"/>
  <c r="H17" i="87" s="1"/>
  <c r="B17" i="87"/>
  <c r="X19" i="86"/>
  <c r="W19" i="86"/>
  <c r="Y19" i="86" s="1"/>
  <c r="V19" i="86"/>
  <c r="U19" i="86"/>
  <c r="T19" i="86"/>
  <c r="S19" i="86"/>
  <c r="R19" i="86"/>
  <c r="Q19" i="86"/>
  <c r="P19" i="86"/>
  <c r="O19" i="86"/>
  <c r="N19" i="86"/>
  <c r="M19" i="86"/>
  <c r="L19" i="86"/>
  <c r="K19" i="86"/>
  <c r="J19" i="86"/>
  <c r="I19" i="86"/>
  <c r="H19" i="86"/>
  <c r="G19" i="86"/>
  <c r="F19" i="86"/>
  <c r="E19" i="86"/>
  <c r="D19" i="86"/>
  <c r="C19" i="86"/>
  <c r="B19" i="86"/>
  <c r="E18" i="85"/>
  <c r="D16" i="85"/>
  <c r="E16" i="85" s="1"/>
  <c r="C16" i="85"/>
  <c r="C20" i="85" s="1"/>
  <c r="B16" i="85"/>
  <c r="B20" i="85"/>
  <c r="E13" i="85"/>
  <c r="E12" i="85"/>
  <c r="E8" i="85"/>
  <c r="E7" i="85"/>
  <c r="E6" i="85"/>
  <c r="G11" i="70"/>
  <c r="J11" i="70"/>
  <c r="G10" i="70"/>
  <c r="J13" i="70"/>
  <c r="M13" i="70" s="1"/>
  <c r="J28" i="53"/>
  <c r="M28" i="53" s="1"/>
  <c r="J27" i="53"/>
  <c r="M27" i="53" s="1"/>
  <c r="J26" i="53"/>
  <c r="M26" i="53" s="1"/>
  <c r="J25" i="53"/>
  <c r="J24" i="53"/>
  <c r="M24" i="53" s="1"/>
  <c r="J23" i="53"/>
  <c r="M23" i="53" s="1"/>
  <c r="J22" i="53"/>
  <c r="J21" i="53"/>
  <c r="M21" i="53" s="1"/>
  <c r="J17" i="53"/>
  <c r="M17" i="53" s="1"/>
  <c r="G17" i="53"/>
  <c r="D17" i="53"/>
  <c r="D54" i="74"/>
  <c r="C54" i="74"/>
  <c r="B54" i="74"/>
  <c r="I29" i="70"/>
  <c r="H29" i="70"/>
  <c r="F29" i="70"/>
  <c r="E29" i="70"/>
  <c r="L19" i="70"/>
  <c r="J19" i="70"/>
  <c r="M19" i="70" s="1"/>
  <c r="G19" i="70"/>
  <c r="K19" i="70"/>
  <c r="I17" i="70"/>
  <c r="I21" i="70" s="1"/>
  <c r="L21" i="70" s="1"/>
  <c r="H17" i="70"/>
  <c r="K17" i="70" s="1"/>
  <c r="F17" i="70"/>
  <c r="F21" i="70" s="1"/>
  <c r="E17" i="70"/>
  <c r="E21" i="70" s="1"/>
  <c r="L15" i="70"/>
  <c r="K15" i="70"/>
  <c r="J15" i="70"/>
  <c r="M15" i="70" s="1"/>
  <c r="G15" i="70"/>
  <c r="L14" i="70"/>
  <c r="K14" i="70"/>
  <c r="J14" i="70"/>
  <c r="M14" i="70" s="1"/>
  <c r="G14" i="70"/>
  <c r="L13" i="70"/>
  <c r="G13" i="70"/>
  <c r="J12" i="70"/>
  <c r="M12" i="70" s="1"/>
  <c r="G12" i="70"/>
  <c r="L10" i="70"/>
  <c r="K10" i="70"/>
  <c r="J10" i="70"/>
  <c r="M10" i="70" s="1"/>
  <c r="L9" i="70"/>
  <c r="K9" i="70"/>
  <c r="J9" i="70"/>
  <c r="M9" i="70" s="1"/>
  <c r="G9" i="70"/>
  <c r="L8" i="70"/>
  <c r="K8" i="70"/>
  <c r="J8" i="70"/>
  <c r="M8" i="70" s="1"/>
  <c r="G8" i="70"/>
  <c r="L7" i="70"/>
  <c r="K7" i="70"/>
  <c r="J7" i="70"/>
  <c r="M7" i="70" s="1"/>
  <c r="G7" i="70"/>
  <c r="L6" i="70"/>
  <c r="K6" i="70"/>
  <c r="J6" i="70"/>
  <c r="M6" i="70" s="1"/>
  <c r="G6" i="70"/>
  <c r="J29" i="70"/>
  <c r="G29" i="70"/>
  <c r="G22" i="53"/>
  <c r="L21" i="53"/>
  <c r="K21" i="53"/>
  <c r="J33" i="53"/>
  <c r="Q53" i="7"/>
  <c r="Q54" i="7"/>
  <c r="Q55" i="7"/>
  <c r="Q56" i="7"/>
  <c r="Q57" i="7"/>
  <c r="Q58" i="7"/>
  <c r="Q59" i="7"/>
  <c r="Q60" i="7"/>
  <c r="Q61" i="7"/>
  <c r="Q62" i="7"/>
  <c r="Q63" i="7"/>
  <c r="P53" i="7"/>
  <c r="P54" i="7"/>
  <c r="P55" i="7"/>
  <c r="P56" i="7"/>
  <c r="P57" i="7"/>
  <c r="P58" i="7"/>
  <c r="P59" i="7"/>
  <c r="P60" i="7"/>
  <c r="P61" i="7"/>
  <c r="P62" i="7"/>
  <c r="P63" i="7"/>
  <c r="O53" i="7"/>
  <c r="O54" i="7"/>
  <c r="O56" i="7"/>
  <c r="O57" i="7"/>
  <c r="O58" i="7"/>
  <c r="O59" i="7"/>
  <c r="O60" i="7"/>
  <c r="O61" i="7"/>
  <c r="O62" i="7"/>
  <c r="O63" i="7"/>
  <c r="N53" i="7"/>
  <c r="N54" i="7"/>
  <c r="N64" i="7"/>
  <c r="N56" i="7"/>
  <c r="N58" i="7"/>
  <c r="N59" i="7"/>
  <c r="N60" i="7"/>
  <c r="N61" i="7"/>
  <c r="N62" i="7"/>
  <c r="N63" i="7"/>
  <c r="I25" i="8"/>
  <c r="H25" i="8"/>
  <c r="F25" i="8"/>
  <c r="E25" i="8"/>
  <c r="C25" i="8"/>
  <c r="B25" i="8"/>
  <c r="J21" i="8"/>
  <c r="G21" i="8"/>
  <c r="D21" i="8"/>
  <c r="D20" i="8"/>
  <c r="J19" i="8"/>
  <c r="G19" i="8"/>
  <c r="D19" i="8"/>
  <c r="C10" i="8"/>
  <c r="B10" i="8"/>
  <c r="J7" i="8"/>
  <c r="J10" i="8" s="1"/>
  <c r="G7" i="8"/>
  <c r="G10" i="8" s="1"/>
  <c r="D10"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B67" i="4"/>
  <c r="B65" i="4"/>
  <c r="B64" i="4"/>
  <c r="B63" i="4"/>
  <c r="B62" i="4"/>
  <c r="B61" i="4"/>
  <c r="B60" i="4"/>
  <c r="G33" i="53"/>
  <c r="J32" i="53"/>
  <c r="G32" i="53"/>
  <c r="L28" i="53"/>
  <c r="K28" i="53"/>
  <c r="G28" i="53"/>
  <c r="L27" i="53"/>
  <c r="K27" i="53"/>
  <c r="G27" i="53"/>
  <c r="L26" i="53"/>
  <c r="K26" i="53"/>
  <c r="G26" i="53"/>
  <c r="G25" i="53"/>
  <c r="L24" i="53"/>
  <c r="K24" i="53"/>
  <c r="G24" i="53"/>
  <c r="L23" i="53"/>
  <c r="K23" i="53"/>
  <c r="G23" i="53"/>
  <c r="G21" i="53"/>
  <c r="I30" i="53"/>
  <c r="J30" i="53" s="1"/>
  <c r="F30" i="53"/>
  <c r="F7" i="96" s="1"/>
  <c r="E30" i="53"/>
  <c r="E7" i="96" s="1"/>
  <c r="C30" i="53"/>
  <c r="C7" i="96" s="1"/>
  <c r="B30" i="53"/>
  <c r="B7" i="96" s="1"/>
  <c r="J16" i="53"/>
  <c r="G16" i="53"/>
  <c r="D16" i="53"/>
  <c r="J15" i="53"/>
  <c r="M15" i="53" s="1"/>
  <c r="G15" i="53"/>
  <c r="D15" i="53"/>
  <c r="J14" i="53"/>
  <c r="M14" i="53" s="1"/>
  <c r="G14" i="53"/>
  <c r="D14" i="53"/>
  <c r="J13" i="53"/>
  <c r="M13" i="53" s="1"/>
  <c r="G13" i="53"/>
  <c r="D13" i="53"/>
  <c r="J12" i="53"/>
  <c r="M12" i="53" s="1"/>
  <c r="G12" i="53"/>
  <c r="D12" i="53"/>
  <c r="J11" i="53"/>
  <c r="G11" i="53"/>
  <c r="D11" i="53"/>
  <c r="J10" i="53"/>
  <c r="M10" i="53" s="1"/>
  <c r="G10" i="53"/>
  <c r="D10" i="53"/>
  <c r="J9" i="53"/>
  <c r="M9" i="53" s="1"/>
  <c r="G9" i="53"/>
  <c r="D9" i="53"/>
  <c r="J8" i="53"/>
  <c r="M8" i="53" s="1"/>
  <c r="G8" i="53"/>
  <c r="D8" i="53"/>
  <c r="J7" i="53"/>
  <c r="G7" i="53"/>
  <c r="D7" i="53"/>
  <c r="D19" i="53"/>
  <c r="N21" i="7"/>
  <c r="Q21" i="7"/>
  <c r="G128" i="21"/>
  <c r="G30" i="53"/>
  <c r="G7" i="96" s="1"/>
  <c r="K19" i="53"/>
  <c r="L19" i="53"/>
  <c r="P16" i="8" l="1"/>
  <c r="D25" i="8"/>
  <c r="M8" i="107"/>
  <c r="M9" i="96" s="1"/>
  <c r="D54" i="88"/>
  <c r="J52" i="88"/>
  <c r="J44" i="88"/>
  <c r="J36" i="88"/>
  <c r="J20" i="88"/>
  <c r="J51" i="88"/>
  <c r="J43" i="88"/>
  <c r="J35" i="88"/>
  <c r="J27" i="88"/>
  <c r="J19" i="88"/>
  <c r="J11" i="88"/>
  <c r="J19" i="53"/>
  <c r="J24" i="107"/>
  <c r="M24" i="107" s="1"/>
  <c r="F18" i="96"/>
  <c r="L11" i="107"/>
  <c r="M7" i="53"/>
  <c r="L10" i="8"/>
  <c r="O10" i="8" s="1"/>
  <c r="M22" i="107"/>
  <c r="M11" i="96" s="1"/>
  <c r="G24" i="107"/>
  <c r="J11" i="107"/>
  <c r="M10" i="107"/>
  <c r="M16" i="96" s="1"/>
  <c r="G11" i="107"/>
  <c r="M19" i="53"/>
  <c r="M16" i="53"/>
  <c r="G19" i="53"/>
  <c r="G25" i="8"/>
  <c r="J25" i="8"/>
  <c r="K10" i="8"/>
  <c r="N10" i="8" s="1"/>
  <c r="M7" i="8"/>
  <c r="P17" i="8"/>
  <c r="P20" i="8"/>
  <c r="P19" i="8"/>
  <c r="B18" i="96"/>
  <c r="O64" i="7"/>
  <c r="P64" i="7"/>
  <c r="Q64" i="7"/>
  <c r="J45" i="88"/>
  <c r="J41" i="88"/>
  <c r="J29" i="88"/>
  <c r="J25" i="88"/>
  <c r="J13" i="88"/>
  <c r="G54" i="88"/>
  <c r="J54" i="88" s="1"/>
  <c r="J6" i="88"/>
  <c r="M25" i="8"/>
  <c r="P25" i="8" s="1"/>
  <c r="K25" i="8"/>
  <c r="N25" i="8" s="1"/>
  <c r="N21" i="8"/>
  <c r="L25" i="8"/>
  <c r="O25" i="8" s="1"/>
  <c r="O21" i="8"/>
  <c r="P16" i="67"/>
  <c r="M21" i="67"/>
  <c r="P21" i="67" s="1"/>
  <c r="H21" i="70"/>
  <c r="K21" i="70" s="1"/>
  <c r="L17" i="70"/>
  <c r="J17" i="70"/>
  <c r="J21" i="70" s="1"/>
  <c r="M21" i="70" s="1"/>
  <c r="G17" i="70"/>
  <c r="G21" i="70" s="1"/>
  <c r="D20" i="85"/>
  <c r="E20" i="85" s="1"/>
  <c r="M11" i="107"/>
  <c r="M25" i="53"/>
  <c r="G18" i="96"/>
  <c r="D17" i="87"/>
  <c r="L30" i="53"/>
  <c r="L7" i="96" s="1"/>
  <c r="D30" i="53"/>
  <c r="D7" i="96" s="1"/>
  <c r="K30" i="53"/>
  <c r="K7" i="96" s="1"/>
  <c r="J7" i="96"/>
  <c r="J18" i="96" s="1"/>
  <c r="P15" i="8"/>
  <c r="H18" i="96"/>
  <c r="K18" i="96" s="1"/>
  <c r="I7" i="96"/>
  <c r="I18" i="96" s="1"/>
  <c r="D14" i="96"/>
  <c r="D55" i="107"/>
  <c r="M55" i="107" s="1"/>
  <c r="C18" i="96"/>
  <c r="D18" i="96" s="1"/>
  <c r="D9" i="96"/>
  <c r="E18" i="96"/>
  <c r="J50" i="88"/>
  <c r="J46" i="88"/>
  <c r="J38" i="88"/>
  <c r="J34" i="88"/>
  <c r="J30" i="88"/>
  <c r="J22" i="88"/>
  <c r="J18" i="88"/>
  <c r="J14" i="88"/>
  <c r="I54" i="88"/>
  <c r="H54" i="88"/>
  <c r="I17" i="87"/>
  <c r="M18" i="96" l="1"/>
  <c r="P7" i="8"/>
  <c r="M10" i="8"/>
  <c r="P10" i="8" s="1"/>
  <c r="M17" i="70"/>
  <c r="M30" i="53"/>
  <c r="M7" i="96" s="1"/>
  <c r="L18" i="96"/>
</calcChain>
</file>

<file path=xl/sharedStrings.xml><?xml version="1.0" encoding="utf-8"?>
<sst xmlns="http://schemas.openxmlformats.org/spreadsheetml/2006/main" count="2974" uniqueCount="908">
  <si>
    <t xml:space="preserve"> Energy Savings Assistance Program Table - Summary Expenses</t>
  </si>
  <si>
    <t>Pacific Gas and Electric Company</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</si>
  <si>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</si>
  <si>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</si>
  <si>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</si>
  <si>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</si>
  <si>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</si>
  <si>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</si>
  <si>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</si>
  <si>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</si>
  <si>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</si>
  <si>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</si>
  <si>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</si>
  <si>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</si>
  <si>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</si>
  <si>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</si>
  <si>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</si>
  <si>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</si>
  <si>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</si>
  <si>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</si>
  <si>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t>ESA Program TOTAL</t>
  </si>
  <si>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</si>
  <si>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</si>
  <si>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</si>
  <si>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</si>
  <si>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</si>
  <si>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</si>
  <si>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</si>
  <si>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</si>
  <si>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</si>
  <si>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</si>
  <si>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</si>
  <si>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</si>
  <si>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</si>
  <si>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</si>
  <si>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</si>
  <si>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</si>
  <si>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</si>
  <si>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</si>
  <si>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</si>
  <si>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</si>
  <si>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</si>
  <si>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</si>
  <si>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Studies[3]</t>
  </si>
  <si>
    <t>Regulatory Compliance</t>
  </si>
  <si>
    <t>General Administration</t>
  </si>
  <si>
    <t>CPUC Energy Division</t>
  </si>
  <si>
    <t>TOTAL PROGRAM COSTS</t>
  </si>
  <si>
    <t>Funded Outside of ESA Program Budget</t>
  </si>
  <si>
    <t>Indirect Costs</t>
  </si>
  <si>
    <t>NGAT Costs</t>
  </si>
  <si>
    <t>[1] Authorized Budget: Approved in D.21-06-015.</t>
  </si>
  <si>
    <t>[2] Carry forward VEC Pilot budget from 2021 to 2022 E $131,672 / G $116,766 total $248,438</t>
  </si>
  <si>
    <t>[3] Carry forward Studies budget from 2021 to 2022 E $168,959 / G $88,351 total $257,310</t>
  </si>
  <si>
    <t xml:space="preserve"> Energy Savings Assistance Program Table 1A - MF In-Unit, MF CAM, and MFWB Expenses</t>
  </si>
  <si>
    <t>ESA Program (Multifamily):</t>
  </si>
  <si>
    <t>Authorized Budget [1] [2] [3] [4]</t>
  </si>
  <si>
    <t>ESA Program (Multifamily)TOTAL</t>
  </si>
  <si>
    <t>[1] Expenditures for MF In-Unit by end use is shown on ESA Summary Table.</t>
  </si>
  <si>
    <t>[2] Expenditures for MF Common Area Measures by end use is shown on ESA Table 2B.</t>
  </si>
  <si>
    <t>[3] Remaining SPOC budget carried forward from 2021 to 2022 Electric $306,643/ Gas $89,069 total of $395,712</t>
  </si>
  <si>
    <t>[4] Remaining CAM budget carried forward from 2021 to 2022 CAM Electric $18,077,670/ Gas $6,408,404 total of $24,486,074</t>
  </si>
  <si>
    <t xml:space="preserve"> Energy Savings Assistance Program Table 1A-1 - Pilot Plus and Pilot Deep Expenses</t>
  </si>
  <si>
    <t>Authorized Budget [1] [2]</t>
  </si>
  <si>
    <t>ESA Pilot Plus and Pilot Deep Program</t>
  </si>
  <si>
    <t>TOTAL</t>
  </si>
  <si>
    <t>[1] Expenditures for Pilot Plus and Pilot Deep by end use is shown on ESA Table 2C.</t>
  </si>
  <si>
    <t>[2] Authorized budget adjusted to cover 2021 costs $33,308</t>
  </si>
  <si>
    <t xml:space="preserve"> Energy Savings Assistance Program Table 1A-2 - Building Electrification Expenses</t>
  </si>
  <si>
    <t>Current Month Expenses [4]</t>
  </si>
  <si>
    <t>ESA Building Electrification Program</t>
  </si>
  <si>
    <t>Expenditures for Building Electrification by end use is shown on ESA Table 2D.</t>
  </si>
  <si>
    <t xml:space="preserve"> Energy Savings Assistance Program Table 1A-3 - Clean Energy Homes Expenses</t>
  </si>
  <si>
    <t>ESA Clean Energy Homes Program</t>
  </si>
  <si>
    <t>Expenditures for Clean Energy Homes by end use is shown on ESA Table 2D.</t>
  </si>
  <si>
    <t xml:space="preserve"> Energy Savings Assistance Program Table 1A-4 - Leveraging - CSD Expenses</t>
  </si>
  <si>
    <t>ESA Program Leveraging - CSD</t>
  </si>
  <si>
    <t>[1] Expenditures for CSD Leveraging by end use is shown on ESA Table 2A.</t>
  </si>
  <si>
    <t>[2] Remaining CSD budget carried forward from 2021 to 2022 CSD LIWP Electric $1,918,299/ Gas $948,410 total of $2,866,709</t>
  </si>
  <si>
    <t>Energy Savings Assistance Program Table 2 - SF, MH, MF In-Unit</t>
  </si>
  <si>
    <t>ESA Program (Summary)Total</t>
  </si>
  <si>
    <t>Year-To-Date Completed &amp; Expensed Installation</t>
  </si>
  <si>
    <t>Measures</t>
  </si>
  <si>
    <t>Units</t>
  </si>
  <si>
    <t>Quantity Installed</t>
  </si>
  <si>
    <t>kWh [2] (Annual)</t>
  </si>
  <si>
    <t>kW [2] (Annual)</t>
  </si>
  <si>
    <t>Therms [2] (Annual)</t>
  </si>
  <si>
    <t>Expenses ($)</t>
  </si>
  <si>
    <t>% of Expenditure</t>
  </si>
  <si>
    <t>High Efficiency Clothes Washer</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</si>
  <si>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</si>
  <si>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</si>
  <si>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</si>
  <si>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</si>
  <si>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</si>
  <si>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</si>
  <si>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</si>
  <si>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</si>
  <si>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</si>
  <si>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</si>
  <si>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</si>
  <si>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</si>
  <si>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</si>
  <si>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</si>
  <si>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</si>
  <si>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</si>
  <si>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</si>
  <si>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</si>
  <si>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</si>
  <si>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</si>
  <si>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</si>
  <si>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</si>
  <si>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</si>
  <si>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</si>
  <si>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</si>
  <si>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</si>
  <si>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</si>
  <si>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</si>
  <si>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</si>
  <si>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</si>
  <si>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</si>
  <si>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t>
  </si>
  <si>
    <t>Smart Thermostat</t>
  </si>
  <si>
    <t>New - Portable A/C</t>
  </si>
  <si>
    <t>New - Central Heat Pump-FS (propane or gas space)</t>
  </si>
  <si>
    <t>New - Wholehouse Fan</t>
  </si>
  <si>
    <t>Furnace Clean and Tune</t>
  </si>
  <si>
    <t>Central A/C Tune up</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</si>
  <si>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</si>
  <si>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</si>
  <si>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</si>
  <si>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</si>
  <si>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</si>
  <si>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</si>
  <si>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</si>
  <si>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</si>
  <si>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</si>
  <si>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</si>
  <si>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</si>
  <si>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</si>
  <si>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</si>
  <si>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</si>
  <si>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</si>
  <si>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</si>
  <si>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</si>
  <si>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</si>
  <si>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</si>
  <si>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</si>
  <si>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</si>
  <si>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</si>
  <si>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</si>
  <si>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</si>
  <si>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</si>
  <si>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</si>
  <si>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</si>
  <si>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</si>
  <si>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</si>
  <si>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</si>
  <si>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[1] Weatherization may consist of attic insultation, attic access weatherization, weatherstripping - door, caulking, and minor home repairs.</t>
  </si>
  <si>
    <t xml:space="preserve">[2] All savings are calculated based on the following sources: DNV/GL Impact Evaluation Program Years 2015-2017 Impact II, or ESA workpapers. </t>
  </si>
  <si>
    <t>Note: Any required corrections/adjustments are reported herein and supersede results reported in prior months and may reflect YTD adjustments.</t>
  </si>
  <si>
    <t>Energy Savings Assistance Program Table 2A - CSD Leveraging</t>
  </si>
  <si>
    <t>ESA Program - CSD Leveraging</t>
  </si>
  <si>
    <t xml:space="preserve">Measures </t>
  </si>
  <si>
    <t>kWh (Annual)</t>
  </si>
  <si>
    <t>kW (Annual)</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</si>
  <si>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</si>
  <si>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</si>
  <si>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</si>
  <si>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</si>
  <si>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</si>
  <si>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</si>
  <si>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</si>
  <si>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</si>
  <si>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</si>
  <si>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</si>
  <si>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</si>
  <si>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</si>
  <si>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</si>
  <si>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</si>
  <si>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</si>
  <si>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</si>
  <si>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</si>
  <si>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</si>
  <si>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</si>
  <si>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</si>
  <si>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</si>
  <si>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</si>
  <si>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</si>
  <si>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</si>
  <si>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</si>
  <si>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</si>
  <si>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</si>
  <si>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</si>
  <si>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</si>
  <si>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</si>
  <si>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</si>
  <si>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</si>
  <si>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</si>
  <si>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</si>
  <si>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t>[1] Measures not available to CSD for leaveraging.</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</si>
  <si>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</si>
  <si>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</si>
  <si>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</si>
  <si>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2B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</si>
  <si>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</si>
  <si>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</si>
  <si>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</si>
  <si>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</si>
  <si>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Therms (Annual)</t>
  </si>
  <si>
    <t/>
  </si>
  <si>
    <t>New: Non-Condensing Domestic Hot Water Boiler</t>
  </si>
  <si>
    <t>Cap-kBtuh</t>
  </si>
  <si>
    <t>New: Condensing Domestic Hot Water Boiler</t>
  </si>
  <si>
    <t>Storage Water Heater</t>
  </si>
  <si>
    <t>Tankless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</si>
  <si>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</si>
  <si>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</si>
  <si>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</si>
  <si>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</si>
  <si>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</si>
  <si>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</si>
  <si>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</si>
  <si>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</si>
  <si>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</si>
  <si>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</si>
  <si>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</si>
  <si>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</si>
  <si>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</si>
  <si>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</si>
  <si>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</si>
  <si>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</si>
  <si>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</si>
  <si>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 xml:space="preserve"> </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</si>
  <si>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</si>
  <si>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</si>
  <si>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</si>
  <si>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</si>
  <si>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</si>
  <si>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</si>
  <si>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</si>
  <si>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</si>
  <si>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</si>
  <si>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</si>
  <si>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</si>
  <si>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</si>
  <si>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</si>
  <si>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</si>
  <si>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</si>
  <si>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</si>
  <si>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</si>
  <si>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</si>
  <si>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</si>
  <si>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</si>
  <si>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</si>
  <si>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</si>
  <si>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</si>
  <si>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</si>
  <si>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</si>
  <si>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</si>
  <si>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</si>
  <si>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</si>
  <si>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</si>
  <si>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</si>
  <si>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&lt;&lt;Includes measures costs</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</si>
  <si>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</si>
  <si>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</si>
  <si>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</si>
  <si>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</si>
  <si>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</si>
  <si>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</si>
  <si>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</si>
  <si>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Audit costs may be covered by other programs or projects may utilize previous audits. Not all participants will have an audit cost associated with their project.</t>
  </si>
  <si>
    <t>Energy Savings Assistance CAM Program Table 2B-1 - Eligible Common Area Measures List</t>
  </si>
  <si>
    <t>Common Area Measures Category and Eligible Measures Title [1]</t>
  </si>
  <si>
    <t>Effective Date</t>
  </si>
  <si>
    <t>End Date[2]</t>
  </si>
  <si>
    <t>Eligible Climate Zones [3]</t>
  </si>
  <si>
    <t>All CZ</t>
  </si>
  <si>
    <t>CZ-11/12/13/14</t>
  </si>
  <si>
    <t>NEW:  Packaged Air Conditioner</t>
  </si>
  <si>
    <t>Standard Notes (do not delete)</t>
  </si>
  <si>
    <t>[1] Measures list may change based on available information on both costs and benefits (including energy benefits as well as non-energy benefits) and may vary across climate zones. This is not a list of installed measures, it is a list of eligible measures. 
Table 2B-1 Column A should match Table 2B Column A for eligible (not canceled) measures.</t>
  </si>
  <si>
    <t xml:space="preserve">[2] Only complete if measure is canceled or discontinued. </t>
  </si>
  <si>
    <t>[3] Defined as CEC California Building Climate Zones 
https://www.energy.ca.gov/maps/renewable/building_climate_zones.html</t>
  </si>
  <si>
    <t>Energy Savings Assistance Program Table 2C - Pilot Plus and Pilot Deep</t>
  </si>
  <si>
    <t>ESA Program - Pilot Plus</t>
  </si>
  <si>
    <t>ESA Program - Pilot Deep</t>
  </si>
  <si>
    <t>Year-To-Date Completed &amp; Expensed Installation [1]</t>
  </si>
  <si>
    <t>Year-To-Date Completed &amp; Expensed Installation [2]</t>
  </si>
  <si>
    <t>kWh[3] (Annual)</t>
  </si>
  <si>
    <t>kW[3] (Annual)</t>
  </si>
  <si>
    <t>Therms[3] (Annual)</t>
  </si>
  <si>
    <t>Enclosure[1]</t>
  </si>
  <si>
    <t>Energy Savings Assistance Program Table 2D Pilots - SCE ONLY[1]</t>
  </si>
  <si>
    <t>ESA Program - Building Electrification Retrofit Pilot</t>
  </si>
  <si>
    <t>ESA Program - Clean Energy Homes New Construction Pilot</t>
  </si>
  <si>
    <t>[1] Pilots on Table 2D are specific to Southern California Edison as approved in D.21-06-015. PG&amp;E does not currently have an electrification pilot but is utilizing the common reporting template as other IOUs per ED's direction.</t>
  </si>
  <si>
    <t xml:space="preserve"> Energy Savings Assistance Program Tables 3A-F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</si>
  <si>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</si>
  <si>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</si>
  <si>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</si>
  <si>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</si>
  <si>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</si>
  <si>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</si>
  <si>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</si>
  <si>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</si>
  <si>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</si>
  <si>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CSD Leveraging</t>
  </si>
  <si>
    <t xml:space="preserve">Average 1st Year Bill Savings / Treated Households </t>
  </si>
  <si>
    <t>Table 3C, ESA Program - Multifamily Common Area [5]</t>
  </si>
  <si>
    <t>Average 1st Year Bill Savings / Treated Property</t>
  </si>
  <si>
    <t>Average Lifecycle Bill Savings / Treated Property</t>
  </si>
  <si>
    <t>Table 3D, ESA Program - Pilot Plus [1]</t>
  </si>
  <si>
    <t>Table 3E, ESA Program - Pilot Deep [2]</t>
  </si>
  <si>
    <t>Average 1st Year Bill Savings / Treated Households </t>
  </si>
  <si>
    <t>Average Lifecycle Bill Savings / Treated Households</t>
  </si>
  <si>
    <t>[5] Data reported in this table is cumulative since program inception.</t>
  </si>
  <si>
    <t xml:space="preserve"> Energy Savings Assistance Program Table 4 - Homes/Buildings Treated</t>
  </si>
  <si>
    <t>Table 4A, ESA Program (SF, MH, MF In-Unit)</t>
  </si>
  <si>
    <t>Eligible Households</t>
  </si>
  <si>
    <t>Households Treated YTD</t>
  </si>
  <si>
    <t>County</t>
  </si>
  <si>
    <t>Rural [1]</t>
  </si>
  <si>
    <t>Urban</t>
  </si>
  <si>
    <t>Rural</t>
  </si>
  <si>
    <t>Table 4B, ESA Program - CSD Leveraging</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</si>
  <si>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</si>
  <si>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</si>
  <si>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</si>
  <si>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</si>
  <si>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</si>
  <si>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</si>
  <si>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</si>
  <si>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</si>
  <si>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</si>
  <si>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</si>
  <si>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</si>
  <si>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</si>
  <si>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</si>
  <si>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</si>
  <si>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</si>
  <si>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</si>
  <si>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</si>
  <si>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</si>
  <si>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</si>
  <si>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</si>
  <si>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</si>
  <si>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</si>
  <si>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</si>
  <si>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</si>
  <si>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</si>
  <si>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</si>
  <si>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</si>
  <si>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</si>
  <si>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</si>
  <si>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</si>
  <si>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Common Area</t>
  </si>
  <si>
    <t>Eligible Properties [2]</t>
  </si>
  <si>
    <t>Properties Treated YTD</t>
  </si>
  <si>
    <t> </t>
  </si>
  <si>
    <t>Table 4D, ESA Program - Pilot Plus and Pilot Deep [3]</t>
  </si>
  <si>
    <t xml:space="preserve">[1] For IOU low income-related and Energy Efficiency reporting and analysis, the Goldsmith definition is applied. </t>
  </si>
  <si>
    <t>[2] Do not currently have Eligible Properties for ESA CAM.</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</si>
  <si>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</si>
  <si>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</si>
  <si>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</si>
  <si>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</si>
  <si>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</si>
  <si>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</si>
  <si>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</si>
  <si>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</si>
  <si>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</si>
  <si>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</si>
  <si>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</si>
  <si>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</si>
  <si>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</si>
  <si>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</si>
  <si>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</si>
  <si>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</si>
  <si>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</si>
  <si>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</si>
  <si>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</si>
  <si>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</si>
  <si>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</si>
  <si>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</si>
  <si>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</si>
  <si>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</si>
  <si>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</si>
  <si>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</si>
  <si>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in Table 2A.</t>
  </si>
  <si>
    <t>Table 5C, ESA Program - Multifamily Common Area</t>
  </si>
  <si>
    <t># of  Properties Treated by Month</t>
  </si>
  <si>
    <t xml:space="preserve"> -   </t>
  </si>
  <si>
    <t>Table 5D, ESA Program - Pilot Plus and Pilot Deep [1]</t>
  </si>
  <si>
    <t>Note: YTD Total Energy Impacts for all fuel types should equal YTD energy impacts that are reported every month Table 2B.</t>
  </si>
  <si>
    <t>Energy Savings Assistance Program Table 6 - Expenditures for Pilots and Studies</t>
  </si>
  <si>
    <t>Authorized 2021-26 Funding</t>
  </si>
  <si>
    <t>Cycle to Date Expenses</t>
  </si>
  <si>
    <t>% of Budget Expensed</t>
  </si>
  <si>
    <t>Virtual Energy Coach</t>
  </si>
  <si>
    <t>Total Pilots</t>
  </si>
  <si>
    <t>Studies</t>
  </si>
  <si>
    <t>Joint IOU - 2022 Low Income Needs Assessment (LINA) Study</t>
  </si>
  <si>
    <t>Joint IOU - 2025 Low Income Needs Assessment (LINA) Study</t>
  </si>
  <si>
    <t>Joint IOU - 2028 Low Income Needs Assessment (LINA) Study</t>
  </si>
  <si>
    <t>Joint IOU - Statewide CARE-ESA Categorical Study</t>
  </si>
  <si>
    <t>Load Impact Evaluation Study</t>
  </si>
  <si>
    <t>Equity Criteria and Non Energy Benefits Evaluation (NEB's)</t>
  </si>
  <si>
    <t>Rapid Feedback Research and Analysis</t>
  </si>
  <si>
    <t>Joint IOU - Multifamily CAM Process Evaluation</t>
  </si>
  <si>
    <t>Joint IOU - Process Evaluation Studies (1-4 Studies)</t>
  </si>
  <si>
    <t>Total Studies</t>
  </si>
  <si>
    <t>ESA Main (SF, MH, MF in-unit)</t>
  </si>
  <si>
    <t>Customer Segments</t>
  </si>
  <si>
    <t># of Households Eligible</t>
  </si>
  <si>
    <t># of Households Treated</t>
  </si>
  <si>
    <t>Enrollment Rate =  (C/B)</t>
  </si>
  <si>
    <t># of Households Contacted</t>
  </si>
  <si>
    <t>Avg. Peak Demand Savings (kW) Per Treated Household</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</si>
  <si>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</si>
  <si>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</si>
  <si>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</si>
  <si>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</si>
  <si>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</si>
  <si>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</si>
  <si>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</si>
  <si>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</si>
  <si>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</si>
  <si>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</si>
  <si>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Seniors</t>
  </si>
  <si>
    <t>Veterans</t>
  </si>
  <si>
    <t>Hard-to-Reach</t>
  </si>
  <si>
    <t>Vulnerable</t>
  </si>
  <si>
    <t>Location</t>
  </si>
  <si>
    <t>DAC</t>
  </si>
  <si>
    <t>Tribal</t>
  </si>
  <si>
    <t>PSPS Zone</t>
  </si>
  <si>
    <t>Wildfire Zone</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</si>
  <si>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</si>
  <si>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</si>
  <si>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</si>
  <si>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</si>
  <si>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</si>
  <si>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</si>
  <si>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</si>
  <si>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</si>
  <si>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</si>
  <si>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</si>
  <si>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CARB Communities</t>
  </si>
  <si>
    <t>Financial</t>
  </si>
  <si>
    <t>CARE</t>
  </si>
  <si>
    <t>Disconnected</t>
  </si>
  <si>
    <t>Arrearages</t>
  </si>
  <si>
    <t>High Usage</t>
  </si>
  <si>
    <t>High Energy Burden</t>
  </si>
  <si>
    <t>SEVI</t>
  </si>
  <si>
    <t>Affordability Ratio</t>
  </si>
  <si>
    <t>Health Condition</t>
  </si>
  <si>
    <t>Medical Baseline</t>
  </si>
  <si>
    <t>Respiratory</t>
  </si>
  <si>
    <t>Disabled</t>
  </si>
  <si>
    <t>Pilot Plus and Pilot Deep [4]</t>
  </si>
  <si>
    <t>Enrollment Rate =  (C/E)</t>
  </si>
  <si>
    <t>Avg. Energy Savings (kWh) Per Treated Households (Energy Saving and HCS Measures)</t>
  </si>
  <si>
    <t>Avg. Energy Savings (kWh) Per Treated Households (Energy Saving Measures only)</t>
  </si>
  <si>
    <t>Avg. Energy Savings (Therms) Per Treated Households (Energy Saving and HCS Measures)</t>
  </si>
  <si>
    <t>Avg. Energy Savings  (Therms) Per Treated Households (Energy Saving Measures only)</t>
  </si>
  <si>
    <t>Climate Zone 7 (example)</t>
  </si>
  <si>
    <t>Climate Zone 10 (example)</t>
  </si>
  <si>
    <t>Climate Zone 14 (example)</t>
  </si>
  <si>
    <t>Climate Zone 15 (example)</t>
  </si>
  <si>
    <t xml:space="preserve">[1] ESA Table 7 is part of the new ESA reporting structure contemplated in D. 21-06-015. PG&amp;E received this reporting template in Q1 2022 and, at the time of this filing, is working to define terms. PG&amp;E is concurrently implementing processes to be able to report data for this table in the future.													</t>
  </si>
  <si>
    <t>Energy Savings Assistance Program Table - 8 Clean Energy Referral, Leveraging, and Coordination [1]</t>
  </si>
  <si>
    <t>Partner</t>
  </si>
  <si>
    <t>Brief Description of Effort</t>
  </si>
  <si>
    <t># of Referral</t>
  </si>
  <si>
    <t># of Leveraging</t>
  </si>
  <si>
    <t># of Coordination Efforts</t>
  </si>
  <si>
    <t># of Leads</t>
  </si>
  <si>
    <t># of Enrollments</t>
  </si>
  <si>
    <t>LIHEAP</t>
  </si>
  <si>
    <t>CSD</t>
  </si>
  <si>
    <t>SASH</t>
  </si>
  <si>
    <t>SDCWA</t>
  </si>
  <si>
    <t>CARE/Medical Baseline</t>
  </si>
  <si>
    <t>CARE High Usage</t>
  </si>
  <si>
    <t>Etc.</t>
  </si>
  <si>
    <t>Energy Savings Assistance Program Table 9 - Tribal Outreach</t>
  </si>
  <si>
    <t>OUTREACH STATUS</t>
  </si>
  <si>
    <t>Quantity (Includes CARE, FERA, and ESA)</t>
  </si>
  <si>
    <t xml:space="preserve">List of Participating Tribes </t>
  </si>
  <si>
    <t>Tribes completed ESA Meet &amp; Confer</t>
  </si>
  <si>
    <t>Tribes requested outreach materials or applications</t>
  </si>
  <si>
    <t>Tribes who have not accepted offer to Meet and Confer</t>
  </si>
  <si>
    <t>Non-Federally Recognized Tribes who participated in Meet &amp; Confer</t>
  </si>
  <si>
    <t xml:space="preserve">Tribes and Housing Authority sites involved in Focused Project/ESA </t>
  </si>
  <si>
    <t>Partnership offer on Tribal Lands</t>
  </si>
  <si>
    <t>Housing Authority and Tribal Temporary Assistance for Needy Families (TANF) office  who received outreach (this includes email, U.S. mail, and/or phone calls)</t>
  </si>
  <si>
    <t>Housing Authority and TANF offices who participated in Meet and Confer</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</si>
  <si>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</si>
  <si>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</si>
  <si>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</si>
  <si>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</si>
  <si>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</si>
  <si>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</si>
  <si>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</si>
  <si>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</si>
  <si>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</si>
  <si>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</si>
  <si>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</si>
  <si>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</si>
  <si>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</si>
  <si>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</si>
  <si>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</si>
  <si>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</si>
  <si>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</si>
  <si>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</si>
  <si>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</si>
  <si>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</si>
  <si>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</si>
  <si>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</si>
  <si>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</si>
  <si>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in D.21-06-015 from January 1, 2021 to December 31, 2026.</t>
  </si>
  <si>
    <t xml:space="preserve">[2] 2022 authorized budget includes $1,107,039 for Benefit Burdens as approved in (D.)20-12-005.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</si>
  <si>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t>
  </si>
  <si>
    <t>[4] Reflects the budget and expenses for LINA study.</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</si>
  <si>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</si>
  <si>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</si>
  <si>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</si>
  <si>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</si>
  <si>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</si>
  <si>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</si>
  <si>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</si>
  <si>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</si>
  <si>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</si>
  <si>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</si>
  <si>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t>Estimated CARE Eligible</t>
  </si>
  <si>
    <r>
      <t xml:space="preserve">Enrollment </t>
    </r>
    <r>
      <rPr>
        <b/>
        <vertAlign val="superscript"/>
        <sz val="10"/>
        <rFont val="Arial"/>
        <family val="2"/>
      </rPr>
      <t>7</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</si>
  <si>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</si>
  <si>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</si>
  <si>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</si>
  <si>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</si>
  <si>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</si>
  <si>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</si>
  <si>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</si>
  <si>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</si>
  <si>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</si>
  <si>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</si>
  <si>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</si>
  <si>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</si>
  <si>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</si>
  <si>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</si>
  <si>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</si>
  <si>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</si>
  <si>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</si>
  <si>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</si>
  <si>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</si>
  <si>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</si>
  <si>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</si>
  <si>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</si>
  <si>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</si>
  <si>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</si>
  <si>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</si>
  <si>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</si>
  <si>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</si>
  <si>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</si>
  <si>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</si>
  <si>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</si>
  <si>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</si>
  <si>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</si>
  <si>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</si>
  <si>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</si>
  <si>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</si>
  <si>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</si>
  <si>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</si>
  <si>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</si>
  <si>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</si>
  <si>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</si>
  <si>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</si>
  <si>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</si>
  <si>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</si>
  <si>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</si>
  <si>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</si>
  <si>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</si>
  <si>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</si>
  <si>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</si>
  <si>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</si>
  <si>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</si>
  <si>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</si>
  <si>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</si>
  <si>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</si>
  <si>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</si>
  <si>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</si>
  <si>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</si>
  <si>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</si>
  <si>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</si>
  <si>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</si>
  <si>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</si>
  <si>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</si>
  <si>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</si>
  <si>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</si>
  <si>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</si>
  <si>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</si>
  <si>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</si>
  <si>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</si>
  <si>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</si>
  <si>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</si>
  <si>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</si>
  <si>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</si>
  <si>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</si>
  <si>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</si>
  <si>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</si>
  <si>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</si>
  <si>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</si>
  <si>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</si>
  <si>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</si>
  <si>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</si>
  <si>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</si>
  <si>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</si>
  <si>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</si>
  <si>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</si>
  <si>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</si>
  <si>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</si>
  <si>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</si>
  <si>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</si>
  <si>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</si>
  <si>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</si>
  <si>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</si>
  <si>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</si>
  <si>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</si>
  <si>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</si>
  <si>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</si>
  <si>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</si>
  <si>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</si>
  <si>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</si>
  <si>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</si>
  <si>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</si>
  <si>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</si>
  <si>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</si>
  <si>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</si>
  <si>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</si>
  <si>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</si>
  <si>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</si>
  <si>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</si>
  <si>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</si>
  <si>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</si>
  <si>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</si>
  <si>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 As reflected in filing A.19-11-003, et al., Annual CARE Eligibility Estimates filed February 14, 2022.</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</si>
  <si>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</si>
  <si>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</si>
  <si>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</si>
  <si>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</si>
  <si>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</si>
  <si>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t>Households Requested to Recertify</t>
  </si>
  <si>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</si>
  <si>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</si>
  <si>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</si>
  <si>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</si>
  <si>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</si>
  <si>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</si>
  <si>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</si>
  <si>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</si>
  <si>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</si>
  <si>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</si>
  <si>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</si>
  <si>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</si>
  <si>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</si>
  <si>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</si>
  <si>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</si>
  <si>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</si>
  <si>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</si>
  <si>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</si>
  <si>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</si>
  <si>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</si>
  <si>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x</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</si>
  <si>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</si>
  <si>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</si>
  <si>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</si>
  <si>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</si>
  <si>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</si>
  <si>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</si>
  <si>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</si>
  <si>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</si>
  <si>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</si>
  <si>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</si>
  <si>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</si>
  <si>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</si>
  <si>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</si>
  <si>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</si>
  <si>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</si>
  <si>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</si>
  <si>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</si>
  <si>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</si>
  <si>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</si>
  <si>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</si>
  <si>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</si>
  <si>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</si>
  <si>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</si>
  <si>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</si>
  <si>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</si>
  <si>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</si>
  <si>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</si>
  <si>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CARE Outbound Calling Pilot</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</si>
  <si>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</si>
  <si>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</si>
  <si>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</si>
  <si>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in High Poverty (with 70% or Less CARE Penetration)</t>
  </si>
  <si>
    <t>Note:</t>
  </si>
  <si>
    <t>Penetration Rate and Enrollment Rate are the same value.</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</si>
  <si>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</si>
  <si>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</si>
  <si>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</si>
  <si>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ZIP00001</t>
  </si>
  <si>
    <t>ZIP00002</t>
  </si>
  <si>
    <t>ZIP00003</t>
  </si>
  <si>
    <t>ZIP00004</t>
  </si>
  <si>
    <t>ZIP00005</t>
  </si>
  <si>
    <t>ZIP00006</t>
  </si>
  <si>
    <t>ZIP00007</t>
  </si>
  <si>
    <t>ZIP00008</t>
  </si>
  <si>
    <t>ZIP00009</t>
  </si>
  <si>
    <t>ZIP00010</t>
  </si>
  <si>
    <t>FERA Program Table 1 - Program Expenses</t>
  </si>
  <si>
    <t>% of Budget 
Spent YTD</t>
  </si>
  <si>
    <t>FERA Program:</t>
  </si>
  <si>
    <t>Pilot(s)</t>
  </si>
  <si>
    <t xml:space="preserve">FERA Rate Discount </t>
  </si>
  <si>
    <t xml:space="preserve">[2] 2022 authorized budget includes $505 for Benefit Burdens as approved in D.20-12-005. Actual employee benefit burden costs have been included in the program monthly and YTD expenses. </t>
  </si>
  <si>
    <t>FERA Program Table 2 - Enrollment, Recertification, Attrition, &amp; Penetration</t>
  </si>
  <si>
    <t>Total 
FERA 
Participants</t>
  </si>
  <si>
    <t>Estimated FERA Eligible</t>
  </si>
  <si>
    <r>
      <t>Enrollment</t>
    </r>
    <r>
      <rPr>
        <b/>
        <vertAlign val="superscript"/>
        <sz val="10"/>
        <rFont val="Arial"/>
        <family val="2"/>
      </rPr>
      <t xml:space="preserve"> 5</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</si>
  <si>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</si>
  <si>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</si>
  <si>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</si>
  <si>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</si>
  <si>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</si>
  <si>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rPr>
        <vertAlign val="superscript"/>
        <sz val="10"/>
        <rFont val="Arial"/>
        <family val="2"/>
      </rPr>
      <t>5</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</si>
  <si>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</si>
  <si>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</si>
  <si>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</si>
  <si>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</si>
  <si>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</si>
  <si>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</si>
  <si>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</si>
  <si>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rPr>
        <b/>
        <sz val="10"/>
        <rFont val="Arial"/>
        <family val="2"/>
      </rPr>
      <t>Note:</t>
    </r>
    <r>
      <rPr>
        <sz val="10"/>
        <rFont val="Arial"/>
        <family val="2"/>
      </rPr>
      <t xml:space="preserve"> PG&amp;E will begin FERA PEV in 2022.</t>
    </r>
  </si>
  <si>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</si>
  <si>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</si>
  <si>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</si>
  <si>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</si>
  <si>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</si>
  <si>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1 Updated February 2022 based on information from U.S. Department of Health and Human Services, and as reflected for CARE in filing A.19-11-003, et al., Annual CARE Eligibility Estimates filed February 14, 2022.</t>
  </si>
  <si>
    <r>
      <t>2</t>
    </r>
    <r>
      <rPr>
        <sz val="10"/>
        <rFont val="Arial"/>
        <family val="2"/>
      </rPr>
      <t xml:space="preserve"> Total Households Enrolled does not include submeter tenants.</t>
    </r>
  </si>
  <si>
    <t>FERA Program Table 5 - Recertification Results</t>
  </si>
  <si>
    <t>Total FERA Households</t>
  </si>
  <si>
    <t>Households De-enrolled</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</si>
  <si>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</si>
  <si>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</si>
  <si>
    <t>[3] PG&amp;E has considered only the energy savings associated with the ESA measures installed for this entry that have a positive value for  kWh and/or Therms. Installed ESA measures with a negative savings value for both kWh and Therms were excluded.</t>
  </si>
  <si>
    <t>[2]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</si>
  <si>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 of Households Eligible [1]</t>
  </si>
  <si>
    <t xml:space="preserve">  First Touch</t>
  </si>
  <si>
    <t xml:space="preserve">  Go Back</t>
  </si>
  <si>
    <t># of Households Treated [2]</t>
  </si>
  <si>
    <t># of Households Contacted [3]</t>
  </si>
  <si>
    <t>Avg. Energy Savings (kWh) Per Treated Households (Energy Saving and HCS Measures) [4]</t>
  </si>
  <si>
    <t>Avg. Energy Savings (kWh) Per Treated Households (Energy Saving Measures only) [5]</t>
  </si>
  <si>
    <t>Avg. Energy Savings (Therms) Per Treated Households (Energy Saving and HCS Measures) [4]</t>
  </si>
  <si>
    <t>Avg. Energy Savings  (Therms) Per Treated Households (Energy Saving Measures only) [5]</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</si>
  <si>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</si>
  <si>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</si>
  <si>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 xml:space="preserve">Energy Savings Assistance Program Table 7 - Customer Segments/Needs State by Demographic, Financial, Location, and Health Conditions </t>
  </si>
  <si>
    <t xml:space="preserve">PSPS Zone </t>
  </si>
  <si>
    <t>NOTE: PG&amp;E is currently in the process of identifying data for many customer segments, which are left blank here.</t>
  </si>
  <si>
    <t>[1] The estimates for eligible households will be provided based on the 250% Federal Poverty Guidelines where applicable.</t>
  </si>
  <si>
    <t>Note: Any measures noted as 'New' have been added during the course of this program year.</t>
  </si>
  <si>
    <t>Note: Any measures noted as 'Removed', are no longer offered by the program but have been kept for tracking purposes.</t>
  </si>
  <si>
    <t xml:space="preserve">Enrollment Rate </t>
  </si>
  <si>
    <t>New - Air Purifier</t>
  </si>
  <si>
    <t>Seniors [6]</t>
  </si>
  <si>
    <t>Hard-to-Reach [7]</t>
  </si>
  <si>
    <t>Vulnerable [8]</t>
  </si>
  <si>
    <t xml:space="preserve">Location </t>
  </si>
  <si>
    <t>Through June 30, 2022</t>
  </si>
  <si>
    <t>[1] As of June 2022, ESA Pilot Plus/Deep program has not begun measure installation.</t>
  </si>
  <si>
    <t>[2] As of June 2022, ESA Pilot Plus/Deep program has not begun measure installation.</t>
  </si>
  <si>
    <t>[3] As of June 2022, ESA Pilot Plus/Deep program has not begun home treatment.</t>
  </si>
  <si>
    <t>[1] As of June 2022, ESA Pilot Plus/Deep program has not begun customer enrollment.</t>
  </si>
  <si>
    <t>[4] As of June 2022, ESA Pilot Plus/Deep program has not begun customer enrollment.</t>
  </si>
  <si>
    <t>[4] As of June 2022, ESA Pilot Plus/Deep program has not begun measure installation.</t>
  </si>
  <si>
    <t>H</t>
  </si>
  <si>
    <t>M</t>
  </si>
  <si>
    <t>L</t>
  </si>
  <si>
    <t>95211</t>
  </si>
  <si>
    <t>93628</t>
  </si>
  <si>
    <t>95981</t>
  </si>
  <si>
    <t>94720</t>
  </si>
  <si>
    <t>96125</t>
  </si>
  <si>
    <t>95486</t>
  </si>
  <si>
    <t>95452</t>
  </si>
  <si>
    <t>94704</t>
  </si>
  <si>
    <t>95552</t>
  </si>
  <si>
    <t>93405</t>
  </si>
  <si>
    <t>95814</t>
  </si>
  <si>
    <t>95824</t>
  </si>
  <si>
    <t>95815</t>
  </si>
  <si>
    <t>95652</t>
  </si>
  <si>
    <t>95202</t>
  </si>
  <si>
    <t>95422</t>
  </si>
  <si>
    <t>93206</t>
  </si>
  <si>
    <t>93701</t>
  </si>
  <si>
    <t>95965</t>
  </si>
  <si>
    <t>93268</t>
  </si>
  <si>
    <t xml:space="preserve">Zip codes with fewer than 100 customers are excluded for privacy reasons. </t>
  </si>
  <si>
    <t>Top 10 Lowest CARE Enrollment Rate for Zip Codes that have 10% or more Disconnections [1]</t>
  </si>
  <si>
    <t>[1] Disconnection Rates are based on the previous year. PG&amp;E did not perform any disconnections in 2021.</t>
  </si>
  <si>
    <t>Notes:</t>
  </si>
  <si>
    <t>Data was not available prior to June 2022</t>
  </si>
  <si>
    <t>CARE Enrollment Rate for Zip Codes that have 10% or more disconnections [1]</t>
  </si>
  <si>
    <t>[1] PG&amp;E s currently updating its system to capture the data necessary for this reporitng. PG&amp;E expects to begin reporting on these metrics starting in Q4 2022.</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</si>
  <si>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</si>
  <si>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Wildfire Zone [9]</t>
  </si>
  <si>
    <t xml:space="preserve">CARB Communities [10] </t>
  </si>
  <si>
    <t>[10] This reflects communities within PG&amp;E’s service territory that are identified by the California Air Resources Board (CARB) Community Air Protection Program as communities continue to experience environmental and health inequities from air pollution.</t>
  </si>
  <si>
    <t>Disconnected [11]</t>
  </si>
  <si>
    <t>Arrearages [12]</t>
  </si>
  <si>
    <t>High Usage [13]</t>
  </si>
  <si>
    <t>[11] Rates are based on the previous year. PG&amp;E did not perform any disconnections in 2021 and as of June 2022.</t>
  </si>
  <si>
    <t>[12] PG&amp;E defines arrearages as overdue balance greater than 30 days.</t>
  </si>
  <si>
    <t>High Energy Burden [14]</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</si>
  <si>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</si>
  <si>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</si>
  <si>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SEVI [15]</t>
  </si>
  <si>
    <t>Affordability Ratio [16]</t>
  </si>
  <si>
    <t>Respiratory (Asthma) [17]</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</si>
  <si>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</si>
  <si>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Veterans [18]</t>
  </si>
  <si>
    <t>[18] PG&amp;E is currently updating its form/system to begin data collection for this segment.</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</si>
  <si>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</si>
  <si>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</si>
  <si>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</si>
  <si>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</si>
  <si>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</si>
  <si>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</si>
  <si>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</si>
  <si>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</si>
  <si>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</si>
  <si>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</si>
  <si>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</si>
  <si>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</si>
  <si>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</si>
  <si>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</si>
  <si>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</si>
  <si>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</si>
  <si>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</si>
  <si>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</si>
  <si>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</si>
  <si>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</si>
  <si>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</si>
  <si>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</si>
  <si>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</si>
  <si>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</si>
  <si>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</si>
  <si>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</si>
  <si>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</si>
  <si>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</si>
  <si>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</si>
  <si>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</si>
  <si>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</si>
  <si>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</si>
  <si>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</si>
  <si>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</si>
  <si>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</si>
  <si>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</si>
  <si>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</si>
  <si>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</si>
  <si>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</si>
  <si>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</si>
  <si>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</si>
  <si>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</si>
  <si>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</si>
  <si>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</si>
  <si>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</si>
  <si>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</si>
  <si>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</si>
  <si>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[3] DACs are defined at the census tract level. Corresponding zip codes are provided for the purpose of this table; however, the entire zip code listed may not be considered a DAC.</t>
  </si>
  <si>
    <t>CARE Enrollment Rate for Zip Codes in High Poverty (Income Less than 100% FPG) [2]</t>
  </si>
  <si>
    <t>CARE Enrollment Rate for DAC (Zip/Census Track) Codes in High Poverty (with 70% or Less CARE Enrollment Rate) [3]</t>
  </si>
  <si>
    <t>[2] Includes  zip codes with &gt;25% of customers with incomes less than 100% FPG.</t>
  </si>
  <si>
    <t>Top 10 Lowest CARE Enrollment Rate for Zip Codes in DAC [3]</t>
  </si>
  <si>
    <t>Top 10 Lowest CARE Enrollment Rate for Zip Codes in High Poverty (Income Less than 100% FPG) [2]</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</si>
  <si>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</si>
  <si>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[9] Includes Zone 3 (Tier 3) of the CPUC Fire-Threat Map</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</si>
  <si>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</si>
  <si>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</si>
  <si>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Rate of Uptake =  (C/E) [19]</t>
  </si>
  <si>
    <t>[6] This represents the number of households with at least one member who is at least 60 years old at the time of data collection.</t>
  </si>
  <si>
    <t>[2] Households treated data is not additive because customers may be represented in multiple categories.</t>
  </si>
  <si>
    <t>[3] The number of household contacted includes YTD leads and enrollments.</t>
  </si>
  <si>
    <t>[19] Rate of Uptake may be slighter greater than 100% as homes that have received treatment this year may have been enrolled/contacted in the prior year.</t>
  </si>
  <si>
    <t>Sherwood Valley Rancheria of Pomo Indians, Hoopa Valley Tribe, Ione Band of Miwok Indians, Scotts Valley Band of Pomo</t>
  </si>
  <si>
    <t xml:space="preserve">Sherwood Valley Rancheria of Pomo Indians </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</si>
  <si>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</si>
  <si>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</si>
  <si>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Table 3F, Summary - ESA Program (SF, MH, MF In-Unit)/CSD Leveraging/Pilot Plus and Pilot Deep [3] [4]</t>
  </si>
  <si>
    <t>[3] Summary is the sum of ESA Program + CSD Leveraging + Pilot Plus + Pilot Deep.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</si>
</sst>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s>
  <fonts count="1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Calibri"/>
      <family val="2"/>
      <scheme val="minor"/>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b/>
      <sz val="10"/>
      <color theme="0"/>
      <name val="Arial"/>
      <family val="2"/>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sz val="10"/>
      <color theme="9" tint="-0.249977111117893"/>
      <name val="Arial"/>
      <family val="2"/>
    </font>
    <font>
      <b/>
      <sz val="12"/>
      <color rgb="FFFF0000"/>
      <name val="Arial"/>
      <family val="2"/>
    </font>
    <font>
      <b/>
      <sz val="16"/>
      <color rgb="FFFF0000"/>
      <name val="Times New Roman"/>
      <family val="1"/>
    </font>
    <font>
      <b/>
      <sz val="16"/>
      <name val="Arial"/>
      <family val="2"/>
    </font>
    <font>
      <sz val="12"/>
      <name val="Times New Roman"/>
      <family val="1"/>
    </font>
    <font>
      <sz val="11"/>
      <name val="Times New Roman"/>
      <family val="1"/>
    </font>
    <font>
      <sz val="16"/>
      <name val="Arial"/>
      <family val="2"/>
    </font>
    <font>
      <sz val="10"/>
      <color rgb="FFFF0000"/>
      <name val="Times New Roman"/>
      <family val="1"/>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3" tint="0.79989013336588644"/>
        <bgColor indexed="64"/>
      </patternFill>
    </fill>
    <fill>
      <patternFill patternType="solid">
        <fgColor theme="0" tint="-0.49989318521683401"/>
        <bgColor indexed="64"/>
      </patternFill>
    </fill>
    <fill>
      <patternFill patternType="solid">
        <fgColor rgb="FFC5D9F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s>
  <borders count="156">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auto="1"/>
      </top>
      <bottom/>
      <diagonal/>
    </border>
  </borders>
  <cellStyleXfs count="31347">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166" fontId="41" fillId="8" borderId="1">
      <alignment horizontal="center" vertical="center"/>
    </xf>
    <xf numFmtId="166" fontId="41" fillId="8" borderId="1">
      <alignment horizontal="center" vertical="center"/>
    </xf>
    <xf numFmtId="166" fontId="41" fillId="8" borderId="1">
      <alignment horizontal="center" vertical="center"/>
    </xf>
    <xf numFmtId="166" fontId="41" fillId="8" borderId="1">
      <alignment horizontal="center" vertical="center"/>
    </xf>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7"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28" fillId="4"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0" borderId="0" applyNumberFormat="0" applyFill="0" applyBorder="0" applyAlignment="0" applyProtection="0"/>
    <xf numFmtId="0" fontId="39" fillId="0" borderId="4" applyNumberFormat="0" applyProtection="0"/>
    <xf numFmtId="170" fontId="39" fillId="0" borderId="5">
      <alignment horizontal="left" vertical="center"/>
    </xf>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29" fillId="0" borderId="6" applyNumberFormat="0" applyFill="0" applyAlignment="0" applyProtection="0"/>
    <xf numFmtId="0" fontId="29"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5" fillId="0" borderId="7" applyNumberFormat="0" applyFill="0" applyAlignment="0" applyProtection="0"/>
    <xf numFmtId="0" fontId="73" fillId="0" borderId="0" applyNumberFormat="0" applyFill="0" applyBorder="0">
      <protection locked="0"/>
    </xf>
    <xf numFmtId="0" fontId="42" fillId="22" borderId="8" applyNumberFormat="0" applyBorder="0" applyAlignment="0" applyProtection="0"/>
    <xf numFmtId="0" fontId="42" fillId="22" borderId="8"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37" fontId="46" fillId="0" borderId="0"/>
    <xf numFmtId="37" fontId="46" fillId="0" borderId="0"/>
    <xf numFmtId="37" fontId="46" fillId="0" borderId="0"/>
    <xf numFmtId="37" fontId="46" fillId="0" borderId="0"/>
    <xf numFmtId="169" fontId="47" fillId="0" borderId="0"/>
    <xf numFmtId="169" fontId="47" fillId="0" borderId="0"/>
    <xf numFmtId="169" fontId="47" fillId="0" borderId="0"/>
    <xf numFmtId="169" fontId="4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1" fillId="0" borderId="0"/>
    <xf numFmtId="170" fontId="6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1"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75" fillId="0" borderId="0"/>
    <xf numFmtId="0" fontId="75" fillId="0" borderId="0"/>
    <xf numFmtId="170" fontId="71" fillId="0" borderId="0"/>
    <xf numFmtId="0" fontId="75" fillId="0" borderId="0"/>
    <xf numFmtId="0" fontId="75" fillId="0" borderId="0"/>
    <xf numFmtId="0" fontId="75" fillId="0" borderId="0"/>
    <xf numFmtId="0" fontId="75" fillId="0" borderId="0"/>
    <xf numFmtId="0" fontId="75" fillId="0" borderId="0"/>
    <xf numFmtId="0" fontId="75" fillId="0" borderId="0"/>
    <xf numFmtId="170" fontId="71"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3"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7" fillId="23" borderId="11" applyNumberFormat="0" applyProtection="0">
      <alignment vertical="center"/>
    </xf>
    <xf numFmtId="0" fontId="37" fillId="23" borderId="11" applyNumberFormat="0" applyProtection="0">
      <alignment vertical="center"/>
    </xf>
    <xf numFmtId="0" fontId="72" fillId="2" borderId="8" applyNumberFormat="0" applyProtection="0">
      <alignment horizontal="right" vertical="center" wrapText="1"/>
    </xf>
    <xf numFmtId="0" fontId="37" fillId="23" borderId="11" applyNumberFormat="0" applyProtection="0">
      <alignment vertical="center"/>
    </xf>
    <xf numFmtId="0" fontId="72" fillId="2" borderId="8" applyNumberFormat="0" applyProtection="0">
      <alignment horizontal="right" vertical="center" wrapText="1"/>
    </xf>
    <xf numFmtId="0" fontId="54" fillId="23" borderId="12" applyNumberFormat="0" applyProtection="0">
      <alignment vertical="center"/>
    </xf>
    <xf numFmtId="4" fontId="55" fillId="24" borderId="13">
      <alignment vertical="center"/>
    </xf>
    <xf numFmtId="4" fontId="56" fillId="24" borderId="13">
      <alignment vertical="center"/>
    </xf>
    <xf numFmtId="4" fontId="55" fillId="25" borderId="13">
      <alignment vertical="center"/>
    </xf>
    <xf numFmtId="4" fontId="56" fillId="25" borderId="13">
      <alignment vertical="center"/>
    </xf>
    <xf numFmtId="0" fontId="37" fillId="23" borderId="11"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7" fillId="23" borderId="11" applyNumberFormat="0" applyProtection="0">
      <alignment horizontal="left" vertical="center" indent="1"/>
    </xf>
    <xf numFmtId="0" fontId="72" fillId="2" borderId="8" applyNumberFormat="0" applyProtection="0">
      <alignment horizontal="left" vertical="center" indent="1"/>
    </xf>
    <xf numFmtId="0" fontId="36" fillId="23" borderId="12" applyNumberFormat="0" applyProtection="0">
      <alignment horizontal="left" vertical="top" indent="1"/>
    </xf>
    <xf numFmtId="0" fontId="57" fillId="12" borderId="8" applyNumberFormat="0" applyProtection="0">
      <alignment horizontal="left" vertical="center"/>
    </xf>
    <xf numFmtId="0" fontId="51" fillId="21" borderId="8" applyNumberFormat="0">
      <alignment horizontal="right" vertical="center"/>
    </xf>
    <xf numFmtId="0" fontId="37" fillId="3" borderId="12" applyNumberFormat="0" applyProtection="0">
      <alignment horizontal="right" vertical="center"/>
    </xf>
    <xf numFmtId="0" fontId="37" fillId="3" borderId="12" applyNumberFormat="0" applyProtection="0">
      <alignment horizontal="right" vertical="center"/>
    </xf>
    <xf numFmtId="0" fontId="37" fillId="9" borderId="12" applyNumberFormat="0" applyProtection="0">
      <alignment horizontal="right" vertical="center"/>
    </xf>
    <xf numFmtId="0" fontId="37" fillId="9" borderId="12" applyNumberFormat="0" applyProtection="0">
      <alignment horizontal="right" vertical="center"/>
    </xf>
    <xf numFmtId="0" fontId="37" fillId="17" borderId="12" applyNumberFormat="0" applyProtection="0">
      <alignment horizontal="right" vertical="center"/>
    </xf>
    <xf numFmtId="0" fontId="37" fillId="17" borderId="12" applyNumberFormat="0" applyProtection="0">
      <alignment horizontal="right" vertical="center"/>
    </xf>
    <xf numFmtId="0" fontId="37" fillId="11" borderId="12" applyNumberFormat="0" applyProtection="0">
      <alignment horizontal="right" vertical="center"/>
    </xf>
    <xf numFmtId="0" fontId="37" fillId="11" borderId="12" applyNumberFormat="0" applyProtection="0">
      <alignment horizontal="right" vertical="center"/>
    </xf>
    <xf numFmtId="0" fontId="37" fillId="15" borderId="12" applyNumberFormat="0" applyProtection="0">
      <alignment horizontal="right" vertical="center"/>
    </xf>
    <xf numFmtId="0" fontId="37" fillId="15" borderId="12" applyNumberFormat="0" applyProtection="0">
      <alignment horizontal="right" vertical="center"/>
    </xf>
    <xf numFmtId="0" fontId="37" fillId="19" borderId="12" applyNumberFormat="0" applyProtection="0">
      <alignment horizontal="right" vertical="center"/>
    </xf>
    <xf numFmtId="0" fontId="37" fillId="19" borderId="12" applyNumberFormat="0" applyProtection="0">
      <alignment horizontal="right" vertical="center"/>
    </xf>
    <xf numFmtId="0" fontId="37" fillId="18" borderId="12" applyNumberFormat="0" applyProtection="0">
      <alignment horizontal="right" vertical="center"/>
    </xf>
    <xf numFmtId="0" fontId="37" fillId="18" borderId="12" applyNumberFormat="0" applyProtection="0">
      <alignment horizontal="right" vertical="center"/>
    </xf>
    <xf numFmtId="0" fontId="37" fillId="26" borderId="12" applyNumberFormat="0" applyProtection="0">
      <alignment horizontal="right" vertical="center"/>
    </xf>
    <xf numFmtId="0" fontId="37" fillId="26" borderId="12" applyNumberFormat="0" applyProtection="0">
      <alignment horizontal="right" vertical="center"/>
    </xf>
    <xf numFmtId="0" fontId="37" fillId="10" borderId="12" applyNumberFormat="0" applyProtection="0">
      <alignment horizontal="right" vertical="center"/>
    </xf>
    <xf numFmtId="0" fontId="37" fillId="10" borderId="12" applyNumberFormat="0" applyProtection="0">
      <alignment horizontal="right" vertical="center"/>
    </xf>
    <xf numFmtId="0" fontId="36"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37" fillId="0" borderId="8"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8" fillId="27" borderId="0" applyNumberFormat="0" applyProtection="0">
      <alignment horizontal="left" vertical="center" indent="1"/>
    </xf>
    <xf numFmtId="0" fontId="59" fillId="20" borderId="12" applyNumberFormat="0" applyProtection="0">
      <alignment horizontal="center" vertical="center"/>
    </xf>
    <xf numFmtId="4" fontId="60" fillId="28" borderId="14">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0" borderId="0" applyNumberFormat="0" applyProtection="0">
      <alignment horizontal="left" vertical="center" indent="1"/>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57"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61"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7" fillId="22" borderId="12" applyNumberFormat="0" applyProtection="0">
      <alignment vertical="center"/>
    </xf>
    <xf numFmtId="0" fontId="37" fillId="22" borderId="12" applyNumberFormat="0" applyProtection="0">
      <alignment vertical="center"/>
    </xf>
    <xf numFmtId="0" fontId="62" fillId="22" borderId="12" applyNumberFormat="0" applyProtection="0">
      <alignment vertical="center"/>
    </xf>
    <xf numFmtId="4" fontId="63" fillId="24" borderId="14">
      <alignment vertical="center"/>
    </xf>
    <xf numFmtId="4" fontId="64" fillId="24" borderId="14">
      <alignment vertical="center"/>
    </xf>
    <xf numFmtId="4" fontId="63" fillId="25" borderId="14">
      <alignment vertical="center"/>
    </xf>
    <xf numFmtId="4" fontId="64" fillId="25" borderId="14">
      <alignment vertical="center"/>
    </xf>
    <xf numFmtId="0" fontId="52" fillId="0" borderId="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51" fillId="21" borderId="8" applyNumberFormat="0">
      <alignment horizontal="left" vertical="center"/>
    </xf>
    <xf numFmtId="0" fontId="42" fillId="0" borderId="8" applyNumberFormat="0" applyProtection="0">
      <alignment horizontal="left" vertical="center" indent="1"/>
    </xf>
    <xf numFmtId="0" fontId="37" fillId="31" borderId="11" applyNumberFormat="0" applyProtection="0">
      <alignment horizontal="right" vertical="center"/>
    </xf>
    <xf numFmtId="0" fontId="37" fillId="31" borderId="11" applyNumberFormat="0" applyProtection="0">
      <alignment horizontal="right" vertical="center"/>
    </xf>
    <xf numFmtId="0" fontId="71" fillId="0" borderId="8" applyNumberFormat="0" applyProtection="0">
      <alignment horizontal="right" vertical="center" wrapText="1"/>
    </xf>
    <xf numFmtId="0" fontId="37" fillId="31" borderId="11" applyNumberFormat="0" applyProtection="0">
      <alignment horizontal="right" vertical="center"/>
    </xf>
    <xf numFmtId="0" fontId="71" fillId="0" borderId="8" applyNumberFormat="0" applyProtection="0">
      <alignment horizontal="right" vertical="center" wrapText="1"/>
    </xf>
    <xf numFmtId="0" fontId="62" fillId="30" borderId="12" applyNumberFormat="0" applyProtection="0">
      <alignment horizontal="right" vertical="center"/>
    </xf>
    <xf numFmtId="4" fontId="65" fillId="24" borderId="14">
      <alignment vertical="center"/>
    </xf>
    <xf numFmtId="4" fontId="66" fillId="24" borderId="14">
      <alignment vertical="center"/>
    </xf>
    <xf numFmtId="4" fontId="65" fillId="25" borderId="14">
      <alignment vertical="center"/>
    </xf>
    <xf numFmtId="4" fontId="66"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1" fillId="0" borderId="8" applyNumberFormat="0" applyProtection="0">
      <alignment horizontal="left" vertical="center" indent="1"/>
    </xf>
    <xf numFmtId="0" fontId="57" fillId="12" borderId="8" applyNumberFormat="0" applyProtection="0">
      <alignment horizontal="center" vertical="top" wrapText="1"/>
    </xf>
    <xf numFmtId="4" fontId="67" fillId="28" borderId="15">
      <alignment vertical="center"/>
    </xf>
    <xf numFmtId="4" fontId="68" fillId="28" borderId="15">
      <alignment vertical="center"/>
    </xf>
    <xf numFmtId="4" fontId="55" fillId="24" borderId="15">
      <alignment vertical="center"/>
    </xf>
    <xf numFmtId="4" fontId="56" fillId="24" borderId="15">
      <alignment vertical="center"/>
    </xf>
    <xf numFmtId="4" fontId="55" fillId="25" borderId="14">
      <alignment vertical="center"/>
    </xf>
    <xf numFmtId="4" fontId="56" fillId="25" borderId="14">
      <alignment vertical="center"/>
    </xf>
    <xf numFmtId="4" fontId="69" fillId="22" borderId="15">
      <alignment horizontal="left" vertical="center" indent="1"/>
    </xf>
    <xf numFmtId="0" fontId="50" fillId="0" borderId="0" applyNumberFormat="0" applyProtection="0">
      <alignment vertical="center"/>
    </xf>
    <xf numFmtId="0" fontId="40" fillId="0" borderId="12" applyNumberFormat="0" applyProtection="0">
      <alignment horizontal="right" vertical="center"/>
    </xf>
    <xf numFmtId="0" fontId="40" fillId="0" borderId="12" applyNumberFormat="0" applyProtection="0">
      <alignment horizontal="right" vertical="center"/>
    </xf>
    <xf numFmtId="170" fontId="70" fillId="28" borderId="16">
      <protection locked="0"/>
    </xf>
    <xf numFmtId="170" fontId="70" fillId="32" borderId="0"/>
    <xf numFmtId="170" fontId="53"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34"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2" fillId="23" borderId="0" applyNumberFormat="0" applyBorder="0" applyAlignment="0" applyProtection="0"/>
    <xf numFmtId="0" fontId="42" fillId="23" borderId="0" applyNumberFormat="0" applyBorder="0" applyAlignment="0" applyProtection="0"/>
    <xf numFmtId="37" fontId="42" fillId="0" borderId="0"/>
    <xf numFmtId="37" fontId="42" fillId="0" borderId="0"/>
    <xf numFmtId="37" fontId="42" fillId="0" borderId="0"/>
    <xf numFmtId="37" fontId="42" fillId="0" borderId="0"/>
    <xf numFmtId="3" fontId="49" fillId="0" borderId="7" applyProtection="0"/>
    <xf numFmtId="0" fontId="35" fillId="0" borderId="0" applyNumberFormat="0" applyFill="0" applyBorder="0" applyAlignment="0" applyProtection="0"/>
    <xf numFmtId="0" fontId="75" fillId="0" borderId="0"/>
    <xf numFmtId="0" fontId="75" fillId="0" borderId="0"/>
    <xf numFmtId="0" fontId="40"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5" fillId="0" borderId="0"/>
    <xf numFmtId="0" fontId="75" fillId="0" borderId="0"/>
    <xf numFmtId="0" fontId="75" fillId="0" borderId="0"/>
    <xf numFmtId="0" fontId="21" fillId="0" borderId="0"/>
    <xf numFmtId="0" fontId="8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2" applyNumberFormat="0" applyAlignment="0" applyProtection="0"/>
    <xf numFmtId="0" fontId="26" fillId="21" borderId="3" applyNumberFormat="0" applyAlignment="0" applyProtection="0"/>
    <xf numFmtId="43" fontId="8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82" fillId="0" borderId="18" applyNumberFormat="0" applyFill="0" applyAlignment="0" applyProtection="0"/>
    <xf numFmtId="0" fontId="83" fillId="0" borderId="13"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7" borderId="2" applyNumberFormat="0" applyAlignment="0" applyProtection="0"/>
    <xf numFmtId="0" fontId="31" fillId="0" borderId="9" applyNumberFormat="0" applyFill="0" applyAlignment="0" applyProtection="0"/>
    <xf numFmtId="0" fontId="32" fillId="23" borderId="0" applyNumberFormat="0" applyBorder="0" applyAlignment="0" applyProtection="0"/>
    <xf numFmtId="0" fontId="81" fillId="22" borderId="10" applyNumberFormat="0" applyFont="0" applyAlignment="0" applyProtection="0"/>
    <xf numFmtId="0" fontId="33" fillId="20" borderId="11" applyNumberFormat="0" applyAlignment="0" applyProtection="0"/>
    <xf numFmtId="9" fontId="81" fillId="0" borderId="0" applyFont="0" applyFill="0" applyBorder="0" applyAlignment="0" applyProtection="0"/>
    <xf numFmtId="0" fontId="34" fillId="0" borderId="0" applyNumberFormat="0" applyFill="0" applyBorder="0" applyAlignment="0" applyProtection="0"/>
    <xf numFmtId="0" fontId="84" fillId="0" borderId="19" applyNumberFormat="0" applyFill="0" applyAlignment="0" applyProtection="0"/>
    <xf numFmtId="0" fontId="35" fillId="0" borderId="0" applyNumberFormat="0" applyFill="0" applyBorder="0" applyAlignment="0" applyProtection="0"/>
    <xf numFmtId="0" fontId="21" fillId="0" borderId="0"/>
    <xf numFmtId="0" fontId="115" fillId="0" borderId="0"/>
    <xf numFmtId="172" fontId="86"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1" fillId="0" borderId="0"/>
    <xf numFmtId="0" fontId="43" fillId="0" borderId="0" applyNumberFormat="0" applyFill="0" applyBorder="0" applyAlignment="0" applyProtection="0"/>
    <xf numFmtId="0" fontId="39" fillId="0" borderId="4" applyNumberFormat="0" applyProtection="0"/>
    <xf numFmtId="0" fontId="39" fillId="0" borderId="5">
      <alignment horizontal="left" vertical="center"/>
    </xf>
    <xf numFmtId="0" fontId="44"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45" fillId="0" borderId="7" applyNumberFormat="0" applyFill="0" applyAlignment="0" applyProtection="0"/>
    <xf numFmtId="0" fontId="115" fillId="0" borderId="0"/>
    <xf numFmtId="0" fontId="115" fillId="0" borderId="0"/>
    <xf numFmtId="0" fontId="115" fillId="0" borderId="0"/>
    <xf numFmtId="0" fontId="21" fillId="0" borderId="0"/>
    <xf numFmtId="9" fontId="115" fillId="0" borderId="0" applyFont="0" applyFill="0" applyBorder="0" applyAlignment="0" applyProtection="0"/>
    <xf numFmtId="0" fontId="87" fillId="23" borderId="20" applyNumberFormat="0" applyProtection="0">
      <alignment vertical="center"/>
    </xf>
    <xf numFmtId="0" fontId="88" fillId="23" borderId="20" applyNumberFormat="0" applyProtection="0">
      <alignment vertical="center"/>
    </xf>
    <xf numFmtId="0" fontId="89" fillId="23" borderId="20" applyNumberFormat="0" applyProtection="0">
      <alignment horizontal="left" vertical="center" indent="1"/>
    </xf>
    <xf numFmtId="0" fontId="36" fillId="23" borderId="12" applyNumberFormat="0" applyProtection="0">
      <alignment horizontal="left" vertical="top" indent="1"/>
    </xf>
    <xf numFmtId="0" fontId="90" fillId="27" borderId="20" applyNumberFormat="0" applyProtection="0">
      <alignment horizontal="left" vertical="center" indent="1"/>
    </xf>
    <xf numFmtId="0" fontId="65" fillId="17" borderId="20" applyNumberFormat="0" applyProtection="0">
      <alignment vertical="center"/>
    </xf>
    <xf numFmtId="0" fontId="78" fillId="7" borderId="20" applyNumberFormat="0" applyProtection="0">
      <alignment vertical="center"/>
    </xf>
    <xf numFmtId="0" fontId="65" fillId="24" borderId="20" applyNumberFormat="0" applyProtection="0">
      <alignment vertical="center"/>
    </xf>
    <xf numFmtId="0" fontId="55" fillId="17" borderId="20" applyNumberFormat="0" applyProtection="0">
      <alignment vertical="center"/>
    </xf>
    <xf numFmtId="0" fontId="69" fillId="33" borderId="20" applyNumberFormat="0" applyProtection="0">
      <alignment horizontal="left" vertical="center" indent="1"/>
    </xf>
    <xf numFmtId="0" fontId="69" fillId="30" borderId="20" applyNumberFormat="0" applyProtection="0">
      <alignment horizontal="left" vertical="center" indent="1"/>
    </xf>
    <xf numFmtId="0" fontId="91" fillId="27" borderId="20" applyNumberFormat="0" applyProtection="0">
      <alignment horizontal="left" vertical="center" indent="1"/>
    </xf>
    <xf numFmtId="0" fontId="92" fillId="8" borderId="20" applyNumberFormat="0" applyProtection="0">
      <alignment vertical="center"/>
    </xf>
    <xf numFmtId="0" fontId="60" fillId="28" borderId="20" applyNumberFormat="0" applyProtection="0">
      <alignment horizontal="left" vertical="center" indent="1"/>
    </xf>
    <xf numFmtId="0" fontId="93" fillId="30" borderId="20" applyNumberFormat="0" applyProtection="0">
      <alignment horizontal="left" vertical="center" indent="1"/>
    </xf>
    <xf numFmtId="0" fontId="94"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5" fillId="28" borderId="20" applyNumberFormat="0" applyProtection="0">
      <alignment vertical="center"/>
    </xf>
    <xf numFmtId="0" fontId="96" fillId="28" borderId="20" applyNumberFormat="0" applyProtection="0">
      <alignment vertical="center"/>
    </xf>
    <xf numFmtId="0" fontId="69" fillId="30" borderId="20" applyNumberFormat="0" applyProtection="0">
      <alignment horizontal="left" vertical="center" indent="1"/>
    </xf>
    <xf numFmtId="0" fontId="37" fillId="22" borderId="12" applyNumberFormat="0" applyProtection="0">
      <alignment horizontal="left" vertical="top" indent="1"/>
    </xf>
    <xf numFmtId="0" fontId="37" fillId="22"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69" fillId="30" borderId="20" applyNumberFormat="0" applyProtection="0">
      <alignment horizontal="left" vertical="center" indent="1"/>
    </xf>
    <xf numFmtId="0" fontId="37" fillId="29" borderId="12" applyNumberFormat="0" applyProtection="0">
      <alignment horizontal="left" vertical="top" indent="1"/>
    </xf>
    <xf numFmtId="0" fontId="37" fillId="29" borderId="12" applyNumberFormat="0" applyProtection="0">
      <alignment horizontal="left" vertical="top" indent="1"/>
    </xf>
    <xf numFmtId="0" fontId="67" fillId="28" borderId="20" applyNumberFormat="0" applyProtection="0">
      <alignment vertical="center"/>
    </xf>
    <xf numFmtId="0" fontId="68" fillId="28" borderId="20" applyNumberFormat="0" applyProtection="0">
      <alignment vertical="center"/>
    </xf>
    <xf numFmtId="0" fontId="69" fillId="22" borderId="20" applyNumberFormat="0" applyProtection="0">
      <alignment horizontal="left" vertical="center" indent="1"/>
    </xf>
    <xf numFmtId="0" fontId="99" fillId="8" borderId="20" applyNumberFormat="0" applyProtection="0">
      <alignment horizontal="left" indent="1"/>
    </xf>
    <xf numFmtId="0" fontId="85" fillId="28" borderId="20" applyNumberFormat="0" applyProtection="0">
      <alignment vertical="center"/>
    </xf>
    <xf numFmtId="0" fontId="48"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21"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2" fillId="7"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5"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11"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1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1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1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5" fillId="28" borderId="2" applyNumberFormat="0" applyAlignment="0" applyProtection="0"/>
    <xf numFmtId="0" fontId="25" fillId="28" borderId="2" applyNumberFormat="0" applyAlignment="0" applyProtection="0"/>
    <xf numFmtId="0" fontId="25" fillId="20" borderId="2" applyNumberFormat="0" applyAlignment="0" applyProtection="0"/>
    <xf numFmtId="0" fontId="25" fillId="28" borderId="2" applyNumberFormat="0" applyAlignment="0" applyProtection="0"/>
    <xf numFmtId="0" fontId="25" fillId="28" borderId="2" applyNumberFormat="0" applyAlignment="0" applyProtection="0"/>
    <xf numFmtId="0" fontId="25" fillId="28" borderId="2" applyNumberFormat="0" applyAlignment="0" applyProtection="0"/>
    <xf numFmtId="43" fontId="115"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1"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2" fillId="0" borderId="21" applyNumberFormat="0" applyFill="0" applyAlignment="0" applyProtection="0"/>
    <xf numFmtId="0" fontId="102" fillId="0" borderId="21" applyNumberFormat="0" applyFill="0" applyAlignment="0" applyProtection="0"/>
    <xf numFmtId="0" fontId="82" fillId="0" borderId="18"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102" fillId="0" borderId="21" applyNumberFormat="0" applyFill="0" applyAlignment="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44" fillId="0" borderId="0" applyNumberFormat="0" applyFont="0" applyFill="0" applyBorder="0" applyProtection="0"/>
    <xf numFmtId="0" fontId="39" fillId="0" borderId="0" applyNumberFormat="0" applyFont="0" applyFill="0" applyBorder="0" applyProtection="0"/>
    <xf numFmtId="0" fontId="103" fillId="0" borderId="13" applyNumberFormat="0" applyFill="0" applyAlignment="0" applyProtection="0"/>
    <xf numFmtId="0" fontId="103" fillId="0" borderId="13" applyNumberFormat="0" applyFill="0" applyAlignment="0" applyProtection="0"/>
    <xf numFmtId="0" fontId="8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103" fillId="0" borderId="13" applyNumberFormat="0" applyFill="0" applyAlignment="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39" fillId="0" borderId="0" applyNumberFormat="0" applyFont="0" applyFill="0" applyBorder="0" applyProtection="0"/>
    <xf numFmtId="0" fontId="100" fillId="0" borderId="22" applyNumberFormat="0" applyFill="0" applyAlignment="0" applyProtection="0"/>
    <xf numFmtId="0" fontId="100" fillId="0" borderId="22" applyNumberFormat="0" applyFill="0" applyAlignment="0" applyProtection="0"/>
    <xf numFmtId="0" fontId="29" fillId="0" borderId="6"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22"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23" borderId="2" applyNumberFormat="0" applyAlignment="0" applyProtection="0"/>
    <xf numFmtId="0" fontId="30" fillId="23" borderId="2" applyNumberFormat="0" applyAlignment="0" applyProtection="0"/>
    <xf numFmtId="0" fontId="30" fillId="23"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8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115" fillId="0" borderId="0"/>
    <xf numFmtId="0" fontId="8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0" fontId="115" fillId="0" borderId="0"/>
    <xf numFmtId="0" fontId="81" fillId="0" borderId="0"/>
    <xf numFmtId="0" fontId="115" fillId="0" borderId="0"/>
    <xf numFmtId="0" fontId="115" fillId="0" borderId="0"/>
    <xf numFmtId="0" fontId="21" fillId="0" borderId="0"/>
    <xf numFmtId="0" fontId="115" fillId="0" borderId="0"/>
    <xf numFmtId="0" fontId="8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15" fillId="0" borderId="0"/>
    <xf numFmtId="0" fontId="81"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1"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3" fillId="28" borderId="11" applyNumberFormat="0" applyAlignment="0" applyProtection="0"/>
    <xf numFmtId="0" fontId="33" fillId="28" borderId="11" applyNumberFormat="0" applyAlignment="0" applyProtection="0"/>
    <xf numFmtId="0" fontId="33" fillId="20" borderId="11" applyNumberFormat="0" applyAlignment="0" applyProtection="0"/>
    <xf numFmtId="0" fontId="33" fillId="28" borderId="11" applyNumberFormat="0" applyAlignment="0" applyProtection="0"/>
    <xf numFmtId="0" fontId="33" fillId="28" borderId="11" applyNumberFormat="0" applyAlignment="0" applyProtection="0"/>
    <xf numFmtId="0" fontId="33"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1"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1" fillId="0" borderId="0" applyNumberFormat="0" applyFill="0" applyBorder="0" applyAlignment="0" applyProtection="0"/>
    <xf numFmtId="0" fontId="101" fillId="0" borderId="0" applyNumberFormat="0" applyFill="0" applyBorder="0" applyAlignment="0" applyProtection="0"/>
    <xf numFmtId="0" fontId="3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19"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84"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9" fontId="81" fillId="0" borderId="0" applyFont="0" applyFill="0" applyBorder="0" applyAlignment="0" applyProtection="0"/>
    <xf numFmtId="0" fontId="30" fillId="7" borderId="2" applyNumberFormat="0" applyAlignment="0" applyProtection="0"/>
    <xf numFmtId="43" fontId="81" fillId="0" borderId="0" applyFont="0" applyFill="0" applyBorder="0" applyAlignment="0" applyProtection="0"/>
    <xf numFmtId="0" fontId="81"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9" fontId="115"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5" fillId="0" borderId="0"/>
    <xf numFmtId="9" fontId="81" fillId="0" borderId="0" applyFont="0" applyFill="0" applyBorder="0" applyAlignment="0" applyProtection="0"/>
    <xf numFmtId="43" fontId="81" fillId="0" borderId="0" applyFont="0" applyFill="0" applyBorder="0" applyAlignment="0" applyProtection="0"/>
    <xf numFmtId="0" fontId="81" fillId="0" borderId="0"/>
    <xf numFmtId="9" fontId="81" fillId="0" borderId="0" applyFont="0" applyFill="0" applyBorder="0" applyAlignment="0" applyProtection="0"/>
    <xf numFmtId="43" fontId="81" fillId="0" borderId="0" applyFont="0" applyFill="0" applyBorder="0" applyAlignment="0" applyProtection="0"/>
    <xf numFmtId="0" fontId="30" fillId="7" borderId="2" applyNumberFormat="0" applyAlignment="0" applyProtection="0"/>
    <xf numFmtId="0" fontId="81" fillId="0" borderId="0"/>
    <xf numFmtId="0" fontId="30"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115" fillId="0" borderId="0" applyFont="0" applyFill="0" applyBorder="0" applyAlignment="0" applyProtection="0"/>
    <xf numFmtId="9" fontId="1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4" borderId="0" applyNumberFormat="0" applyBorder="0" applyAlignment="0" applyProtection="0"/>
    <xf numFmtId="0" fontId="115" fillId="0" borderId="0"/>
    <xf numFmtId="0" fontId="21" fillId="0" borderId="0"/>
    <xf numFmtId="0" fontId="20" fillId="0" borderId="0"/>
    <xf numFmtId="0" fontId="19" fillId="0" borderId="0"/>
    <xf numFmtId="0" fontId="18" fillId="0" borderId="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44" fontId="11" fillId="0" borderId="0" applyFont="0" applyFill="0" applyBorder="0" applyAlignment="0" applyProtection="0"/>
    <xf numFmtId="0" fontId="47" fillId="0" borderId="0"/>
    <xf numFmtId="0" fontId="75" fillId="0" borderId="0"/>
    <xf numFmtId="0" fontId="115" fillId="0" borderId="0"/>
    <xf numFmtId="0" fontId="10" fillId="0" borderId="0"/>
    <xf numFmtId="44" fontId="10" fillId="0" borderId="0" applyFont="0" applyFill="0" applyBorder="0" applyAlignment="0" applyProtection="0"/>
    <xf numFmtId="0" fontId="37" fillId="0" borderId="0"/>
    <xf numFmtId="0" fontId="9" fillId="0" borderId="0"/>
    <xf numFmtId="44" fontId="9" fillId="0" borderId="0" applyFont="0" applyFill="0" applyBorder="0" applyAlignment="0" applyProtection="0"/>
    <xf numFmtId="0" fontId="8" fillId="34" borderId="0" applyNumberFormat="0" applyBorder="0" applyAlignment="0" applyProtection="0"/>
    <xf numFmtId="0" fontId="7" fillId="0" borderId="0"/>
    <xf numFmtId="0" fontId="6" fillId="0" borderId="0"/>
    <xf numFmtId="0" fontId="132" fillId="0" borderId="0" applyNumberForma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15" fillId="0" borderId="0"/>
    <xf numFmtId="0" fontId="61" fillId="0" borderId="0"/>
    <xf numFmtId="0" fontId="115" fillId="0" borderId="0"/>
    <xf numFmtId="0" fontId="1" fillId="0" borderId="0"/>
    <xf numFmtId="43" fontId="115" fillId="0" borderId="0" applyFont="0" applyFill="0" applyBorder="0" applyAlignment="0" applyProtection="0"/>
  </cellStyleXfs>
  <cellXfs count="1622">
    <xf numFmtId="0" fontId="0" fillId="0" borderId="0" xfId="0"/>
    <xf numFmtId="0" fontId="76" fillId="0" borderId="0" xfId="0" applyFont="1"/>
    <xf numFmtId="0" fontId="80"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38" fillId="36" borderId="27" xfId="0" applyFont="1" applyFill="1" applyBorder="1"/>
    <xf numFmtId="0" fontId="38" fillId="0" borderId="0" xfId="0" applyFont="1"/>
    <xf numFmtId="0" fontId="38" fillId="0" borderId="29" xfId="0" applyFont="1" applyBorder="1"/>
    <xf numFmtId="164" fontId="38" fillId="0" borderId="29" xfId="4" applyNumberFormat="1" applyFont="1" applyBorder="1"/>
    <xf numFmtId="0" fontId="0" fillId="0" borderId="30" xfId="0" applyBorder="1"/>
    <xf numFmtId="37" fontId="38" fillId="0" borderId="29" xfId="4" applyNumberFormat="1" applyFont="1" applyBorder="1"/>
    <xf numFmtId="0" fontId="107" fillId="0" borderId="0" xfId="0" applyFont="1"/>
    <xf numFmtId="0" fontId="109" fillId="0" borderId="0" xfId="0" applyFont="1"/>
    <xf numFmtId="0" fontId="109" fillId="0" borderId="0" xfId="0" applyFont="1" applyAlignment="1">
      <alignment horizontal="left"/>
    </xf>
    <xf numFmtId="44" fontId="0" fillId="0" borderId="0" xfId="2" applyFont="1" applyFill="1" applyBorder="1"/>
    <xf numFmtId="164" fontId="0" fillId="0" borderId="30" xfId="4" applyNumberFormat="1" applyFont="1" applyBorder="1"/>
    <xf numFmtId="0" fontId="38" fillId="36" borderId="33" xfId="0" applyFont="1" applyFill="1" applyBorder="1"/>
    <xf numFmtId="0" fontId="38" fillId="36" borderId="34" xfId="0" applyFont="1" applyFill="1" applyBorder="1"/>
    <xf numFmtId="0" fontId="38" fillId="36" borderId="35" xfId="0" applyFont="1" applyFill="1" applyBorder="1"/>
    <xf numFmtId="0" fontId="38" fillId="36" borderId="36" xfId="0" applyFont="1" applyFill="1" applyBorder="1" applyAlignment="1">
      <alignment horizontal="center"/>
    </xf>
    <xf numFmtId="164" fontId="38" fillId="0" borderId="0" xfId="4" applyNumberFormat="1" applyFont="1" applyBorder="1"/>
    <xf numFmtId="37" fontId="38"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09" fillId="37" borderId="46" xfId="0" applyFont="1" applyFill="1" applyBorder="1"/>
    <xf numFmtId="0" fontId="109" fillId="37" borderId="30" xfId="0" applyFont="1" applyFill="1" applyBorder="1"/>
    <xf numFmtId="0" fontId="109" fillId="37" borderId="47" xfId="0" applyFont="1" applyFill="1" applyBorder="1"/>
    <xf numFmtId="0" fontId="109" fillId="0" borderId="30" xfId="0" applyFont="1" applyBorder="1" applyAlignment="1">
      <alignment horizontal="left"/>
    </xf>
    <xf numFmtId="10" fontId="0" fillId="0" borderId="0" xfId="1" applyNumberFormat="1" applyFont="1"/>
    <xf numFmtId="0" fontId="38" fillId="35" borderId="39" xfId="0" applyFont="1" applyFill="1" applyBorder="1"/>
    <xf numFmtId="0" fontId="38" fillId="0" borderId="29" xfId="0" applyFont="1" applyBorder="1" applyAlignment="1">
      <alignment wrapText="1"/>
    </xf>
    <xf numFmtId="0" fontId="104" fillId="0" borderId="0" xfId="0" applyFont="1"/>
    <xf numFmtId="0" fontId="104" fillId="0" borderId="0" xfId="0" applyFont="1" applyAlignment="1">
      <alignment wrapText="1"/>
    </xf>
    <xf numFmtId="0" fontId="38" fillId="0" borderId="29" xfId="0" applyFont="1" applyBorder="1" applyAlignment="1">
      <alignment horizontal="left" wrapText="1" indent="1"/>
    </xf>
    <xf numFmtId="0" fontId="108" fillId="37" borderId="26" xfId="0" applyFont="1" applyFill="1" applyBorder="1"/>
    <xf numFmtId="164" fontId="108"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0" fillId="0" borderId="0" xfId="0" quotePrefix="1" applyAlignment="1">
      <alignment vertical="top"/>
    </xf>
    <xf numFmtId="0" fontId="0" fillId="0" borderId="0" xfId="127" applyFont="1" applyAlignment="1">
      <alignment wrapText="1"/>
    </xf>
    <xf numFmtId="0" fontId="38" fillId="36" borderId="45" xfId="0" applyFont="1" applyFill="1" applyBorder="1"/>
    <xf numFmtId="0" fontId="38" fillId="36" borderId="45" xfId="0" applyFont="1" applyFill="1" applyBorder="1" applyAlignment="1">
      <alignment horizontal="left"/>
    </xf>
    <xf numFmtId="0" fontId="76" fillId="0" borderId="0" xfId="0" applyFont="1" applyAlignment="1">
      <alignment horizontal="left" wrapText="1"/>
    </xf>
    <xf numFmtId="0" fontId="0" fillId="38" borderId="29" xfId="0" applyFill="1" applyBorder="1"/>
    <xf numFmtId="0" fontId="38" fillId="0" borderId="0" xfId="528" applyFont="1"/>
    <xf numFmtId="0" fontId="38" fillId="0" borderId="50" xfId="528" applyFont="1" applyBorder="1"/>
    <xf numFmtId="0" fontId="38" fillId="0" borderId="51" xfId="528" applyFont="1" applyBorder="1"/>
    <xf numFmtId="0" fontId="38" fillId="0" borderId="52" xfId="528" applyFont="1" applyBorder="1"/>
    <xf numFmtId="0" fontId="111" fillId="0" borderId="0" xfId="528" applyFont="1" applyAlignment="1">
      <alignment horizontal="left"/>
    </xf>
    <xf numFmtId="0" fontId="115" fillId="0" borderId="0" xfId="528" applyAlignment="1">
      <alignment horizontal="center"/>
    </xf>
    <xf numFmtId="0" fontId="115" fillId="0" borderId="0" xfId="528"/>
    <xf numFmtId="49" fontId="39" fillId="0" borderId="0" xfId="528" applyNumberFormat="1" applyFont="1" applyAlignment="1">
      <alignment horizontal="center"/>
    </xf>
    <xf numFmtId="0" fontId="38" fillId="36" borderId="32" xfId="528" applyFont="1" applyFill="1" applyBorder="1"/>
    <xf numFmtId="0" fontId="38" fillId="36" borderId="32" xfId="528" applyFont="1" applyFill="1" applyBorder="1" applyAlignment="1">
      <alignment horizontal="center" wrapText="1"/>
    </xf>
    <xf numFmtId="0" fontId="38" fillId="37" borderId="32" xfId="528" applyFont="1" applyFill="1" applyBorder="1"/>
    <xf numFmtId="0" fontId="38" fillId="37" borderId="31" xfId="528" applyFont="1" applyFill="1" applyBorder="1"/>
    <xf numFmtId="0" fontId="38"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38" fillId="0" borderId="0" xfId="0" applyFont="1" applyAlignment="1">
      <alignment horizontal="left"/>
    </xf>
    <xf numFmtId="3" fontId="0" fillId="0" borderId="0" xfId="0" applyNumberFormat="1" applyAlignment="1">
      <alignment vertical="center" wrapText="1"/>
    </xf>
    <xf numFmtId="164" fontId="0" fillId="35" borderId="30" xfId="4" applyNumberFormat="1" applyFont="1" applyFill="1" applyBorder="1"/>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0" fillId="0" borderId="61" xfId="528" applyFont="1" applyBorder="1"/>
    <xf numFmtId="164" fontId="0" fillId="0" borderId="60" xfId="0" applyNumberFormat="1" applyBorder="1"/>
    <xf numFmtId="0" fontId="38"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38" fillId="36" borderId="59" xfId="0" applyFont="1" applyFill="1" applyBorder="1"/>
    <xf numFmtId="0" fontId="38" fillId="36" borderId="8" xfId="0" applyFont="1" applyFill="1" applyBorder="1"/>
    <xf numFmtId="0" fontId="38" fillId="37" borderId="59" xfId="0" applyFont="1" applyFill="1" applyBorder="1"/>
    <xf numFmtId="0" fontId="75" fillId="37" borderId="8" xfId="0" applyFont="1" applyFill="1" applyBorder="1"/>
    <xf numFmtId="164" fontId="75" fillId="37" borderId="8" xfId="39" applyNumberFormat="1" applyFont="1" applyFill="1" applyBorder="1"/>
    <xf numFmtId="0" fontId="75" fillId="0" borderId="59" xfId="0" applyFont="1" applyBorder="1"/>
    <xf numFmtId="0" fontId="38" fillId="0" borderId="8" xfId="0" applyFont="1" applyBorder="1" applyAlignment="1">
      <alignment wrapText="1"/>
    </xf>
    <xf numFmtId="0" fontId="0" fillId="40" borderId="8" xfId="0" applyFill="1" applyBorder="1"/>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Border="1" applyAlignment="1">
      <alignment horizontal="center"/>
    </xf>
    <xf numFmtId="0" fontId="38" fillId="36" borderId="59" xfId="0" applyFont="1" applyFill="1" applyBorder="1" applyAlignment="1">
      <alignment horizontal="center"/>
    </xf>
    <xf numFmtId="0" fontId="38"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9" fontId="0" fillId="37" borderId="59" xfId="0" applyNumberFormat="1" applyFill="1" applyBorder="1"/>
    <xf numFmtId="9" fontId="0" fillId="37" borderId="8" xfId="0" applyNumberFormat="1" applyFill="1" applyBorder="1"/>
    <xf numFmtId="9" fontId="0" fillId="37" borderId="60" xfId="0" applyNumberFormat="1" applyFill="1" applyBorder="1"/>
    <xf numFmtId="176" fontId="0" fillId="0" borderId="60" xfId="509" applyNumberFormat="1" applyFont="1" applyFill="1" applyBorder="1" applyAlignment="1">
      <alignment vertical="center"/>
    </xf>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38" fillId="36" borderId="63" xfId="132" applyFont="1" applyFill="1" applyBorder="1"/>
    <xf numFmtId="0" fontId="38" fillId="36" borderId="62" xfId="132" applyFont="1" applyFill="1" applyBorder="1" applyAlignment="1">
      <alignment horizontal="center"/>
    </xf>
    <xf numFmtId="0" fontId="38" fillId="36" borderId="30" xfId="132" applyFont="1" applyFill="1" applyBorder="1" applyAlignment="1">
      <alignment horizontal="center"/>
    </xf>
    <xf numFmtId="0" fontId="38"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38"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6" fillId="0" borderId="63" xfId="132"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5" fontId="38" fillId="0" borderId="67" xfId="132" quotePrefix="1" applyNumberFormat="1" applyFont="1" applyBorder="1" applyAlignment="1">
      <alignment horizontal="left"/>
    </xf>
    <xf numFmtId="0" fontId="0" fillId="0" borderId="64" xfId="132" quotePrefix="1" applyFont="1" applyBorder="1" applyAlignment="1">
      <alignment horizontal="left"/>
    </xf>
    <xf numFmtId="3" fontId="115" fillId="0" borderId="0" xfId="132" applyNumberFormat="1"/>
    <xf numFmtId="165" fontId="0" fillId="0" borderId="0" xfId="0" applyNumberFormat="1"/>
    <xf numFmtId="164" fontId="0" fillId="0" borderId="54" xfId="0" applyNumberFormat="1" applyBorder="1"/>
    <xf numFmtId="3" fontId="0" fillId="35" borderId="8" xfId="4" applyNumberFormat="1" applyFont="1" applyFill="1" applyBorder="1" applyAlignment="1">
      <alignment horizontal="center"/>
    </xf>
    <xf numFmtId="43" fontId="0" fillId="0" borderId="8" xfId="4" applyFont="1" applyBorder="1"/>
    <xf numFmtId="1" fontId="0" fillId="0" borderId="8" xfId="4" applyNumberFormat="1" applyFont="1" applyBorder="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43" fontId="0" fillId="0" borderId="8" xfId="4" applyFont="1" applyBorder="1" applyAlignment="1">
      <alignment horizontal="center"/>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165" fontId="0" fillId="0" borderId="31" xfId="703" applyNumberFormat="1" applyFont="1" applyBorder="1"/>
    <xf numFmtId="0" fontId="0" fillId="0" borderId="64" xfId="528" applyFont="1" applyBorder="1"/>
    <xf numFmtId="0" fontId="38" fillId="37" borderId="63" xfId="528" applyFont="1" applyFill="1" applyBorder="1"/>
    <xf numFmtId="0" fontId="0" fillId="0" borderId="63" xfId="528" applyFont="1" applyBorder="1"/>
    <xf numFmtId="0" fontId="38"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0" fontId="75" fillId="35" borderId="59" xfId="0" applyFont="1" applyFill="1" applyBorder="1"/>
    <xf numFmtId="44" fontId="0" fillId="0" borderId="38" xfId="2" applyFont="1" applyFill="1" applyBorder="1"/>
    <xf numFmtId="44" fontId="0" fillId="0" borderId="47" xfId="2" applyFont="1" applyFill="1" applyBorder="1"/>
    <xf numFmtId="3" fontId="38" fillId="0" borderId="46" xfId="4" applyNumberFormat="1" applyFont="1" applyFill="1" applyBorder="1"/>
    <xf numFmtId="3" fontId="0" fillId="35" borderId="26" xfId="4" applyNumberFormat="1" applyFont="1" applyFill="1" applyBorder="1" applyAlignment="1">
      <alignment horizontal="center"/>
    </xf>
    <xf numFmtId="0" fontId="38" fillId="36" borderId="24" xfId="0" applyFont="1" applyFill="1" applyBorder="1"/>
    <xf numFmtId="0" fontId="38" fillId="36" borderId="38" xfId="0" applyFont="1" applyFill="1" applyBorder="1" applyAlignment="1">
      <alignment horizontal="center"/>
    </xf>
    <xf numFmtId="3" fontId="38" fillId="0" borderId="38" xfId="4" applyNumberFormat="1" applyFont="1" applyFill="1" applyBorder="1"/>
    <xf numFmtId="3" fontId="38" fillId="0" borderId="68" xfId="4" applyNumberFormat="1" applyFont="1" applyFill="1" applyBorder="1"/>
    <xf numFmtId="0" fontId="38" fillId="0" borderId="45" xfId="0" applyFont="1" applyBorder="1"/>
    <xf numFmtId="3" fontId="38" fillId="36" borderId="46" xfId="4" applyNumberFormat="1" applyFont="1" applyFill="1" applyBorder="1"/>
    <xf numFmtId="164" fontId="0" fillId="35" borderId="8"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106" fillId="38" borderId="24" xfId="0" applyFont="1" applyFill="1" applyBorder="1"/>
    <xf numFmtId="0" fontId="0" fillId="38" borderId="38" xfId="0" applyFill="1" applyBorder="1"/>
    <xf numFmtId="0" fontId="106" fillId="38" borderId="59" xfId="0" applyFont="1" applyFill="1" applyBorder="1"/>
    <xf numFmtId="0" fontId="0" fillId="40" borderId="60" xfId="0" applyFill="1" applyBorder="1"/>
    <xf numFmtId="0" fontId="0" fillId="41" borderId="60" xfId="0" applyFill="1" applyBorder="1"/>
    <xf numFmtId="0" fontId="75" fillId="35" borderId="62" xfId="0" applyFont="1" applyFill="1" applyBorder="1"/>
    <xf numFmtId="0" fontId="0" fillId="0" borderId="54" xfId="0" applyBorder="1"/>
    <xf numFmtId="0" fontId="75" fillId="0" borderId="0" xfId="0" quotePrefix="1" applyFont="1" applyAlignment="1">
      <alignment horizontal="left" vertical="top" wrapText="1"/>
    </xf>
    <xf numFmtId="3" fontId="0" fillId="41" borderId="8" xfId="4" applyNumberFormat="1" applyFont="1" applyFill="1" applyBorder="1" applyAlignment="1">
      <alignment horizontal="center"/>
    </xf>
    <xf numFmtId="0" fontId="0" fillId="36" borderId="81" xfId="132" applyFont="1" applyFill="1" applyBorder="1"/>
    <xf numFmtId="0" fontId="0" fillId="36" borderId="76" xfId="132" applyFont="1" applyFill="1" applyBorder="1"/>
    <xf numFmtId="9" fontId="38" fillId="0" borderId="78" xfId="0" applyNumberFormat="1" applyFont="1" applyBorder="1"/>
    <xf numFmtId="9" fontId="38" fillId="0" borderId="79" xfId="0" applyNumberFormat="1" applyFont="1" applyBorder="1"/>
    <xf numFmtId="9" fontId="38" fillId="0" borderId="80" xfId="0" applyNumberFormat="1" applyFont="1" applyBorder="1"/>
    <xf numFmtId="0" fontId="109" fillId="37" borderId="78" xfId="0" applyFont="1" applyFill="1" applyBorder="1"/>
    <xf numFmtId="0" fontId="38" fillId="37" borderId="76" xfId="0" applyFont="1" applyFill="1" applyBorder="1"/>
    <xf numFmtId="0" fontId="38" fillId="37" borderId="82" xfId="0" applyFont="1" applyFill="1" applyBorder="1" applyAlignment="1">
      <alignment horizontal="center"/>
    </xf>
    <xf numFmtId="0" fontId="113" fillId="39" borderId="75" xfId="0" applyFont="1" applyFill="1" applyBorder="1" applyAlignment="1">
      <alignment horizontal="center" vertical="center" wrapText="1"/>
    </xf>
    <xf numFmtId="0" fontId="38" fillId="0" borderId="78" xfId="0" applyFont="1" applyBorder="1"/>
    <xf numFmtId="3" fontId="38" fillId="0" borderId="83" xfId="4" applyNumberFormat="1" applyFont="1" applyFill="1" applyBorder="1"/>
    <xf numFmtId="3" fontId="38" fillId="0" borderId="79" xfId="4" applyNumberFormat="1" applyFont="1" applyFill="1" applyBorder="1"/>
    <xf numFmtId="3" fontId="38" fillId="0" borderId="80" xfId="4" applyNumberFormat="1" applyFont="1" applyFill="1" applyBorder="1"/>
    <xf numFmtId="9" fontId="38" fillId="0" borderId="78" xfId="509" applyNumberFormat="1" applyFont="1" applyFill="1" applyBorder="1" applyAlignment="1">
      <alignment vertical="center" wrapText="1"/>
    </xf>
    <xf numFmtId="9" fontId="38" fillId="0" borderId="79" xfId="509" applyNumberFormat="1" applyFont="1" applyFill="1" applyBorder="1" applyAlignment="1">
      <alignment vertical="center" wrapText="1"/>
    </xf>
    <xf numFmtId="9" fontId="38" fillId="0" borderId="80" xfId="509" applyNumberFormat="1" applyFont="1" applyFill="1" applyBorder="1" applyAlignment="1">
      <alignment vertical="center" wrapText="1"/>
    </xf>
    <xf numFmtId="0" fontId="38" fillId="0" borderId="76" xfId="0" quotePrefix="1" applyFont="1" applyBorder="1" applyAlignment="1">
      <alignment horizontal="left"/>
    </xf>
    <xf numFmtId="0" fontId="0" fillId="36" borderId="86" xfId="132" applyFont="1" applyFill="1" applyBorder="1"/>
    <xf numFmtId="0" fontId="38" fillId="36" borderId="89" xfId="132" applyFont="1" applyFill="1" applyBorder="1"/>
    <xf numFmtId="0" fontId="0" fillId="36" borderId="88" xfId="132" applyFont="1" applyFill="1" applyBorder="1"/>
    <xf numFmtId="0" fontId="38" fillId="36" borderId="87" xfId="528" applyFont="1" applyFill="1" applyBorder="1"/>
    <xf numFmtId="0" fontId="0" fillId="37" borderId="89" xfId="528" applyFont="1" applyFill="1" applyBorder="1"/>
    <xf numFmtId="0" fontId="38"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5" fillId="0" borderId="0" xfId="31305" quotePrefix="1" applyAlignment="1">
      <alignment horizontal="left" wrapText="1"/>
    </xf>
    <xf numFmtId="3" fontId="38" fillId="0" borderId="92" xfId="4" applyNumberFormat="1" applyFont="1" applyFill="1" applyBorder="1"/>
    <xf numFmtId="3" fontId="38"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3" fontId="0" fillId="0" borderId="8" xfId="4" applyNumberFormat="1" applyFont="1" applyBorder="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38" fillId="0" borderId="56" xfId="703" applyNumberFormat="1" applyFont="1" applyBorder="1" applyAlignment="1">
      <alignment vertical="top"/>
    </xf>
    <xf numFmtId="42" fontId="38" fillId="0" borderId="46" xfId="703" applyNumberFormat="1" applyFont="1" applyBorder="1" applyAlignment="1">
      <alignment vertical="top"/>
    </xf>
    <xf numFmtId="42" fontId="38" fillId="0" borderId="52" xfId="703" applyNumberFormat="1" applyFont="1" applyBorder="1" applyAlignment="1">
      <alignment vertical="top"/>
    </xf>
    <xf numFmtId="42" fontId="0" fillId="0" borderId="27" xfId="703" applyNumberFormat="1" applyFont="1" applyFill="1" applyBorder="1" applyAlignment="1">
      <alignment vertical="top"/>
    </xf>
    <xf numFmtId="42" fontId="0" fillId="0" borderId="29" xfId="703" applyNumberFormat="1" applyFont="1" applyFill="1" applyBorder="1" applyAlignment="1">
      <alignment vertical="top"/>
    </xf>
    <xf numFmtId="42" fontId="0" fillId="0" borderId="65" xfId="703" applyNumberFormat="1" applyFont="1" applyFill="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5" fillId="0" borderId="56"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5" fillId="0" borderId="79" xfId="132" applyNumberFormat="1" applyBorder="1" applyAlignment="1">
      <alignment vertical="top" wrapText="1"/>
    </xf>
    <xf numFmtId="164" fontId="0" fillId="35" borderId="26" xfId="4" applyNumberFormat="1" applyFont="1" applyFill="1" applyBorder="1"/>
    <xf numFmtId="164" fontId="0" fillId="0" borderId="26" xfId="4" applyNumberFormat="1" applyFont="1" applyBorder="1"/>
    <xf numFmtId="0" fontId="75" fillId="0" borderId="0" xfId="0" applyFont="1"/>
    <xf numFmtId="3" fontId="0" fillId="0" borderId="26" xfId="4" applyNumberFormat="1" applyFont="1" applyBorder="1"/>
    <xf numFmtId="3" fontId="0" fillId="0" borderId="3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9" fontId="0" fillId="0" borderId="0" xfId="0" applyNumberFormat="1"/>
    <xf numFmtId="0" fontId="42"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2" fillId="0" borderId="0" xfId="127" applyNumberFormat="1" applyFont="1"/>
    <xf numFmtId="9" fontId="0" fillId="37" borderId="8" xfId="64" applyNumberFormat="1" applyFont="1" applyFill="1" applyBorder="1" applyAlignment="1">
      <alignment wrapText="1"/>
    </xf>
    <xf numFmtId="0" fontId="116" fillId="0" borderId="0" xfId="127" applyFont="1"/>
    <xf numFmtId="2" fontId="0" fillId="0" borderId="0" xfId="0" applyNumberFormat="1"/>
    <xf numFmtId="0" fontId="77" fillId="0" borderId="0" xfId="127" applyFont="1" applyAlignment="1">
      <alignment horizontal="center"/>
    </xf>
    <xf numFmtId="3" fontId="78" fillId="0" borderId="0" xfId="127" applyNumberFormat="1" applyFont="1"/>
    <xf numFmtId="3" fontId="78"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38" fillId="36" borderId="78" xfId="127" applyFont="1" applyFill="1" applyBorder="1" applyAlignment="1">
      <alignment horizontal="center" vertical="center" wrapText="1"/>
    </xf>
    <xf numFmtId="3" fontId="38" fillId="36" borderId="79" xfId="127" applyNumberFormat="1"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177" fontId="38"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38"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38"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38" fillId="0" borderId="78" xfId="127" applyFont="1" applyBorder="1" applyAlignment="1">
      <alignment horizontal="center"/>
    </xf>
    <xf numFmtId="3" fontId="38" fillId="0" borderId="79" xfId="127" applyNumberFormat="1" applyFont="1" applyBorder="1" applyAlignment="1">
      <alignment horizontal="center" vertical="center"/>
    </xf>
    <xf numFmtId="171" fontId="38" fillId="0" borderId="79" xfId="127" applyNumberFormat="1" applyFont="1" applyBorder="1" applyAlignment="1">
      <alignment horizontal="center" vertical="center"/>
    </xf>
    <xf numFmtId="171" fontId="38" fillId="0" borderId="80" xfId="127" applyNumberFormat="1" applyFont="1" applyBorder="1" applyAlignment="1">
      <alignment horizontal="center" vertical="center"/>
    </xf>
    <xf numFmtId="0" fontId="38" fillId="0" borderId="0" xfId="127" applyFont="1" applyAlignment="1">
      <alignment horizontal="center"/>
    </xf>
    <xf numFmtId="3" fontId="38" fillId="0" borderId="0" xfId="127" applyNumberFormat="1" applyFont="1" applyAlignment="1">
      <alignment horizontal="right"/>
    </xf>
    <xf numFmtId="10" fontId="38"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38"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2"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38" fillId="0" borderId="78" xfId="0" applyFont="1" applyBorder="1" applyAlignment="1">
      <alignment horizontal="center"/>
    </xf>
    <xf numFmtId="3" fontId="38" fillId="0" borderId="79" xfId="0" applyNumberFormat="1" applyFont="1" applyBorder="1" applyAlignment="1">
      <alignment horizontal="center" vertical="center"/>
    </xf>
    <xf numFmtId="171" fontId="38" fillId="0" borderId="79" xfId="0" applyNumberFormat="1" applyFont="1" applyBorder="1" applyAlignment="1">
      <alignment horizontal="center" vertical="center"/>
    </xf>
    <xf numFmtId="0" fontId="0" fillId="0" borderId="63" xfId="0" applyBorder="1" applyAlignment="1">
      <alignment horizontal="left" vertical="center" wrapText="1"/>
    </xf>
    <xf numFmtId="0" fontId="37"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5" fillId="0" borderId="8" xfId="0" applyFont="1" applyBorder="1"/>
    <xf numFmtId="0" fontId="75" fillId="0" borderId="8" xfId="0" applyFont="1" applyBorder="1" applyAlignment="1">
      <alignment horizontal="center"/>
    </xf>
    <xf numFmtId="0" fontId="75" fillId="0" borderId="53" xfId="0" applyFont="1" applyBorder="1" applyAlignment="1">
      <alignment horizontal="center"/>
    </xf>
    <xf numFmtId="0" fontId="118" fillId="0" borderId="8" xfId="31325" applyFont="1" applyBorder="1" applyAlignment="1">
      <alignment horizontal="center" vertical="center"/>
    </xf>
    <xf numFmtId="0" fontId="0" fillId="0" borderId="63" xfId="895" applyFont="1" applyBorder="1" applyAlignment="1">
      <alignment horizontal="left"/>
    </xf>
    <xf numFmtId="0" fontId="38"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78" fillId="0" borderId="0" xfId="127" applyFont="1"/>
    <xf numFmtId="0" fontId="0" fillId="0" borderId="0" xfId="127" applyFont="1"/>
    <xf numFmtId="0" fontId="79"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38" fillId="0" borderId="33" xfId="0" applyFont="1" applyBorder="1" applyAlignment="1">
      <alignment horizontal="center" vertical="center" wrapText="1"/>
    </xf>
    <xf numFmtId="0" fontId="37" fillId="0" borderId="63" xfId="31328" applyBorder="1" applyAlignment="1">
      <alignment horizontal="left" vertical="center" wrapText="1"/>
    </xf>
    <xf numFmtId="0" fontId="0" fillId="0" borderId="26" xfId="0" applyBorder="1" applyAlignment="1">
      <alignment horizontal="center" vertical="center" wrapText="1"/>
    </xf>
    <xf numFmtId="9" fontId="76" fillId="0" borderId="0" xfId="1" applyFont="1" applyAlignment="1">
      <alignment horizontal="center"/>
    </xf>
    <xf numFmtId="171" fontId="76" fillId="0" borderId="0" xfId="1" applyNumberFormat="1" applyFont="1" applyAlignment="1">
      <alignment horizontal="center"/>
    </xf>
    <xf numFmtId="171" fontId="0" fillId="0" borderId="0" xfId="0" applyNumberFormat="1" applyAlignment="1">
      <alignment horizontal="center"/>
    </xf>
    <xf numFmtId="10" fontId="38" fillId="0" borderId="79" xfId="0" applyNumberFormat="1" applyFont="1" applyBorder="1" applyAlignment="1">
      <alignment horizontal="center" vertical="center"/>
    </xf>
    <xf numFmtId="171" fontId="0" fillId="0" borderId="0" xfId="1" applyNumberFormat="1" applyFont="1" applyAlignment="1">
      <alignment horizontal="center"/>
    </xf>
    <xf numFmtId="42" fontId="0" fillId="42" borderId="8" xfId="64" applyNumberFormat="1" applyFont="1" applyFill="1" applyBorder="1" applyAlignment="1">
      <alignment wrapText="1"/>
    </xf>
    <xf numFmtId="3" fontId="75" fillId="0" borderId="29" xfId="0" applyNumberFormat="1" applyFont="1" applyBorder="1" applyAlignment="1">
      <alignment horizontal="center" vertical="center"/>
    </xf>
    <xf numFmtId="3" fontId="75"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115" fillId="0" borderId="0" xfId="31305" quotePrefix="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0" fillId="0" borderId="0" xfId="146" applyFont="1" applyAlignment="1">
      <alignment wrapText="1"/>
    </xf>
    <xf numFmtId="0" fontId="38" fillId="36" borderId="8" xfId="0" applyFont="1" applyFill="1" applyBorder="1" applyAlignment="1">
      <alignment horizontal="center"/>
    </xf>
    <xf numFmtId="49" fontId="0" fillId="0" borderId="0" xfId="0" applyNumberFormat="1" applyAlignment="1">
      <alignment horizontal="center"/>
    </xf>
    <xf numFmtId="0" fontId="38"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2" fillId="0" borderId="63" xfId="0" applyFont="1" applyBorder="1"/>
    <xf numFmtId="0" fontId="121" fillId="0" borderId="43" xfId="0" applyFont="1" applyBorder="1"/>
    <xf numFmtId="0" fontId="121" fillId="0" borderId="63" xfId="0" applyFont="1" applyBorder="1"/>
    <xf numFmtId="0" fontId="117" fillId="0" borderId="0" xfId="127" applyFont="1"/>
    <xf numFmtId="0" fontId="125" fillId="0" borderId="0" xfId="0" applyFont="1" applyAlignment="1">
      <alignment vertical="center" wrapText="1"/>
    </xf>
    <xf numFmtId="0" fontId="78" fillId="0" borderId="0" xfId="0" applyFont="1" applyAlignment="1">
      <alignment vertical="center"/>
    </xf>
    <xf numFmtId="0" fontId="128" fillId="0" borderId="0" xfId="0" applyFont="1" applyAlignment="1">
      <alignment vertical="center"/>
    </xf>
    <xf numFmtId="164" fontId="128" fillId="0" borderId="0" xfId="4" applyNumberFormat="1" applyFont="1" applyAlignment="1">
      <alignment vertical="center"/>
    </xf>
    <xf numFmtId="0" fontId="127" fillId="0" borderId="0" xfId="0" applyFont="1" applyAlignment="1">
      <alignment vertical="center"/>
    </xf>
    <xf numFmtId="0" fontId="47" fillId="0" borderId="0" xfId="0" applyFont="1" applyAlignment="1">
      <alignment vertical="center"/>
    </xf>
    <xf numFmtId="0" fontId="127" fillId="0" borderId="0" xfId="0" applyFont="1" applyAlignment="1">
      <alignment vertical="center" wrapText="1"/>
    </xf>
    <xf numFmtId="0" fontId="78" fillId="0" borderId="0" xfId="0" applyFont="1" applyAlignment="1">
      <alignment vertical="center" wrapText="1"/>
    </xf>
    <xf numFmtId="0" fontId="126" fillId="0" borderId="0" xfId="0" applyFont="1" applyAlignment="1">
      <alignment horizontal="left" wrapText="1"/>
    </xf>
    <xf numFmtId="0" fontId="126" fillId="0" borderId="0" xfId="0" applyFont="1" applyAlignment="1">
      <alignment horizontal="left"/>
    </xf>
    <xf numFmtId="0" fontId="47" fillId="0" borderId="0" xfId="0" applyFont="1" applyAlignment="1">
      <alignment horizontal="left" vertical="center"/>
    </xf>
    <xf numFmtId="0" fontId="78" fillId="0" borderId="0" xfId="0" applyFont="1" applyAlignment="1">
      <alignment horizontal="left" vertical="center"/>
    </xf>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71" fontId="0" fillId="0" borderId="0" xfId="187" applyNumberFormat="1" applyFont="1" applyAlignment="1">
      <alignment vertical="center"/>
    </xf>
    <xf numFmtId="10" fontId="0" fillId="0" borderId="0" xfId="187" applyNumberFormat="1" applyFont="1"/>
    <xf numFmtId="0" fontId="115" fillId="0" borderId="0" xfId="127" applyAlignment="1">
      <alignment horizontal="center" wrapText="1"/>
    </xf>
    <xf numFmtId="9" fontId="76" fillId="0" borderId="0" xfId="187" applyFont="1" applyAlignment="1">
      <alignment horizontal="center"/>
    </xf>
    <xf numFmtId="3" fontId="115" fillId="0" borderId="0" xfId="127" applyNumberFormat="1" applyAlignment="1">
      <alignment horizontal="center"/>
    </xf>
    <xf numFmtId="171" fontId="76"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165" fontId="115" fillId="36" borderId="76" xfId="2" applyNumberFormat="1" applyFill="1" applyBorder="1"/>
    <xf numFmtId="165" fontId="115" fillId="36" borderId="101" xfId="2" applyNumberFormat="1" applyFill="1" applyBorder="1"/>
    <xf numFmtId="165" fontId="115" fillId="36" borderId="77" xfId="2" applyNumberFormat="1" applyFill="1" applyBorder="1"/>
    <xf numFmtId="0" fontId="115" fillId="36" borderId="76" xfId="132" applyFill="1" applyBorder="1"/>
    <xf numFmtId="0" fontId="115" fillId="36" borderId="101" xfId="132" applyFill="1" applyBorder="1"/>
    <xf numFmtId="0" fontId="115" fillId="36" borderId="77" xfId="132" applyFill="1" applyBorder="1"/>
    <xf numFmtId="2" fontId="115" fillId="0" borderId="0" xfId="132" applyNumberFormat="1" applyAlignment="1">
      <alignment wrapText="1"/>
    </xf>
    <xf numFmtId="10" fontId="75" fillId="0" borderId="0" xfId="0" applyNumberFormat="1" applyFont="1"/>
    <xf numFmtId="165" fontId="115" fillId="0" borderId="59" xfId="703" applyNumberFormat="1" applyFont="1" applyBorder="1"/>
    <xf numFmtId="165" fontId="115" fillId="0" borderId="8" xfId="703" applyNumberFormat="1" applyFont="1" applyBorder="1"/>
    <xf numFmtId="0" fontId="131" fillId="0" borderId="0" xfId="0" applyFont="1"/>
    <xf numFmtId="165" fontId="75" fillId="0" borderId="0" xfId="0" applyNumberFormat="1" applyFont="1"/>
    <xf numFmtId="0" fontId="115" fillId="42" borderId="88" xfId="132" applyFill="1" applyBorder="1"/>
    <xf numFmtId="0" fontId="130" fillId="42" borderId="88" xfId="132" applyFont="1" applyFill="1" applyBorder="1"/>
    <xf numFmtId="0" fontId="130" fillId="42" borderId="49" xfId="132" applyFont="1" applyFill="1" applyBorder="1"/>
    <xf numFmtId="0" fontId="130" fillId="42" borderId="86" xfId="132" applyFont="1" applyFill="1" applyBorder="1"/>
    <xf numFmtId="5" fontId="38" fillId="0" borderId="0" xfId="0" applyNumberFormat="1" applyFont="1" applyAlignment="1">
      <alignment horizontal="left"/>
    </xf>
    <xf numFmtId="165" fontId="130" fillId="0" borderId="0" xfId="31334" applyNumberFormat="1" applyFont="1" applyFill="1" applyBorder="1"/>
    <xf numFmtId="165" fontId="130" fillId="0" borderId="0" xfId="2" applyNumberFormat="1" applyFont="1" applyFill="1" applyBorder="1"/>
    <xf numFmtId="173" fontId="0" fillId="0" borderId="32" xfId="127" applyNumberFormat="1" applyFont="1" applyBorder="1" applyAlignment="1">
      <alignment horizontal="justify" vertical="center" wrapText="1"/>
    </xf>
    <xf numFmtId="0" fontId="120" fillId="0" borderId="43" xfId="132" quotePrefix="1" applyFont="1" applyBorder="1" applyAlignment="1">
      <alignment horizontal="left"/>
    </xf>
    <xf numFmtId="0" fontId="38" fillId="41" borderId="0" xfId="0" applyFont="1" applyFill="1"/>
    <xf numFmtId="3" fontId="38" fillId="0" borderId="0" xfId="4" applyNumberFormat="1" applyFont="1" applyFill="1" applyBorder="1"/>
    <xf numFmtId="3" fontId="38" fillId="41" borderId="0" xfId="4" applyNumberFormat="1" applyFont="1" applyFill="1" applyBorder="1"/>
    <xf numFmtId="0" fontId="38" fillId="36" borderId="46" xfId="0" applyFont="1" applyFill="1" applyBorder="1"/>
    <xf numFmtId="0" fontId="38" fillId="36" borderId="29" xfId="0" applyFont="1" applyFill="1" applyBorder="1"/>
    <xf numFmtId="0" fontId="0" fillId="41" borderId="8" xfId="127" applyFont="1" applyFill="1" applyBorder="1"/>
    <xf numFmtId="0" fontId="0" fillId="41" borderId="26" xfId="127" applyFont="1" applyFill="1" applyBorder="1"/>
    <xf numFmtId="0" fontId="38" fillId="41" borderId="103" xfId="0" applyFont="1" applyFill="1" applyBorder="1"/>
    <xf numFmtId="3" fontId="38" fillId="36" borderId="103" xfId="4" applyNumberFormat="1" applyFont="1" applyFill="1" applyBorder="1"/>
    <xf numFmtId="3" fontId="38" fillId="0" borderId="103" xfId="4" applyNumberFormat="1" applyFont="1" applyFill="1" applyBorder="1"/>
    <xf numFmtId="3" fontId="38" fillId="41" borderId="103"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37" borderId="100" xfId="528" applyFont="1" applyFill="1" applyBorder="1"/>
    <xf numFmtId="0" fontId="38" fillId="36" borderId="100" xfId="528" applyFont="1" applyFill="1" applyBorder="1" applyAlignment="1">
      <alignment horizontal="center" vertical="center" wrapText="1"/>
    </xf>
    <xf numFmtId="0" fontId="38" fillId="36" borderId="100" xfId="528" quotePrefix="1" applyFont="1" applyFill="1" applyBorder="1" applyAlignment="1">
      <alignment horizontal="center" vertical="center" wrapText="1"/>
    </xf>
    <xf numFmtId="0" fontId="38" fillId="37" borderId="102" xfId="0" applyFont="1" applyFill="1" applyBorder="1"/>
    <xf numFmtId="0" fontId="38" fillId="37" borderId="103" xfId="0" applyFont="1" applyFill="1" applyBorder="1"/>
    <xf numFmtId="0" fontId="38" fillId="37" borderId="104" xfId="0" applyFont="1" applyFill="1" applyBorder="1"/>
    <xf numFmtId="49" fontId="112" fillId="0" borderId="102" xfId="0" applyNumberFormat="1" applyFont="1" applyBorder="1" applyAlignment="1">
      <alignment horizontal="center"/>
    </xf>
    <xf numFmtId="0" fontId="38" fillId="36" borderId="104" xfId="0" applyFont="1" applyFill="1" applyBorder="1" applyAlignment="1">
      <alignment horizontal="center" vertical="center" wrapText="1"/>
    </xf>
    <xf numFmtId="164" fontId="38" fillId="0" borderId="103" xfId="4" applyNumberFormat="1" applyFont="1" applyBorder="1"/>
    <xf numFmtId="37" fontId="38" fillId="0" borderId="103" xfId="4" applyNumberFormat="1" applyFont="1" applyBorder="1"/>
    <xf numFmtId="0" fontId="38" fillId="36" borderId="102" xfId="0" applyFont="1" applyFill="1" applyBorder="1" applyAlignment="1">
      <alignment horizontal="center" vertical="center" wrapText="1"/>
    </xf>
    <xf numFmtId="0" fontId="38" fillId="36" borderId="103" xfId="0" applyFont="1" applyFill="1" applyBorder="1" applyAlignment="1">
      <alignment horizontal="center" vertical="center" wrapText="1"/>
    </xf>
    <xf numFmtId="9" fontId="38" fillId="36" borderId="103" xfId="0" applyNumberFormat="1" applyFont="1" applyFill="1" applyBorder="1" applyAlignment="1">
      <alignment horizontal="center" vertical="center" wrapText="1"/>
    </xf>
    <xf numFmtId="5" fontId="38" fillId="35" borderId="109" xfId="0" applyNumberFormat="1" applyFont="1" applyFill="1" applyBorder="1" applyAlignment="1">
      <alignment horizontal="left"/>
    </xf>
    <xf numFmtId="0" fontId="38" fillId="35" borderId="31" xfId="132" applyFont="1" applyFill="1" applyBorder="1"/>
    <xf numFmtId="0" fontId="38" fillId="35" borderId="61" xfId="132" applyFont="1" applyFill="1" applyBorder="1"/>
    <xf numFmtId="173" fontId="115"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38" fillId="0" borderId="76" xfId="0" applyFont="1" applyBorder="1"/>
    <xf numFmtId="0" fontId="38" fillId="36" borderId="103" xfId="0" applyFont="1" applyFill="1" applyBorder="1" applyAlignment="1">
      <alignment horizontal="center"/>
    </xf>
    <xf numFmtId="0" fontId="38" fillId="36" borderId="60" xfId="0" applyFont="1" applyFill="1" applyBorder="1" applyAlignment="1">
      <alignment horizontal="center"/>
    </xf>
    <xf numFmtId="0" fontId="0" fillId="0" borderId="0" xfId="127" applyFont="1" applyAlignment="1">
      <alignment horizontal="left" wrapText="1"/>
    </xf>
    <xf numFmtId="0" fontId="38" fillId="36" borderId="66" xfId="0" applyFont="1" applyFill="1" applyBorder="1" applyAlignment="1">
      <alignment horizontal="center"/>
    </xf>
    <xf numFmtId="0" fontId="38" fillId="36" borderId="29" xfId="0" applyFont="1" applyFill="1" applyBorder="1" applyAlignment="1">
      <alignment horizontal="center"/>
    </xf>
    <xf numFmtId="0" fontId="38" fillId="36" borderId="53" xfId="0" applyFont="1" applyFill="1" applyBorder="1" applyAlignment="1">
      <alignment horizontal="center"/>
    </xf>
    <xf numFmtId="49" fontId="39" fillId="0" borderId="0" xfId="0" applyNumberFormat="1" applyFont="1" applyAlignment="1">
      <alignment horizontal="center"/>
    </xf>
    <xf numFmtId="0" fontId="110" fillId="0" borderId="0" xfId="0" applyFont="1"/>
    <xf numFmtId="0" fontId="38" fillId="0" borderId="100" xfId="132" applyFont="1" applyBorder="1"/>
    <xf numFmtId="165" fontId="115" fillId="0" borderId="102" xfId="703" applyNumberFormat="1" applyFont="1" applyFill="1" applyBorder="1"/>
    <xf numFmtId="165" fontId="115" fillId="0" borderId="103" xfId="703" applyNumberFormat="1" applyFont="1" applyFill="1" applyBorder="1"/>
    <xf numFmtId="165" fontId="115" fillId="0" borderId="104" xfId="703" applyNumberFormat="1" applyFont="1" applyFill="1" applyBorder="1"/>
    <xf numFmtId="0" fontId="38" fillId="0" borderId="88" xfId="132" applyFont="1" applyBorder="1"/>
    <xf numFmtId="0" fontId="38" fillId="0" borderId="56" xfId="132" applyFont="1" applyBorder="1"/>
    <xf numFmtId="0" fontId="38" fillId="0" borderId="62" xfId="132" applyFont="1" applyBorder="1" applyAlignment="1">
      <alignment horizontal="center"/>
    </xf>
    <xf numFmtId="0" fontId="38" fillId="0" borderId="30" xfId="132" applyFont="1" applyBorder="1" applyAlignment="1">
      <alignment horizontal="center"/>
    </xf>
    <xf numFmtId="0" fontId="38" fillId="0" borderId="54" xfId="132" applyFont="1" applyBorder="1" applyAlignment="1">
      <alignment horizontal="center"/>
    </xf>
    <xf numFmtId="0" fontId="115" fillId="0" borderId="63" xfId="132" quotePrefix="1" applyBorder="1" applyAlignment="1">
      <alignment horizontal="left" wrapText="1"/>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42" fontId="115" fillId="0" borderId="63" xfId="703" applyNumberFormat="1" applyFont="1" applyBorder="1" applyAlignment="1">
      <alignment vertical="top"/>
    </xf>
    <xf numFmtId="0" fontId="115" fillId="0" borderId="32" xfId="0" applyFont="1" applyBorder="1"/>
    <xf numFmtId="0" fontId="115" fillId="0" borderId="63" xfId="132" applyBorder="1" applyAlignment="1">
      <alignment wrapText="1"/>
    </xf>
    <xf numFmtId="0" fontId="38" fillId="0" borderId="64" xfId="132" quotePrefix="1" applyFont="1" applyBorder="1" applyAlignment="1">
      <alignment horizontal="left" wrapText="1"/>
    </xf>
    <xf numFmtId="9" fontId="115" fillId="0" borderId="45" xfId="197" applyFont="1" applyBorder="1"/>
    <xf numFmtId="9" fontId="115" fillId="0" borderId="46" xfId="197" applyFont="1" applyBorder="1"/>
    <xf numFmtId="9" fontId="115" fillId="0" borderId="47" xfId="197" applyFont="1" applyBorder="1"/>
    <xf numFmtId="0" fontId="115" fillId="0" borderId="27" xfId="132" quotePrefix="1" applyBorder="1" applyAlignment="1">
      <alignment horizontal="left" wrapText="1"/>
    </xf>
    <xf numFmtId="0" fontId="133" fillId="0" borderId="0" xfId="0" applyFont="1" applyAlignment="1">
      <alignment horizontal="center" wrapText="1"/>
    </xf>
    <xf numFmtId="0" fontId="38" fillId="42" borderId="59" xfId="0" applyFont="1" applyFill="1" applyBorder="1" applyAlignment="1">
      <alignment horizontal="center" vertical="center" wrapText="1"/>
    </xf>
    <xf numFmtId="0" fontId="38" fillId="42" borderId="8" xfId="0" applyFont="1" applyFill="1" applyBorder="1" applyAlignment="1">
      <alignment horizontal="center" vertical="center" wrapText="1"/>
    </xf>
    <xf numFmtId="0" fontId="38" fillId="42" borderId="60" xfId="0" applyFont="1" applyFill="1" applyBorder="1" applyAlignment="1">
      <alignment horizontal="center" vertical="center" wrapText="1"/>
    </xf>
    <xf numFmtId="0" fontId="38" fillId="42" borderId="114" xfId="0" applyFont="1" applyFill="1" applyBorder="1" applyAlignment="1">
      <alignment horizontal="center" vertical="center" wrapText="1"/>
    </xf>
    <xf numFmtId="0" fontId="38" fillId="42" borderId="30" xfId="0" applyFont="1" applyFill="1" applyBorder="1" applyAlignment="1">
      <alignment horizontal="center" vertical="center" wrapText="1"/>
    </xf>
    <xf numFmtId="0" fontId="38" fillId="42"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44" fontId="0" fillId="0" borderId="54" xfId="2" applyFont="1" applyFill="1" applyBorder="1"/>
    <xf numFmtId="0" fontId="0" fillId="0" borderId="58" xfId="0" applyBorder="1" applyAlignment="1">
      <alignment vertical="center" wrapText="1"/>
    </xf>
    <xf numFmtId="3" fontId="0" fillId="0" borderId="58" xfId="0" applyNumberFormat="1" applyBorder="1" applyAlignment="1">
      <alignment vertical="center" wrapText="1"/>
    </xf>
    <xf numFmtId="3" fontId="0" fillId="0" borderId="72" xfId="0" applyNumberFormat="1" applyBorder="1" applyAlignment="1">
      <alignment vertical="center" wrapText="1"/>
    </xf>
    <xf numFmtId="3" fontId="0" fillId="0" borderId="73" xfId="0" applyNumberFormat="1" applyBorder="1" applyAlignment="1">
      <alignment vertical="center" wrapText="1"/>
    </xf>
    <xf numFmtId="0" fontId="0" fillId="0" borderId="0" xfId="0" quotePrefix="1"/>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109" fillId="0" borderId="8" xfId="0" applyNumberFormat="1" applyFon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0" fontId="109" fillId="0" borderId="8" xfId="0" applyFont="1" applyBorder="1"/>
    <xf numFmtId="164" fontId="0" fillId="0" borderId="30" xfId="0" applyNumberFormat="1" applyBorder="1"/>
    <xf numFmtId="0" fontId="0" fillId="0" borderId="30" xfId="0" applyBorder="1" applyAlignment="1">
      <alignment horizontal="center"/>
    </xf>
    <xf numFmtId="0" fontId="109" fillId="0" borderId="26" xfId="0" applyFont="1" applyBorder="1"/>
    <xf numFmtId="0" fontId="0" fillId="37" borderId="5" xfId="0" applyFill="1" applyBorder="1"/>
    <xf numFmtId="0" fontId="38" fillId="42" borderId="75" xfId="0" applyFont="1" applyFill="1" applyBorder="1" applyAlignment="1">
      <alignment horizontal="center" wrapText="1"/>
    </xf>
    <xf numFmtId="0" fontId="0" fillId="0" borderId="32" xfId="0" applyBorder="1"/>
    <xf numFmtId="0" fontId="135" fillId="0" borderId="0" xfId="0" applyFont="1" applyAlignment="1">
      <alignment horizontal="centerContinuous" vertical="center"/>
    </xf>
    <xf numFmtId="0" fontId="125" fillId="0" borderId="0" xfId="0" applyFont="1"/>
    <xf numFmtId="0" fontId="0" fillId="0" borderId="8" xfId="0" applyBorder="1" applyAlignment="1">
      <alignment horizontal="center" vertical="center" wrapText="1"/>
    </xf>
    <xf numFmtId="0" fontId="127" fillId="0" borderId="8" xfId="0" applyFont="1" applyBorder="1" applyAlignment="1">
      <alignment horizontal="center" vertical="center" wrapText="1"/>
    </xf>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0" fillId="37" borderId="53" xfId="0" applyFill="1" applyBorder="1"/>
    <xf numFmtId="0" fontId="75" fillId="0" borderId="0" xfId="0" quotePrefix="1" applyFont="1"/>
    <xf numFmtId="49" fontId="76" fillId="0" borderId="0" xfId="0" applyNumberFormat="1" applyFont="1"/>
    <xf numFmtId="0" fontId="0" fillId="0" borderId="24" xfId="0" applyBorder="1" applyAlignment="1">
      <alignment horizontal="left"/>
    </xf>
    <xf numFmtId="0" fontId="47" fillId="0" borderId="0" xfId="528" applyFont="1"/>
    <xf numFmtId="10" fontId="115" fillId="0" borderId="0" xfId="528" applyNumberFormat="1"/>
    <xf numFmtId="0" fontId="115" fillId="0" borderId="0" xfId="528" quotePrefix="1" applyAlignment="1">
      <alignment horizontal="left"/>
    </xf>
    <xf numFmtId="0" fontId="115" fillId="0" borderId="0" xfId="528" applyAlignment="1">
      <alignment wrapText="1"/>
    </xf>
    <xf numFmtId="0" fontId="38" fillId="0" borderId="0" xfId="528" quotePrefix="1" applyFont="1" applyAlignment="1">
      <alignment horizontal="left"/>
    </xf>
    <xf numFmtId="2" fontId="115" fillId="0" borderId="0" xfId="528" applyNumberFormat="1"/>
    <xf numFmtId="3" fontId="115" fillId="0" borderId="0" xfId="127" applyNumberFormat="1"/>
    <xf numFmtId="0" fontId="115" fillId="0" borderId="0" xfId="2807" applyAlignment="1">
      <alignment vertical="center" wrapText="1"/>
    </xf>
    <xf numFmtId="3" fontId="115" fillId="0" borderId="37" xfId="127" applyNumberFormat="1" applyBorder="1" applyAlignment="1">
      <alignment horizontal="center" vertical="center"/>
    </xf>
    <xf numFmtId="3" fontId="115" fillId="0" borderId="8" xfId="127" applyNumberFormat="1" applyBorder="1" applyAlignment="1">
      <alignment horizontal="center" vertical="center"/>
    </xf>
    <xf numFmtId="10" fontId="115" fillId="0" borderId="0" xfId="187" applyNumberFormat="1" applyFont="1"/>
    <xf numFmtId="3" fontId="115" fillId="0" borderId="26" xfId="127" applyNumberFormat="1" applyBorder="1" applyAlignment="1">
      <alignment horizontal="center" vertical="center"/>
    </xf>
    <xf numFmtId="0" fontId="115" fillId="0" borderId="0" xfId="31324" applyFont="1"/>
    <xf numFmtId="0" fontId="47" fillId="0" borderId="0" xfId="127" applyFont="1"/>
    <xf numFmtId="9" fontId="47" fillId="0" borderId="0" xfId="127" applyNumberFormat="1" applyFont="1"/>
    <xf numFmtId="0" fontId="115" fillId="0" borderId="63" xfId="31328" applyFont="1" applyBorder="1" applyAlignment="1">
      <alignment horizontal="left" vertical="center" wrapText="1"/>
    </xf>
    <xf numFmtId="0" fontId="115" fillId="0" borderId="26" xfId="127" applyBorder="1" applyAlignment="1">
      <alignment horizontal="center" vertical="center" wrapText="1"/>
    </xf>
    <xf numFmtId="0" fontId="38" fillId="0" borderId="33" xfId="127" applyFont="1" applyBorder="1" applyAlignment="1">
      <alignment horizontal="center" vertical="center" wrapText="1"/>
    </xf>
    <xf numFmtId="0" fontId="115" fillId="0" borderId="63" xfId="127" applyBorder="1" applyAlignment="1">
      <alignment horizontal="left" vertical="center" wrapText="1"/>
    </xf>
    <xf numFmtId="0" fontId="115" fillId="0" borderId="8" xfId="31325" applyBorder="1" applyAlignment="1">
      <alignment horizontal="center" vertical="center"/>
    </xf>
    <xf numFmtId="0" fontId="115" fillId="0" borderId="53" xfId="31325" applyBorder="1" applyAlignment="1">
      <alignment horizontal="center" vertical="center"/>
    </xf>
    <xf numFmtId="0" fontId="115" fillId="0" borderId="8" xfId="127" applyBorder="1"/>
    <xf numFmtId="0" fontId="115" fillId="0" borderId="8" xfId="127" applyBorder="1" applyAlignment="1">
      <alignment horizontal="center"/>
    </xf>
    <xf numFmtId="0" fontId="115" fillId="0" borderId="53" xfId="127" applyBorder="1" applyAlignment="1">
      <alignment horizontal="center"/>
    </xf>
    <xf numFmtId="0" fontId="38" fillId="0" borderId="8" xfId="31325" applyFont="1" applyBorder="1" applyAlignment="1">
      <alignment horizontal="center" vertical="center"/>
    </xf>
    <xf numFmtId="0" fontId="115" fillId="0" borderId="63" xfId="895" applyFont="1" applyBorder="1" applyAlignment="1">
      <alignment horizontal="left"/>
    </xf>
    <xf numFmtId="0" fontId="115" fillId="0" borderId="0" xfId="31325" applyAlignment="1">
      <alignment horizontal="center" vertical="center"/>
    </xf>
    <xf numFmtId="0" fontId="110"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3" xfId="132" applyFont="1" applyBorder="1" applyAlignment="1">
      <alignment wrapText="1"/>
    </xf>
    <xf numFmtId="0" fontId="38" fillId="0" borderId="0" xfId="132" quotePrefix="1" applyFont="1" applyAlignment="1">
      <alignment horizontal="left" wrapText="1"/>
    </xf>
    <xf numFmtId="42" fontId="38" fillId="0" borderId="0" xfId="703" applyNumberFormat="1" applyFont="1" applyBorder="1" applyAlignment="1">
      <alignment vertical="top"/>
    </xf>
    <xf numFmtId="9" fontId="0" fillId="0" borderId="0" xfId="197" applyFont="1" applyBorder="1"/>
    <xf numFmtId="0" fontId="39" fillId="0" borderId="0" xfId="132" applyFont="1" applyAlignment="1">
      <alignment horizontal="center"/>
    </xf>
    <xf numFmtId="0" fontId="38" fillId="0" borderId="89" xfId="132" applyFont="1" applyBorder="1"/>
    <xf numFmtId="0" fontId="38" fillId="0" borderId="63" xfId="132" applyFont="1" applyBorder="1"/>
    <xf numFmtId="9" fontId="0" fillId="0" borderId="24" xfId="197" applyFont="1" applyFill="1" applyBorder="1"/>
    <xf numFmtId="9" fontId="0" fillId="0" borderId="29" xfId="197" applyFont="1" applyFill="1" applyBorder="1"/>
    <xf numFmtId="9" fontId="0" fillId="0" borderId="38" xfId="197" applyFont="1" applyFill="1" applyBorder="1"/>
    <xf numFmtId="42" fontId="38" fillId="0" borderId="56" xfId="703" applyNumberFormat="1" applyFont="1" applyFill="1" applyBorder="1" applyAlignment="1">
      <alignment vertical="top"/>
    </xf>
    <xf numFmtId="42" fontId="38" fillId="0" borderId="46" xfId="703" applyNumberFormat="1" applyFont="1" applyFill="1" applyBorder="1" applyAlignment="1">
      <alignment vertical="top"/>
    </xf>
    <xf numFmtId="42" fontId="38" fillId="0" borderId="52" xfId="703" applyNumberFormat="1" applyFont="1" applyFill="1" applyBorder="1" applyAlignment="1">
      <alignment vertical="top"/>
    </xf>
    <xf numFmtId="9" fontId="0" fillId="0" borderId="45" xfId="197" applyFont="1" applyFill="1" applyBorder="1"/>
    <xf numFmtId="9" fontId="0" fillId="0" borderId="46" xfId="197" applyFont="1" applyFill="1" applyBorder="1"/>
    <xf numFmtId="9" fontId="0" fillId="0" borderId="47" xfId="197" applyFont="1" applyFill="1" applyBorder="1"/>
    <xf numFmtId="42" fontId="38" fillId="0" borderId="0" xfId="703" applyNumberFormat="1" applyFont="1" applyFill="1" applyBorder="1" applyAlignment="1">
      <alignment vertical="top"/>
    </xf>
    <xf numFmtId="9" fontId="0" fillId="0" borderId="0" xfId="197" applyFont="1" applyFill="1" applyBorder="1"/>
    <xf numFmtId="0" fontId="38" fillId="42" borderId="75" xfId="0" applyFont="1" applyFill="1" applyBorder="1"/>
    <xf numFmtId="0" fontId="0" fillId="0" borderId="100" xfId="0" applyBorder="1"/>
    <xf numFmtId="0" fontId="115"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38" fillId="0" borderId="56" xfId="703" applyNumberFormat="1" applyFont="1" applyBorder="1" applyAlignment="1">
      <alignment horizontal="right" vertical="center"/>
    </xf>
    <xf numFmtId="42" fontId="38" fillId="0" borderId="46" xfId="703" applyNumberFormat="1" applyFont="1" applyBorder="1" applyAlignment="1">
      <alignment horizontal="right" vertical="center"/>
    </xf>
    <xf numFmtId="42" fontId="38"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9" fontId="0" fillId="0" borderId="45" xfId="197" applyFont="1" applyBorder="1" applyAlignment="1">
      <alignment horizontal="right" vertical="center"/>
    </xf>
    <xf numFmtId="9" fontId="0" fillId="0" borderId="46" xfId="197" applyFont="1" applyBorder="1" applyAlignment="1">
      <alignment horizontal="right" vertical="center"/>
    </xf>
    <xf numFmtId="9" fontId="0" fillId="0" borderId="47"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38" fillId="0" borderId="45" xfId="132" applyNumberFormat="1" applyFont="1" applyBorder="1" applyAlignment="1">
      <alignment horizontal="right" vertical="center"/>
    </xf>
    <xf numFmtId="42" fontId="38" fillId="0" borderId="46" xfId="132" applyNumberFormat="1" applyFont="1" applyBorder="1" applyAlignment="1">
      <alignment horizontal="right" vertical="center"/>
    </xf>
    <xf numFmtId="9" fontId="38" fillId="0" borderId="45" xfId="197" applyFont="1" applyBorder="1" applyAlignment="1">
      <alignment horizontal="right" vertical="center"/>
    </xf>
    <xf numFmtId="9" fontId="38" fillId="0" borderId="46" xfId="197" applyFont="1" applyBorder="1" applyAlignment="1">
      <alignment horizontal="right" vertical="center"/>
    </xf>
    <xf numFmtId="9" fontId="38"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38" fillId="0" borderId="8" xfId="0" applyNumberFormat="1" applyFont="1" applyBorder="1" applyAlignment="1">
      <alignment horizontal="right" vertical="center"/>
    </xf>
    <xf numFmtId="9" fontId="38" fillId="0" borderId="8" xfId="0" applyNumberFormat="1" applyFont="1" applyBorder="1" applyAlignment="1">
      <alignment horizontal="right" vertical="center"/>
    </xf>
    <xf numFmtId="0" fontId="114" fillId="0" borderId="31" xfId="528" applyFont="1" applyBorder="1"/>
    <xf numFmtId="0" fontId="136" fillId="37" borderId="31" xfId="528" applyFont="1" applyFill="1" applyBorder="1"/>
    <xf numFmtId="0" fontId="114" fillId="37" borderId="31" xfId="528" applyFont="1" applyFill="1" applyBorder="1"/>
    <xf numFmtId="0" fontId="114" fillId="0" borderId="108" xfId="528" applyFont="1" applyBorder="1"/>
    <xf numFmtId="0" fontId="114" fillId="41" borderId="31" xfId="528" applyFont="1" applyFill="1" applyBorder="1"/>
    <xf numFmtId="14" fontId="0" fillId="0" borderId="8" xfId="0" applyNumberFormat="1" applyBorder="1"/>
    <xf numFmtId="0" fontId="38" fillId="37" borderId="59" xfId="0" applyFont="1" applyFill="1" applyBorder="1" applyAlignment="1">
      <alignment vertical="center"/>
    </xf>
    <xf numFmtId="0" fontId="75" fillId="37" borderId="8" xfId="0" applyFont="1" applyFill="1" applyBorder="1" applyAlignment="1">
      <alignment vertical="center"/>
    </xf>
    <xf numFmtId="0" fontId="75" fillId="35" borderId="59" xfId="0" applyFont="1" applyFill="1" applyBorder="1" applyAlignment="1">
      <alignment vertical="center"/>
    </xf>
    <xf numFmtId="0" fontId="75" fillId="0" borderId="59" xfId="0" applyFont="1" applyBorder="1" applyAlignment="1">
      <alignment vertical="center"/>
    </xf>
    <xf numFmtId="0" fontId="75" fillId="0" borderId="63" xfId="0" applyFont="1" applyBorder="1" applyAlignment="1">
      <alignment vertical="center"/>
    </xf>
    <xf numFmtId="0" fontId="38" fillId="37" borderId="25" xfId="0" applyFont="1" applyFill="1" applyBorder="1" applyAlignment="1">
      <alignment vertical="center"/>
    </xf>
    <xf numFmtId="0" fontId="38"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38" fillId="0" borderId="120" xfId="0" applyNumberFormat="1" applyFont="1" applyBorder="1" applyAlignment="1">
      <alignment horizontal="right" vertical="center"/>
    </xf>
    <xf numFmtId="42" fontId="38"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38"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42" fontId="0" fillId="0" borderId="53" xfId="0" applyNumberFormat="1" applyBorder="1" applyAlignment="1">
      <alignment horizontal="right" vertical="center"/>
    </xf>
    <xf numFmtId="42" fontId="38" fillId="0" borderId="53" xfId="0" applyNumberFormat="1" applyFont="1" applyBorder="1" applyAlignment="1">
      <alignment horizontal="right" vertical="center"/>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8" fontId="0" fillId="0" borderId="47"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38" fillId="0" borderId="78" xfId="2" applyNumberFormat="1" applyFont="1" applyFill="1" applyBorder="1" applyAlignment="1">
      <alignment vertical="center" wrapText="1"/>
    </xf>
    <xf numFmtId="176" fontId="38" fillId="0" borderId="79" xfId="2" applyNumberFormat="1" applyFont="1" applyFill="1" applyBorder="1" applyAlignment="1">
      <alignment vertical="center" wrapText="1"/>
    </xf>
    <xf numFmtId="176" fontId="38"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59" xfId="0" applyNumberFormat="1" applyBorder="1"/>
    <xf numFmtId="176" fontId="0" fillId="0" borderId="8" xfId="0" applyNumberFormat="1" applyBorder="1"/>
    <xf numFmtId="176" fontId="0" fillId="0" borderId="60" xfId="0" applyNumberFormat="1" applyBorder="1"/>
    <xf numFmtId="176" fontId="0" fillId="0" borderId="5" xfId="0" applyNumberFormat="1" applyBorder="1"/>
    <xf numFmtId="176" fontId="0" fillId="37" borderId="59" xfId="0" applyNumberFormat="1" applyFill="1" applyBorder="1"/>
    <xf numFmtId="176" fontId="0" fillId="37" borderId="8" xfId="0" applyNumberFormat="1" applyFill="1" applyBorder="1"/>
    <xf numFmtId="176" fontId="0" fillId="37" borderId="60" xfId="0" applyNumberFormat="1" applyFill="1" applyBorder="1"/>
    <xf numFmtId="176" fontId="0" fillId="37" borderId="36" xfId="0" applyNumberFormat="1" applyFill="1" applyBorder="1"/>
    <xf numFmtId="176" fontId="0" fillId="37" borderId="5" xfId="0" applyNumberFormat="1" applyFill="1" applyBorder="1"/>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38" fillId="0" borderId="78" xfId="2" applyNumberFormat="1" applyFont="1" applyBorder="1" applyAlignment="1">
      <alignment vertical="center" wrapText="1"/>
    </xf>
    <xf numFmtId="176" fontId="38" fillId="0" borderId="79" xfId="2" applyNumberFormat="1" applyFont="1" applyBorder="1" applyAlignment="1">
      <alignment vertical="center" wrapText="1"/>
    </xf>
    <xf numFmtId="176" fontId="38" fillId="0" borderId="80" xfId="2" applyNumberFormat="1" applyFont="1" applyBorder="1" applyAlignment="1">
      <alignment vertical="center" wrapText="1"/>
    </xf>
    <xf numFmtId="176" fontId="38" fillId="0" borderId="101" xfId="2" applyNumberFormat="1" applyFont="1" applyBorder="1" applyAlignment="1">
      <alignment vertical="center" wrapText="1"/>
    </xf>
    <xf numFmtId="42" fontId="0" fillId="42" borderId="120" xfId="64" applyNumberFormat="1" applyFont="1" applyFill="1" applyBorder="1" applyAlignment="1">
      <alignment wrapText="1"/>
    </xf>
    <xf numFmtId="42" fontId="0" fillId="42" borderId="121" xfId="64" applyNumberFormat="1" applyFont="1" applyFill="1" applyBorder="1" applyAlignment="1">
      <alignment wrapText="1"/>
    </xf>
    <xf numFmtId="42" fontId="0" fillId="42"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0" fontId="0" fillId="0" borderId="122" xfId="127" applyFont="1" applyBorder="1" applyAlignment="1">
      <alignment horizontal="center"/>
    </xf>
    <xf numFmtId="0" fontId="38" fillId="0" borderId="123" xfId="127" applyFont="1" applyBorder="1" applyAlignment="1">
      <alignment horizontal="center"/>
    </xf>
    <xf numFmtId="0" fontId="38" fillId="0" borderId="124" xfId="127" applyFont="1" applyBorder="1" applyAlignment="1">
      <alignment horizontal="center"/>
    </xf>
    <xf numFmtId="0" fontId="38"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38"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78" fillId="0" borderId="0" xfId="0" applyFont="1"/>
    <xf numFmtId="0" fontId="38" fillId="0" borderId="0" xfId="0" applyFont="1" applyAlignment="1">
      <alignment wrapText="1"/>
    </xf>
    <xf numFmtId="0" fontId="38" fillId="36" borderId="94" xfId="0" applyFont="1" applyFill="1" applyBorder="1" applyAlignment="1">
      <alignment horizontal="center" vertical="center" wrapText="1"/>
    </xf>
    <xf numFmtId="0" fontId="117" fillId="0" borderId="0" xfId="0" applyFont="1"/>
    <xf numFmtId="3" fontId="75" fillId="0" borderId="29" xfId="31304" applyNumberFormat="1" applyFont="1" applyFill="1" applyBorder="1" applyAlignment="1">
      <alignment horizontal="center" vertical="center"/>
    </xf>
    <xf numFmtId="3" fontId="75"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38" fillId="0" borderId="79" xfId="16261" applyNumberFormat="1" applyFont="1" applyBorder="1" applyAlignment="1">
      <alignment horizontal="center" vertical="center"/>
    </xf>
    <xf numFmtId="9" fontId="38" fillId="0" borderId="79" xfId="0" applyNumberFormat="1" applyFont="1" applyBorder="1" applyAlignment="1">
      <alignment horizontal="center" vertical="center"/>
    </xf>
    <xf numFmtId="9" fontId="38" fillId="0" borderId="80" xfId="0" applyNumberFormat="1" applyFont="1" applyBorder="1" applyAlignment="1">
      <alignment horizontal="center" vertical="center"/>
    </xf>
    <xf numFmtId="0" fontId="38" fillId="36" borderId="62"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14" fontId="38" fillId="0" borderId="32" xfId="127" applyNumberFormat="1" applyFont="1" applyBorder="1" applyAlignment="1">
      <alignment horizontal="left"/>
    </xf>
    <xf numFmtId="14" fontId="38" fillId="0" borderId="31" xfId="127" applyNumberFormat="1" applyFont="1" applyBorder="1" applyAlignment="1">
      <alignment horizontal="left"/>
    </xf>
    <xf numFmtId="0" fontId="38"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102"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38" fillId="0" borderId="78" xfId="127" applyNumberFormat="1" applyFont="1" applyBorder="1" applyAlignment="1">
      <alignment horizontal="center" vertical="center"/>
    </xf>
    <xf numFmtId="3" fontId="38" fillId="0" borderId="80" xfId="127" applyNumberFormat="1" applyFont="1" applyBorder="1" applyAlignment="1">
      <alignment horizontal="center" vertical="center"/>
    </xf>
    <xf numFmtId="3" fontId="38" fillId="0" borderId="98" xfId="127" applyNumberFormat="1" applyFont="1" applyBorder="1" applyAlignment="1">
      <alignment horizontal="center" vertical="center"/>
    </xf>
    <xf numFmtId="0" fontId="38" fillId="36" borderId="85"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38"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38" fillId="0" borderId="78" xfId="0" applyNumberFormat="1" applyFont="1" applyBorder="1" applyAlignment="1">
      <alignment horizontal="center" vertical="center"/>
    </xf>
    <xf numFmtId="3" fontId="38"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38" fillId="0" borderId="107" xfId="0" applyNumberFormat="1" applyFont="1" applyBorder="1" applyAlignment="1">
      <alignment horizontal="center" vertical="center"/>
    </xf>
    <xf numFmtId="3" fontId="38"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5"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7" fillId="0" borderId="27" xfId="31328" applyBorder="1" applyAlignment="1">
      <alignment horizontal="left" vertical="center" wrapText="1"/>
    </xf>
    <xf numFmtId="0" fontId="38" fillId="0" borderId="66" xfId="0" applyFont="1" applyBorder="1" applyAlignment="1">
      <alignment horizontal="center" vertical="center" wrapText="1"/>
    </xf>
    <xf numFmtId="0" fontId="0" fillId="0" borderId="66" xfId="0" applyBorder="1" applyAlignment="1">
      <alignment horizontal="center" vertical="center" wrapText="1"/>
    </xf>
    <xf numFmtId="0" fontId="38"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38" fillId="36" borderId="30" xfId="0" applyFont="1" applyFill="1" applyBorder="1" applyAlignment="1">
      <alignment horizontal="center" vertical="center" wrapText="1"/>
    </xf>
    <xf numFmtId="0" fontId="38" fillId="36" borderId="131" xfId="0" applyFont="1" applyFill="1" applyBorder="1" applyAlignment="1">
      <alignment horizontal="center" vertical="center" wrapText="1"/>
    </xf>
    <xf numFmtId="0" fontId="38"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38" fillId="0" borderId="78" xfId="31325" applyFont="1" applyBorder="1" applyAlignment="1">
      <alignment horizontal="left"/>
    </xf>
    <xf numFmtId="0" fontId="0" fillId="39" borderId="115" xfId="0" applyFill="1" applyBorder="1" applyAlignment="1">
      <alignment vertical="center" wrapText="1"/>
    </xf>
    <xf numFmtId="0" fontId="0" fillId="39" borderId="101" xfId="0" applyFill="1" applyBorder="1" applyAlignment="1">
      <alignment vertical="center" wrapText="1"/>
    </xf>
    <xf numFmtId="37" fontId="38" fillId="0" borderId="79" xfId="39" applyNumberFormat="1" applyFont="1" applyBorder="1" applyAlignment="1">
      <alignment horizontal="center" vertical="center" wrapText="1"/>
    </xf>
    <xf numFmtId="37" fontId="38" fillId="0" borderId="80" xfId="39" applyNumberFormat="1"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3" fontId="115" fillId="0" borderId="53" xfId="31323" applyNumberFormat="1" applyFont="1" applyBorder="1" applyAlignment="1">
      <alignment horizontal="center" vertical="center"/>
    </xf>
    <xf numFmtId="3" fontId="38" fillId="0" borderId="132" xfId="127" applyNumberFormat="1" applyFont="1" applyBorder="1" applyAlignment="1">
      <alignment horizontal="center" vertical="center"/>
    </xf>
    <xf numFmtId="9" fontId="115" fillId="0" borderId="38" xfId="127" applyNumberFormat="1" applyBorder="1" applyAlignment="1">
      <alignment horizontal="center" vertical="center"/>
    </xf>
    <xf numFmtId="3" fontId="38" fillId="0" borderId="133" xfId="127" applyNumberFormat="1" applyFont="1" applyBorder="1" applyAlignment="1">
      <alignment horizontal="center" vertical="center"/>
    </xf>
    <xf numFmtId="9" fontId="38" fillId="0" borderId="106" xfId="127" applyNumberFormat="1" applyFont="1" applyBorder="1" applyAlignment="1">
      <alignment horizontal="center" vertical="center"/>
    </xf>
    <xf numFmtId="3" fontId="115" fillId="0" borderId="32" xfId="0" applyNumberFormat="1" applyFont="1" applyBorder="1"/>
    <xf numFmtId="3" fontId="115" fillId="0" borderId="29" xfId="0" applyNumberFormat="1" applyFont="1" applyBorder="1"/>
    <xf numFmtId="3" fontId="115" fillId="0" borderId="31" xfId="0" applyNumberFormat="1" applyFont="1" applyBorder="1"/>
    <xf numFmtId="3" fontId="115" fillId="0" borderId="8" xfId="0" applyNumberFormat="1" applyFont="1" applyBorder="1"/>
    <xf numFmtId="3" fontId="115" fillId="0" borderId="31" xfId="1" applyNumberFormat="1" applyFont="1" applyBorder="1"/>
    <xf numFmtId="3" fontId="115" fillId="0" borderId="71" xfId="0" applyNumberFormat="1" applyFont="1" applyBorder="1"/>
    <xf numFmtId="3" fontId="115" fillId="0" borderId="26" xfId="0" applyNumberFormat="1" applyFont="1" applyBorder="1"/>
    <xf numFmtId="3" fontId="38" fillId="0" borderId="75" xfId="0" applyNumberFormat="1" applyFont="1" applyBorder="1"/>
    <xf numFmtId="3" fontId="38" fillId="0" borderId="79" xfId="0" applyNumberFormat="1" applyFont="1" applyBorder="1"/>
    <xf numFmtId="3" fontId="115" fillId="0" borderId="24" xfId="0" applyNumberFormat="1" applyFont="1" applyBorder="1"/>
    <xf numFmtId="3" fontId="115" fillId="0" borderId="38" xfId="0" applyNumberFormat="1" applyFont="1" applyBorder="1"/>
    <xf numFmtId="3" fontId="115" fillId="0" borderId="59" xfId="0" applyNumberFormat="1" applyFont="1" applyBorder="1"/>
    <xf numFmtId="3" fontId="115" fillId="0" borderId="60" xfId="0" applyNumberFormat="1" applyFont="1" applyBorder="1"/>
    <xf numFmtId="3" fontId="115" fillId="0" borderId="25" xfId="0" applyNumberFormat="1" applyFont="1" applyBorder="1"/>
    <xf numFmtId="3" fontId="115" fillId="0" borderId="44" xfId="0" applyNumberFormat="1" applyFont="1" applyBorder="1"/>
    <xf numFmtId="3" fontId="38" fillId="0" borderId="78" xfId="0" applyNumberFormat="1" applyFont="1" applyBorder="1"/>
    <xf numFmtId="3" fontId="38" fillId="0" borderId="80" xfId="0" applyNumberFormat="1" applyFont="1" applyBorder="1"/>
    <xf numFmtId="0" fontId="38" fillId="36" borderId="134" xfId="0" applyFont="1" applyFill="1" applyBorder="1" applyAlignment="1">
      <alignment wrapText="1"/>
    </xf>
    <xf numFmtId="0" fontId="38" fillId="36" borderId="35" xfId="0" applyFont="1" applyFill="1" applyBorder="1" applyAlignment="1">
      <alignment horizontal="center"/>
    </xf>
    <xf numFmtId="0" fontId="38" fillId="36" borderId="26" xfId="0" applyFont="1" applyFill="1" applyBorder="1" applyAlignment="1">
      <alignment horizontal="center"/>
    </xf>
    <xf numFmtId="0" fontId="38" fillId="36" borderId="33" xfId="0" applyFont="1" applyFill="1" applyBorder="1" applyAlignment="1">
      <alignment horizontal="center"/>
    </xf>
    <xf numFmtId="0" fontId="38" fillId="36" borderId="135" xfId="0" applyFont="1" applyFill="1" applyBorder="1" applyAlignment="1">
      <alignment horizontal="center"/>
    </xf>
    <xf numFmtId="0" fontId="38" fillId="36" borderId="136" xfId="0" applyFont="1" applyFill="1" applyBorder="1" applyAlignment="1">
      <alignment horizontal="center"/>
    </xf>
    <xf numFmtId="0" fontId="38"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91"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38" fillId="0" borderId="143" xfId="0" quotePrefix="1" applyFont="1" applyBorder="1" applyAlignment="1">
      <alignment horizontal="left" wrapText="1"/>
    </xf>
    <xf numFmtId="9" fontId="38" fillId="0" borderId="60" xfId="0" applyNumberFormat="1" applyFont="1" applyBorder="1" applyAlignment="1">
      <alignment horizontal="right" vertical="center"/>
    </xf>
    <xf numFmtId="0" fontId="38" fillId="0" borderId="144" xfId="0" applyFont="1" applyBorder="1" applyAlignment="1">
      <alignment wrapText="1"/>
    </xf>
    <xf numFmtId="42" fontId="38" fillId="0" borderId="114" xfId="0" applyNumberFormat="1" applyFont="1" applyBorder="1" applyAlignment="1">
      <alignment horizontal="right" vertical="center"/>
    </xf>
    <xf numFmtId="42" fontId="38" fillId="0" borderId="30" xfId="0" applyNumberFormat="1" applyFont="1" applyBorder="1" applyAlignment="1">
      <alignment horizontal="right" vertical="center"/>
    </xf>
    <xf numFmtId="42" fontId="38" fillId="0" borderId="131" xfId="0" applyNumberFormat="1" applyFont="1" applyBorder="1" applyAlignment="1">
      <alignment horizontal="right" vertical="center"/>
    </xf>
    <xf numFmtId="42" fontId="38" fillId="0" borderId="145" xfId="0" applyNumberFormat="1" applyFont="1" applyBorder="1" applyAlignment="1">
      <alignment horizontal="right" vertical="center"/>
    </xf>
    <xf numFmtId="42" fontId="38" fillId="0" borderId="146" xfId="0" applyNumberFormat="1" applyFont="1" applyBorder="1" applyAlignment="1">
      <alignment horizontal="right" vertical="center"/>
    </xf>
    <xf numFmtId="9" fontId="38" fillId="0" borderId="114" xfId="0" applyNumberFormat="1" applyFont="1" applyBorder="1" applyAlignment="1">
      <alignment horizontal="right" vertical="center"/>
    </xf>
    <xf numFmtId="9" fontId="38" fillId="0" borderId="30" xfId="0" applyNumberFormat="1" applyFont="1" applyBorder="1" applyAlignment="1">
      <alignment horizontal="right" vertical="center"/>
    </xf>
    <xf numFmtId="9" fontId="38" fillId="0" borderId="54" xfId="0" applyNumberFormat="1" applyFont="1" applyBorder="1" applyAlignment="1">
      <alignment horizontal="right" vertical="center"/>
    </xf>
    <xf numFmtId="0" fontId="38" fillId="0" borderId="137" xfId="127" applyFont="1" applyBorder="1" applyAlignment="1">
      <alignment horizontal="center"/>
    </xf>
    <xf numFmtId="0" fontId="38" fillId="0" borderId="37" xfId="127" applyFont="1" applyBorder="1" applyAlignment="1">
      <alignment horizontal="center"/>
    </xf>
    <xf numFmtId="0" fontId="38" fillId="0" borderId="29" xfId="127" applyFont="1" applyBorder="1" applyAlignment="1">
      <alignment horizontal="center"/>
    </xf>
    <xf numFmtId="0" fontId="38" fillId="0" borderId="41" xfId="127" applyFont="1" applyBorder="1" applyAlignment="1">
      <alignment horizontal="center"/>
    </xf>
    <xf numFmtId="0" fontId="0" fillId="0" borderId="138" xfId="127" applyFont="1" applyBorder="1" applyAlignment="1">
      <alignment horizontal="center"/>
    </xf>
    <xf numFmtId="0" fontId="38" fillId="0" borderId="139" xfId="127" applyFont="1" applyBorder="1" applyAlignment="1">
      <alignment horizontal="center"/>
    </xf>
    <xf numFmtId="0" fontId="42" fillId="0" borderId="140" xfId="127" applyFont="1" applyBorder="1" applyAlignment="1">
      <alignment horizontal="justify" wrapText="1"/>
    </xf>
    <xf numFmtId="0" fontId="42" fillId="0" borderId="113" xfId="127" applyFont="1" applyBorder="1" applyAlignment="1">
      <alignment horizontal="center" wrapText="1"/>
    </xf>
    <xf numFmtId="0" fontId="42" fillId="0" borderId="103" xfId="127" applyFont="1" applyBorder="1" applyAlignment="1">
      <alignment horizontal="center" wrapText="1"/>
    </xf>
    <xf numFmtId="0" fontId="42" fillId="0" borderId="91" xfId="127" applyFont="1" applyBorder="1" applyAlignment="1">
      <alignment horizontal="center" wrapText="1"/>
    </xf>
    <xf numFmtId="43" fontId="42" fillId="0" borderId="141" xfId="39" applyFont="1" applyFill="1" applyBorder="1" applyAlignment="1">
      <alignment horizontal="center" wrapText="1"/>
    </xf>
    <xf numFmtId="0" fontId="42" fillId="0" borderId="142" xfId="127" applyFont="1" applyBorder="1" applyAlignment="1">
      <alignment horizontal="center" wrapText="1"/>
    </xf>
    <xf numFmtId="0" fontId="42"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38" fillId="0" borderId="145" xfId="0" applyNumberFormat="1" applyFont="1" applyBorder="1"/>
    <xf numFmtId="42" fontId="38" fillId="0" borderId="30" xfId="0" applyNumberFormat="1" applyFont="1" applyBorder="1"/>
    <xf numFmtId="42" fontId="38" fillId="0" borderId="146" xfId="0" applyNumberFormat="1" applyFont="1" applyBorder="1"/>
    <xf numFmtId="42" fontId="38"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5" fillId="36" borderId="8" xfId="528" applyFill="1" applyBorder="1"/>
    <xf numFmtId="0" fontId="38" fillId="36" borderId="8" xfId="528" quotePrefix="1" applyFont="1" applyFill="1" applyBorder="1" applyAlignment="1">
      <alignment horizontal="center" wrapText="1"/>
    </xf>
    <xf numFmtId="0" fontId="38" fillId="36" borderId="8" xfId="528" applyFont="1" applyFill="1" applyBorder="1" applyAlignment="1">
      <alignment horizontal="center" wrapText="1"/>
    </xf>
    <xf numFmtId="0" fontId="38" fillId="36" borderId="8" xfId="528" applyFont="1" applyFill="1" applyBorder="1" applyAlignment="1">
      <alignment wrapText="1"/>
    </xf>
    <xf numFmtId="0" fontId="38" fillId="36" borderId="8" xfId="528" applyFont="1" applyFill="1" applyBorder="1" applyAlignment="1">
      <alignment horizontal="center"/>
    </xf>
    <xf numFmtId="0" fontId="115" fillId="0" borderId="8" xfId="528" quotePrefix="1" applyBorder="1" applyAlignment="1">
      <alignment horizontal="left" wrapText="1"/>
    </xf>
    <xf numFmtId="42" fontId="115" fillId="0" borderId="8" xfId="528" applyNumberFormat="1" applyBorder="1" applyAlignment="1">
      <alignment horizontal="right"/>
    </xf>
    <xf numFmtId="9" fontId="115" fillId="0" borderId="8" xfId="528" applyNumberFormat="1" applyBorder="1"/>
    <xf numFmtId="0" fontId="115" fillId="0" borderId="8" xfId="528" applyBorder="1" applyAlignment="1">
      <alignment wrapText="1"/>
    </xf>
    <xf numFmtId="0" fontId="115" fillId="0" borderId="8" xfId="528" applyBorder="1"/>
    <xf numFmtId="0" fontId="38" fillId="0" borderId="8" xfId="528" quotePrefix="1" applyFont="1" applyBorder="1" applyAlignment="1">
      <alignment horizontal="left" wrapText="1"/>
    </xf>
    <xf numFmtId="42" fontId="38" fillId="0" borderId="8" xfId="528" applyNumberFormat="1" applyFont="1" applyBorder="1" applyAlignment="1">
      <alignment horizontal="right"/>
    </xf>
    <xf numFmtId="9" fontId="38" fillId="0" borderId="8" xfId="528" applyNumberFormat="1" applyFont="1" applyBorder="1"/>
    <xf numFmtId="0" fontId="38" fillId="0" borderId="8" xfId="528" applyFont="1" applyBorder="1" applyAlignment="1">
      <alignment wrapText="1"/>
    </xf>
    <xf numFmtId="0" fontId="38" fillId="0" borderId="8" xfId="127" applyFont="1" applyBorder="1" applyAlignment="1">
      <alignment horizontal="center"/>
    </xf>
    <xf numFmtId="42" fontId="38" fillId="0" borderId="8" xfId="127" applyNumberFormat="1" applyFont="1" applyBorder="1" applyAlignment="1">
      <alignment horizontal="right"/>
    </xf>
    <xf numFmtId="42" fontId="115" fillId="0" borderId="8" xfId="127" applyNumberFormat="1" applyBorder="1" applyAlignment="1">
      <alignment horizontal="right"/>
    </xf>
    <xf numFmtId="0" fontId="115" fillId="0" borderId="8" xfId="127" applyBorder="1" applyAlignment="1">
      <alignment horizontal="justify" vertical="top" wrapText="1"/>
    </xf>
    <xf numFmtId="42" fontId="115" fillId="37" borderId="8" xfId="64" applyNumberFormat="1" applyFont="1" applyFill="1" applyBorder="1" applyAlignment="1">
      <alignment horizontal="right" wrapText="1"/>
    </xf>
    <xf numFmtId="9" fontId="115" fillId="37" borderId="8" xfId="187" applyFont="1" applyFill="1" applyBorder="1" applyAlignment="1">
      <alignment horizontal="center" wrapText="1"/>
    </xf>
    <xf numFmtId="3" fontId="115" fillId="0" borderId="60" xfId="31323" applyNumberFormat="1" applyFont="1" applyBorder="1" applyAlignment="1">
      <alignment horizontal="center" vertical="center"/>
    </xf>
    <xf numFmtId="3" fontId="115" fillId="0" borderId="36" xfId="127" applyNumberFormat="1" applyBorder="1" applyAlignment="1">
      <alignment horizontal="center" vertical="center"/>
    </xf>
    <xf numFmtId="3" fontId="115" fillId="0" borderId="35" xfId="127" applyNumberFormat="1" applyBorder="1" applyAlignment="1">
      <alignment horizontal="center" vertical="center"/>
    </xf>
    <xf numFmtId="3" fontId="38" fillId="0" borderId="96" xfId="127" applyNumberFormat="1" applyFont="1" applyBorder="1" applyAlignment="1">
      <alignment horizontal="center" vertical="center"/>
    </xf>
    <xf numFmtId="3" fontId="38" fillId="0" borderId="97" xfId="127" applyNumberFormat="1" applyFont="1" applyBorder="1" applyAlignment="1">
      <alignment horizontal="center" vertical="center"/>
    </xf>
    <xf numFmtId="3" fontId="115" fillId="0" borderId="29" xfId="31331" applyNumberFormat="1" applyFont="1" applyFill="1" applyBorder="1" applyAlignment="1">
      <alignment horizontal="center" vertical="center"/>
    </xf>
    <xf numFmtId="3" fontId="115" fillId="0" borderId="8" xfId="31331" applyNumberFormat="1" applyFont="1" applyFill="1" applyBorder="1" applyAlignment="1">
      <alignment horizontal="center" vertical="center"/>
    </xf>
    <xf numFmtId="9" fontId="38" fillId="36" borderId="103" xfId="127" applyNumberFormat="1" applyFont="1" applyFill="1" applyBorder="1" applyAlignment="1">
      <alignment horizontal="center" vertical="center" wrapText="1"/>
    </xf>
    <xf numFmtId="0" fontId="115" fillId="0" borderId="59" xfId="127" applyBorder="1" applyAlignment="1">
      <alignment horizontal="left"/>
    </xf>
    <xf numFmtId="171" fontId="115" fillId="0" borderId="8" xfId="127" applyNumberFormat="1" applyBorder="1" applyAlignment="1">
      <alignment horizontal="center" vertical="center"/>
    </xf>
    <xf numFmtId="3" fontId="115" fillId="0" borderId="8" xfId="16259" applyNumberFormat="1" applyBorder="1" applyAlignment="1">
      <alignment horizontal="center" vertical="center"/>
    </xf>
    <xf numFmtId="171" fontId="115" fillId="0" borderId="60" xfId="127" applyNumberFormat="1" applyBorder="1" applyAlignment="1">
      <alignment horizontal="center" vertical="center"/>
    </xf>
    <xf numFmtId="3" fontId="115" fillId="0" borderId="8" xfId="16266" applyNumberFormat="1" applyBorder="1" applyAlignment="1">
      <alignment horizontal="center" vertical="center"/>
    </xf>
    <xf numFmtId="10" fontId="115" fillId="0" borderId="60" xfId="127" applyNumberFormat="1" applyBorder="1" applyAlignment="1">
      <alignment horizontal="center" vertical="center"/>
    </xf>
    <xf numFmtId="0" fontId="115" fillId="0" borderId="25" xfId="127" applyBorder="1" applyAlignment="1">
      <alignment horizontal="left"/>
    </xf>
    <xf numFmtId="37" fontId="115" fillId="0" borderId="8" xfId="39" applyNumberFormat="1" applyFont="1" applyFill="1" applyBorder="1" applyAlignment="1">
      <alignment horizontal="center" vertical="center" wrapText="1"/>
    </xf>
    <xf numFmtId="0" fontId="115" fillId="0" borderId="27" xfId="31328" applyFont="1" applyBorder="1" applyAlignment="1">
      <alignment horizontal="left" vertical="center" wrapText="1"/>
    </xf>
    <xf numFmtId="0" fontId="38" fillId="0" borderId="66" xfId="127" applyFont="1" applyBorder="1" applyAlignment="1">
      <alignment horizontal="center" vertical="center" wrapText="1"/>
    </xf>
    <xf numFmtId="0" fontId="115" fillId="0" borderId="66" xfId="127" applyBorder="1" applyAlignment="1">
      <alignment horizontal="center" vertical="center" wrapText="1"/>
    </xf>
    <xf numFmtId="0" fontId="38" fillId="0" borderId="42" xfId="127" applyFont="1" applyBorder="1" applyAlignment="1">
      <alignment horizontal="center" vertical="center" wrapText="1"/>
    </xf>
    <xf numFmtId="37" fontId="115" fillId="0" borderId="29" xfId="39" applyNumberFormat="1" applyFont="1" applyFill="1" applyBorder="1" applyAlignment="1">
      <alignment horizontal="center" vertical="center" wrapText="1"/>
    </xf>
    <xf numFmtId="0" fontId="38" fillId="36" borderId="131" xfId="127" applyFont="1" applyFill="1" applyBorder="1" applyAlignment="1">
      <alignment horizontal="center" vertical="center" wrapText="1"/>
    </xf>
    <xf numFmtId="37" fontId="115" fillId="0" borderId="38" xfId="39" applyNumberFormat="1" applyFont="1" applyFill="1" applyBorder="1" applyAlignment="1">
      <alignment horizontal="center" vertical="center" wrapText="1"/>
    </xf>
    <xf numFmtId="37" fontId="115" fillId="0" borderId="60" xfId="39" applyNumberFormat="1" applyFont="1" applyFill="1" applyBorder="1" applyAlignment="1">
      <alignment horizontal="center" vertical="center" wrapText="1"/>
    </xf>
    <xf numFmtId="0" fontId="115" fillId="39" borderId="115" xfId="127" applyFill="1" applyBorder="1" applyAlignment="1">
      <alignment vertical="center" wrapText="1"/>
    </xf>
    <xf numFmtId="0" fontId="115" fillId="39" borderId="101" xfId="127" applyFill="1" applyBorder="1" applyAlignment="1">
      <alignment vertical="center" wrapText="1"/>
    </xf>
    <xf numFmtId="10" fontId="38" fillId="0" borderId="80" xfId="127" applyNumberFormat="1" applyFont="1" applyBorder="1" applyAlignment="1">
      <alignment horizontal="center" vertical="center"/>
    </xf>
    <xf numFmtId="0" fontId="38" fillId="43" borderId="24" xfId="0" applyFont="1" applyFill="1" applyBorder="1"/>
    <xf numFmtId="0" fontId="38" fillId="43" borderId="103" xfId="0" applyFont="1" applyFill="1" applyBorder="1"/>
    <xf numFmtId="0" fontId="38" fillId="43" borderId="113" xfId="0" applyFont="1" applyFill="1" applyBorder="1"/>
    <xf numFmtId="0" fontId="38" fillId="43" borderId="29" xfId="0" applyFont="1" applyFill="1" applyBorder="1"/>
    <xf numFmtId="0" fontId="38" fillId="43" borderId="37" xfId="0" applyFont="1" applyFill="1" applyBorder="1"/>
    <xf numFmtId="0" fontId="38" fillId="43" borderId="65" xfId="0" applyFont="1" applyFill="1" applyBorder="1"/>
    <xf numFmtId="0" fontId="0" fillId="43" borderId="36" xfId="0" applyFill="1" applyBorder="1"/>
    <xf numFmtId="0" fontId="38" fillId="43" borderId="36" xfId="0" applyFont="1" applyFill="1" applyBorder="1"/>
    <xf numFmtId="0" fontId="0" fillId="0" borderId="37" xfId="0" applyBorder="1"/>
    <xf numFmtId="0" fontId="38" fillId="0" borderId="65" xfId="0" applyFont="1" applyBorder="1"/>
    <xf numFmtId="0" fontId="0" fillId="0" borderId="67" xfId="0" applyBorder="1"/>
    <xf numFmtId="0" fontId="0" fillId="43" borderId="74" xfId="0" applyFill="1" applyBorder="1"/>
    <xf numFmtId="0" fontId="38" fillId="43" borderId="74" xfId="0" applyFont="1" applyFill="1" applyBorder="1"/>
    <xf numFmtId="0" fontId="0" fillId="0" borderId="74" xfId="0" applyBorder="1"/>
    <xf numFmtId="0" fontId="0" fillId="0" borderId="25" xfId="0" applyBorder="1"/>
    <xf numFmtId="0" fontId="0" fillId="43" borderId="35" xfId="0" applyFill="1" applyBorder="1"/>
    <xf numFmtId="0" fontId="38" fillId="43" borderId="35" xfId="0" applyFont="1" applyFill="1" applyBorder="1"/>
    <xf numFmtId="0" fontId="0" fillId="0" borderId="35" xfId="0" applyBorder="1"/>
    <xf numFmtId="0" fontId="0" fillId="0" borderId="36" xfId="0" applyBorder="1"/>
    <xf numFmtId="0" fontId="0" fillId="43" borderId="37" xfId="0" applyFill="1"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5" fillId="36" borderId="89" xfId="2" applyNumberFormat="1" applyFont="1" applyFill="1" applyBorder="1"/>
    <xf numFmtId="165" fontId="115" fillId="36" borderId="90" xfId="2" applyNumberFormat="1" applyFont="1" applyFill="1" applyBorder="1"/>
    <xf numFmtId="165" fontId="115" fillId="36" borderId="105" xfId="2" applyNumberFormat="1" applyFont="1" applyFill="1" applyBorder="1"/>
    <xf numFmtId="0" fontId="115" fillId="36" borderId="89" xfId="132" applyFill="1" applyBorder="1"/>
    <xf numFmtId="0" fontId="115" fillId="36" borderId="90" xfId="132" applyFill="1" applyBorder="1"/>
    <xf numFmtId="0" fontId="115" fillId="36" borderId="105" xfId="132" applyFill="1" applyBorder="1"/>
    <xf numFmtId="42" fontId="0" fillId="0" borderId="63" xfId="703" applyNumberFormat="1" applyFont="1" applyBorder="1" applyAlignment="1">
      <alignment vertical="top"/>
    </xf>
    <xf numFmtId="0" fontId="122" fillId="0" borderId="31" xfId="528" applyFont="1" applyBorder="1"/>
    <xf numFmtId="0" fontId="114"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1" fillId="0" borderId="0" xfId="528" applyFont="1" applyAlignment="1">
      <alignment horizontal="center"/>
    </xf>
    <xf numFmtId="0" fontId="38"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4" fillId="0" borderId="31" xfId="528" applyFont="1" applyBorder="1" applyAlignment="1">
      <alignment horizontal="center"/>
    </xf>
    <xf numFmtId="0" fontId="122" fillId="0" borderId="31" xfId="528" applyFont="1" applyBorder="1" applyAlignment="1">
      <alignment horizontal="center"/>
    </xf>
    <xf numFmtId="0" fontId="114"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4" fillId="0" borderId="148" xfId="528" applyFont="1" applyBorder="1"/>
    <xf numFmtId="0" fontId="114" fillId="0" borderId="59" xfId="0" applyFont="1" applyBorder="1"/>
    <xf numFmtId="0" fontId="114" fillId="0" borderId="24" xfId="0" applyFont="1" applyBorder="1"/>
    <xf numFmtId="0" fontId="110" fillId="0" borderId="0" xfId="0" applyFont="1" applyAlignment="1">
      <alignment wrapText="1"/>
    </xf>
    <xf numFmtId="0" fontId="38" fillId="42" borderId="75" xfId="0" applyFont="1" applyFill="1" applyBorder="1" applyAlignment="1">
      <alignment horizontal="center" vertical="center" wrapText="1"/>
    </xf>
    <xf numFmtId="0" fontId="114" fillId="0" borderId="0" xfId="0" applyFont="1" applyAlignment="1">
      <alignment horizontal="center" vertical="center"/>
    </xf>
    <xf numFmtId="0" fontId="0" fillId="0" borderId="0" xfId="0" applyAlignment="1">
      <alignment horizontal="center" vertical="center"/>
    </xf>
    <xf numFmtId="0" fontId="38" fillId="0" borderId="29" xfId="0" applyFont="1" applyBorder="1" applyAlignment="1">
      <alignment horizontal="center"/>
    </xf>
    <xf numFmtId="3" fontId="38" fillId="0" borderId="46" xfId="4" applyNumberFormat="1" applyFont="1" applyBorder="1"/>
    <xf numFmtId="0" fontId="0" fillId="0" borderId="149" xfId="0" applyBorder="1"/>
    <xf numFmtId="0" fontId="38" fillId="36" borderId="150" xfId="0" applyFont="1" applyFill="1" applyBorder="1" applyAlignment="1">
      <alignment horizontal="center"/>
    </xf>
    <xf numFmtId="0" fontId="38" fillId="0" borderId="150" xfId="0" applyFont="1" applyBorder="1" applyAlignment="1">
      <alignment horizontal="center"/>
    </xf>
    <xf numFmtId="0" fontId="38" fillId="0" borderId="32" xfId="528" applyFont="1" applyBorder="1"/>
    <xf numFmtId="0" fontId="38" fillId="36" borderId="24" xfId="0" applyFont="1" applyFill="1" applyBorder="1" applyAlignment="1">
      <alignment horizontal="center" vertical="center"/>
    </xf>
    <xf numFmtId="164" fontId="75" fillId="0" borderId="8" xfId="0" applyNumberFormat="1" applyFont="1" applyBorder="1"/>
    <xf numFmtId="175" fontId="75" fillId="0" borderId="8" xfId="0" applyNumberFormat="1" applyFont="1" applyBorder="1"/>
    <xf numFmtId="164" fontId="75" fillId="0" borderId="8" xfId="39" applyNumberFormat="1" applyFont="1" applyFill="1" applyBorder="1"/>
    <xf numFmtId="0" fontId="38" fillId="0" borderId="59" xfId="0" applyFont="1" applyBorder="1"/>
    <xf numFmtId="9" fontId="0" fillId="0" borderId="60" xfId="703" applyNumberFormat="1" applyFont="1" applyBorder="1" applyAlignment="1">
      <alignment vertical="center"/>
    </xf>
    <xf numFmtId="0" fontId="109" fillId="0" borderId="59" xfId="0" quotePrefix="1" applyFont="1" applyBorder="1" applyAlignment="1">
      <alignment horizontal="left"/>
    </xf>
    <xf numFmtId="0" fontId="0" fillId="0" borderId="59" xfId="0" quotePrefix="1" applyBorder="1" applyAlignment="1">
      <alignment horizontal="left"/>
    </xf>
    <xf numFmtId="0" fontId="38" fillId="36" borderId="27" xfId="0" applyFont="1" applyFill="1" applyBorder="1" applyAlignment="1">
      <alignment horizontal="center" vertical="center"/>
    </xf>
    <xf numFmtId="0" fontId="38" fillId="0" borderId="63" xfId="0" applyFont="1" applyBorder="1"/>
    <xf numFmtId="0" fontId="109" fillId="0" borderId="63" xfId="0" quotePrefix="1" applyFont="1" applyBorder="1" applyAlignment="1">
      <alignment horizontal="left"/>
    </xf>
    <xf numFmtId="0" fontId="0" fillId="0" borderId="63" xfId="0" quotePrefix="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0" fontId="0" fillId="37" borderId="36" xfId="0" applyFill="1" applyBorder="1"/>
    <xf numFmtId="42" fontId="0" fillId="0" borderId="36" xfId="0" applyNumberFormat="1" applyBorder="1"/>
    <xf numFmtId="0" fontId="38" fillId="36" borderId="60" xfId="0" quotePrefix="1" applyFont="1" applyFill="1" applyBorder="1" applyAlignment="1">
      <alignment horizontal="center"/>
    </xf>
    <xf numFmtId="42" fontId="0" fillId="0" borderId="60" xfId="0" applyNumberFormat="1" applyBorder="1"/>
    <xf numFmtId="42" fontId="0" fillId="0" borderId="59" xfId="0" applyNumberFormat="1" applyBorder="1"/>
    <xf numFmtId="6" fontId="0" fillId="0" borderId="59" xfId="0" applyNumberFormat="1" applyBorder="1"/>
    <xf numFmtId="0" fontId="38"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42" fontId="0" fillId="0" borderId="53" xfId="0" applyNumberFormat="1" applyBorder="1"/>
    <xf numFmtId="0" fontId="38" fillId="36" borderId="5" xfId="0" applyFont="1" applyFill="1" applyBorder="1" applyAlignment="1">
      <alignment horizontal="center"/>
    </xf>
    <xf numFmtId="165" fontId="0" fillId="0" borderId="36" xfId="703" applyNumberFormat="1" applyFont="1" applyFill="1" applyBorder="1" applyAlignment="1">
      <alignment vertical="center"/>
    </xf>
    <xf numFmtId="0" fontId="38"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38" fillId="36" borderId="63" xfId="0" applyFont="1" applyFill="1" applyBorder="1" applyAlignment="1">
      <alignment horizontal="center"/>
    </xf>
    <xf numFmtId="0" fontId="0" fillId="37" borderId="63" xfId="0" applyFill="1" applyBorder="1"/>
    <xf numFmtId="9" fontId="0" fillId="0" borderId="59" xfId="703" applyNumberFormat="1" applyFont="1" applyBorder="1" applyAlignment="1">
      <alignment vertical="center"/>
    </xf>
    <xf numFmtId="0" fontId="109" fillId="0" borderId="43" xfId="0" applyFont="1" applyBorder="1"/>
    <xf numFmtId="0" fontId="109" fillId="0" borderId="25" xfId="0" applyFont="1" applyBorder="1"/>
    <xf numFmtId="42" fontId="0" fillId="0" borderId="26" xfId="0" applyNumberFormat="1" applyBorder="1"/>
    <xf numFmtId="42" fontId="0" fillId="0" borderId="44" xfId="0" applyNumberFormat="1" applyBorder="1"/>
    <xf numFmtId="42" fontId="0" fillId="0" borderId="35"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38" fillId="0" borderId="78" xfId="0" applyNumberFormat="1" applyFont="1" applyBorder="1"/>
    <xf numFmtId="6" fontId="38" fillId="0" borderId="79" xfId="0" applyNumberFormat="1" applyFont="1" applyBorder="1"/>
    <xf numFmtId="6" fontId="38" fillId="0" borderId="80" xfId="0" applyNumberFormat="1" applyFont="1" applyBorder="1"/>
    <xf numFmtId="6" fontId="38" fillId="0" borderId="107" xfId="0" applyNumberFormat="1" applyFont="1" applyBorder="1"/>
    <xf numFmtId="6" fontId="38" fillId="0" borderId="115" xfId="0" applyNumberFormat="1" applyFont="1" applyBorder="1"/>
    <xf numFmtId="0" fontId="0" fillId="0" borderId="43" xfId="0" quotePrefix="1" applyBorder="1" applyAlignment="1">
      <alignment horizontal="left"/>
    </xf>
    <xf numFmtId="42" fontId="0" fillId="0" borderId="25" xfId="0" applyNumberFormat="1" applyBorder="1"/>
    <xf numFmtId="42" fontId="0" fillId="0" borderId="33" xfId="0" applyNumberFormat="1" applyBorder="1"/>
    <xf numFmtId="9" fontId="0" fillId="0" borderId="26" xfId="703" applyNumberFormat="1" applyFont="1" applyBorder="1" applyAlignment="1">
      <alignment vertical="center"/>
    </xf>
    <xf numFmtId="0" fontId="39" fillId="0" borderId="0" xfId="0" applyFont="1" applyAlignment="1">
      <alignment horizontal="center"/>
    </xf>
    <xf numFmtId="0" fontId="123" fillId="0" borderId="0" xfId="0" applyFont="1"/>
    <xf numFmtId="6" fontId="0" fillId="0" borderId="89" xfId="703" applyNumberFormat="1" applyFont="1" applyBorder="1" applyAlignment="1">
      <alignment horizontal="right" vertical="center"/>
    </xf>
    <xf numFmtId="6" fontId="0" fillId="0" borderId="27" xfId="703" applyNumberFormat="1" applyFont="1" applyBorder="1" applyAlignment="1">
      <alignment horizontal="right" vertical="center"/>
    </xf>
    <xf numFmtId="6" fontId="0" fillId="0" borderId="29" xfId="703" applyNumberFormat="1" applyFont="1" applyBorder="1" applyAlignment="1">
      <alignment horizontal="right" vertical="center"/>
    </xf>
    <xf numFmtId="6" fontId="0" fillId="0" borderId="103" xfId="703" applyNumberFormat="1" applyFont="1" applyBorder="1" applyAlignment="1">
      <alignment horizontal="right" vertical="center"/>
    </xf>
    <xf numFmtId="6" fontId="0" fillId="0" borderId="27" xfId="703" applyNumberFormat="1" applyFont="1" applyFill="1" applyBorder="1" applyAlignment="1">
      <alignment horizontal="right" vertical="center"/>
    </xf>
    <xf numFmtId="6" fontId="0" fillId="0" borderId="29" xfId="703" applyNumberFormat="1" applyFont="1" applyFill="1" applyBorder="1" applyAlignment="1">
      <alignment horizontal="right" vertical="center"/>
    </xf>
    <xf numFmtId="6" fontId="0" fillId="0" borderId="59" xfId="703" applyNumberFormat="1" applyFont="1" applyBorder="1" applyAlignment="1">
      <alignment horizontal="right" vertical="center"/>
    </xf>
    <xf numFmtId="6" fontId="0" fillId="0" borderId="8" xfId="703" applyNumberFormat="1" applyFont="1" applyBorder="1" applyAlignment="1">
      <alignment horizontal="right" vertical="center"/>
    </xf>
    <xf numFmtId="6" fontId="115" fillId="0" borderId="27" xfId="703" applyNumberFormat="1" applyFont="1" applyBorder="1" applyAlignment="1">
      <alignment vertical="top"/>
    </xf>
    <xf numFmtId="6" fontId="115" fillId="0" borderId="29" xfId="703" applyNumberFormat="1" applyFont="1" applyBorder="1" applyAlignment="1">
      <alignment vertical="top"/>
    </xf>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4" fillId="0" borderId="32" xfId="0" applyFont="1" applyBorder="1"/>
    <xf numFmtId="14" fontId="0" fillId="0" borderId="36" xfId="0" applyNumberFormat="1" applyBorder="1"/>
    <xf numFmtId="0" fontId="75" fillId="0" borderId="25" xfId="0" applyFont="1" applyBorder="1"/>
    <xf numFmtId="0" fontId="75" fillId="0" borderId="24" xfId="0" applyFont="1" applyBorder="1"/>
    <xf numFmtId="0" fontId="38" fillId="0" borderId="38" xfId="0" applyFont="1" applyBorder="1" applyAlignment="1">
      <alignment horizontal="right"/>
    </xf>
    <xf numFmtId="0" fontId="38" fillId="0" borderId="151" xfId="0" applyFont="1" applyBorder="1" applyAlignment="1">
      <alignment horizontal="right"/>
    </xf>
    <xf numFmtId="0" fontId="0" fillId="0" borderId="53" xfId="0" applyBorder="1"/>
    <xf numFmtId="10" fontId="75" fillId="0" borderId="60" xfId="187" applyNumberFormat="1" applyFont="1" applyFill="1" applyBorder="1"/>
    <xf numFmtId="10" fontId="75" fillId="37" borderId="60" xfId="0" applyNumberFormat="1" applyFont="1" applyFill="1" applyBorder="1"/>
    <xf numFmtId="10" fontId="75" fillId="0" borderId="60" xfId="0" applyNumberFormat="1" applyFont="1" applyBorder="1"/>
    <xf numFmtId="10" fontId="75" fillId="0" borderId="60" xfId="187" applyNumberFormat="1" applyFont="1" applyBorder="1"/>
    <xf numFmtId="10" fontId="0"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10" fontId="0" fillId="37" borderId="60" xfId="0" applyNumberFormat="1" applyFill="1" applyBorder="1"/>
    <xf numFmtId="0" fontId="0" fillId="35" borderId="63"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78" xfId="0" applyFill="1" applyBorder="1" applyAlignment="1">
      <alignment vertical="center"/>
    </xf>
    <xf numFmtId="0" fontId="114" fillId="0" borderId="36" xfId="0" applyFont="1" applyBorder="1"/>
    <xf numFmtId="0" fontId="114" fillId="0" borderId="37" xfId="0" applyFont="1" applyBorder="1"/>
    <xf numFmtId="0" fontId="75" fillId="0" borderId="8" xfId="0" applyFont="1" applyBorder="1" applyAlignment="1">
      <alignment vertical="center"/>
    </xf>
    <xf numFmtId="0" fontId="114" fillId="0" borderId="8" xfId="0" applyFont="1" applyBorder="1"/>
    <xf numFmtId="165" fontId="75" fillId="0" borderId="8" xfId="2" applyNumberFormat="1" applyFont="1" applyFill="1" applyBorder="1"/>
    <xf numFmtId="164" fontId="75" fillId="0" borderId="79" xfId="0" applyNumberFormat="1" applyFont="1" applyBorder="1"/>
    <xf numFmtId="165" fontId="75" fillId="0" borderId="79" xfId="2" applyNumberFormat="1" applyFont="1" applyFill="1" applyBorder="1"/>
    <xf numFmtId="164" fontId="0" fillId="0" borderId="0" xfId="39" applyNumberFormat="1" applyFont="1" applyFill="1" applyBorder="1"/>
    <xf numFmtId="0" fontId="75" fillId="0" borderId="70" xfId="0" applyFont="1" applyBorder="1" applyAlignment="1">
      <alignment horizontal="center"/>
    </xf>
    <xf numFmtId="0" fontId="75" fillId="0" borderId="69" xfId="0" applyFont="1" applyBorder="1" applyAlignment="1">
      <alignment horizontal="center"/>
    </xf>
    <xf numFmtId="165" fontId="115" fillId="0" borderId="110" xfId="31334" applyNumberFormat="1" applyFont="1" applyFill="1" applyBorder="1"/>
    <xf numFmtId="165" fontId="115" fillId="0" borderId="111" xfId="2" applyNumberFormat="1" applyFont="1" applyFill="1" applyBorder="1"/>
    <xf numFmtId="165" fontId="115" fillId="0" borderId="112" xfId="2" applyNumberFormat="1" applyFont="1" applyFill="1" applyBorder="1"/>
    <xf numFmtId="0" fontId="38" fillId="0" borderId="78" xfId="0" applyFont="1" applyBorder="1" applyAlignment="1">
      <alignment horizontal="center" vertical="center" wrapText="1" readingOrder="1"/>
    </xf>
    <xf numFmtId="0" fontId="38" fillId="0" borderId="79" xfId="0" applyFont="1" applyBorder="1" applyAlignment="1">
      <alignment horizontal="center" vertical="center" wrapText="1" readingOrder="1"/>
    </xf>
    <xf numFmtId="0" fontId="38" fillId="0" borderId="80" xfId="0" applyFont="1" applyBorder="1" applyAlignment="1">
      <alignment horizontal="center" vertical="center" wrapText="1" readingOrder="1"/>
    </xf>
    <xf numFmtId="0" fontId="0" fillId="0" borderId="8" xfId="0" applyBorder="1" applyAlignment="1">
      <alignment horizontal="left" vertical="center" wrapText="1" readingOrder="1"/>
    </xf>
    <xf numFmtId="0" fontId="38" fillId="44" borderId="63" xfId="0" applyFont="1" applyFill="1" applyBorder="1" applyAlignment="1">
      <alignment wrapText="1"/>
    </xf>
    <xf numFmtId="0" fontId="38" fillId="44" borderId="100" xfId="0" applyFont="1" applyFill="1" applyBorder="1" applyAlignment="1">
      <alignment wrapText="1"/>
    </xf>
    <xf numFmtId="0" fontId="38" fillId="44"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38" fillId="0" borderId="65" xfId="0" applyFont="1" applyBorder="1" applyAlignment="1">
      <alignment wrapText="1"/>
    </xf>
    <xf numFmtId="0" fontId="38" fillId="0" borderId="32" xfId="0" applyFont="1" applyBorder="1" applyAlignment="1">
      <alignment wrapText="1"/>
    </xf>
    <xf numFmtId="0" fontId="38" fillId="44" borderId="27" xfId="0" applyFont="1" applyFill="1" applyBorder="1" applyAlignment="1">
      <alignment wrapText="1"/>
    </xf>
    <xf numFmtId="0" fontId="38" fillId="44" borderId="32" xfId="0" applyFont="1" applyFill="1" applyBorder="1" applyAlignment="1">
      <alignment wrapText="1"/>
    </xf>
    <xf numFmtId="0" fontId="38" fillId="44" borderId="65" xfId="0" applyFont="1" applyFill="1" applyBorder="1" applyAlignment="1">
      <alignment wrapText="1"/>
    </xf>
    <xf numFmtId="0" fontId="0" fillId="0" borderId="32" xfId="0" applyBorder="1" applyAlignment="1">
      <alignment wrapText="1"/>
    </xf>
    <xf numFmtId="0" fontId="38" fillId="44" borderId="24" xfId="0" applyFont="1" applyFill="1" applyBorder="1" applyAlignment="1">
      <alignment wrapText="1"/>
    </xf>
    <xf numFmtId="0" fontId="38" fillId="44" borderId="37" xfId="0" applyFont="1" applyFill="1" applyBorder="1" applyAlignment="1">
      <alignment wrapText="1"/>
    </xf>
    <xf numFmtId="9" fontId="0" fillId="0" borderId="50" xfId="0" applyNumberFormat="1" applyBorder="1"/>
    <xf numFmtId="0" fontId="0" fillId="0" borderId="48" xfId="0" applyBorder="1"/>
    <xf numFmtId="0" fontId="0" fillId="0" borderId="52" xfId="0" applyBorder="1"/>
    <xf numFmtId="9" fontId="0" fillId="0" borderId="52" xfId="0" applyNumberFormat="1" applyBorder="1"/>
    <xf numFmtId="0" fontId="38" fillId="44" borderId="75" xfId="0" applyFont="1" applyFill="1" applyBorder="1" applyAlignment="1">
      <alignment horizontal="center" vertical="center" wrapText="1"/>
    </xf>
    <xf numFmtId="0" fontId="38" fillId="44" borderId="77" xfId="0" applyFont="1" applyFill="1" applyBorder="1" applyAlignment="1">
      <alignment horizontal="center" vertical="center" wrapText="1"/>
    </xf>
    <xf numFmtId="0" fontId="38" fillId="44" borderId="53" xfId="0" applyFont="1" applyFill="1" applyBorder="1" applyAlignment="1">
      <alignment wrapText="1"/>
    </xf>
    <xf numFmtId="0" fontId="38" fillId="0" borderId="87" xfId="0" applyFont="1" applyBorder="1" applyAlignment="1">
      <alignment wrapText="1"/>
    </xf>
    <xf numFmtId="0" fontId="38" fillId="0" borderId="86" xfId="0" applyFont="1" applyBorder="1" applyAlignment="1">
      <alignment wrapText="1"/>
    </xf>
    <xf numFmtId="9" fontId="0" fillId="0" borderId="65" xfId="0" applyNumberFormat="1" applyBorder="1" applyAlignment="1">
      <alignment wrapText="1"/>
    </xf>
    <xf numFmtId="0" fontId="38" fillId="44" borderId="41" xfId="0" applyFont="1" applyFill="1" applyBorder="1" applyAlignment="1">
      <alignment wrapText="1"/>
    </xf>
    <xf numFmtId="0" fontId="110" fillId="0" borderId="59" xfId="0" applyFont="1" applyBorder="1"/>
    <xf numFmtId="0" fontId="110" fillId="0" borderId="24" xfId="0" applyFont="1" applyBorder="1"/>
    <xf numFmtId="0" fontId="110" fillId="0" borderId="58" xfId="0" applyFont="1" applyBorder="1"/>
    <xf numFmtId="43" fontId="0" fillId="0" borderId="0" xfId="4" applyFont="1"/>
    <xf numFmtId="43" fontId="115" fillId="0" borderId="0" xfId="4" quotePrefix="1" applyAlignment="1">
      <alignment horizontal="left" wrapText="1"/>
    </xf>
    <xf numFmtId="6" fontId="75" fillId="0" borderId="0" xfId="0" applyNumberFormat="1" applyFont="1"/>
    <xf numFmtId="6" fontId="0" fillId="0" borderId="121" xfId="0" applyNumberFormat="1" applyBorder="1"/>
    <xf numFmtId="165" fontId="115" fillId="0" borderId="60" xfId="703" applyNumberFormat="1" applyFont="1" applyBorder="1"/>
    <xf numFmtId="165" fontId="115" fillId="0" borderId="54" xfId="703" applyNumberFormat="1" applyFont="1" applyBorder="1"/>
    <xf numFmtId="176" fontId="0" fillId="0" borderId="0" xfId="0" applyNumberFormat="1" applyAlignment="1">
      <alignment wrapText="1"/>
    </xf>
    <xf numFmtId="6" fontId="0" fillId="0" borderId="0" xfId="0" quotePrefix="1" applyNumberFormat="1" applyAlignment="1">
      <alignment vertical="top"/>
    </xf>
    <xf numFmtId="176" fontId="0" fillId="41" borderId="28" xfId="2" applyNumberFormat="1" applyFont="1" applyFill="1" applyBorder="1"/>
    <xf numFmtId="6" fontId="119" fillId="0" borderId="0" xfId="0" applyNumberFormat="1" applyFont="1"/>
    <xf numFmtId="8" fontId="115" fillId="0" borderId="47" xfId="2" applyNumberFormat="1" applyFont="1" applyFill="1" applyBorder="1"/>
    <xf numFmtId="42" fontId="75" fillId="0" borderId="0" xfId="0" applyNumberFormat="1" applyFont="1"/>
    <xf numFmtId="164" fontId="0" fillId="0" borderId="65" xfId="4" applyNumberFormat="1" applyFont="1" applyBorder="1"/>
    <xf numFmtId="1" fontId="0" fillId="0" borderId="58" xfId="4" quotePrefix="1" applyNumberFormat="1" applyFont="1" applyBorder="1" applyAlignment="1">
      <alignment horizontal="right"/>
    </xf>
    <xf numFmtId="164" fontId="0" fillId="0" borderId="36" xfId="4" applyNumberFormat="1" applyFont="1" applyBorder="1" applyAlignment="1">
      <alignment horizontal="right"/>
    </xf>
    <xf numFmtId="164" fontId="0" fillId="0" borderId="8" xfId="4" applyNumberFormat="1" applyFont="1" applyBorder="1" applyAlignment="1">
      <alignment horizontal="right"/>
    </xf>
    <xf numFmtId="164" fontId="0" fillId="0" borderId="8" xfId="4" applyNumberFormat="1" applyFont="1" applyFill="1" applyBorder="1" applyAlignment="1">
      <alignment horizontal="right"/>
    </xf>
    <xf numFmtId="0" fontId="115" fillId="0" borderId="32" xfId="0" applyFont="1" applyBorder="1" applyAlignment="1">
      <alignment wrapText="1"/>
    </xf>
    <xf numFmtId="175" fontId="114" fillId="0" borderId="27" xfId="703" applyNumberFormat="1" applyFont="1" applyBorder="1" applyAlignment="1">
      <alignment horizontal="right" vertical="center"/>
    </xf>
    <xf numFmtId="175" fontId="114" fillId="0" borderId="29" xfId="703" applyNumberFormat="1" applyFont="1" applyBorder="1" applyAlignment="1">
      <alignment horizontal="right" vertical="center"/>
    </xf>
    <xf numFmtId="175" fontId="0" fillId="0" borderId="65" xfId="703" applyNumberFormat="1" applyFont="1" applyBorder="1" applyAlignment="1">
      <alignment horizontal="right" vertical="center"/>
    </xf>
    <xf numFmtId="5" fontId="75" fillId="0" borderId="121" xfId="0" applyNumberFormat="1" applyFont="1" applyBorder="1"/>
    <xf numFmtId="5" fontId="0" fillId="0" borderId="121" xfId="0" applyNumberFormat="1" applyBorder="1"/>
    <xf numFmtId="0" fontId="115" fillId="0" borderId="0" xfId="0" applyFont="1" applyAlignment="1">
      <alignment wrapText="1"/>
    </xf>
    <xf numFmtId="2" fontId="0" fillId="0" borderId="65" xfId="0" applyNumberFormat="1" applyBorder="1"/>
    <xf numFmtId="2" fontId="38" fillId="44" borderId="37" xfId="0" applyNumberFormat="1" applyFont="1" applyFill="1" applyBorder="1" applyAlignment="1">
      <alignment wrapText="1"/>
    </xf>
    <xf numFmtId="2" fontId="38" fillId="44" borderId="28" xfId="0" applyNumberFormat="1" applyFont="1" applyFill="1" applyBorder="1" applyAlignment="1">
      <alignment wrapText="1"/>
    </xf>
    <xf numFmtId="165" fontId="0" fillId="0" borderId="65" xfId="2" applyNumberFormat="1" applyFont="1" applyBorder="1"/>
    <xf numFmtId="165" fontId="38" fillId="44" borderId="38" xfId="2" applyNumberFormat="1" applyFont="1" applyFill="1" applyBorder="1" applyAlignment="1">
      <alignment wrapText="1"/>
    </xf>
    <xf numFmtId="164" fontId="38" fillId="0" borderId="65" xfId="4" applyNumberFormat="1" applyFont="1" applyBorder="1" applyAlignment="1">
      <alignment wrapText="1"/>
    </xf>
    <xf numFmtId="164" fontId="38" fillId="44" borderId="65" xfId="4" applyNumberFormat="1" applyFont="1" applyFill="1" applyBorder="1" applyAlignment="1">
      <alignment wrapText="1"/>
    </xf>
    <xf numFmtId="164" fontId="38" fillId="44" borderId="37" xfId="4" applyNumberFormat="1" applyFont="1" applyFill="1" applyBorder="1" applyAlignment="1">
      <alignment wrapText="1"/>
    </xf>
    <xf numFmtId="2" fontId="0" fillId="0" borderId="52" xfId="0" applyNumberFormat="1" applyBorder="1"/>
    <xf numFmtId="165" fontId="0" fillId="0" borderId="52" xfId="2" applyNumberFormat="1" applyFont="1" applyBorder="1"/>
    <xf numFmtId="164" fontId="0" fillId="0" borderId="52" xfId="4" applyNumberFormat="1" applyFont="1" applyBorder="1"/>
    <xf numFmtId="0" fontId="38" fillId="44" borderId="60" xfId="0" applyFont="1" applyFill="1" applyBorder="1" applyAlignment="1">
      <alignment wrapText="1"/>
    </xf>
    <xf numFmtId="0" fontId="38" fillId="44" borderId="38" xfId="0" applyFont="1" applyFill="1" applyBorder="1" applyAlignment="1">
      <alignment wrapText="1"/>
    </xf>
    <xf numFmtId="164" fontId="0" fillId="0" borderId="8" xfId="0" applyNumberFormat="1" applyFont="1" applyBorder="1" applyAlignment="1">
      <alignment horizontal="left"/>
    </xf>
    <xf numFmtId="43" fontId="0" fillId="0" borderId="0" xfId="0" applyNumberFormat="1"/>
    <xf numFmtId="0" fontId="115" fillId="0" borderId="0" xfId="127" applyFill="1"/>
    <xf numFmtId="0" fontId="115" fillId="0" borderId="0" xfId="127" applyFill="1" applyAlignment="1">
      <alignment horizontal="center"/>
    </xf>
    <xf numFmtId="0" fontId="0" fillId="0" borderId="27" xfId="0" applyFill="1" applyBorder="1" applyAlignment="1">
      <alignment wrapText="1"/>
    </xf>
    <xf numFmtId="0" fontId="0" fillId="0" borderId="32" xfId="0" applyFill="1" applyBorder="1"/>
    <xf numFmtId="0" fontId="115" fillId="0" borderId="31" xfId="0" applyFont="1" applyFill="1" applyBorder="1" applyAlignment="1">
      <alignment wrapText="1"/>
    </xf>
    <xf numFmtId="0" fontId="115" fillId="0" borderId="32" xfId="0" applyFont="1" applyFill="1" applyBorder="1" applyAlignment="1">
      <alignment wrapText="1"/>
    </xf>
    <xf numFmtId="0" fontId="75" fillId="0" borderId="32" xfId="0" applyFont="1" applyFill="1" applyBorder="1"/>
    <xf numFmtId="0" fontId="106" fillId="44" borderId="77" xfId="0" applyFont="1" applyFill="1" applyBorder="1" applyAlignment="1">
      <alignment horizontal="center" vertical="center" wrapText="1"/>
    </xf>
    <xf numFmtId="0" fontId="75" fillId="0" borderId="32" xfId="0" applyFont="1" applyBorder="1" applyAlignment="1">
      <alignment wrapText="1"/>
    </xf>
    <xf numFmtId="0" fontId="0" fillId="0" borderId="0" xfId="0" applyBorder="1"/>
    <xf numFmtId="164" fontId="0" fillId="0" borderId="0" xfId="4" applyNumberFormat="1" applyFont="1" applyBorder="1"/>
    <xf numFmtId="9" fontId="0" fillId="0" borderId="0" xfId="0" applyNumberFormat="1" applyBorder="1"/>
    <xf numFmtId="2" fontId="0" fillId="0" borderId="0" xfId="0" applyNumberFormat="1" applyBorder="1"/>
    <xf numFmtId="165" fontId="0" fillId="0" borderId="0" xfId="2" applyNumberFormat="1" applyFont="1" applyBorder="1"/>
    <xf numFmtId="0" fontId="75" fillId="0" borderId="27" xfId="0" applyFont="1" applyFill="1" applyBorder="1" applyAlignment="1">
      <alignment wrapText="1"/>
    </xf>
    <xf numFmtId="0" fontId="0" fillId="0" borderId="108" xfId="0" applyFill="1" applyBorder="1"/>
    <xf numFmtId="5" fontId="115" fillId="0" borderId="27" xfId="703" applyNumberFormat="1" applyFont="1" applyBorder="1" applyAlignment="1">
      <alignment horizontal="right" vertical="center"/>
    </xf>
    <xf numFmtId="5" fontId="0" fillId="0" borderId="29" xfId="703" applyNumberFormat="1" applyFont="1" applyBorder="1" applyAlignment="1">
      <alignment horizontal="right" vertical="center"/>
    </xf>
    <xf numFmtId="5" fontId="115" fillId="0" borderId="27" xfId="703" applyNumberFormat="1" applyFont="1" applyBorder="1" applyAlignment="1">
      <alignment vertical="top"/>
    </xf>
    <xf numFmtId="0" fontId="115" fillId="0" borderId="0" xfId="0" applyFont="1" applyAlignment="1">
      <alignment wrapText="1"/>
    </xf>
    <xf numFmtId="0" fontId="38" fillId="36" borderId="85" xfId="0" applyFont="1" applyFill="1" applyBorder="1" applyAlignment="1">
      <alignment horizontal="center" vertical="center" wrapText="1"/>
    </xf>
    <xf numFmtId="0" fontId="38" fillId="36" borderId="84" xfId="0" applyFont="1" applyFill="1" applyBorder="1" applyAlignment="1">
      <alignment horizontal="center" vertical="center" wrapText="1"/>
    </xf>
    <xf numFmtId="0" fontId="38" fillId="36" borderId="81" xfId="0" applyFont="1" applyFill="1" applyBorder="1" applyAlignment="1">
      <alignment horizontal="center" vertical="center" wrapText="1"/>
    </xf>
    <xf numFmtId="1" fontId="0" fillId="0" borderId="58" xfId="4" applyNumberFormat="1" applyFont="1" applyBorder="1" applyAlignment="1">
      <alignment horizontal="right"/>
    </xf>
    <xf numFmtId="0" fontId="0" fillId="0" borderId="8" xfId="0" applyFont="1" applyBorder="1" applyAlignment="1">
      <alignment vertical="center"/>
    </xf>
    <xf numFmtId="0" fontId="0" fillId="0" borderId="8" xfId="0" applyFont="1" applyBorder="1"/>
    <xf numFmtId="0" fontId="0" fillId="0" borderId="8" xfId="0" applyFont="1" applyBorder="1" applyAlignment="1">
      <alignment horizontal="center" vertical="center"/>
    </xf>
    <xf numFmtId="164" fontId="0" fillId="0" borderId="8" xfId="4" applyNumberFormat="1" applyFont="1" applyBorder="1" applyAlignment="1">
      <alignment vertical="center"/>
    </xf>
    <xf numFmtId="9" fontId="0" fillId="0" borderId="38" xfId="197" applyNumberFormat="1" applyFont="1" applyBorder="1"/>
    <xf numFmtId="42" fontId="115" fillId="0" borderId="8" xfId="528" applyNumberFormat="1" applyFill="1" applyBorder="1" applyAlignment="1">
      <alignment horizontal="right"/>
    </xf>
    <xf numFmtId="9" fontId="115" fillId="0" borderId="8" xfId="528" applyNumberFormat="1" applyFill="1" applyBorder="1"/>
    <xf numFmtId="6" fontId="0" fillId="0" borderId="120" xfId="0" applyNumberFormat="1" applyFill="1" applyBorder="1" applyAlignment="1">
      <alignment horizontal="right" vertical="center"/>
    </xf>
    <xf numFmtId="6" fontId="0" fillId="0" borderId="8" xfId="0" applyNumberFormat="1" applyFill="1" applyBorder="1" applyAlignment="1">
      <alignment horizontal="right" vertical="center"/>
    </xf>
    <xf numFmtId="42" fontId="0" fillId="0" borderId="121" xfId="0" applyNumberFormat="1" applyFill="1" applyBorder="1" applyAlignment="1">
      <alignment horizontal="right" vertical="center"/>
    </xf>
    <xf numFmtId="6" fontId="0" fillId="0" borderId="36" xfId="0" applyNumberFormat="1" applyFill="1" applyBorder="1" applyAlignment="1">
      <alignment horizontal="right" vertical="center"/>
    </xf>
    <xf numFmtId="0" fontId="0" fillId="0" borderId="0" xfId="0" applyFill="1"/>
    <xf numFmtId="0" fontId="115" fillId="0" borderId="0" xfId="132" applyFill="1"/>
    <xf numFmtId="171" fontId="0" fillId="37" borderId="31" xfId="528" applyNumberFormat="1" applyFont="1" applyFill="1" applyBorder="1"/>
    <xf numFmtId="0" fontId="0" fillId="0" borderId="50" xfId="0" applyBorder="1"/>
    <xf numFmtId="164" fontId="0" fillId="0" borderId="50" xfId="4" applyNumberFormat="1" applyFont="1" applyBorder="1"/>
    <xf numFmtId="2" fontId="0" fillId="0" borderId="50" xfId="0" applyNumberFormat="1" applyBorder="1"/>
    <xf numFmtId="165" fontId="0" fillId="0" borderId="50" xfId="2" applyNumberFormat="1" applyFont="1" applyBorder="1"/>
    <xf numFmtId="0" fontId="0" fillId="0" borderId="108" xfId="0" applyBorder="1" applyAlignment="1">
      <alignment horizontal="center"/>
    </xf>
    <xf numFmtId="10" fontId="76" fillId="0" borderId="0" xfId="0" applyNumberFormat="1" applyFont="1" applyAlignment="1">
      <alignment horizontal="left" wrapText="1"/>
    </xf>
    <xf numFmtId="10" fontId="0" fillId="0" borderId="0" xfId="0" applyNumberFormat="1"/>
    <xf numFmtId="10" fontId="38" fillId="36" borderId="104" xfId="0" applyNumberFormat="1" applyFont="1" applyFill="1" applyBorder="1" applyAlignment="1">
      <alignment horizontal="center" vertical="center" wrapText="1"/>
    </xf>
    <xf numFmtId="10" fontId="75" fillId="37" borderId="60" xfId="187" applyNumberFormat="1" applyFont="1" applyFill="1" applyBorder="1"/>
    <xf numFmtId="10" fontId="0" fillId="37" borderId="44" xfId="0" applyNumberFormat="1" applyFill="1" applyBorder="1"/>
    <xf numFmtId="10" fontId="0" fillId="37" borderId="80" xfId="187" applyNumberFormat="1" applyFont="1" applyFill="1" applyBorder="1"/>
    <xf numFmtId="10" fontId="115" fillId="0" borderId="0" xfId="0" applyNumberFormat="1" applyFont="1"/>
    <xf numFmtId="10" fontId="0" fillId="0" borderId="0" xfId="0" applyNumberFormat="1" applyAlignment="1">
      <alignment wrapText="1"/>
    </xf>
    <xf numFmtId="0" fontId="0" fillId="0" borderId="8" xfId="0" applyFill="1" applyBorder="1" applyAlignment="1">
      <alignment horizontal="center"/>
    </xf>
    <xf numFmtId="164" fontId="0" fillId="0" borderId="65" xfId="4" applyNumberFormat="1" applyFont="1" applyBorder="1" applyAlignment="1">
      <alignment wrapText="1"/>
    </xf>
    <xf numFmtId="164" fontId="0" fillId="44" borderId="65" xfId="4" applyNumberFormat="1" applyFont="1" applyFill="1" applyBorder="1" applyAlignment="1">
      <alignment wrapText="1"/>
    </xf>
    <xf numFmtId="164" fontId="0" fillId="44" borderId="37" xfId="4" applyNumberFormat="1" applyFont="1" applyFill="1" applyBorder="1" applyAlignment="1">
      <alignment wrapText="1"/>
    </xf>
    <xf numFmtId="9" fontId="0" fillId="0" borderId="8" xfId="1" applyFont="1" applyBorder="1"/>
    <xf numFmtId="9" fontId="0" fillId="0" borderId="100" xfId="1" applyFont="1" applyBorder="1"/>
    <xf numFmtId="9" fontId="0" fillId="0" borderId="31" xfId="1" applyFont="1" applyBorder="1"/>
    <xf numFmtId="9" fontId="0" fillId="0" borderId="61" xfId="1" applyFont="1" applyBorder="1"/>
    <xf numFmtId="0" fontId="0" fillId="0" borderId="0" xfId="0" applyAlignment="1">
      <alignment wrapText="1"/>
    </xf>
    <xf numFmtId="0" fontId="0" fillId="0" borderId="8" xfId="0" applyBorder="1" applyAlignment="1">
      <alignment horizontal="right"/>
    </xf>
    <xf numFmtId="0" fontId="0" fillId="0" borderId="100" xfId="0" applyBorder="1" applyAlignment="1">
      <alignment horizontal="right"/>
    </xf>
    <xf numFmtId="0" fontId="0" fillId="0" borderId="31" xfId="0" applyBorder="1" applyAlignment="1">
      <alignment horizontal="right"/>
    </xf>
    <xf numFmtId="0" fontId="0" fillId="0" borderId="61" xfId="0" applyBorder="1" applyAlignment="1">
      <alignment horizontal="right"/>
    </xf>
    <xf numFmtId="0" fontId="0" fillId="0" borderId="29" xfId="0" applyBorder="1" applyAlignment="1">
      <alignment horizontal="right"/>
    </xf>
    <xf numFmtId="0" fontId="0" fillId="0" borderId="38" xfId="0" applyBorder="1" applyAlignment="1">
      <alignment horizontal="right"/>
    </xf>
    <xf numFmtId="0" fontId="0" fillId="0" borderId="60" xfId="0" applyBorder="1" applyAlignment="1">
      <alignment horizontal="right"/>
    </xf>
    <xf numFmtId="49" fontId="0" fillId="0" borderId="0" xfId="0" applyNumberFormat="1" applyFill="1" applyAlignment="1">
      <alignment horizontal="center"/>
    </xf>
    <xf numFmtId="49" fontId="39" fillId="0" borderId="0" xfId="0" applyNumberFormat="1" applyFont="1" applyFill="1" applyAlignment="1">
      <alignment horizontal="center"/>
    </xf>
    <xf numFmtId="49" fontId="0" fillId="0" borderId="0" xfId="0" applyNumberFormat="1" applyFill="1" applyAlignment="1">
      <alignment horizontal="center"/>
    </xf>
    <xf numFmtId="0" fontId="123" fillId="0" borderId="0" xfId="528" applyFont="1" applyFill="1" applyAlignment="1">
      <alignment wrapText="1"/>
    </xf>
    <xf numFmtId="0" fontId="123" fillId="0" borderId="0" xfId="528" applyFont="1" applyFill="1" applyAlignment="1">
      <alignment horizontal="left" wrapText="1"/>
    </xf>
    <xf numFmtId="0" fontId="78" fillId="0" borderId="0" xfId="0" applyFont="1" applyFill="1" applyAlignment="1">
      <alignment vertical="center"/>
    </xf>
    <xf numFmtId="171" fontId="0" fillId="0" borderId="31" xfId="187" applyNumberFormat="1" applyFont="1" applyFill="1" applyBorder="1"/>
    <xf numFmtId="0" fontId="0" fillId="0" borderId="0" xfId="132" applyFont="1" applyFill="1"/>
    <xf numFmtId="10" fontId="38" fillId="0" borderId="0" xfId="0" applyNumberFormat="1" applyFont="1" applyFill="1" applyAlignment="1">
      <alignment horizontal="left"/>
    </xf>
    <xf numFmtId="0" fontId="38" fillId="0" borderId="0" xfId="0" applyFont="1" applyFill="1" applyAlignment="1">
      <alignment horizontal="left"/>
    </xf>
    <xf numFmtId="10" fontId="38" fillId="0" borderId="0" xfId="132" applyNumberFormat="1" applyFont="1" applyFill="1"/>
    <xf numFmtId="49" fontId="38" fillId="0" borderId="0" xfId="132" applyNumberFormat="1" applyFont="1" applyFill="1"/>
    <xf numFmtId="0" fontId="0" fillId="0" borderId="0" xfId="0" applyFill="1" applyAlignment="1">
      <alignment horizontal="center"/>
    </xf>
    <xf numFmtId="164" fontId="0" fillId="0" borderId="8" xfId="0" applyNumberFormat="1" applyFont="1" applyFill="1" applyBorder="1" applyAlignment="1">
      <alignment horizontal="left"/>
    </xf>
    <xf numFmtId="3" fontId="0" fillId="0" borderId="32" xfId="0" applyNumberFormat="1" applyBorder="1"/>
    <xf numFmtId="0" fontId="0" fillId="0" borderId="0" xfId="31345" applyFont="1" applyAlignment="1">
      <alignment horizontal="left" vertical="center"/>
    </xf>
    <xf numFmtId="0" fontId="0" fillId="0" borderId="0" xfId="0" applyBorder="1" applyAlignment="1">
      <alignment horizontal="left" vertical="center"/>
    </xf>
    <xf numFmtId="164" fontId="0" fillId="0" borderId="0" xfId="4" applyNumberFormat="1" applyFont="1" applyBorder="1" applyAlignment="1">
      <alignment horizontal="left" vertical="center"/>
    </xf>
    <xf numFmtId="9" fontId="0" fillId="0" borderId="0" xfId="0" applyNumberFormat="1" applyBorder="1" applyAlignment="1">
      <alignment horizontal="left" vertical="center"/>
    </xf>
    <xf numFmtId="2" fontId="0" fillId="0" borderId="0" xfId="0" applyNumberFormat="1" applyBorder="1" applyAlignment="1">
      <alignment horizontal="left" vertical="center"/>
    </xf>
    <xf numFmtId="165" fontId="0" fillId="0" borderId="0" xfId="2" applyNumberFormat="1" applyFont="1" applyBorder="1" applyAlignment="1">
      <alignment horizontal="left" vertical="center"/>
    </xf>
    <xf numFmtId="0" fontId="0" fillId="0" borderId="0" xfId="0" applyAlignment="1">
      <alignment horizontal="left" vertical="center"/>
    </xf>
    <xf numFmtId="0" fontId="0" fillId="0" borderId="0" xfId="31337" applyFont="1" applyAlignment="1">
      <alignment horizontal="left" vertical="center"/>
    </xf>
    <xf numFmtId="0" fontId="0" fillId="0" borderId="0" xfId="31345" applyFont="1" applyFill="1" applyBorder="1" applyAlignment="1">
      <alignment horizontal="left" vertical="center"/>
    </xf>
    <xf numFmtId="0" fontId="115" fillId="0" borderId="0" xfId="0" applyFont="1" applyAlignment="1">
      <alignment horizontal="left" vertical="center" wrapText="1"/>
    </xf>
    <xf numFmtId="0" fontId="115" fillId="0" borderId="0" xfId="0" applyFont="1" applyAlignment="1">
      <alignment horizontal="left" vertical="center"/>
    </xf>
    <xf numFmtId="0" fontId="0" fillId="0" borderId="25" xfId="127" applyFont="1" applyBorder="1"/>
    <xf numFmtId="49" fontId="38" fillId="0" borderId="0" xfId="0" applyNumberFormat="1" applyFont="1" applyFill="1" applyAlignment="1">
      <alignment horizontal="center"/>
    </xf>
    <xf numFmtId="0" fontId="38" fillId="0" borderId="0" xfId="31345" applyFont="1" applyFill="1"/>
    <xf numFmtId="0" fontId="0" fillId="0" borderId="32" xfId="0" applyFont="1" applyBorder="1" applyAlignment="1">
      <alignment horizontal="right" wrapText="1"/>
    </xf>
    <xf numFmtId="0" fontId="0" fillId="0" borderId="65" xfId="0" applyBorder="1" applyAlignment="1">
      <alignment horizontal="right"/>
    </xf>
    <xf numFmtId="9" fontId="0" fillId="0" borderId="65" xfId="0" applyNumberFormat="1" applyBorder="1" applyAlignment="1">
      <alignment horizontal="right"/>
    </xf>
    <xf numFmtId="3" fontId="0" fillId="0" borderId="52" xfId="0" applyNumberFormat="1" applyBorder="1"/>
    <xf numFmtId="0" fontId="0" fillId="0" borderId="153" xfId="0" applyBorder="1" applyAlignment="1">
      <alignment vertical="center" wrapText="1"/>
    </xf>
    <xf numFmtId="3" fontId="0" fillId="0" borderId="154" xfId="0" applyNumberFormat="1" applyBorder="1" applyAlignment="1">
      <alignment vertical="center" wrapText="1"/>
    </xf>
    <xf numFmtId="3" fontId="38" fillId="0" borderId="155" xfId="4" applyNumberFormat="1" applyFont="1" applyFill="1" applyBorder="1"/>
    <xf numFmtId="3" fontId="0" fillId="0" borderId="35" xfId="4" applyNumberFormat="1" applyFont="1" applyBorder="1"/>
    <xf numFmtId="0" fontId="124" fillId="0" borderId="0" xfId="0" applyFont="1" applyFill="1" applyAlignment="1">
      <alignment vertical="center" wrapText="1"/>
    </xf>
    <xf numFmtId="0" fontId="38" fillId="0" borderId="0" xfId="0" applyFont="1" applyFill="1"/>
    <xf numFmtId="9" fontId="0" fillId="0" borderId="65" xfId="0" applyNumberFormat="1" applyFill="1" applyBorder="1"/>
    <xf numFmtId="0" fontId="0" fillId="0" borderId="29" xfId="0" applyBorder="1" applyAlignment="1">
      <alignment wrapText="1"/>
    </xf>
    <xf numFmtId="0" fontId="0" fillId="0" borderId="8" xfId="0" applyBorder="1" applyAlignment="1">
      <alignment wrapText="1"/>
    </xf>
    <xf numFmtId="0" fontId="0" fillId="0" borderId="0" xfId="0" quotePrefix="1" applyAlignment="1">
      <alignment horizontal="left" wrapText="1"/>
    </xf>
    <xf numFmtId="0" fontId="0" fillId="0" borderId="0" xfId="0" applyAlignment="1">
      <alignment horizontal="left" wrapText="1"/>
    </xf>
    <xf numFmtId="0" fontId="39" fillId="0" borderId="0" xfId="132" applyFont="1" applyFill="1" applyAlignment="1">
      <alignment horizontal="center"/>
    </xf>
    <xf numFmtId="0" fontId="115" fillId="0" borderId="0" xfId="132" applyFill="1" applyAlignment="1">
      <alignment horizontal="center"/>
    </xf>
    <xf numFmtId="49" fontId="39" fillId="0" borderId="0" xfId="132" quotePrefix="1" applyNumberFormat="1" applyFont="1" applyFill="1" applyAlignment="1">
      <alignment horizontal="center"/>
    </xf>
    <xf numFmtId="49" fontId="115" fillId="0" borderId="0" xfId="132" applyNumberFormat="1" applyFill="1" applyAlignment="1">
      <alignment horizontal="center"/>
    </xf>
    <xf numFmtId="0" fontId="38" fillId="36" borderId="102" xfId="132" quotePrefix="1" applyFont="1" applyFill="1" applyBorder="1" applyAlignment="1">
      <alignment horizontal="center"/>
    </xf>
    <xf numFmtId="0" fontId="38" fillId="36" borderId="103" xfId="132" applyFont="1" applyFill="1" applyBorder="1" applyAlignment="1">
      <alignment horizontal="center"/>
    </xf>
    <xf numFmtId="0" fontId="38" fillId="36" borderId="104" xfId="132" applyFont="1" applyFill="1" applyBorder="1" applyAlignment="1">
      <alignment horizontal="center"/>
    </xf>
    <xf numFmtId="0" fontId="38" fillId="36" borderId="102" xfId="132" applyFont="1" applyFill="1" applyBorder="1" applyAlignment="1">
      <alignment horizontal="center"/>
    </xf>
    <xf numFmtId="0" fontId="38" fillId="0" borderId="0" xfId="132" quotePrefix="1" applyFont="1" applyAlignment="1">
      <alignment horizontal="left" wrapText="1"/>
    </xf>
    <xf numFmtId="0" fontId="39" fillId="0" borderId="76" xfId="132" applyFont="1" applyBorder="1" applyAlignment="1">
      <alignment horizontal="center"/>
    </xf>
    <xf numFmtId="0" fontId="39" fillId="0" borderId="101" xfId="132" applyFont="1" applyBorder="1" applyAlignment="1">
      <alignment horizontal="center"/>
    </xf>
    <xf numFmtId="0" fontId="39" fillId="0" borderId="77" xfId="132" applyFont="1" applyBorder="1" applyAlignment="1">
      <alignment horizontal="center"/>
    </xf>
    <xf numFmtId="0" fontId="0" fillId="0" borderId="0" xfId="31344" applyFont="1" applyAlignment="1">
      <alignment wrapText="1"/>
    </xf>
    <xf numFmtId="0" fontId="61" fillId="0" borderId="0" xfId="31343" applyAlignment="1">
      <alignment wrapText="1"/>
    </xf>
    <xf numFmtId="0" fontId="115" fillId="0" borderId="0" xfId="31305" quotePrefix="1" applyAlignment="1">
      <alignment horizontal="left" vertical="top" wrapText="1"/>
    </xf>
    <xf numFmtId="0" fontId="0" fillId="0" borderId="0" xfId="0" applyAlignment="1">
      <alignment horizontal="left" vertical="top" wrapText="1"/>
    </xf>
    <xf numFmtId="0" fontId="115" fillId="0" borderId="0" xfId="0" quotePrefix="1" applyFont="1" applyAlignment="1">
      <alignment horizontal="left" wrapText="1"/>
    </xf>
    <xf numFmtId="0" fontId="39" fillId="0" borderId="39" xfId="132" applyFont="1" applyFill="1" applyBorder="1" applyAlignment="1">
      <alignment horizontal="center"/>
    </xf>
    <xf numFmtId="0" fontId="115" fillId="0" borderId="50" xfId="132" applyFill="1" applyBorder="1" applyAlignment="1">
      <alignment horizontal="center"/>
    </xf>
    <xf numFmtId="15" fontId="39" fillId="0" borderId="56" xfId="528" applyNumberFormat="1" applyFont="1" applyFill="1" applyBorder="1" applyAlignment="1">
      <alignment horizontal="center"/>
    </xf>
    <xf numFmtId="0" fontId="39" fillId="0" borderId="51" xfId="528" applyFont="1" applyFill="1" applyBorder="1" applyAlignment="1">
      <alignment horizontal="center"/>
    </xf>
    <xf numFmtId="0" fontId="39" fillId="0" borderId="52" xfId="528" applyFont="1" applyFill="1" applyBorder="1" applyAlignment="1">
      <alignment horizontal="center"/>
    </xf>
    <xf numFmtId="0" fontId="38" fillId="0" borderId="102" xfId="132" quotePrefix="1" applyFont="1" applyBorder="1" applyAlignment="1">
      <alignment horizontal="center"/>
    </xf>
    <xf numFmtId="0" fontId="38" fillId="0" borderId="103" xfId="132" applyFont="1" applyBorder="1" applyAlignment="1">
      <alignment horizontal="center"/>
    </xf>
    <xf numFmtId="0" fontId="38" fillId="0" borderId="104" xfId="132" applyFont="1" applyBorder="1" applyAlignment="1">
      <alignment horizontal="center"/>
    </xf>
    <xf numFmtId="0" fontId="38" fillId="0" borderId="102" xfId="132" applyFont="1" applyBorder="1" applyAlignment="1">
      <alignment horizontal="center"/>
    </xf>
    <xf numFmtId="49" fontId="0" fillId="0" borderId="0" xfId="132" applyNumberFormat="1" applyFont="1" applyFill="1" applyAlignment="1">
      <alignment horizontal="center"/>
    </xf>
    <xf numFmtId="0" fontId="39" fillId="0" borderId="88" xfId="132" applyFont="1" applyFill="1" applyBorder="1" applyAlignment="1">
      <alignment horizontal="center"/>
    </xf>
    <xf numFmtId="0" fontId="39" fillId="0" borderId="49" xfId="132" applyFont="1" applyFill="1" applyBorder="1" applyAlignment="1">
      <alignment horizontal="center"/>
    </xf>
    <xf numFmtId="0" fontId="0" fillId="0" borderId="0" xfId="132" applyFont="1" applyFill="1" applyAlignment="1">
      <alignment horizontal="center"/>
    </xf>
    <xf numFmtId="0" fontId="0" fillId="0" borderId="50" xfId="132" applyFont="1" applyFill="1" applyBorder="1" applyAlignment="1">
      <alignment horizontal="center"/>
    </xf>
    <xf numFmtId="49" fontId="39" fillId="0" borderId="0" xfId="132" quotePrefix="1" applyNumberFormat="1" applyFont="1" applyAlignment="1">
      <alignment horizontal="center"/>
    </xf>
    <xf numFmtId="49" fontId="0" fillId="0" borderId="0" xfId="132" applyNumberFormat="1" applyFont="1" applyAlignment="1">
      <alignment horizontal="center"/>
    </xf>
    <xf numFmtId="0" fontId="38" fillId="36" borderId="87" xfId="132" applyFont="1" applyFill="1" applyBorder="1" applyAlignment="1">
      <alignment horizontal="left"/>
    </xf>
    <xf numFmtId="0" fontId="38" fillId="36" borderId="48" xfId="132" applyFont="1" applyFill="1" applyBorder="1" applyAlignment="1">
      <alignment horizontal="left"/>
    </xf>
    <xf numFmtId="0" fontId="0" fillId="0" borderId="0" xfId="0" applyAlignment="1">
      <alignment wrapText="1"/>
    </xf>
    <xf numFmtId="0" fontId="0" fillId="0" borderId="0" xfId="0" applyAlignment="1"/>
    <xf numFmtId="0" fontId="38" fillId="37" borderId="49" xfId="528" applyFont="1" applyFill="1" applyBorder="1" applyAlignment="1">
      <alignment horizontal="center" wrapText="1"/>
    </xf>
    <xf numFmtId="0" fontId="38" fillId="37" borderId="88" xfId="528" applyFont="1" applyFill="1" applyBorder="1" applyAlignment="1">
      <alignment horizontal="center" wrapText="1"/>
    </xf>
    <xf numFmtId="0" fontId="39" fillId="0" borderId="0" xfId="0" applyFont="1" applyFill="1" applyAlignment="1">
      <alignment horizontal="center"/>
    </xf>
    <xf numFmtId="0" fontId="39" fillId="36" borderId="116" xfId="528" applyFont="1" applyFill="1" applyBorder="1" applyAlignment="1">
      <alignment horizontal="center"/>
    </xf>
    <xf numFmtId="0" fontId="39" fillId="36" borderId="147" xfId="528" applyFont="1" applyFill="1" applyBorder="1" applyAlignment="1">
      <alignment horizontal="center"/>
    </xf>
    <xf numFmtId="0" fontId="38" fillId="36" borderId="85" xfId="528" applyFont="1" applyFill="1" applyBorder="1" applyAlignment="1">
      <alignment horizontal="center"/>
    </xf>
    <xf numFmtId="0" fontId="114" fillId="0" borderId="0" xfId="0" applyFont="1" applyAlignment="1">
      <alignment wrapText="1"/>
    </xf>
    <xf numFmtId="0" fontId="38" fillId="0" borderId="0" xfId="0" applyFont="1" applyFill="1" applyAlignment="1">
      <alignment horizontal="center"/>
    </xf>
    <xf numFmtId="0" fontId="38" fillId="0" borderId="0" xfId="132" applyFont="1" applyFill="1" applyAlignment="1">
      <alignment horizontal="center"/>
    </xf>
    <xf numFmtId="0" fontId="39" fillId="36" borderId="103" xfId="0" applyFont="1" applyFill="1" applyBorder="1" applyAlignment="1">
      <alignment horizontal="center" wrapText="1"/>
    </xf>
    <xf numFmtId="0" fontId="39" fillId="36" borderId="104" xfId="0" applyFont="1" applyFill="1" applyBorder="1" applyAlignment="1">
      <alignment horizontal="center" wrapText="1"/>
    </xf>
    <xf numFmtId="0" fontId="38" fillId="36" borderId="8" xfId="0" applyFont="1" applyFill="1" applyBorder="1" applyAlignment="1">
      <alignment horizontal="center"/>
    </xf>
    <xf numFmtId="0" fontId="38" fillId="36" borderId="60" xfId="0" applyFont="1" applyFill="1" applyBorder="1" applyAlignment="1">
      <alignment horizontal="center"/>
    </xf>
    <xf numFmtId="0" fontId="76" fillId="0" borderId="0" xfId="0" applyFont="1" applyAlignment="1">
      <alignment horizontal="center" wrapText="1"/>
    </xf>
    <xf numFmtId="49" fontId="38" fillId="0" borderId="0" xfId="132" quotePrefix="1" applyNumberFormat="1" applyFont="1" applyFill="1" applyAlignment="1">
      <alignment horizontal="center"/>
    </xf>
    <xf numFmtId="0" fontId="38" fillId="0" borderId="89" xfId="132" quotePrefix="1" applyFont="1" applyBorder="1" applyAlignment="1">
      <alignment horizontal="center" vertical="center"/>
    </xf>
    <xf numFmtId="0" fontId="38" fillId="0" borderId="90" xfId="132" quotePrefix="1" applyFont="1" applyBorder="1" applyAlignment="1">
      <alignment horizontal="center" vertical="center"/>
    </xf>
    <xf numFmtId="0" fontId="38" fillId="0" borderId="105" xfId="132" quotePrefix="1" applyFont="1" applyBorder="1" applyAlignment="1">
      <alignment horizontal="center" vertical="center"/>
    </xf>
    <xf numFmtId="0" fontId="75" fillId="0" borderId="0" xfId="0" applyFont="1" applyAlignment="1">
      <alignment horizontal="left" vertical="center" wrapText="1"/>
    </xf>
    <xf numFmtId="0" fontId="0" fillId="0" borderId="0" xfId="0" applyAlignment="1">
      <alignment horizontal="left"/>
    </xf>
    <xf numFmtId="0" fontId="39" fillId="0" borderId="0" xfId="0" applyFont="1" applyFill="1" applyAlignment="1">
      <alignment horizontal="center" wrapText="1"/>
    </xf>
    <xf numFmtId="0" fontId="75" fillId="0" borderId="0" xfId="0" applyFont="1" applyAlignment="1">
      <alignment vertical="center" wrapText="1"/>
    </xf>
    <xf numFmtId="0" fontId="39" fillId="42" borderId="113" xfId="0" applyFont="1" applyFill="1" applyBorder="1" applyAlignment="1">
      <alignment horizontal="center"/>
    </xf>
    <xf numFmtId="0" fontId="39" fillId="42" borderId="103" xfId="0" applyFont="1" applyFill="1" applyBorder="1" applyAlignment="1">
      <alignment horizontal="center"/>
    </xf>
    <xf numFmtId="0" fontId="39" fillId="42" borderId="104" xfId="0" applyFont="1" applyFill="1" applyBorder="1" applyAlignment="1">
      <alignment horizontal="center"/>
    </xf>
    <xf numFmtId="0" fontId="38" fillId="42" borderId="36" xfId="0" applyFont="1" applyFill="1" applyBorder="1" applyAlignment="1">
      <alignment horizontal="center"/>
    </xf>
    <xf numFmtId="0" fontId="38" fillId="42" borderId="8" xfId="0" applyFont="1" applyFill="1" applyBorder="1" applyAlignment="1">
      <alignment horizontal="center"/>
    </xf>
    <xf numFmtId="0" fontId="38" fillId="42" borderId="60"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0" fillId="0" borderId="0" xfId="146" applyFont="1" applyAlignment="1">
      <alignment wrapText="1"/>
    </xf>
    <xf numFmtId="0" fontId="0" fillId="0" borderId="0" xfId="146" applyFont="1" applyAlignment="1">
      <alignment horizontal="left" wrapText="1"/>
    </xf>
    <xf numFmtId="0" fontId="0" fillId="42" borderId="87" xfId="0" applyFill="1" applyBorder="1" applyAlignment="1">
      <alignment horizontal="center"/>
    </xf>
    <xf numFmtId="0" fontId="0" fillId="42" borderId="108" xfId="0" applyFill="1" applyBorder="1" applyAlignment="1">
      <alignment horizontal="center"/>
    </xf>
    <xf numFmtId="0" fontId="0" fillId="42" borderId="48" xfId="0" applyFill="1" applyBorder="1" applyAlignment="1">
      <alignment horizontal="center"/>
    </xf>
    <xf numFmtId="0" fontId="38" fillId="42" borderId="100" xfId="0" applyFont="1" applyFill="1" applyBorder="1" applyAlignment="1"/>
    <xf numFmtId="0" fontId="38" fillId="42" borderId="31" xfId="0" applyFont="1" applyFill="1" applyBorder="1" applyAlignment="1"/>
    <xf numFmtId="0" fontId="38" fillId="42" borderId="61" xfId="0" applyFont="1" applyFill="1" applyBorder="1" applyAlignment="1"/>
    <xf numFmtId="0" fontId="38" fillId="42" borderId="100" xfId="0" applyFont="1" applyFill="1" applyBorder="1" applyAlignment="1">
      <alignment horizontal="center" wrapText="1"/>
    </xf>
    <xf numFmtId="0" fontId="38" fillId="42" borderId="31" xfId="0" applyFont="1" applyFill="1" applyBorder="1" applyAlignment="1">
      <alignment horizontal="center" wrapText="1"/>
    </xf>
    <xf numFmtId="0" fontId="38" fillId="42" borderId="61" xfId="0" applyFont="1" applyFill="1" applyBorder="1" applyAlignment="1">
      <alignment horizontal="center" wrapText="1"/>
    </xf>
    <xf numFmtId="0" fontId="0" fillId="42" borderId="32" xfId="0" applyFill="1" applyBorder="1" applyAlignment="1">
      <alignment horizontal="center"/>
    </xf>
    <xf numFmtId="0" fontId="39" fillId="42" borderId="88" xfId="0" applyFont="1" applyFill="1" applyBorder="1" applyAlignment="1">
      <alignment horizontal="center"/>
    </xf>
    <xf numFmtId="0" fontId="39" fillId="42" borderId="49" xfId="0" applyFont="1" applyFill="1" applyBorder="1" applyAlignment="1">
      <alignment horizontal="center"/>
    </xf>
    <xf numFmtId="0" fontId="39" fillId="42" borderId="86" xfId="0" applyFont="1" applyFill="1" applyBorder="1" applyAlignment="1">
      <alignment horizontal="center"/>
    </xf>
    <xf numFmtId="0" fontId="38" fillId="42" borderId="102" xfId="0" applyFont="1" applyFill="1" applyBorder="1" applyAlignment="1">
      <alignment horizontal="center"/>
    </xf>
    <xf numFmtId="0" fontId="38" fillId="42" borderId="103" xfId="0" applyFont="1" applyFill="1" applyBorder="1" applyAlignment="1">
      <alignment horizontal="center"/>
    </xf>
    <xf numFmtId="0" fontId="38" fillId="42" borderId="104" xfId="0" applyFont="1" applyFill="1" applyBorder="1" applyAlignment="1">
      <alignment horizontal="center"/>
    </xf>
    <xf numFmtId="0" fontId="76" fillId="0" borderId="0" xfId="0" applyFont="1" applyAlignment="1">
      <alignment horizontal="left" wrapText="1"/>
    </xf>
    <xf numFmtId="0" fontId="39" fillId="0" borderId="76" xfId="0" applyFont="1" applyFill="1" applyBorder="1" applyAlignment="1">
      <alignment horizontal="center" wrapText="1"/>
    </xf>
    <xf numFmtId="0" fontId="39" fillId="0" borderId="77" xfId="0" applyFont="1" applyFill="1" applyBorder="1" applyAlignment="1">
      <alignment horizontal="center" wrapText="1"/>
    </xf>
    <xf numFmtId="0" fontId="39" fillId="0" borderId="76" xfId="0" applyFont="1" applyFill="1" applyBorder="1" applyAlignment="1">
      <alignment horizontal="center"/>
    </xf>
    <xf numFmtId="0" fontId="39" fillId="0" borderId="77" xfId="0" applyFont="1" applyFill="1" applyBorder="1" applyAlignment="1">
      <alignment horizontal="center"/>
    </xf>
    <xf numFmtId="49" fontId="39" fillId="0" borderId="0" xfId="0" applyNumberFormat="1" applyFont="1" applyFill="1" applyAlignment="1">
      <alignment horizontal="center"/>
    </xf>
    <xf numFmtId="0" fontId="0" fillId="0" borderId="0" xfId="0" applyFill="1" applyAlignment="1">
      <alignment horizontal="center"/>
    </xf>
    <xf numFmtId="0" fontId="38" fillId="0" borderId="74" xfId="0" applyFont="1" applyFill="1" applyBorder="1" applyAlignment="1">
      <alignment horizontal="center" wrapText="1"/>
    </xf>
    <xf numFmtId="0" fontId="38" fillId="0" borderId="66" xfId="0" applyFont="1" applyFill="1" applyBorder="1" applyAlignment="1">
      <alignment horizontal="center" wrapText="1"/>
    </xf>
    <xf numFmtId="0" fontId="38" fillId="0" borderId="42" xfId="0" applyFont="1" applyFill="1" applyBorder="1" applyAlignment="1">
      <alignment horizontal="center" wrapText="1"/>
    </xf>
    <xf numFmtId="0" fontId="38" fillId="0" borderId="74" xfId="0" applyFont="1" applyFill="1" applyBorder="1" applyAlignment="1">
      <alignment horizontal="center"/>
    </xf>
    <xf numFmtId="0" fontId="0" fillId="0" borderId="66" xfId="0" applyFill="1" applyBorder="1" applyAlignment="1">
      <alignment horizontal="center"/>
    </xf>
    <xf numFmtId="0" fontId="0" fillId="0" borderId="42" xfId="0" applyFill="1" applyBorder="1" applyAlignment="1">
      <alignment horizontal="center"/>
    </xf>
    <xf numFmtId="49" fontId="38" fillId="0" borderId="74" xfId="0" applyNumberFormat="1" applyFont="1" applyFill="1" applyBorder="1" applyAlignment="1">
      <alignment horizontal="center"/>
    </xf>
    <xf numFmtId="0" fontId="38" fillId="36" borderId="46" xfId="0" applyFont="1" applyFill="1" applyBorder="1" applyAlignment="1">
      <alignment horizontal="center"/>
    </xf>
    <xf numFmtId="0" fontId="38" fillId="36" borderId="47" xfId="0" applyFont="1" applyFill="1" applyBorder="1" applyAlignment="1">
      <alignment horizontal="center"/>
    </xf>
    <xf numFmtId="49" fontId="38" fillId="0" borderId="89" xfId="0" applyNumberFormat="1" applyFont="1" applyFill="1" applyBorder="1" applyAlignment="1">
      <alignment horizontal="center"/>
    </xf>
    <xf numFmtId="49" fontId="38" fillId="0" borderId="90" xfId="0" applyNumberFormat="1" applyFont="1" applyFill="1" applyBorder="1" applyAlignment="1">
      <alignment horizontal="center"/>
    </xf>
    <xf numFmtId="49" fontId="38" fillId="0" borderId="105" xfId="0" applyNumberFormat="1" applyFont="1" applyFill="1" applyBorder="1" applyAlignment="1">
      <alignment horizontal="center"/>
    </xf>
    <xf numFmtId="49" fontId="38" fillId="0" borderId="53" xfId="0" applyNumberFormat="1" applyFont="1" applyFill="1" applyBorder="1" applyAlignment="1">
      <alignment horizontal="center"/>
    </xf>
    <xf numFmtId="49" fontId="38" fillId="0" borderId="5" xfId="0" applyNumberFormat="1" applyFont="1" applyFill="1" applyBorder="1" applyAlignment="1">
      <alignment horizontal="center"/>
    </xf>
    <xf numFmtId="49" fontId="38" fillId="0" borderId="36" xfId="0" applyNumberFormat="1" applyFont="1" applyFill="1" applyBorder="1" applyAlignment="1">
      <alignment horizontal="center"/>
    </xf>
    <xf numFmtId="3" fontId="38" fillId="36" borderId="115" xfId="4" applyNumberFormat="1" applyFont="1" applyFill="1" applyBorder="1" applyAlignment="1">
      <alignment horizontal="center"/>
    </xf>
    <xf numFmtId="3" fontId="38" fillId="36" borderId="101" xfId="4" applyNumberFormat="1" applyFont="1" applyFill="1" applyBorder="1" applyAlignment="1">
      <alignment horizontal="center"/>
    </xf>
    <xf numFmtId="3" fontId="38" fillId="36" borderId="107" xfId="4" applyNumberFormat="1" applyFont="1" applyFill="1" applyBorder="1" applyAlignment="1">
      <alignment horizontal="center"/>
    </xf>
    <xf numFmtId="0" fontId="0" fillId="0" borderId="0" xfId="127" applyFont="1" applyAlignment="1">
      <alignment wrapText="1"/>
    </xf>
    <xf numFmtId="0" fontId="0" fillId="0" borderId="0" xfId="127" applyFont="1" applyAlignment="1">
      <alignment horizontal="left"/>
    </xf>
    <xf numFmtId="0" fontId="0" fillId="0" borderId="0" xfId="127" applyFont="1" applyAlignment="1">
      <alignment horizontal="left" wrapText="1"/>
    </xf>
    <xf numFmtId="49" fontId="39" fillId="0" borderId="53" xfId="0" applyNumberFormat="1" applyFont="1" applyFill="1" applyBorder="1" applyAlignment="1">
      <alignment horizontal="center"/>
    </xf>
    <xf numFmtId="49" fontId="39" fillId="0" borderId="5" xfId="0" applyNumberFormat="1" applyFont="1" applyFill="1" applyBorder="1" applyAlignment="1">
      <alignment horizontal="center"/>
    </xf>
    <xf numFmtId="49" fontId="39" fillId="0" borderId="36" xfId="0" applyNumberFormat="1" applyFont="1" applyFill="1" applyBorder="1" applyAlignment="1">
      <alignment horizontal="center"/>
    </xf>
    <xf numFmtId="0" fontId="38" fillId="36" borderId="8" xfId="0" applyFont="1" applyFill="1" applyBorder="1" applyAlignment="1">
      <alignment horizontal="center" wrapText="1"/>
    </xf>
    <xf numFmtId="0" fontId="38"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38" fillId="36" borderId="29" xfId="0" applyFont="1" applyFill="1" applyBorder="1" applyAlignment="1">
      <alignment horizontal="center"/>
    </xf>
    <xf numFmtId="0" fontId="38" fillId="36" borderId="29" xfId="0" applyFont="1" applyFill="1" applyBorder="1" applyAlignment="1"/>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38" fillId="36" borderId="53" xfId="0" applyFont="1" applyFill="1" applyBorder="1" applyAlignment="1">
      <alignment horizontal="center" wrapText="1"/>
    </xf>
    <xf numFmtId="0" fontId="38" fillId="36" borderId="5" xfId="0" applyFont="1" applyFill="1" applyBorder="1" applyAlignment="1">
      <alignment horizontal="center" wrapText="1"/>
    </xf>
    <xf numFmtId="0" fontId="38" fillId="36" borderId="36" xfId="0" applyFont="1" applyFill="1" applyBorder="1" applyAlignment="1">
      <alignment horizontal="center" wrapText="1"/>
    </xf>
    <xf numFmtId="49" fontId="0" fillId="0" borderId="0" xfId="0" applyNumberFormat="1" applyFill="1" applyAlignment="1">
      <alignment horizontal="center"/>
    </xf>
    <xf numFmtId="0" fontId="38" fillId="36" borderId="26" xfId="0" applyFont="1" applyFill="1" applyBorder="1" applyAlignment="1">
      <alignment horizontal="center" wrapText="1"/>
    </xf>
    <xf numFmtId="0" fontId="38" fillId="36" borderId="66" xfId="0" applyFont="1" applyFill="1" applyBorder="1" applyAlignment="1">
      <alignment horizontal="center" wrapText="1"/>
    </xf>
    <xf numFmtId="0" fontId="38" fillId="36" borderId="29" xfId="0" applyFont="1" applyFill="1" applyBorder="1" applyAlignment="1">
      <alignment horizontal="center" wrapText="1"/>
    </xf>
    <xf numFmtId="0" fontId="38"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49" fontId="38" fillId="0" borderId="0" xfId="0" applyNumberFormat="1" applyFont="1" applyFill="1" applyAlignment="1">
      <alignment horizontal="center"/>
    </xf>
    <xf numFmtId="0" fontId="38" fillId="36" borderId="102" xfId="0" quotePrefix="1" applyFont="1" applyFill="1" applyBorder="1" applyAlignment="1">
      <alignment horizontal="center"/>
    </xf>
    <xf numFmtId="0" fontId="38" fillId="36" borderId="103" xfId="0" applyFont="1" applyFill="1" applyBorder="1" applyAlignment="1">
      <alignment horizontal="center"/>
    </xf>
    <xf numFmtId="0" fontId="38" fillId="36" borderId="104" xfId="0" applyFont="1" applyFill="1" applyBorder="1" applyAlignment="1">
      <alignment horizontal="center"/>
    </xf>
    <xf numFmtId="0" fontId="38" fillId="36" borderId="102" xfId="0" applyFont="1" applyFill="1" applyBorder="1" applyAlignment="1">
      <alignment horizontal="center"/>
    </xf>
    <xf numFmtId="0" fontId="38" fillId="36" borderId="89" xfId="0" applyFont="1" applyFill="1" applyBorder="1" applyAlignment="1">
      <alignment horizontal="center"/>
    </xf>
    <xf numFmtId="0" fontId="38" fillId="36" borderId="90" xfId="0" applyFont="1" applyFill="1" applyBorder="1" applyAlignment="1">
      <alignment horizontal="center"/>
    </xf>
    <xf numFmtId="0" fontId="38" fillId="36" borderId="105" xfId="0" applyFont="1" applyFill="1" applyBorder="1" applyAlignment="1">
      <alignment horizontal="center"/>
    </xf>
    <xf numFmtId="0" fontId="75" fillId="0" borderId="0" xfId="0" quotePrefix="1" applyFont="1" applyAlignment="1">
      <alignment horizontal="left" wrapText="1"/>
    </xf>
    <xf numFmtId="0" fontId="75" fillId="0" borderId="0" xfId="0" applyFont="1" applyAlignment="1">
      <alignment horizontal="left" wrapText="1"/>
    </xf>
    <xf numFmtId="0" fontId="38" fillId="36" borderId="89" xfId="132" applyFont="1" applyFill="1" applyBorder="1" applyAlignment="1">
      <alignment horizontal="center"/>
    </xf>
    <xf numFmtId="0" fontId="38" fillId="36" borderId="90" xfId="132" applyFont="1" applyFill="1" applyBorder="1" applyAlignment="1">
      <alignment horizontal="center"/>
    </xf>
    <xf numFmtId="0" fontId="38" fillId="36" borderId="105" xfId="132" applyFont="1" applyFill="1" applyBorder="1" applyAlignment="1">
      <alignment horizontal="center"/>
    </xf>
    <xf numFmtId="0" fontId="115" fillId="0" borderId="0" xfId="0" applyFont="1" applyAlignment="1">
      <alignment wrapText="1"/>
    </xf>
    <xf numFmtId="0" fontId="0" fillId="0" borderId="0" xfId="0" applyAlignment="1">
      <alignment horizontal="left" vertical="center" wrapText="1"/>
    </xf>
    <xf numFmtId="0" fontId="39" fillId="0" borderId="0" xfId="0" applyFont="1" applyFill="1" applyAlignment="1">
      <alignment horizontal="center" vertical="center" wrapText="1"/>
    </xf>
    <xf numFmtId="0" fontId="39" fillId="0" borderId="0" xfId="0" applyFont="1" applyFill="1" applyAlignment="1">
      <alignment horizontal="center" vertical="center"/>
    </xf>
    <xf numFmtId="17" fontId="39" fillId="0" borderId="0" xfId="0" quotePrefix="1" applyNumberFormat="1" applyFont="1" applyFill="1" applyAlignment="1">
      <alignment horizontal="center" vertical="center"/>
    </xf>
    <xf numFmtId="0" fontId="115" fillId="0" borderId="0" xfId="0" applyFont="1" applyAlignment="1">
      <alignment horizontal="left" wrapText="1"/>
    </xf>
    <xf numFmtId="0" fontId="115" fillId="0" borderId="0" xfId="0" applyFont="1" applyAlignment="1">
      <alignment horizontal="left" vertical="center" wrapText="1"/>
    </xf>
    <xf numFmtId="0" fontId="0" fillId="0" borderId="0" xfId="0" applyFont="1" applyAlignment="1">
      <alignment horizontal="left" vertical="center" wrapText="1"/>
    </xf>
    <xf numFmtId="0" fontId="129" fillId="0" borderId="0" xfId="0" applyFont="1" applyAlignment="1">
      <alignment horizontal="left" wrapText="1"/>
    </xf>
    <xf numFmtId="0" fontId="126" fillId="0" borderId="0" xfId="0" applyFont="1" applyAlignment="1"/>
    <xf numFmtId="0" fontId="126" fillId="0" borderId="0" xfId="0" applyFont="1" applyAlignment="1">
      <alignment horizontal="left" wrapText="1"/>
    </xf>
    <xf numFmtId="17" fontId="39" fillId="0" borderId="0" xfId="0" quotePrefix="1" applyNumberFormat="1" applyFont="1" applyFill="1" applyAlignment="1">
      <alignment horizontal="center" vertical="center" wrapText="1"/>
    </xf>
    <xf numFmtId="0" fontId="0" fillId="0" borderId="42" xfId="0" applyBorder="1" applyAlignment="1">
      <alignment horizontal="left" vertical="center" wrapText="1"/>
    </xf>
    <xf numFmtId="0" fontId="39" fillId="0" borderId="0" xfId="528" applyFont="1" applyFill="1" applyAlignment="1">
      <alignment horizontal="center" wrapText="1"/>
    </xf>
    <xf numFmtId="0" fontId="39" fillId="0" borderId="0" xfId="528" quotePrefix="1" applyFont="1" applyFill="1" applyAlignment="1">
      <alignment horizontal="center" wrapText="1"/>
    </xf>
    <xf numFmtId="49" fontId="39" fillId="0" borderId="74" xfId="0" quotePrefix="1" applyNumberFormat="1" applyFont="1" applyFill="1" applyBorder="1" applyAlignment="1">
      <alignment horizontal="center"/>
    </xf>
    <xf numFmtId="49" fontId="39" fillId="0" borderId="66" xfId="0" applyNumberFormat="1" applyFont="1" applyFill="1" applyBorder="1" applyAlignment="1">
      <alignment horizontal="center"/>
    </xf>
    <xf numFmtId="49" fontId="39" fillId="0" borderId="42" xfId="0" applyNumberFormat="1" applyFont="1" applyFill="1" applyBorder="1" applyAlignment="1">
      <alignment horizontal="center"/>
    </xf>
    <xf numFmtId="0" fontId="38" fillId="36" borderId="127" xfId="0" quotePrefix="1" applyFont="1" applyFill="1" applyBorder="1" applyAlignment="1">
      <alignment horizontal="center"/>
    </xf>
    <xf numFmtId="0" fontId="38" fillId="36" borderId="118" xfId="0" applyFont="1" applyFill="1" applyBorder="1" applyAlignment="1">
      <alignment horizontal="center"/>
    </xf>
    <xf numFmtId="0" fontId="38" fillId="36" borderId="129" xfId="0" applyFont="1" applyFill="1" applyBorder="1" applyAlignment="1">
      <alignment horizontal="center"/>
    </xf>
    <xf numFmtId="0" fontId="38" fillId="36" borderId="117" xfId="0" applyFont="1" applyFill="1" applyBorder="1" applyAlignment="1">
      <alignment horizontal="center"/>
    </xf>
    <xf numFmtId="0" fontId="38" fillId="36" borderId="119" xfId="0" applyFont="1" applyFill="1" applyBorder="1" applyAlignment="1">
      <alignment horizontal="center"/>
    </xf>
    <xf numFmtId="0" fontId="38" fillId="36" borderId="127" xfId="0" applyFont="1" applyFill="1" applyBorder="1" applyAlignment="1">
      <alignment horizontal="center"/>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0" fontId="78" fillId="0" borderId="0" xfId="127" applyFont="1" applyAlignment="1"/>
    <xf numFmtId="0" fontId="38" fillId="36" borderId="87" xfId="0" applyFont="1" applyFill="1" applyBorder="1" applyAlignment="1">
      <alignment horizontal="center" vertical="center" wrapText="1"/>
    </xf>
    <xf numFmtId="0" fontId="38" fillId="36" borderId="108" xfId="0" applyFont="1" applyFill="1" applyBorder="1" applyAlignment="1">
      <alignment horizontal="center" vertical="center" wrapText="1"/>
    </xf>
    <xf numFmtId="0" fontId="38" fillId="36" borderId="48" xfId="0" applyFont="1" applyFill="1" applyBorder="1" applyAlignment="1">
      <alignment horizontal="center" vertical="center" wrapText="1"/>
    </xf>
    <xf numFmtId="0" fontId="38" fillId="36" borderId="103" xfId="127" applyFont="1" applyFill="1" applyBorder="1" applyAlignment="1">
      <alignment horizontal="center" vertical="center" wrapText="1"/>
    </xf>
    <xf numFmtId="0" fontId="38" fillId="36" borderId="30" xfId="127" applyFont="1" applyFill="1" applyBorder="1" applyAlignment="1">
      <alignment horizontal="center" vertical="center" wrapText="1"/>
    </xf>
    <xf numFmtId="0" fontId="38" fillId="36" borderId="81" xfId="127" applyFont="1" applyFill="1" applyBorder="1" applyAlignment="1">
      <alignment horizontal="center" vertical="center" wrapText="1"/>
    </xf>
    <xf numFmtId="0" fontId="115" fillId="0" borderId="46" xfId="0" applyFont="1" applyBorder="1" applyAlignment="1">
      <alignment horizontal="center" vertical="center" wrapText="1"/>
    </xf>
    <xf numFmtId="0" fontId="76" fillId="0" borderId="0" xfId="0" applyFont="1" applyAlignment="1"/>
    <xf numFmtId="0" fontId="117" fillId="0" borderId="0" xfId="127" applyFont="1" applyAlignment="1"/>
    <xf numFmtId="0" fontId="38" fillId="36" borderId="90" xfId="127" applyFont="1" applyFill="1" applyBorder="1" applyAlignment="1">
      <alignment horizontal="center" vertical="center" wrapText="1"/>
    </xf>
    <xf numFmtId="0" fontId="38" fillId="36" borderId="40" xfId="127" applyFont="1" applyFill="1" applyBorder="1" applyAlignment="1">
      <alignment horizontal="center" vertical="center" wrapText="1"/>
    </xf>
    <xf numFmtId="0" fontId="38" fillId="36" borderId="104" xfId="127" applyFont="1" applyFill="1" applyBorder="1" applyAlignment="1">
      <alignment horizontal="center" vertical="center" wrapText="1"/>
    </xf>
    <xf numFmtId="0" fontId="38" fillId="36" borderId="54" xfId="127" applyFont="1" applyFill="1" applyBorder="1" applyAlignment="1">
      <alignment horizontal="center" vertical="center" wrapText="1"/>
    </xf>
    <xf numFmtId="0" fontId="38" fillId="36" borderId="102" xfId="127" applyFont="1" applyFill="1" applyBorder="1" applyAlignment="1">
      <alignment horizontal="center" vertical="center" wrapText="1"/>
    </xf>
    <xf numFmtId="0" fontId="38" fillId="36" borderId="62" xfId="127" applyFont="1" applyFill="1" applyBorder="1" applyAlignment="1">
      <alignment horizontal="center" vertical="center" wrapText="1"/>
    </xf>
    <xf numFmtId="0" fontId="39" fillId="0" borderId="0" xfId="127" applyFont="1" applyFill="1" applyAlignment="1">
      <alignment horizontal="center"/>
    </xf>
    <xf numFmtId="49" fontId="39" fillId="0" borderId="0" xfId="127" applyNumberFormat="1" applyFont="1" applyFill="1" applyAlignment="1">
      <alignment horizontal="center"/>
    </xf>
    <xf numFmtId="0" fontId="38" fillId="36" borderId="85" xfId="0" applyFont="1" applyFill="1" applyBorder="1" applyAlignment="1">
      <alignment horizontal="center" vertical="center" wrapText="1"/>
    </xf>
    <xf numFmtId="0" fontId="38" fillId="36" borderId="67" xfId="0" applyFont="1" applyFill="1" applyBorder="1" applyAlignment="1">
      <alignment horizontal="center" vertical="center" wrapText="1"/>
    </xf>
    <xf numFmtId="0" fontId="38" fillId="36" borderId="45" xfId="0" applyFont="1" applyFill="1" applyBorder="1" applyAlignment="1">
      <alignment horizontal="center" vertical="center" wrapText="1"/>
    </xf>
    <xf numFmtId="0" fontId="38" fillId="36" borderId="100" xfId="127" applyFont="1" applyFill="1" applyBorder="1" applyAlignment="1">
      <alignment horizontal="center" vertical="center"/>
    </xf>
    <xf numFmtId="0" fontId="38" fillId="36" borderId="31" xfId="127" applyFont="1" applyFill="1" applyBorder="1" applyAlignment="1">
      <alignment horizontal="center" vertical="center"/>
    </xf>
    <xf numFmtId="0" fontId="38" fillId="36" borderId="61" xfId="127" applyFont="1" applyFill="1" applyBorder="1" applyAlignment="1">
      <alignment horizontal="center" vertical="center"/>
    </xf>
    <xf numFmtId="0" fontId="38" fillId="36" borderId="76" xfId="127" applyFont="1" applyFill="1" applyBorder="1" applyAlignment="1">
      <alignment horizontal="center" vertical="center" wrapText="1"/>
    </xf>
    <xf numFmtId="0" fontId="38" fillId="36" borderId="101" xfId="127" applyFont="1" applyFill="1" applyBorder="1" applyAlignment="1">
      <alignment horizontal="center" vertical="center" wrapText="1"/>
    </xf>
    <xf numFmtId="0" fontId="38" fillId="36" borderId="77" xfId="127" applyFont="1" applyFill="1" applyBorder="1" applyAlignment="1">
      <alignment horizontal="center" vertical="center" wrapText="1"/>
    </xf>
    <xf numFmtId="0" fontId="38" fillId="36" borderId="78" xfId="127" applyFont="1" applyFill="1" applyBorder="1" applyAlignment="1">
      <alignment horizontal="center" vertical="center" wrapText="1"/>
    </xf>
    <xf numFmtId="0" fontId="38" fillId="36" borderId="79" xfId="127" applyFont="1" applyFill="1" applyBorder="1" applyAlignment="1">
      <alignment horizontal="center" vertical="center" wrapText="1"/>
    </xf>
    <xf numFmtId="0" fontId="38" fillId="36" borderId="80" xfId="127" applyFont="1" applyFill="1" applyBorder="1" applyAlignment="1">
      <alignment horizontal="center" vertical="center" wrapText="1"/>
    </xf>
    <xf numFmtId="0" fontId="38" fillId="36" borderId="88" xfId="127" applyFont="1" applyFill="1" applyBorder="1" applyAlignment="1">
      <alignment horizontal="center" vertical="center" wrapText="1"/>
    </xf>
    <xf numFmtId="0" fontId="38" fillId="36" borderId="49" xfId="127" applyFont="1" applyFill="1" applyBorder="1" applyAlignment="1">
      <alignment horizontal="center" vertical="center" wrapText="1"/>
    </xf>
    <xf numFmtId="0" fontId="38" fillId="36" borderId="78" xfId="31323" applyFont="1" applyFill="1" applyBorder="1" applyAlignment="1">
      <alignment horizontal="center" vertical="center" wrapText="1"/>
    </xf>
    <xf numFmtId="0" fontId="38" fillId="36" borderId="115" xfId="31323" applyFont="1" applyFill="1" applyBorder="1" applyAlignment="1">
      <alignment horizontal="center" vertical="center" wrapText="1"/>
    </xf>
    <xf numFmtId="0" fontId="38" fillId="36" borderId="85" xfId="127" applyFont="1" applyFill="1" applyBorder="1" applyAlignment="1">
      <alignment horizontal="center" vertical="center" wrapText="1"/>
    </xf>
    <xf numFmtId="0" fontId="38" fillId="36" borderId="67" xfId="127" applyFont="1" applyFill="1" applyBorder="1" applyAlignment="1">
      <alignment horizontal="center" vertical="center" wrapText="1"/>
    </xf>
    <xf numFmtId="0" fontId="38" fillId="36" borderId="45" xfId="127" applyFont="1" applyFill="1" applyBorder="1" applyAlignment="1">
      <alignment horizontal="center" vertical="center" wrapText="1"/>
    </xf>
    <xf numFmtId="0" fontId="38" fillId="36" borderId="66" xfId="127" applyFont="1" applyFill="1" applyBorder="1" applyAlignment="1">
      <alignment horizontal="center" vertical="center" wrapText="1"/>
    </xf>
    <xf numFmtId="0" fontId="38" fillId="36" borderId="46" xfId="127" applyFont="1" applyFill="1" applyBorder="1" applyAlignment="1">
      <alignment horizontal="center" vertical="center" wrapText="1"/>
    </xf>
    <xf numFmtId="0" fontId="38" fillId="36" borderId="84" xfId="127" applyFont="1" applyFill="1" applyBorder="1" applyAlignment="1">
      <alignment horizontal="center" vertical="center" wrapText="1"/>
    </xf>
    <xf numFmtId="0" fontId="38" fillId="36" borderId="68" xfId="127" applyFont="1" applyFill="1" applyBorder="1" applyAlignment="1">
      <alignment horizontal="center" vertical="center" wrapText="1"/>
    </xf>
    <xf numFmtId="0" fontId="38" fillId="36" borderId="47" xfId="127" applyFont="1" applyFill="1" applyBorder="1" applyAlignment="1">
      <alignment horizontal="center" vertical="center" wrapText="1"/>
    </xf>
    <xf numFmtId="0" fontId="38" fillId="36" borderId="86" xfId="127" applyFont="1" applyFill="1" applyBorder="1" applyAlignment="1">
      <alignment horizontal="center" vertical="center" wrapText="1"/>
    </xf>
    <xf numFmtId="0" fontId="38" fillId="36" borderId="51" xfId="127" applyFont="1" applyFill="1" applyBorder="1" applyAlignment="1">
      <alignment horizontal="center" vertical="center" wrapText="1"/>
    </xf>
    <xf numFmtId="49" fontId="39" fillId="0" borderId="51" xfId="127" quotePrefix="1" applyNumberFormat="1" applyFont="1" applyFill="1" applyBorder="1" applyAlignment="1">
      <alignment horizontal="center"/>
    </xf>
    <xf numFmtId="0" fontId="38" fillId="36" borderId="84" xfId="0" applyFont="1" applyFill="1" applyBorder="1" applyAlignment="1">
      <alignment horizontal="center" vertical="center" wrapText="1"/>
    </xf>
    <xf numFmtId="0" fontId="38" fillId="36" borderId="68" xfId="0" applyFont="1" applyFill="1" applyBorder="1" applyAlignment="1">
      <alignment horizontal="center" vertical="center" wrapText="1"/>
    </xf>
    <xf numFmtId="0" fontId="38" fillId="36" borderId="47" xfId="0" applyFont="1" applyFill="1" applyBorder="1" applyAlignment="1">
      <alignment horizontal="center" vertical="center" wrapText="1"/>
    </xf>
    <xf numFmtId="0" fontId="38" fillId="36" borderId="81" xfId="0" applyFont="1" applyFill="1" applyBorder="1" applyAlignment="1">
      <alignment horizontal="center" vertical="center" wrapText="1"/>
    </xf>
    <xf numFmtId="0" fontId="38" fillId="36" borderId="66" xfId="0" applyFont="1" applyFill="1" applyBorder="1" applyAlignment="1">
      <alignment horizontal="center" vertical="center" wrapText="1"/>
    </xf>
    <xf numFmtId="0" fontId="38" fillId="36" borderId="46" xfId="0" applyFont="1" applyFill="1" applyBorder="1" applyAlignment="1">
      <alignment horizontal="center" vertical="center" wrapText="1"/>
    </xf>
    <xf numFmtId="0" fontId="79" fillId="0" borderId="0" xfId="128" applyFont="1" applyAlignment="1">
      <alignment horizontal="left" vertical="center" wrapText="1"/>
    </xf>
    <xf numFmtId="0" fontId="115" fillId="0" borderId="0" xfId="128" applyAlignment="1">
      <alignment horizontal="left" vertical="center" wrapText="1"/>
    </xf>
    <xf numFmtId="0" fontId="115" fillId="0" borderId="0" xfId="2807" applyAlignment="1">
      <alignment vertical="center" wrapText="1"/>
    </xf>
    <xf numFmtId="0" fontId="115" fillId="0" borderId="0" xfId="0" applyFont="1" applyAlignment="1">
      <alignment vertical="center" wrapText="1"/>
    </xf>
    <xf numFmtId="0" fontId="38" fillId="0" borderId="0" xfId="0" applyFont="1" applyAlignment="1">
      <alignment wrapText="1"/>
    </xf>
    <xf numFmtId="0" fontId="79" fillId="0" borderId="0" xfId="2807" applyFont="1" applyAlignment="1">
      <alignment horizontal="left" vertical="center" wrapText="1"/>
    </xf>
    <xf numFmtId="0" fontId="115" fillId="0" borderId="0" xfId="2807" applyAlignment="1">
      <alignment horizontal="left" vertical="center" wrapText="1"/>
    </xf>
    <xf numFmtId="0" fontId="39" fillId="0" borderId="85" xfId="127" applyFont="1" applyFill="1" applyBorder="1" applyAlignment="1">
      <alignment horizontal="center" wrapText="1"/>
    </xf>
    <xf numFmtId="0" fontId="39" fillId="0" borderId="81" xfId="127" applyFont="1" applyFill="1" applyBorder="1" applyAlignment="1">
      <alignment horizontal="center"/>
    </xf>
    <xf numFmtId="0" fontId="39" fillId="0" borderId="99" xfId="127" applyFont="1" applyFill="1" applyBorder="1" applyAlignment="1">
      <alignment horizontal="center"/>
    </xf>
    <xf numFmtId="49" fontId="39" fillId="0" borderId="39" xfId="127" applyNumberFormat="1" applyFont="1" applyFill="1" applyBorder="1" applyAlignment="1">
      <alignment horizontal="center"/>
    </xf>
    <xf numFmtId="49" fontId="39" fillId="0" borderId="45" xfId="127" quotePrefix="1" applyNumberFormat="1" applyFont="1" applyFill="1" applyBorder="1" applyAlignment="1">
      <alignment horizontal="center" wrapText="1"/>
    </xf>
    <xf numFmtId="49" fontId="39" fillId="0" borderId="46" xfId="127" applyNumberFormat="1" applyFont="1" applyFill="1" applyBorder="1" applyAlignment="1">
      <alignment horizontal="center"/>
    </xf>
    <xf numFmtId="49" fontId="39" fillId="0" borderId="152" xfId="127" applyNumberFormat="1" applyFont="1" applyFill="1" applyBorder="1" applyAlignment="1">
      <alignment horizontal="center"/>
    </xf>
    <xf numFmtId="0" fontId="79" fillId="0" borderId="0" xfId="31342" applyFont="1" applyAlignment="1">
      <alignment horizontal="left" wrapText="1"/>
    </xf>
    <xf numFmtId="0" fontId="115" fillId="0" borderId="0" xfId="31342" applyAlignment="1">
      <alignment horizontal="left" wrapText="1"/>
    </xf>
    <xf numFmtId="0" fontId="39" fillId="0" borderId="84" xfId="127" applyFont="1" applyFill="1" applyBorder="1" applyAlignment="1">
      <alignment horizontal="center"/>
    </xf>
    <xf numFmtId="49" fontId="0" fillId="0" borderId="50" xfId="0" applyNumberFormat="1" applyFill="1" applyBorder="1" applyAlignment="1">
      <alignment horizontal="center"/>
    </xf>
    <xf numFmtId="49" fontId="39" fillId="0" borderId="47" xfId="127" applyNumberFormat="1" applyFont="1" applyFill="1" applyBorder="1" applyAlignment="1">
      <alignment horizontal="center"/>
    </xf>
    <xf numFmtId="0" fontId="0" fillId="0" borderId="42" xfId="127" applyFont="1" applyBorder="1" applyAlignment="1"/>
    <xf numFmtId="0" fontId="0" fillId="0" borderId="0" xfId="127" applyFont="1" applyAlignment="1"/>
    <xf numFmtId="0" fontId="79" fillId="0" borderId="0" xfId="127" applyFont="1" applyAlignment="1"/>
    <xf numFmtId="0" fontId="0" fillId="0" borderId="0" xfId="173" applyFont="1" applyAlignment="1">
      <alignment horizontal="left" vertical="center" wrapText="1"/>
    </xf>
    <xf numFmtId="49" fontId="39" fillId="0" borderId="0" xfId="0" quotePrefix="1" applyNumberFormat="1" applyFont="1" applyFill="1" applyAlignment="1">
      <alignment horizontal="center"/>
    </xf>
    <xf numFmtId="0" fontId="38" fillId="36" borderId="100" xfId="0" applyFont="1" applyFill="1" applyBorder="1" applyAlignment="1">
      <alignment horizontal="center" vertical="center" wrapText="1"/>
    </xf>
    <xf numFmtId="0" fontId="38" fillId="36" borderId="71" xfId="0" applyFont="1" applyFill="1" applyBorder="1" applyAlignment="1">
      <alignment horizontal="center" vertical="center" wrapText="1"/>
    </xf>
    <xf numFmtId="0" fontId="38" fillId="36" borderId="94" xfId="0" applyFont="1" applyFill="1" applyBorder="1" applyAlignment="1">
      <alignment horizontal="center" vertical="center" wrapText="1"/>
    </xf>
    <xf numFmtId="0" fontId="0" fillId="0" borderId="0" xfId="128" applyFont="1" applyAlignment="1">
      <alignment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38" fillId="0" borderId="0" xfId="0" applyFont="1" applyAlignment="1">
      <alignment horizontal="left" wrapText="1"/>
    </xf>
    <xf numFmtId="0" fontId="0" fillId="0" borderId="0" xfId="31325" applyFont="1" applyAlignment="1">
      <alignment vertical="center" wrapText="1"/>
    </xf>
    <xf numFmtId="0" fontId="0" fillId="0" borderId="0" xfId="0" applyFill="1" applyAlignment="1"/>
    <xf numFmtId="49" fontId="39" fillId="0" borderId="51" xfId="0" quotePrefix="1" applyNumberFormat="1" applyFont="1" applyFill="1" applyBorder="1" applyAlignment="1">
      <alignment horizontal="center"/>
    </xf>
    <xf numFmtId="49" fontId="0" fillId="0" borderId="51" xfId="0" applyNumberFormat="1" applyFill="1" applyBorder="1" applyAlignment="1">
      <alignment horizontal="center"/>
    </xf>
    <xf numFmtId="0" fontId="0" fillId="0" borderId="51" xfId="0" applyFill="1" applyBorder="1" applyAlignment="1"/>
    <xf numFmtId="0" fontId="38" fillId="36" borderId="102" xfId="0" applyFont="1" applyFill="1" applyBorder="1" applyAlignment="1">
      <alignment horizontal="center" vertical="center" wrapText="1"/>
    </xf>
    <xf numFmtId="0" fontId="38" fillId="36" borderId="59" xfId="0" applyFont="1" applyFill="1" applyBorder="1" applyAlignment="1">
      <alignment horizontal="center" vertical="center" wrapText="1"/>
    </xf>
    <xf numFmtId="0" fontId="38" fillId="36" borderId="62" xfId="0" applyFont="1" applyFill="1" applyBorder="1" applyAlignment="1">
      <alignment horizontal="center" vertical="center" wrapText="1"/>
    </xf>
    <xf numFmtId="0" fontId="38" fillId="36" borderId="99" xfId="0" applyFont="1" applyFill="1" applyBorder="1" applyAlignment="1">
      <alignment horizontal="center" vertical="center" wrapText="1"/>
    </xf>
    <xf numFmtId="0" fontId="38" fillId="36" borderId="49" xfId="0" applyFont="1" applyFill="1" applyBorder="1" applyAlignment="1">
      <alignment horizontal="center" vertical="center" wrapText="1"/>
    </xf>
    <xf numFmtId="0" fontId="0" fillId="0" borderId="86" xfId="0" applyBorder="1" applyAlignment="1"/>
    <xf numFmtId="0" fontId="0" fillId="0" borderId="41" xfId="0" applyBorder="1" applyAlignment="1"/>
    <xf numFmtId="0" fontId="0" fillId="0" borderId="65" xfId="0" applyBorder="1" applyAlignment="1"/>
    <xf numFmtId="0" fontId="38" fillId="36" borderId="41" xfId="0" applyFont="1" applyFill="1" applyBorder="1" applyAlignment="1">
      <alignment horizontal="center" vertical="center" wrapText="1"/>
    </xf>
    <xf numFmtId="0" fontId="38" fillId="36" borderId="28" xfId="0" applyFont="1" applyFill="1" applyBorder="1" applyAlignment="1">
      <alignment horizontal="center" vertical="center" wrapText="1"/>
    </xf>
    <xf numFmtId="0" fontId="38" fillId="36" borderId="37" xfId="0" applyFont="1" applyFill="1" applyBorder="1" applyAlignment="1">
      <alignment horizontal="center" vertical="center" wrapText="1"/>
    </xf>
    <xf numFmtId="0" fontId="39" fillId="0" borderId="0" xfId="0" quotePrefix="1" applyFont="1" applyFill="1" applyAlignment="1">
      <alignment horizontal="center"/>
    </xf>
    <xf numFmtId="0" fontId="38" fillId="36" borderId="88" xfId="0" applyFont="1" applyFill="1" applyBorder="1" applyAlignment="1">
      <alignment horizontal="center" vertical="center"/>
    </xf>
    <xf numFmtId="0" fontId="38" fillId="36" borderId="27" xfId="0" applyFont="1" applyFill="1" applyBorder="1" applyAlignment="1">
      <alignment horizontal="center" vertical="center"/>
    </xf>
    <xf numFmtId="0" fontId="38" fillId="36" borderId="90" xfId="0" quotePrefix="1" applyFont="1" applyFill="1" applyBorder="1" applyAlignment="1">
      <alignment horizontal="center"/>
    </xf>
    <xf numFmtId="0" fontId="38" fillId="36" borderId="89" xfId="0" quotePrefix="1" applyFont="1" applyFill="1" applyBorder="1" applyAlignment="1">
      <alignment horizontal="center"/>
    </xf>
    <xf numFmtId="0" fontId="38" fillId="36" borderId="105" xfId="0" quotePrefix="1" applyFont="1" applyFill="1" applyBorder="1" applyAlignment="1">
      <alignment horizontal="center"/>
    </xf>
    <xf numFmtId="0" fontId="38" fillId="36" borderId="89" xfId="132" quotePrefix="1" applyFont="1" applyFill="1" applyBorder="1" applyAlignment="1">
      <alignment horizontal="center"/>
    </xf>
    <xf numFmtId="0" fontId="38" fillId="36" borderId="90" xfId="132" quotePrefix="1" applyFont="1" applyFill="1" applyBorder="1" applyAlignment="1">
      <alignment horizontal="center"/>
    </xf>
    <xf numFmtId="0" fontId="38" fillId="36" borderId="105" xfId="132" quotePrefix="1" applyFont="1" applyFill="1" applyBorder="1" applyAlignment="1">
      <alignment horizontal="center"/>
    </xf>
    <xf numFmtId="0" fontId="38" fillId="36" borderId="113" xfId="132" applyFont="1" applyFill="1" applyBorder="1" applyAlignment="1">
      <alignment horizontal="center"/>
    </xf>
    <xf numFmtId="0" fontId="38" fillId="36" borderId="91" xfId="132" applyFont="1" applyFill="1" applyBorder="1" applyAlignment="1">
      <alignment horizontal="center"/>
    </xf>
    <xf numFmtId="0" fontId="39" fillId="0" borderId="85" xfId="0" applyFont="1" applyBorder="1" applyAlignment="1">
      <alignment horizontal="center"/>
    </xf>
    <xf numFmtId="0" fontId="39" fillId="0" borderId="81" xfId="0" applyFont="1" applyBorder="1" applyAlignment="1">
      <alignment horizontal="center"/>
    </xf>
    <xf numFmtId="0" fontId="39" fillId="0" borderId="84" xfId="0" applyFont="1" applyBorder="1" applyAlignment="1">
      <alignment horizontal="center"/>
    </xf>
    <xf numFmtId="0" fontId="115" fillId="0" borderId="0" xfId="528" quotePrefix="1" applyAlignment="1">
      <alignment horizontal="left" wrapText="1"/>
    </xf>
    <xf numFmtId="0" fontId="115" fillId="0" borderId="0" xfId="528" applyAlignment="1">
      <alignment horizontal="left" wrapText="1"/>
    </xf>
    <xf numFmtId="0" fontId="115" fillId="0" borderId="0" xfId="528" quotePrefix="1" applyAlignment="1">
      <alignment horizontal="left"/>
    </xf>
    <xf numFmtId="0" fontId="115" fillId="0" borderId="0" xfId="528" applyAlignment="1"/>
    <xf numFmtId="0" fontId="115" fillId="0" borderId="0" xfId="528" quotePrefix="1" applyAlignment="1"/>
    <xf numFmtId="0" fontId="39" fillId="0" borderId="0" xfId="528" applyFont="1" applyFill="1" applyAlignment="1">
      <alignment horizontal="center"/>
    </xf>
    <xf numFmtId="49" fontId="39" fillId="0" borderId="28" xfId="528" quotePrefix="1" applyNumberFormat="1" applyFont="1" applyFill="1" applyBorder="1" applyAlignment="1">
      <alignment horizontal="center"/>
    </xf>
    <xf numFmtId="0" fontId="115" fillId="0" borderId="0" xfId="127" applyAlignment="1"/>
    <xf numFmtId="0" fontId="38" fillId="36" borderId="105" xfId="127" applyFont="1" applyFill="1" applyBorder="1" applyAlignment="1">
      <alignment horizontal="center" vertical="center" wrapText="1"/>
    </xf>
    <xf numFmtId="0" fontId="38" fillId="36" borderId="57" xfId="127" applyFont="1" applyFill="1" applyBorder="1" applyAlignment="1">
      <alignment horizontal="center" vertical="center" wrapText="1"/>
    </xf>
    <xf numFmtId="0" fontId="115" fillId="0" borderId="46" xfId="127" applyBorder="1" applyAlignment="1">
      <alignment horizontal="center" vertical="center" wrapText="1"/>
    </xf>
    <xf numFmtId="49" fontId="39" fillId="0" borderId="51" xfId="127" applyNumberFormat="1" applyFont="1" applyFill="1" applyBorder="1" applyAlignment="1">
      <alignment horizontal="center"/>
    </xf>
    <xf numFmtId="0" fontId="38" fillId="36" borderId="80" xfId="31323" applyFont="1" applyFill="1" applyBorder="1" applyAlignment="1">
      <alignment horizontal="center" vertical="center" wrapText="1"/>
    </xf>
    <xf numFmtId="0" fontId="38" fillId="36" borderId="94" xfId="127" applyFont="1" applyFill="1" applyBorder="1" applyAlignment="1">
      <alignment horizontal="center" vertical="center" wrapText="1"/>
    </xf>
    <xf numFmtId="0" fontId="38" fillId="36" borderId="74" xfId="127" applyFont="1" applyFill="1" applyBorder="1" applyAlignment="1">
      <alignment horizontal="center" vertical="center" wrapText="1"/>
    </xf>
    <xf numFmtId="0" fontId="38" fillId="36" borderId="95" xfId="127" applyFont="1" applyFill="1" applyBorder="1" applyAlignment="1">
      <alignment horizontal="center" vertical="center" wrapText="1"/>
    </xf>
    <xf numFmtId="0" fontId="0" fillId="0" borderId="0" xfId="2807" applyFont="1" applyAlignment="1">
      <alignment horizontal="left" wrapText="1"/>
    </xf>
    <xf numFmtId="0" fontId="115" fillId="0" borderId="0" xfId="2807" applyAlignment="1">
      <alignment horizontal="left" wrapText="1"/>
    </xf>
    <xf numFmtId="0" fontId="115" fillId="0" borderId="0" xfId="127" applyAlignment="1">
      <alignment wrapText="1"/>
    </xf>
    <xf numFmtId="0" fontId="38" fillId="0" borderId="0" xfId="127" applyFont="1" applyAlignment="1">
      <alignment wrapText="1"/>
    </xf>
    <xf numFmtId="0" fontId="79" fillId="0" borderId="0" xfId="2807" applyFont="1" applyAlignment="1">
      <alignment horizontal="left" wrapText="1"/>
    </xf>
    <xf numFmtId="49" fontId="115" fillId="0" borderId="0" xfId="127" applyNumberFormat="1" applyFill="1" applyAlignment="1">
      <alignment horizontal="center"/>
    </xf>
    <xf numFmtId="49" fontId="115" fillId="0" borderId="50" xfId="127" applyNumberFormat="1" applyFill="1" applyBorder="1" applyAlignment="1">
      <alignment horizontal="center"/>
    </xf>
    <xf numFmtId="0" fontId="39" fillId="0" borderId="85" xfId="127" applyFont="1" applyBorder="1" applyAlignment="1">
      <alignment horizontal="center" wrapText="1"/>
    </xf>
    <xf numFmtId="0" fontId="39" fillId="0" borderId="81" xfId="127" applyFont="1" applyBorder="1" applyAlignment="1">
      <alignment horizontal="center"/>
    </xf>
    <xf numFmtId="0" fontId="39" fillId="0" borderId="84" xfId="127" applyFont="1" applyBorder="1" applyAlignment="1">
      <alignment horizontal="center"/>
    </xf>
    <xf numFmtId="49" fontId="39" fillId="0" borderId="39" xfId="127" applyNumberFormat="1" applyFont="1" applyBorder="1" applyAlignment="1">
      <alignment horizontal="center"/>
    </xf>
    <xf numFmtId="49" fontId="115" fillId="0" borderId="0" xfId="127" applyNumberFormat="1" applyAlignment="1">
      <alignment horizontal="center"/>
    </xf>
    <xf numFmtId="49" fontId="115" fillId="0" borderId="50" xfId="127" applyNumberFormat="1" applyBorder="1" applyAlignment="1">
      <alignment horizontal="center"/>
    </xf>
    <xf numFmtId="49" fontId="39" fillId="0" borderId="45" xfId="127" quotePrefix="1" applyNumberFormat="1" applyFont="1" applyBorder="1" applyAlignment="1">
      <alignment horizontal="center" wrapText="1"/>
    </xf>
    <xf numFmtId="49" fontId="39" fillId="0" borderId="46" xfId="127" applyNumberFormat="1" applyFont="1" applyBorder="1" applyAlignment="1">
      <alignment horizontal="center"/>
    </xf>
    <xf numFmtId="49" fontId="39" fillId="0" borderId="47" xfId="127" applyNumberFormat="1" applyFont="1" applyBorder="1" applyAlignment="1">
      <alignment horizontal="center"/>
    </xf>
    <xf numFmtId="0" fontId="115" fillId="0" borderId="0" xfId="173" applyFont="1" applyAlignment="1">
      <alignment horizontal="left" vertical="center" wrapText="1"/>
    </xf>
    <xf numFmtId="0" fontId="0" fillId="0" borderId="42" xfId="127" applyFont="1" applyBorder="1" applyAlignment="1">
      <alignment wrapText="1"/>
    </xf>
    <xf numFmtId="49" fontId="47" fillId="0" borderId="0" xfId="127" applyNumberFormat="1" applyFont="1" applyFill="1" applyAlignment="1">
      <alignment horizontal="center"/>
    </xf>
    <xf numFmtId="49" fontId="39" fillId="0" borderId="0" xfId="127" quotePrefix="1" applyNumberFormat="1" applyFont="1" applyFill="1" applyAlignment="1">
      <alignment horizontal="center"/>
    </xf>
    <xf numFmtId="0" fontId="115" fillId="0" borderId="0" xfId="127" applyAlignment="1">
      <alignment horizontal="left" vertical="center" wrapText="1"/>
    </xf>
    <xf numFmtId="0" fontId="115" fillId="0" borderId="0" xfId="31325" applyAlignment="1">
      <alignment vertical="center" wrapText="1"/>
    </xf>
    <xf numFmtId="0" fontId="115" fillId="0" borderId="0" xfId="127" applyFill="1" applyAlignment="1"/>
    <xf numFmtId="49" fontId="115" fillId="0" borderId="51" xfId="127" applyNumberFormat="1" applyFill="1" applyBorder="1" applyAlignment="1">
      <alignment horizontal="center"/>
    </xf>
    <xf numFmtId="0" fontId="115" fillId="0" borderId="51" xfId="127" applyFill="1" applyBorder="1" applyAlignment="1"/>
    <xf numFmtId="0" fontId="38" fillId="36" borderId="59" xfId="127" applyFont="1" applyFill="1" applyBorder="1" applyAlignment="1">
      <alignment horizontal="center" vertical="center" wrapText="1"/>
    </xf>
    <xf numFmtId="0" fontId="38" fillId="36" borderId="99" xfId="127" applyFont="1" applyFill="1" applyBorder="1" applyAlignment="1">
      <alignment horizontal="center" vertical="center" wrapText="1"/>
    </xf>
    <xf numFmtId="0" fontId="115" fillId="0" borderId="86" xfId="127" applyBorder="1" applyAlignment="1"/>
    <xf numFmtId="0" fontId="115" fillId="0" borderId="41" xfId="127" applyBorder="1" applyAlignment="1"/>
    <xf numFmtId="0" fontId="115" fillId="0" borderId="65" xfId="127" applyBorder="1" applyAlignment="1"/>
    <xf numFmtId="0" fontId="38" fillId="36" borderId="41" xfId="127" applyFont="1" applyFill="1" applyBorder="1" applyAlignment="1">
      <alignment horizontal="center" vertical="center" wrapText="1"/>
    </xf>
    <xf numFmtId="0" fontId="38" fillId="36" borderId="28" xfId="127" applyFont="1" applyFill="1" applyBorder="1" applyAlignment="1">
      <alignment horizontal="center" vertical="center" wrapText="1"/>
    </xf>
    <xf numFmtId="0" fontId="38" fillId="36" borderId="37" xfId="127" applyFont="1" applyFill="1" applyBorder="1" applyAlignment="1">
      <alignment horizontal="center" vertical="center" wrapText="1"/>
    </xf>
  </cellXfs>
  <cellStyles count="31347">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7" xfId="57" xr:uid="{00000000-0005-0000-0000-000039000000}"/>
    <cellStyle name="Comma 7 2" xfId="686" xr:uid="{00000000-0005-0000-0000-0000B0020000}"/>
    <cellStyle name="Comma 74" xfId="16339" xr:uid="{00000000-0005-0000-0000-0000D63F0000}"/>
    <cellStyle name="Comma 76" xfId="31346" xr:uid="{7334D57A-9258-4A7A-AF65-B972D65295F3}"/>
    <cellStyle name="Comma 8" xfId="58" xr:uid="{00000000-0005-0000-0000-00003A000000}"/>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7 4" xfId="31345" xr:uid="{984324BC-A0E8-42FC-A533-7FEA24FFFB48}"/>
    <cellStyle name="Normal 138" xfId="31341" xr:uid="{ED1C11B3-0286-45BF-B11F-A19C9839A8AE}"/>
    <cellStyle name="Normal 14" xfId="132" xr:uid="{00000000-0005-0000-0000-000084000000}"/>
    <cellStyle name="Normal 14 2" xfId="836" xr:uid="{00000000-0005-0000-0000-000046030000}"/>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61" Type="http://schemas.openxmlformats.org/officeDocument/2006/relationships/externalLink" Target="externalLinks/externalLink3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ge.sharepoint.com/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M22"/>
  <sheetViews>
    <sheetView tabSelected="1" zoomScale="114" zoomScaleNormal="115" workbookViewId="0">
      <selection sqref="A1:M1"/>
    </sheetView>
  </sheetViews>
  <sheetFormatPr defaultRowHeight="12.5"/>
  <cols>
    <col min="1" max="1" width="39" bestFit="1" customWidth="1"/>
    <col min="2" max="2" width="15.453125" customWidth="1"/>
    <col min="3" max="3" width="12.54296875" bestFit="1" customWidth="1"/>
    <col min="4" max="4" width="13.54296875" bestFit="1" customWidth="1"/>
    <col min="5" max="5" width="11.453125" bestFit="1" customWidth="1"/>
    <col min="6" max="6" width="12.453125" bestFit="1" customWidth="1"/>
    <col min="7" max="7" width="14.1796875" customWidth="1"/>
    <col min="8" max="8" width="12.453125" bestFit="1" customWidth="1"/>
    <col min="9" max="10" width="12.54296875" bestFit="1" customWidth="1"/>
  </cols>
  <sheetData>
    <row r="1" spans="1:13" s="1209" customFormat="1" ht="15.5">
      <c r="A1" s="1285" t="s">
        <v>0</v>
      </c>
      <c r="B1" s="1285"/>
      <c r="C1" s="1285"/>
      <c r="D1" s="1285"/>
      <c r="E1" s="1285"/>
      <c r="F1" s="1285"/>
      <c r="G1" s="1285"/>
      <c r="H1" s="1285"/>
      <c r="I1" s="1285"/>
      <c r="J1" s="1285"/>
      <c r="K1" s="1285"/>
      <c r="L1" s="1285"/>
      <c r="M1" s="1285"/>
    </row>
    <row r="2" spans="1:13" s="1209" customFormat="1" ht="15.5">
      <c r="A2" s="1285" t="s">
        <v>1</v>
      </c>
      <c r="B2" s="1286"/>
      <c r="C2" s="1286"/>
      <c r="D2" s="1286"/>
      <c r="E2" s="1286"/>
      <c r="F2" s="1286"/>
      <c r="G2" s="1286"/>
      <c r="H2" s="1286"/>
      <c r="I2" s="1286"/>
      <c r="J2" s="1286"/>
      <c r="K2" s="1286"/>
      <c r="L2" s="1286"/>
      <c r="M2" s="1286"/>
    </row>
    <row r="3" spans="1:13" s="1209" customFormat="1" ht="16" thickBot="1">
      <c r="A3" s="1287" t="s">
        <v>785</v>
      </c>
      <c r="B3" s="1288"/>
      <c r="C3" s="1288"/>
      <c r="D3" s="1288"/>
      <c r="E3" s="1288"/>
      <c r="F3" s="1288"/>
      <c r="G3" s="1288"/>
      <c r="H3" s="1288"/>
      <c r="I3" s="1288"/>
      <c r="J3" s="1288"/>
      <c r="K3" s="1288"/>
      <c r="L3" s="1288"/>
      <c r="M3" s="1288"/>
    </row>
    <row r="4" spans="1:13" ht="13">
      <c r="A4" s="218"/>
      <c r="B4" s="1289" t="s">
        <v>2</v>
      </c>
      <c r="C4" s="1290"/>
      <c r="D4" s="1291"/>
      <c r="E4" s="1289" t="s">
        <v>3</v>
      </c>
      <c r="F4" s="1290"/>
      <c r="G4" s="1291"/>
      <c r="H4" s="1289" t="s">
        <v>4</v>
      </c>
      <c r="I4" s="1290"/>
      <c r="J4" s="1291"/>
      <c r="K4" s="1292" t="s">
        <v>5</v>
      </c>
      <c r="L4" s="1290"/>
      <c r="M4" s="1291"/>
    </row>
    <row r="5" spans="1:13" ht="13.5" thickBot="1">
      <c r="A5" s="118" t="s">
        <v>6</v>
      </c>
      <c r="B5" s="119" t="s">
        <v>7</v>
      </c>
      <c r="C5" s="120" t="s">
        <v>8</v>
      </c>
      <c r="D5" s="121" t="s">
        <v>9</v>
      </c>
      <c r="E5" s="119" t="s">
        <v>7</v>
      </c>
      <c r="F5" s="120" t="s">
        <v>8</v>
      </c>
      <c r="G5" s="121" t="s">
        <v>9</v>
      </c>
      <c r="H5" s="119" t="s">
        <v>7</v>
      </c>
      <c r="I5" s="120" t="s">
        <v>8</v>
      </c>
      <c r="J5" s="121" t="s">
        <v>9</v>
      </c>
      <c r="K5" s="119" t="s">
        <v>7</v>
      </c>
      <c r="L5" s="120" t="s">
        <v>8</v>
      </c>
      <c r="M5" s="121" t="s">
        <v>9</v>
      </c>
    </row>
    <row r="6" spans="1:13" ht="13">
      <c r="A6" s="118"/>
      <c r="B6" s="965"/>
      <c r="C6" s="966"/>
      <c r="D6" s="967"/>
      <c r="E6" s="968"/>
      <c r="F6" s="969"/>
      <c r="G6" s="970"/>
      <c r="H6" s="968"/>
      <c r="I6" s="969"/>
      <c r="J6" s="970"/>
      <c r="K6" s="968"/>
      <c r="L6" s="969"/>
      <c r="M6" s="970"/>
    </row>
    <row r="7" spans="1:13">
      <c r="A7" s="466" t="s">
        <v>10</v>
      </c>
      <c r="B7" s="236">
        <f>'ESA Table 1'!B30</f>
        <v>63189150.091200002</v>
      </c>
      <c r="C7" s="237">
        <f>'ESA Table 1'!C30</f>
        <v>55402451.158799998</v>
      </c>
      <c r="D7" s="238">
        <f>'ESA Table 1'!D30</f>
        <v>118591601.25</v>
      </c>
      <c r="E7" s="236">
        <f>'ESA Table 1'!E30</f>
        <v>3837351.1008000001</v>
      </c>
      <c r="F7" s="237">
        <f>'ESA Table 1'!F30</f>
        <v>4922130.7791999998</v>
      </c>
      <c r="G7" s="238">
        <f>'ESA Table 1'!G30</f>
        <v>8759481.879999999</v>
      </c>
      <c r="H7" s="236">
        <f>'ESA Table 1'!H30</f>
        <v>22063161.9681</v>
      </c>
      <c r="I7" s="237">
        <f>'ESA Table 1'!I30</f>
        <v>39763196.381899998</v>
      </c>
      <c r="J7" s="238">
        <f>'ESA Table 1'!J30</f>
        <v>61826358.349999994</v>
      </c>
      <c r="K7" s="130">
        <f>'ESA Table 1'!K30</f>
        <v>0.34916060646893576</v>
      </c>
      <c r="L7" s="131">
        <f>'ESA Table 1'!L30</f>
        <v>0.717715471973014</v>
      </c>
      <c r="M7" s="132">
        <f>'ESA Table 1'!M30</f>
        <v>0.52133842277469034</v>
      </c>
    </row>
    <row r="8" spans="1:13">
      <c r="A8" s="466" t="s">
        <v>11</v>
      </c>
      <c r="B8" s="467"/>
      <c r="C8" s="468"/>
      <c r="D8" s="469"/>
      <c r="E8" s="467"/>
      <c r="F8" s="468"/>
      <c r="G8" s="469"/>
      <c r="H8" s="467"/>
      <c r="I8" s="468"/>
      <c r="J8" s="469"/>
      <c r="K8" s="470"/>
      <c r="L8" s="471"/>
      <c r="M8" s="472"/>
    </row>
    <row r="9" spans="1:13">
      <c r="A9" s="466" t="s">
        <v>12</v>
      </c>
      <c r="B9" s="971">
        <f>'ESA Table 1A'!B8</f>
        <v>30413070</v>
      </c>
      <c r="C9" s="237">
        <f>'ESA Table 1A'!C8</f>
        <v>17347343</v>
      </c>
      <c r="D9" s="238">
        <f>'ESA Table 1A'!D8</f>
        <v>47760413</v>
      </c>
      <c r="E9" s="467">
        <f>'ESA Table 1A'!E8</f>
        <v>239855.32130000001</v>
      </c>
      <c r="F9" s="237">
        <f>'ESA Table 1A'!F8</f>
        <v>212701.88870000001</v>
      </c>
      <c r="G9" s="238">
        <f>'ESA Table 1A'!G8</f>
        <v>452557.21</v>
      </c>
      <c r="H9" s="467">
        <f>'ESA Table 1A'!H8</f>
        <v>1176680.1075000002</v>
      </c>
      <c r="I9" s="237">
        <f>'ESA Table 1A'!I8</f>
        <v>2136527.4024999999</v>
      </c>
      <c r="J9" s="238">
        <f>'ESA Table 1A'!J8</f>
        <v>3313207.51</v>
      </c>
      <c r="K9" s="130">
        <f>'ESA Table 1A'!K8</f>
        <v>3.8689948351152977E-2</v>
      </c>
      <c r="L9" s="131">
        <f>'ESA Table 1A'!L8</f>
        <v>0.12316165089374205</v>
      </c>
      <c r="M9" s="132">
        <f>'ESA Table 1A'!M8</f>
        <v>6.9371416658394469E-2</v>
      </c>
    </row>
    <row r="10" spans="1:13">
      <c r="A10" s="466" t="s">
        <v>13</v>
      </c>
      <c r="B10" s="467"/>
      <c r="C10" s="468"/>
      <c r="D10" s="469"/>
      <c r="E10" s="467"/>
      <c r="F10" s="468"/>
      <c r="G10" s="469"/>
      <c r="H10" s="467"/>
      <c r="I10" s="468"/>
      <c r="J10" s="469"/>
      <c r="K10" s="470"/>
      <c r="L10" s="471"/>
      <c r="M10" s="472"/>
    </row>
    <row r="11" spans="1:13">
      <c r="A11" s="466" t="s">
        <v>14</v>
      </c>
      <c r="B11" s="473">
        <f>'ESA Table 1A'!B22</f>
        <v>4637128.7589001758</v>
      </c>
      <c r="C11" s="237">
        <f>'ESA Table 1A'!C22</f>
        <v>4112170.2410998237</v>
      </c>
      <c r="D11" s="238">
        <f>'ESA Table 1A'!D22</f>
        <v>8749299</v>
      </c>
      <c r="E11" s="236">
        <f>'ESA Table 1A'!E22</f>
        <v>10922.542100000001</v>
      </c>
      <c r="F11" s="237">
        <f>'ESA Table 1A'!F22</f>
        <v>9686.027900000001</v>
      </c>
      <c r="G11" s="238">
        <f>'ESA Table 1A'!G22</f>
        <v>20608.57</v>
      </c>
      <c r="H11" s="236">
        <f>'ESA Table 1A'!H22</f>
        <v>62807.173000000003</v>
      </c>
      <c r="I11" s="237">
        <f>'ESA Table 1A'!I22</f>
        <v>55696.927000000003</v>
      </c>
      <c r="J11" s="238">
        <f>'ESA Table 1A'!J22</f>
        <v>118504.1</v>
      </c>
      <c r="K11" s="130">
        <f>'ESA Table 1A'!K22</f>
        <v>1.3544409971246188E-2</v>
      </c>
      <c r="L11" s="131">
        <f>'ESA Table 1A'!L22</f>
        <v>1.3544411766645035E-2</v>
      </c>
      <c r="M11" s="1202">
        <f>'ESA Table 1A'!M22</f>
        <v>1.3544410815083585E-2</v>
      </c>
    </row>
    <row r="12" spans="1:13">
      <c r="A12" s="425" t="s">
        <v>15</v>
      </c>
      <c r="B12" s="467"/>
      <c r="C12" s="468"/>
      <c r="D12" s="469"/>
      <c r="E12" s="467"/>
      <c r="F12" s="468"/>
      <c r="G12" s="469"/>
      <c r="H12" s="467"/>
      <c r="I12" s="468"/>
      <c r="J12" s="469"/>
      <c r="K12" s="470"/>
      <c r="L12" s="471"/>
      <c r="M12" s="472"/>
    </row>
    <row r="13" spans="1:13">
      <c r="A13" s="474" t="s">
        <v>16</v>
      </c>
      <c r="B13" s="467"/>
      <c r="C13" s="468"/>
      <c r="D13" s="469"/>
      <c r="E13" s="467"/>
      <c r="F13" s="468"/>
      <c r="G13" s="469"/>
      <c r="H13" s="467"/>
      <c r="I13" s="468"/>
      <c r="J13" s="469"/>
      <c r="K13" s="470"/>
      <c r="L13" s="471"/>
      <c r="M13" s="472"/>
    </row>
    <row r="14" spans="1:13">
      <c r="A14" s="466" t="s">
        <v>17</v>
      </c>
      <c r="B14" s="971">
        <f>'ESA Table 1A'!B53</f>
        <v>2503978</v>
      </c>
      <c r="C14" s="237">
        <f>'ESA Table 1A'!C53</f>
        <v>1467786</v>
      </c>
      <c r="D14" s="238">
        <f>'ESA Table 1A'!D53</f>
        <v>3971764</v>
      </c>
      <c r="E14" s="467">
        <f>'ESA Table 1A'!E53</f>
        <v>0</v>
      </c>
      <c r="F14" s="237">
        <f>'ESA Table 1A'!F53</f>
        <v>0</v>
      </c>
      <c r="G14" s="238">
        <f>'ESA Table 1A'!G53</f>
        <v>0</v>
      </c>
      <c r="H14" s="467">
        <f>'ESA Table 1A'!H53</f>
        <v>0</v>
      </c>
      <c r="I14" s="237">
        <f>'ESA Table 1A'!I53</f>
        <v>0</v>
      </c>
      <c r="J14" s="238">
        <f>'ESA Table 1A'!J53</f>
        <v>0</v>
      </c>
      <c r="K14" s="130">
        <f>'ESA Table 1A'!K53</f>
        <v>0</v>
      </c>
      <c r="L14" s="131">
        <f>'ESA Table 1A'!L53</f>
        <v>0</v>
      </c>
      <c r="M14" s="132">
        <f>'ESA Table 1A'!M53</f>
        <v>0</v>
      </c>
    </row>
    <row r="15" spans="1:13">
      <c r="A15" s="466" t="s">
        <v>18</v>
      </c>
      <c r="B15" s="971">
        <f>'ESA Table 1A'!B54</f>
        <v>689000</v>
      </c>
      <c r="C15" s="237">
        <f>'ESA Table 1A'!C54</f>
        <v>611000</v>
      </c>
      <c r="D15" s="238">
        <f>'ESA Table 1A'!D54</f>
        <v>1300000</v>
      </c>
      <c r="E15" s="467">
        <f>'ESA Table 1A'!E54</f>
        <v>0</v>
      </c>
      <c r="F15" s="237">
        <f>'ESA Table 1A'!F54</f>
        <v>0</v>
      </c>
      <c r="G15" s="238">
        <f>'ESA Table 1A'!G54</f>
        <v>0</v>
      </c>
      <c r="H15" s="467">
        <f>'ESA Table 1A'!H54</f>
        <v>689000</v>
      </c>
      <c r="I15" s="237">
        <f>'ESA Table 1A'!I54</f>
        <v>611000</v>
      </c>
      <c r="J15" s="238">
        <f>'ESA Table 1A'!J54</f>
        <v>1300000</v>
      </c>
      <c r="K15" s="130">
        <f>'ESA Table 1A'!K54</f>
        <v>1</v>
      </c>
      <c r="L15" s="131">
        <f>'ESA Table 1A'!L54</f>
        <v>1</v>
      </c>
      <c r="M15" s="132">
        <f>'ESA Table 1A'!M54</f>
        <v>1</v>
      </c>
    </row>
    <row r="16" spans="1:13">
      <c r="A16" s="564" t="s">
        <v>19</v>
      </c>
      <c r="B16" s="971">
        <f>'ESA Table 1A'!B10</f>
        <v>418485.46790010476</v>
      </c>
      <c r="C16" s="237">
        <f>'ESA Table 1A'!C10</f>
        <v>188249.74010973936</v>
      </c>
      <c r="D16" s="238">
        <f>'ESA Table 1A'!D10</f>
        <v>606735.20800984418</v>
      </c>
      <c r="E16" s="467">
        <f>'ESA Table 1A'!E10</f>
        <v>19041.797600000002</v>
      </c>
      <c r="F16" s="237">
        <f>'ESA Table 1A'!F10</f>
        <v>16886.1224</v>
      </c>
      <c r="G16" s="238">
        <f>'ESA Table 1A'!G10</f>
        <v>35927.919999999998</v>
      </c>
      <c r="H16" s="236">
        <f>'ESA Table 1A'!H10</f>
        <v>73237.133100000006</v>
      </c>
      <c r="I16" s="237">
        <f>'ESA Table 1A'!I10</f>
        <v>64946.136899999998</v>
      </c>
      <c r="J16" s="238">
        <f>'ESA Table 1A'!J10</f>
        <v>138183.27000000002</v>
      </c>
      <c r="K16" s="130">
        <f>'ESA Table 1A'!K10</f>
        <v>0.17500520022234606</v>
      </c>
      <c r="L16" s="131">
        <f>'ESA Table 1A'!L10</f>
        <v>0.34499987549592331</v>
      </c>
      <c r="M16" s="132">
        <f>'ESA Table 1A'!M10</f>
        <v>0.22774888975580598</v>
      </c>
    </row>
    <row r="17" spans="1:13">
      <c r="A17" s="475"/>
      <c r="B17" s="467"/>
      <c r="C17" s="468"/>
      <c r="D17" s="469"/>
      <c r="E17" s="467"/>
      <c r="F17" s="468"/>
      <c r="G17" s="469"/>
      <c r="H17" s="467"/>
      <c r="I17" s="468"/>
      <c r="J17" s="469"/>
      <c r="K17" s="470"/>
      <c r="L17" s="471"/>
      <c r="M17" s="472"/>
    </row>
    <row r="18" spans="1:13" ht="13.5" thickBot="1">
      <c r="A18" s="476" t="s">
        <v>20</v>
      </c>
      <c r="B18" s="240">
        <f>SUM(B7:B17)</f>
        <v>101850812.31800027</v>
      </c>
      <c r="C18" s="240">
        <f>SUM(C7:C17)</f>
        <v>79129000.140009567</v>
      </c>
      <c r="D18" s="241">
        <f>B18+C18</f>
        <v>180979812.45800984</v>
      </c>
      <c r="E18" s="239">
        <f>SUM(E7:E17)</f>
        <v>4107170.7618000004</v>
      </c>
      <c r="F18" s="240">
        <f>SUM(F7:F17)</f>
        <v>5161404.8181999996</v>
      </c>
      <c r="G18" s="241">
        <f>SUM(G7:G17)</f>
        <v>9268575.5800000001</v>
      </c>
      <c r="H18" s="239">
        <f t="shared" ref="H18:I18" si="0">SUM(H7:H17)</f>
        <v>24064886.381700002</v>
      </c>
      <c r="I18" s="240">
        <f t="shared" si="0"/>
        <v>42631366.848300003</v>
      </c>
      <c r="J18" s="241">
        <f>SUM(J7:J17)</f>
        <v>66696253.229999997</v>
      </c>
      <c r="K18" s="477">
        <f>+H18/B18</f>
        <v>0.23627584143918479</v>
      </c>
      <c r="L18" s="478">
        <f>I18/C18</f>
        <v>0.53875781032072634</v>
      </c>
      <c r="M18" s="479">
        <f>J18/D18</f>
        <v>0.36852869015694539</v>
      </c>
    </row>
    <row r="19" spans="1:13">
      <c r="A19" s="335"/>
      <c r="B19" s="335"/>
      <c r="C19" s="335"/>
      <c r="D19" s="335"/>
      <c r="E19" s="335"/>
      <c r="F19" s="335"/>
      <c r="G19" s="335"/>
      <c r="H19" s="335"/>
      <c r="I19" s="335"/>
      <c r="J19" s="335"/>
      <c r="K19" s="335"/>
      <c r="L19" s="335"/>
      <c r="M19" s="335"/>
    </row>
    <row r="22" spans="1:13">
      <c r="A22" s="1283" t="s">
        <v>21</v>
      </c>
      <c r="B22" s="1284"/>
      <c r="C22" s="1284"/>
      <c r="D22" s="1284"/>
      <c r="E22" s="1284"/>
      <c r="F22" s="1284"/>
      <c r="G22" s="1284"/>
      <c r="H22" s="1284"/>
      <c r="I22" s="1284"/>
      <c r="J22" s="1284"/>
      <c r="K22" s="1284"/>
      <c r="L22" s="1284"/>
      <c r="M22" s="1284"/>
    </row>
  </sheetData>
  <mergeCells count="8">
    <mergeCell ref="A22:M22"/>
    <mergeCell ref="A1:M1"/>
    <mergeCell ref="A2:M2"/>
    <mergeCell ref="A3:M3"/>
    <mergeCell ref="B4:D4"/>
    <mergeCell ref="E4:G4"/>
    <mergeCell ref="H4:J4"/>
    <mergeCell ref="K4:M4"/>
  </mergeCells>
  <pageMargins left="0.7" right="0.7" top="0.75" bottom="0.75" header="0.3" footer="0.3"/>
  <pageSetup scale="67" orientation="landscape" r:id="rId1"/>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73"/>
  <sheetViews>
    <sheetView zoomScaleNormal="100" workbookViewId="0">
      <selection sqref="A1:M1"/>
    </sheetView>
  </sheetViews>
  <sheetFormatPr defaultColWidth="8.54296875" defaultRowHeight="12.5"/>
  <cols>
    <col min="1" max="1" width="90.453125" customWidth="1"/>
    <col min="2" max="2" width="18.54296875" customWidth="1"/>
    <col min="3" max="3" width="13.54296875" customWidth="1"/>
    <col min="4" max="4" width="15.81640625" customWidth="1"/>
    <col min="5" max="5" width="14.54296875" customWidth="1"/>
    <col min="6" max="6" width="12.54296875" customWidth="1"/>
  </cols>
  <sheetData>
    <row r="1" spans="1:13" s="1209" customFormat="1" ht="33.75" customHeight="1">
      <c r="A1" s="1342" t="s">
        <v>299</v>
      </c>
      <c r="B1" s="1342"/>
    </row>
    <row r="2" spans="1:13" s="1209" customFormat="1" ht="15.5">
      <c r="A2" s="1324" t="s">
        <v>1</v>
      </c>
      <c r="B2" s="1376"/>
      <c r="C2" s="1253"/>
      <c r="D2" s="1253"/>
      <c r="E2" s="1253"/>
      <c r="F2" s="1253"/>
      <c r="G2" s="1253"/>
      <c r="H2" s="1253"/>
      <c r="I2" s="1253"/>
      <c r="J2" s="1253"/>
      <c r="K2" s="1253"/>
      <c r="L2" s="1253"/>
      <c r="M2" s="1253"/>
    </row>
    <row r="3" spans="1:13" s="1209" customFormat="1" ht="15.5">
      <c r="A3" s="1375" t="s">
        <v>785</v>
      </c>
      <c r="B3" s="1376"/>
      <c r="C3" s="1241"/>
      <c r="D3" s="1241"/>
      <c r="E3" s="1241"/>
      <c r="F3" s="1241"/>
      <c r="G3" s="1241"/>
      <c r="H3" s="1241"/>
      <c r="I3" s="1241"/>
      <c r="J3" s="1241"/>
      <c r="K3" s="1241"/>
      <c r="L3" s="1241"/>
      <c r="M3" s="1241"/>
    </row>
    <row r="4" spans="1:13" s="1209" customFormat="1" ht="16" thickBot="1">
      <c r="A4" s="1242"/>
      <c r="B4" s="1253"/>
      <c r="C4" s="1241"/>
      <c r="D4" s="1241"/>
      <c r="E4" s="1241"/>
      <c r="F4" s="1241"/>
      <c r="G4" s="1241"/>
      <c r="H4" s="1241"/>
      <c r="I4" s="1241"/>
      <c r="J4" s="1241"/>
      <c r="K4" s="1241"/>
      <c r="L4" s="1241"/>
      <c r="M4" s="1241"/>
    </row>
    <row r="5" spans="1:13" s="1209" customFormat="1" ht="16" thickBot="1">
      <c r="A5" s="1373" t="s">
        <v>300</v>
      </c>
      <c r="B5" s="1374"/>
      <c r="C5" s="1241"/>
      <c r="D5" s="1241"/>
      <c r="E5" s="1241"/>
      <c r="F5" s="1241"/>
      <c r="G5" s="1241"/>
      <c r="H5" s="1241"/>
      <c r="I5" s="1241"/>
      <c r="J5" s="1241"/>
      <c r="K5" s="1241"/>
      <c r="L5" s="1241"/>
      <c r="M5" s="1241"/>
    </row>
    <row r="6" spans="1:13">
      <c r="A6" s="500" t="s">
        <v>301</v>
      </c>
      <c r="B6" s="501">
        <v>11096911.30245102</v>
      </c>
    </row>
    <row r="7" spans="1:13">
      <c r="A7" s="92" t="s">
        <v>302</v>
      </c>
      <c r="B7" s="501">
        <v>555506.82279999997</v>
      </c>
    </row>
    <row r="8" spans="1:13">
      <c r="A8" s="92" t="s">
        <v>303</v>
      </c>
      <c r="B8" s="501">
        <v>133528599.07990016</v>
      </c>
    </row>
    <row r="9" spans="1:13">
      <c r="A9" s="92" t="s">
        <v>304</v>
      </c>
      <c r="B9" s="501">
        <v>6051530.981999998</v>
      </c>
    </row>
    <row r="10" spans="1:13">
      <c r="A10" s="102" t="s">
        <v>305</v>
      </c>
      <c r="B10" s="659">
        <v>0.16556725461621319</v>
      </c>
      <c r="C10" s="271"/>
      <c r="D10" s="271"/>
    </row>
    <row r="11" spans="1:13">
      <c r="A11" s="102" t="s">
        <v>306</v>
      </c>
      <c r="B11" s="659">
        <v>1.4363996963011589</v>
      </c>
      <c r="C11" s="271"/>
    </row>
    <row r="12" spans="1:13">
      <c r="A12" s="92" t="s">
        <v>307</v>
      </c>
      <c r="B12" s="659">
        <v>74.493709417090699</v>
      </c>
    </row>
    <row r="13" spans="1:13">
      <c r="A13" s="502" t="s">
        <v>308</v>
      </c>
      <c r="B13" s="1145">
        <v>675.87179341803039</v>
      </c>
      <c r="C13" s="271"/>
    </row>
    <row r="15" spans="1:13" ht="13" thickBot="1"/>
    <row r="16" spans="1:13" s="1209" customFormat="1" ht="15" customHeight="1" thickBot="1">
      <c r="A16" s="1373" t="s">
        <v>309</v>
      </c>
      <c r="B16" s="1374"/>
    </row>
    <row r="17" spans="1:3">
      <c r="A17" s="500" t="s">
        <v>301</v>
      </c>
      <c r="B17" s="501">
        <v>0</v>
      </c>
    </row>
    <row r="18" spans="1:3">
      <c r="A18" s="92" t="s">
        <v>302</v>
      </c>
      <c r="B18" s="501">
        <v>0</v>
      </c>
    </row>
    <row r="19" spans="1:3">
      <c r="A19" s="92" t="s">
        <v>303</v>
      </c>
      <c r="B19" s="501">
        <v>0</v>
      </c>
    </row>
    <row r="20" spans="1:3">
      <c r="A20" s="92" t="s">
        <v>304</v>
      </c>
      <c r="B20" s="501">
        <v>0</v>
      </c>
    </row>
    <row r="21" spans="1:3">
      <c r="A21" s="102" t="s">
        <v>305</v>
      </c>
      <c r="B21" s="171">
        <v>0</v>
      </c>
    </row>
    <row r="22" spans="1:3">
      <c r="A22" s="102" t="s">
        <v>306</v>
      </c>
      <c r="B22" s="171">
        <v>0</v>
      </c>
    </row>
    <row r="23" spans="1:3">
      <c r="A23" s="92" t="s">
        <v>310</v>
      </c>
      <c r="B23" s="171">
        <v>0</v>
      </c>
    </row>
    <row r="24" spans="1:3" ht="13" thickBot="1">
      <c r="A24" s="502" t="s">
        <v>308</v>
      </c>
      <c r="B24" s="172">
        <v>0</v>
      </c>
    </row>
    <row r="25" spans="1:3" ht="13.5" customHeight="1"/>
    <row r="26" spans="1:3" ht="13" thickBot="1">
      <c r="A26" s="352"/>
    </row>
    <row r="27" spans="1:3" s="1209" customFormat="1" ht="16" thickBot="1">
      <c r="A27" s="1373" t="s">
        <v>311</v>
      </c>
      <c r="B27" s="1374"/>
    </row>
    <row r="28" spans="1:3">
      <c r="A28" s="500" t="s">
        <v>301</v>
      </c>
      <c r="B28" s="501">
        <v>9047102.5886000004</v>
      </c>
    </row>
    <row r="29" spans="1:3">
      <c r="A29" s="92" t="s">
        <v>302</v>
      </c>
      <c r="B29" s="501">
        <v>131350.76988000001</v>
      </c>
    </row>
    <row r="30" spans="1:3">
      <c r="A30" s="92" t="s">
        <v>303</v>
      </c>
      <c r="B30" s="501">
        <v>46989422.739744879</v>
      </c>
      <c r="C30" s="5"/>
    </row>
    <row r="31" spans="1:3">
      <c r="A31" s="92" t="s">
        <v>304</v>
      </c>
      <c r="B31" s="501">
        <v>4068496.6850768952</v>
      </c>
    </row>
    <row r="32" spans="1:3">
      <c r="A32" s="102" t="s">
        <v>305</v>
      </c>
      <c r="B32" s="659">
        <v>0.18339230769230763</v>
      </c>
      <c r="C32" s="5"/>
    </row>
    <row r="33" spans="1:2">
      <c r="A33" s="102" t="s">
        <v>306</v>
      </c>
      <c r="B33" s="659">
        <v>1.1951789473684209</v>
      </c>
    </row>
    <row r="34" spans="1:2">
      <c r="A34" s="92" t="s">
        <v>312</v>
      </c>
      <c r="B34" s="659">
        <v>9781.5440872018971</v>
      </c>
    </row>
    <row r="35" spans="1:2" ht="13" thickBot="1">
      <c r="A35" s="502" t="s">
        <v>313</v>
      </c>
      <c r="B35" s="660">
        <v>47072.449426514853</v>
      </c>
    </row>
    <row r="37" spans="1:2" ht="13" thickBot="1"/>
    <row r="38" spans="1:2" s="1209" customFormat="1" ht="16" thickBot="1">
      <c r="A38" s="1373" t="s">
        <v>314</v>
      </c>
      <c r="B38" s="1374"/>
    </row>
    <row r="39" spans="1:2">
      <c r="A39" s="500" t="s">
        <v>301</v>
      </c>
      <c r="B39" s="501">
        <v>0</v>
      </c>
    </row>
    <row r="40" spans="1:2">
      <c r="A40" s="92" t="s">
        <v>302</v>
      </c>
      <c r="B40" s="501">
        <v>0</v>
      </c>
    </row>
    <row r="41" spans="1:2">
      <c r="A41" s="92" t="s">
        <v>303</v>
      </c>
      <c r="B41" s="501">
        <v>0</v>
      </c>
    </row>
    <row r="42" spans="1:2">
      <c r="A42" s="92" t="s">
        <v>304</v>
      </c>
      <c r="B42" s="501">
        <v>0</v>
      </c>
    </row>
    <row r="43" spans="1:2">
      <c r="A43" s="102" t="s">
        <v>305</v>
      </c>
      <c r="B43" s="171">
        <v>0</v>
      </c>
    </row>
    <row r="44" spans="1:2">
      <c r="A44" s="102" t="s">
        <v>306</v>
      </c>
      <c r="B44" s="171">
        <v>0</v>
      </c>
    </row>
    <row r="45" spans="1:2">
      <c r="A45" s="92" t="s">
        <v>312</v>
      </c>
      <c r="B45" s="171">
        <v>0</v>
      </c>
    </row>
    <row r="46" spans="1:2" ht="13" thickBot="1">
      <c r="A46" s="502" t="s">
        <v>313</v>
      </c>
      <c r="B46" s="172">
        <v>0</v>
      </c>
    </row>
    <row r="48" spans="1:2" ht="13" thickBot="1"/>
    <row r="49" spans="1:3" s="1209" customFormat="1" ht="16" thickBot="1">
      <c r="A49" s="1373" t="s">
        <v>315</v>
      </c>
      <c r="B49" s="1374"/>
    </row>
    <row r="50" spans="1:3">
      <c r="A50" s="500" t="s">
        <v>301</v>
      </c>
      <c r="B50" s="501">
        <v>0</v>
      </c>
    </row>
    <row r="51" spans="1:3">
      <c r="A51" s="92" t="s">
        <v>302</v>
      </c>
      <c r="B51" s="501">
        <v>0</v>
      </c>
    </row>
    <row r="52" spans="1:3">
      <c r="A52" s="92" t="s">
        <v>303</v>
      </c>
      <c r="B52" s="501">
        <v>0</v>
      </c>
    </row>
    <row r="53" spans="1:3">
      <c r="A53" s="92" t="s">
        <v>304</v>
      </c>
      <c r="B53" s="501">
        <v>0</v>
      </c>
    </row>
    <row r="54" spans="1:3">
      <c r="A54" s="102" t="s">
        <v>305</v>
      </c>
      <c r="B54" s="171">
        <v>0</v>
      </c>
    </row>
    <row r="55" spans="1:3">
      <c r="A55" s="102" t="s">
        <v>306</v>
      </c>
      <c r="B55" s="171">
        <v>0</v>
      </c>
    </row>
    <row r="56" spans="1:3">
      <c r="A56" s="92" t="s">
        <v>312</v>
      </c>
      <c r="B56" s="171">
        <v>0</v>
      </c>
    </row>
    <row r="57" spans="1:3" ht="13" thickBot="1">
      <c r="A57" s="502" t="s">
        <v>313</v>
      </c>
      <c r="B57" s="172">
        <v>0</v>
      </c>
    </row>
    <row r="58" spans="1:3" ht="13" thickBot="1">
      <c r="B58" s="16"/>
    </row>
    <row r="59" spans="1:3" s="1209" customFormat="1" ht="36" customHeight="1" thickBot="1">
      <c r="A59" s="1371" t="s">
        <v>906</v>
      </c>
      <c r="B59" s="1372"/>
    </row>
    <row r="60" spans="1:3">
      <c r="A60" s="500" t="s">
        <v>301</v>
      </c>
      <c r="B60" s="501">
        <f>B17+B6</f>
        <v>11096911.30245102</v>
      </c>
    </row>
    <row r="61" spans="1:3" ht="16.5" customHeight="1">
      <c r="A61" s="92" t="s">
        <v>302</v>
      </c>
      <c r="B61" s="501">
        <f>B18+B7</f>
        <v>555506.82279999997</v>
      </c>
    </row>
    <row r="62" spans="1:3" ht="15" customHeight="1">
      <c r="A62" s="92" t="s">
        <v>303</v>
      </c>
      <c r="B62" s="501">
        <f>B19+B8</f>
        <v>133528599.07990016</v>
      </c>
      <c r="C62" s="5"/>
    </row>
    <row r="63" spans="1:3">
      <c r="A63" s="92" t="s">
        <v>304</v>
      </c>
      <c r="B63" s="501">
        <f>B20+B9</f>
        <v>6051530.981999998</v>
      </c>
    </row>
    <row r="64" spans="1:3">
      <c r="A64" s="102" t="s">
        <v>305</v>
      </c>
      <c r="B64" s="503">
        <f>B10</f>
        <v>0.16556725461621319</v>
      </c>
    </row>
    <row r="65" spans="1:7">
      <c r="A65" s="102" t="s">
        <v>306</v>
      </c>
      <c r="B65" s="503">
        <f>B11</f>
        <v>1.4363996963011589</v>
      </c>
    </row>
    <row r="66" spans="1:7">
      <c r="A66" s="92" t="s">
        <v>316</v>
      </c>
      <c r="B66" s="504">
        <f>B23+B12</f>
        <v>74.493709417090699</v>
      </c>
    </row>
    <row r="67" spans="1:7" ht="13" thickBot="1">
      <c r="A67" s="502" t="s">
        <v>317</v>
      </c>
      <c r="B67" s="505">
        <f>B24+B13</f>
        <v>675.87179341803039</v>
      </c>
    </row>
    <row r="69" spans="1:7" ht="12.75" customHeight="1">
      <c r="A69" s="1353" t="s">
        <v>786</v>
      </c>
      <c r="B69" s="1353"/>
      <c r="C69" s="354"/>
      <c r="D69" s="354"/>
      <c r="E69" s="354"/>
      <c r="F69" s="354"/>
      <c r="G69" s="354"/>
    </row>
    <row r="70" spans="1:7">
      <c r="A70" s="1353" t="s">
        <v>787</v>
      </c>
      <c r="B70" s="1353"/>
    </row>
    <row r="71" spans="1:7">
      <c r="A71" s="1353" t="s">
        <v>907</v>
      </c>
      <c r="B71" s="1353"/>
    </row>
    <row r="72" spans="1:7">
      <c r="A72" s="1353" t="s">
        <v>791</v>
      </c>
      <c r="B72" s="1353"/>
    </row>
    <row r="73" spans="1:7">
      <c r="A73" t="s">
        <v>318</v>
      </c>
    </row>
  </sheetData>
  <mergeCells count="13">
    <mergeCell ref="A49:B49"/>
    <mergeCell ref="A1:B1"/>
    <mergeCell ref="A3:B3"/>
    <mergeCell ref="A2:B2"/>
    <mergeCell ref="A16:B16"/>
    <mergeCell ref="A38:B38"/>
    <mergeCell ref="A27:B27"/>
    <mergeCell ref="A5:B5"/>
    <mergeCell ref="A70:B70"/>
    <mergeCell ref="A71:B71"/>
    <mergeCell ref="A72:B72"/>
    <mergeCell ref="A69:B69"/>
    <mergeCell ref="A59:B59"/>
  </mergeCells>
  <printOptions horizontalCentered="1" verticalCentered="1"/>
  <pageMargins left="0.7" right="0.7" top="0.75" bottom="0.75" header="0.3" footer="0.3"/>
  <pageSetup scale="66"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41"/>
  <sheetViews>
    <sheetView zoomScale="115" zoomScaleNormal="115" workbookViewId="0">
      <selection sqref="A1:M1"/>
    </sheetView>
  </sheetViews>
  <sheetFormatPr defaultColWidth="8.54296875" defaultRowHeight="12.5"/>
  <cols>
    <col min="1" max="1" width="17.453125" customWidth="1"/>
    <col min="2" max="7" width="14" customWidth="1"/>
  </cols>
  <sheetData>
    <row r="1" spans="1:11" s="1209" customFormat="1" ht="13">
      <c r="A1" s="1377" t="s">
        <v>319</v>
      </c>
      <c r="B1" s="1378"/>
      <c r="C1" s="1378"/>
      <c r="D1" s="1378"/>
      <c r="E1" s="1378"/>
      <c r="F1" s="1378"/>
      <c r="G1" s="1379"/>
    </row>
    <row r="2" spans="1:11" s="1209" customFormat="1" ht="13">
      <c r="A2" s="1380" t="s">
        <v>1</v>
      </c>
      <c r="B2" s="1381"/>
      <c r="C2" s="1381"/>
      <c r="D2" s="1381"/>
      <c r="E2" s="1381"/>
      <c r="F2" s="1381"/>
      <c r="G2" s="1382"/>
    </row>
    <row r="3" spans="1:11" s="1209" customFormat="1" ht="13">
      <c r="A3" s="1383" t="s">
        <v>785</v>
      </c>
      <c r="B3" s="1381"/>
      <c r="C3" s="1381"/>
      <c r="D3" s="1381"/>
      <c r="E3" s="1381"/>
      <c r="F3" s="1381"/>
      <c r="G3" s="1382"/>
    </row>
    <row r="4" spans="1:11" s="1209" customFormat="1" ht="13.5" thickBot="1">
      <c r="A4" s="1268"/>
      <c r="B4" s="1253"/>
      <c r="C4" s="1253"/>
      <c r="D4" s="1253"/>
      <c r="E4" s="1253"/>
      <c r="F4" s="1253"/>
      <c r="G4" s="1253"/>
    </row>
    <row r="5" spans="1:11" s="1209" customFormat="1" ht="13">
      <c r="A5" s="1386" t="s">
        <v>320</v>
      </c>
      <c r="B5" s="1387"/>
      <c r="C5" s="1387"/>
      <c r="D5" s="1387"/>
      <c r="E5" s="1387"/>
      <c r="F5" s="1387"/>
      <c r="G5" s="1388"/>
    </row>
    <row r="6" spans="1:11" ht="13.5" thickBot="1">
      <c r="A6" s="50"/>
      <c r="B6" s="1384" t="s">
        <v>321</v>
      </c>
      <c r="C6" s="1384"/>
      <c r="D6" s="1384"/>
      <c r="E6" s="1384" t="s">
        <v>322</v>
      </c>
      <c r="F6" s="1384"/>
      <c r="G6" s="1385"/>
    </row>
    <row r="7" spans="1:11" ht="13">
      <c r="A7" s="175" t="s">
        <v>323</v>
      </c>
      <c r="B7" s="453" t="s">
        <v>324</v>
      </c>
      <c r="C7" s="453" t="s">
        <v>325</v>
      </c>
      <c r="D7" s="449" t="s">
        <v>9</v>
      </c>
      <c r="E7" s="453" t="s">
        <v>326</v>
      </c>
      <c r="F7" s="453" t="s">
        <v>325</v>
      </c>
      <c r="G7" s="176" t="s">
        <v>9</v>
      </c>
      <c r="K7" s="74"/>
    </row>
    <row r="8" spans="1:11" ht="13">
      <c r="A8" s="102" t="s">
        <v>840</v>
      </c>
      <c r="B8" s="506">
        <v>0</v>
      </c>
      <c r="C8" s="507">
        <v>154887</v>
      </c>
      <c r="D8" s="227">
        <v>154887</v>
      </c>
      <c r="E8" s="259">
        <v>0</v>
      </c>
      <c r="F8" s="232">
        <v>3692</v>
      </c>
      <c r="G8" s="177">
        <v>3692</v>
      </c>
      <c r="K8" s="74"/>
    </row>
    <row r="9" spans="1:11" ht="13">
      <c r="A9" s="1267" t="s">
        <v>841</v>
      </c>
      <c r="B9" s="1274">
        <v>6004</v>
      </c>
      <c r="C9" s="1275">
        <v>0</v>
      </c>
      <c r="D9" s="1276">
        <v>6004</v>
      </c>
      <c r="E9" s="1277">
        <v>88</v>
      </c>
      <c r="F9" s="258">
        <v>0</v>
      </c>
      <c r="G9" s="177">
        <v>88</v>
      </c>
      <c r="K9" s="74"/>
    </row>
    <row r="10" spans="1:11" ht="13">
      <c r="A10" s="1267" t="s">
        <v>842</v>
      </c>
      <c r="B10" s="1274">
        <v>14249</v>
      </c>
      <c r="C10" s="1275">
        <v>25652</v>
      </c>
      <c r="D10" s="1276">
        <v>39901</v>
      </c>
      <c r="E10" s="1277">
        <v>175</v>
      </c>
      <c r="F10" s="258">
        <v>202</v>
      </c>
      <c r="G10" s="177">
        <v>377</v>
      </c>
      <c r="K10" s="74"/>
    </row>
    <row r="11" spans="1:11" ht="13">
      <c r="A11" s="1267" t="s">
        <v>843</v>
      </c>
      <c r="B11" s="1274">
        <v>8911</v>
      </c>
      <c r="C11" s="1275">
        <v>0</v>
      </c>
      <c r="D11" s="1276">
        <v>8911</v>
      </c>
      <c r="E11" s="1277">
        <v>108</v>
      </c>
      <c r="F11" s="258">
        <v>0</v>
      </c>
      <c r="G11" s="177">
        <v>108</v>
      </c>
      <c r="K11" s="74"/>
    </row>
    <row r="12" spans="1:11" ht="13">
      <c r="A12" s="1267" t="s">
        <v>844</v>
      </c>
      <c r="B12" s="1274">
        <v>2983</v>
      </c>
      <c r="C12" s="1275">
        <v>0</v>
      </c>
      <c r="D12" s="1276">
        <v>2983</v>
      </c>
      <c r="E12" s="1277">
        <v>56</v>
      </c>
      <c r="F12" s="258">
        <v>0</v>
      </c>
      <c r="G12" s="177">
        <v>56</v>
      </c>
      <c r="K12" s="74"/>
    </row>
    <row r="13" spans="1:11" ht="13">
      <c r="A13" s="1267" t="s">
        <v>845</v>
      </c>
      <c r="B13" s="1274">
        <v>0</v>
      </c>
      <c r="C13" s="1275">
        <v>99488</v>
      </c>
      <c r="D13" s="1276">
        <v>99488</v>
      </c>
      <c r="E13" s="1277">
        <v>0</v>
      </c>
      <c r="F13" s="258">
        <v>3379</v>
      </c>
      <c r="G13" s="177">
        <v>3379</v>
      </c>
      <c r="K13" s="74"/>
    </row>
    <row r="14" spans="1:11" ht="13">
      <c r="A14" s="1267" t="s">
        <v>846</v>
      </c>
      <c r="B14" s="1274">
        <v>7312</v>
      </c>
      <c r="C14" s="1275">
        <v>8876</v>
      </c>
      <c r="D14" s="1276">
        <v>16188</v>
      </c>
      <c r="E14" s="1277">
        <v>86</v>
      </c>
      <c r="F14" s="258">
        <v>97</v>
      </c>
      <c r="G14" s="177">
        <v>183</v>
      </c>
      <c r="K14" s="74"/>
    </row>
    <row r="15" spans="1:11" ht="13">
      <c r="A15" s="1267" t="s">
        <v>847</v>
      </c>
      <c r="B15" s="1274">
        <v>0</v>
      </c>
      <c r="C15" s="1275">
        <v>150170</v>
      </c>
      <c r="D15" s="1276">
        <v>150170</v>
      </c>
      <c r="E15" s="1277">
        <v>1</v>
      </c>
      <c r="F15" s="258">
        <v>4569</v>
      </c>
      <c r="G15" s="177">
        <v>4570</v>
      </c>
      <c r="K15" s="74"/>
    </row>
    <row r="16" spans="1:11" ht="13">
      <c r="A16" s="1267" t="s">
        <v>848</v>
      </c>
      <c r="B16" s="1274">
        <v>4613</v>
      </c>
      <c r="C16" s="1275">
        <v>0</v>
      </c>
      <c r="D16" s="1276">
        <v>4613</v>
      </c>
      <c r="E16" s="1277">
        <v>70</v>
      </c>
      <c r="F16" s="258">
        <v>0</v>
      </c>
      <c r="G16" s="177">
        <v>70</v>
      </c>
      <c r="K16" s="74"/>
    </row>
    <row r="17" spans="1:11" ht="13">
      <c r="A17" s="1267" t="s">
        <v>849</v>
      </c>
      <c r="B17" s="1274">
        <v>23768</v>
      </c>
      <c r="C17" s="1275">
        <v>0</v>
      </c>
      <c r="D17" s="1276">
        <v>23768</v>
      </c>
      <c r="E17" s="1277">
        <v>29</v>
      </c>
      <c r="F17" s="258">
        <v>0</v>
      </c>
      <c r="G17" s="177">
        <v>29</v>
      </c>
      <c r="K17" s="74"/>
    </row>
    <row r="18" spans="1:11" ht="13">
      <c r="A18" s="1267" t="s">
        <v>850</v>
      </c>
      <c r="B18" s="1274">
        <v>2</v>
      </c>
      <c r="C18" s="1275">
        <v>0</v>
      </c>
      <c r="D18" s="1276">
        <v>2</v>
      </c>
      <c r="E18" s="1277">
        <v>0</v>
      </c>
      <c r="F18" s="258">
        <v>0</v>
      </c>
      <c r="G18" s="177">
        <v>0</v>
      </c>
      <c r="K18" s="74"/>
    </row>
    <row r="19" spans="1:11" ht="13">
      <c r="A19" s="1267" t="s">
        <v>851</v>
      </c>
      <c r="B19" s="1274">
        <v>70676</v>
      </c>
      <c r="C19" s="1275">
        <v>47310</v>
      </c>
      <c r="D19" s="1276">
        <v>117986</v>
      </c>
      <c r="E19" s="1277">
        <v>2955</v>
      </c>
      <c r="F19" s="258">
        <v>1791</v>
      </c>
      <c r="G19" s="177">
        <v>4746</v>
      </c>
      <c r="K19" s="74"/>
    </row>
    <row r="20" spans="1:11" ht="13">
      <c r="A20" s="1267" t="s">
        <v>852</v>
      </c>
      <c r="B20" s="1274">
        <v>9515</v>
      </c>
      <c r="C20" s="1275">
        <v>0</v>
      </c>
      <c r="D20" s="1276">
        <v>9515</v>
      </c>
      <c r="E20" s="1277">
        <v>212</v>
      </c>
      <c r="F20" s="258">
        <v>0</v>
      </c>
      <c r="G20" s="177">
        <v>212</v>
      </c>
      <c r="K20" s="74"/>
    </row>
    <row r="21" spans="1:11" ht="13">
      <c r="A21" s="1267" t="s">
        <v>853</v>
      </c>
      <c r="B21" s="1274">
        <v>16084</v>
      </c>
      <c r="C21" s="1275">
        <v>0</v>
      </c>
      <c r="D21" s="1276">
        <v>16084</v>
      </c>
      <c r="E21" s="1277">
        <v>152</v>
      </c>
      <c r="F21" s="258">
        <v>0</v>
      </c>
      <c r="G21" s="177">
        <v>152</v>
      </c>
      <c r="K21" s="74"/>
    </row>
    <row r="22" spans="1:11" ht="13">
      <c r="A22" s="1267" t="s">
        <v>854</v>
      </c>
      <c r="B22" s="1274">
        <v>1230</v>
      </c>
      <c r="C22" s="1275">
        <v>0</v>
      </c>
      <c r="D22" s="1276">
        <v>1230</v>
      </c>
      <c r="E22" s="1277">
        <v>0</v>
      </c>
      <c r="F22" s="258">
        <v>0</v>
      </c>
      <c r="G22" s="177">
        <v>0</v>
      </c>
      <c r="K22" s="74"/>
    </row>
    <row r="23" spans="1:11" ht="13">
      <c r="A23" s="1267" t="s">
        <v>855</v>
      </c>
      <c r="B23" s="1274">
        <v>5989</v>
      </c>
      <c r="C23" s="1275">
        <v>15459</v>
      </c>
      <c r="D23" s="1276">
        <v>21448</v>
      </c>
      <c r="E23" s="1277">
        <v>80</v>
      </c>
      <c r="F23" s="258">
        <v>469</v>
      </c>
      <c r="G23" s="177">
        <v>549</v>
      </c>
      <c r="K23" s="74"/>
    </row>
    <row r="24" spans="1:11" ht="13">
      <c r="A24" s="1267" t="s">
        <v>856</v>
      </c>
      <c r="B24" s="1274">
        <v>0</v>
      </c>
      <c r="C24" s="1275">
        <v>21371</v>
      </c>
      <c r="D24" s="1276">
        <v>21371</v>
      </c>
      <c r="E24" s="1277">
        <v>11</v>
      </c>
      <c r="F24" s="258">
        <v>1124</v>
      </c>
      <c r="G24" s="177">
        <v>1135</v>
      </c>
      <c r="K24" s="74"/>
    </row>
    <row r="25" spans="1:11" ht="13">
      <c r="A25" s="1267" t="s">
        <v>857</v>
      </c>
      <c r="B25" s="1274">
        <v>3837</v>
      </c>
      <c r="C25" s="1275">
        <v>0</v>
      </c>
      <c r="D25" s="1276">
        <v>3837</v>
      </c>
      <c r="E25" s="1277">
        <v>0</v>
      </c>
      <c r="F25" s="258">
        <v>0</v>
      </c>
      <c r="G25" s="177">
        <v>0</v>
      </c>
      <c r="K25" s="74"/>
    </row>
    <row r="26" spans="1:11" ht="13">
      <c r="A26" s="1267" t="s">
        <v>858</v>
      </c>
      <c r="B26" s="1274">
        <v>16803</v>
      </c>
      <c r="C26" s="1275">
        <v>0</v>
      </c>
      <c r="D26" s="1276">
        <v>16803</v>
      </c>
      <c r="E26" s="1277">
        <v>49</v>
      </c>
      <c r="F26" s="258">
        <v>0</v>
      </c>
      <c r="G26" s="177">
        <v>49</v>
      </c>
      <c r="K26" s="74"/>
    </row>
    <row r="27" spans="1:11" ht="13">
      <c r="A27" s="1267" t="s">
        <v>859</v>
      </c>
      <c r="B27" s="1274">
        <v>22869</v>
      </c>
      <c r="C27" s="1275">
        <v>21826</v>
      </c>
      <c r="D27" s="1276">
        <v>44695</v>
      </c>
      <c r="E27" s="1277">
        <v>686</v>
      </c>
      <c r="F27" s="258">
        <v>774</v>
      </c>
      <c r="G27" s="177">
        <v>1460</v>
      </c>
      <c r="K27" s="74"/>
    </row>
    <row r="28" spans="1:11" ht="13">
      <c r="A28" s="1267" t="s">
        <v>860</v>
      </c>
      <c r="B28" s="1274">
        <v>6093</v>
      </c>
      <c r="C28" s="1275">
        <v>45812</v>
      </c>
      <c r="D28" s="1276">
        <v>51905</v>
      </c>
      <c r="E28" s="1277">
        <v>250</v>
      </c>
      <c r="F28" s="258">
        <v>963</v>
      </c>
      <c r="G28" s="177">
        <v>1213</v>
      </c>
      <c r="K28" s="74"/>
    </row>
    <row r="29" spans="1:11" ht="13">
      <c r="A29" s="1267" t="s">
        <v>861</v>
      </c>
      <c r="B29" s="1274">
        <v>0</v>
      </c>
      <c r="C29" s="1275">
        <v>14895</v>
      </c>
      <c r="D29" s="1276">
        <v>14895</v>
      </c>
      <c r="E29" s="1277">
        <v>0</v>
      </c>
      <c r="F29" s="258">
        <v>223</v>
      </c>
      <c r="G29" s="177">
        <v>223</v>
      </c>
      <c r="K29" s="74"/>
    </row>
    <row r="30" spans="1:11" ht="13">
      <c r="A30" s="1267" t="s">
        <v>862</v>
      </c>
      <c r="B30" s="1274">
        <v>11828</v>
      </c>
      <c r="C30" s="1275">
        <v>0</v>
      </c>
      <c r="D30" s="1276">
        <v>11828</v>
      </c>
      <c r="E30" s="1277">
        <v>154</v>
      </c>
      <c r="F30" s="258">
        <v>0</v>
      </c>
      <c r="G30" s="177">
        <v>154</v>
      </c>
      <c r="K30" s="74"/>
    </row>
    <row r="31" spans="1:11" ht="13">
      <c r="A31" s="1267" t="s">
        <v>863</v>
      </c>
      <c r="B31" s="1274">
        <v>11038</v>
      </c>
      <c r="C31" s="1275">
        <v>23106</v>
      </c>
      <c r="D31" s="1276">
        <v>34144</v>
      </c>
      <c r="E31" s="1277">
        <v>117</v>
      </c>
      <c r="F31" s="258">
        <v>276</v>
      </c>
      <c r="G31" s="177">
        <v>393</v>
      </c>
      <c r="K31" s="74"/>
    </row>
    <row r="32" spans="1:11" ht="13">
      <c r="A32" s="1267" t="s">
        <v>864</v>
      </c>
      <c r="B32" s="1274">
        <v>2171</v>
      </c>
      <c r="C32" s="1275">
        <v>0</v>
      </c>
      <c r="D32" s="1276">
        <v>2171</v>
      </c>
      <c r="E32" s="1277">
        <v>4</v>
      </c>
      <c r="F32" s="258">
        <v>0</v>
      </c>
      <c r="G32" s="177">
        <v>4</v>
      </c>
      <c r="K32" s="74"/>
    </row>
    <row r="33" spans="1:11" ht="13">
      <c r="A33" s="1267" t="s">
        <v>865</v>
      </c>
      <c r="B33" s="1274">
        <v>0</v>
      </c>
      <c r="C33" s="1275">
        <v>172676</v>
      </c>
      <c r="D33" s="1276">
        <v>172676</v>
      </c>
      <c r="E33" s="1277">
        <v>3</v>
      </c>
      <c r="F33" s="258">
        <v>783</v>
      </c>
      <c r="G33" s="177">
        <v>786</v>
      </c>
      <c r="K33" s="74"/>
    </row>
    <row r="34" spans="1:11" ht="13">
      <c r="A34" s="1267" t="s">
        <v>866</v>
      </c>
      <c r="B34" s="1274">
        <v>5765</v>
      </c>
      <c r="C34" s="1275">
        <v>0</v>
      </c>
      <c r="D34" s="1276">
        <v>5765</v>
      </c>
      <c r="E34" s="1277">
        <v>54</v>
      </c>
      <c r="F34" s="258">
        <v>0</v>
      </c>
      <c r="G34" s="177">
        <v>54</v>
      </c>
      <c r="K34" s="74"/>
    </row>
    <row r="35" spans="1:11" ht="13">
      <c r="A35" s="1267" t="s">
        <v>867</v>
      </c>
      <c r="B35" s="1274">
        <v>293</v>
      </c>
      <c r="C35" s="1275">
        <v>5</v>
      </c>
      <c r="D35" s="1276">
        <v>298</v>
      </c>
      <c r="E35" s="1277">
        <v>0</v>
      </c>
      <c r="F35" s="258">
        <v>0</v>
      </c>
      <c r="G35" s="177">
        <v>0</v>
      </c>
      <c r="K35" s="74"/>
    </row>
    <row r="36" spans="1:11" ht="13">
      <c r="A36" s="1267" t="s">
        <v>868</v>
      </c>
      <c r="B36" s="1274">
        <v>0</v>
      </c>
      <c r="C36" s="1275">
        <v>101956</v>
      </c>
      <c r="D36" s="1276">
        <v>101956</v>
      </c>
      <c r="E36" s="1277">
        <v>0</v>
      </c>
      <c r="F36" s="258">
        <v>2230</v>
      </c>
      <c r="G36" s="177">
        <v>2230</v>
      </c>
      <c r="K36" s="74"/>
    </row>
    <row r="37" spans="1:11" ht="13">
      <c r="A37" s="1267" t="s">
        <v>869</v>
      </c>
      <c r="B37" s="1274">
        <v>10244</v>
      </c>
      <c r="C37" s="1275">
        <v>95221</v>
      </c>
      <c r="D37" s="1276">
        <v>105465</v>
      </c>
      <c r="E37" s="1277">
        <v>178</v>
      </c>
      <c r="F37" s="258">
        <v>1621</v>
      </c>
      <c r="G37" s="177">
        <v>1799</v>
      </c>
      <c r="K37" s="74"/>
    </row>
    <row r="38" spans="1:11" ht="13">
      <c r="A38" s="1267" t="s">
        <v>631</v>
      </c>
      <c r="B38" s="1274">
        <v>19511</v>
      </c>
      <c r="C38" s="1275">
        <v>12989</v>
      </c>
      <c r="D38" s="1276">
        <v>32500</v>
      </c>
      <c r="E38" s="1277">
        <v>236</v>
      </c>
      <c r="F38" s="258">
        <v>88</v>
      </c>
      <c r="G38" s="177">
        <v>324</v>
      </c>
      <c r="K38" s="74"/>
    </row>
    <row r="39" spans="1:11" ht="13">
      <c r="A39" s="1267" t="s">
        <v>870</v>
      </c>
      <c r="B39" s="1274">
        <v>0</v>
      </c>
      <c r="C39" s="1275">
        <v>53554</v>
      </c>
      <c r="D39" s="1276">
        <v>53554</v>
      </c>
      <c r="E39" s="1277">
        <v>0</v>
      </c>
      <c r="F39" s="258">
        <v>133</v>
      </c>
      <c r="G39" s="177">
        <v>133</v>
      </c>
      <c r="K39" s="74"/>
    </row>
    <row r="40" spans="1:11" ht="13">
      <c r="A40" s="1267" t="s">
        <v>871</v>
      </c>
      <c r="B40" s="1274">
        <v>1412</v>
      </c>
      <c r="C40" s="1275">
        <v>19866</v>
      </c>
      <c r="D40" s="1276">
        <v>21278</v>
      </c>
      <c r="E40" s="1277">
        <v>7</v>
      </c>
      <c r="F40" s="258">
        <v>781</v>
      </c>
      <c r="G40" s="177">
        <v>788</v>
      </c>
      <c r="K40" s="74"/>
    </row>
    <row r="41" spans="1:11" ht="13">
      <c r="A41" s="1267" t="s">
        <v>872</v>
      </c>
      <c r="B41" s="1274">
        <v>4655</v>
      </c>
      <c r="C41" s="1275">
        <v>133864</v>
      </c>
      <c r="D41" s="1276">
        <v>138519</v>
      </c>
      <c r="E41" s="1277">
        <v>9</v>
      </c>
      <c r="F41" s="258">
        <v>1692</v>
      </c>
      <c r="G41" s="177">
        <v>1701</v>
      </c>
      <c r="K41" s="74"/>
    </row>
    <row r="42" spans="1:11" ht="13">
      <c r="A42" s="1267" t="s">
        <v>873</v>
      </c>
      <c r="B42" s="1274">
        <v>0</v>
      </c>
      <c r="C42" s="1275">
        <v>27710</v>
      </c>
      <c r="D42" s="1276">
        <v>27710</v>
      </c>
      <c r="E42" s="1277">
        <v>0</v>
      </c>
      <c r="F42" s="258">
        <v>266</v>
      </c>
      <c r="G42" s="177">
        <v>266</v>
      </c>
      <c r="K42" s="74"/>
    </row>
    <row r="43" spans="1:11" ht="13">
      <c r="A43" s="1267" t="s">
        <v>874</v>
      </c>
      <c r="B43" s="1274">
        <v>13713</v>
      </c>
      <c r="C43" s="1275">
        <v>12948</v>
      </c>
      <c r="D43" s="1276">
        <v>26661</v>
      </c>
      <c r="E43" s="1277">
        <v>214</v>
      </c>
      <c r="F43" s="258">
        <v>289</v>
      </c>
      <c r="G43" s="177">
        <v>503</v>
      </c>
      <c r="K43" s="74"/>
    </row>
    <row r="44" spans="1:11" ht="13">
      <c r="A44" s="1267" t="s">
        <v>875</v>
      </c>
      <c r="B44" s="1274">
        <v>339</v>
      </c>
      <c r="C44" s="1275">
        <v>0</v>
      </c>
      <c r="D44" s="1276">
        <v>339</v>
      </c>
      <c r="E44" s="1277">
        <v>0</v>
      </c>
      <c r="F44" s="258">
        <v>0</v>
      </c>
      <c r="G44" s="177">
        <v>0</v>
      </c>
      <c r="K44" s="74"/>
    </row>
    <row r="45" spans="1:11" ht="13">
      <c r="A45" s="1267" t="s">
        <v>876</v>
      </c>
      <c r="B45" s="1274">
        <v>18</v>
      </c>
      <c r="C45" s="1275">
        <v>0</v>
      </c>
      <c r="D45" s="1276">
        <v>18</v>
      </c>
      <c r="E45" s="1277">
        <v>0</v>
      </c>
      <c r="F45" s="258">
        <v>0</v>
      </c>
      <c r="G45" s="177">
        <v>0</v>
      </c>
      <c r="K45" s="74"/>
    </row>
    <row r="46" spans="1:11" ht="13">
      <c r="A46" s="1267" t="s">
        <v>877</v>
      </c>
      <c r="B46" s="1274">
        <v>0</v>
      </c>
      <c r="C46" s="1275">
        <v>48495</v>
      </c>
      <c r="D46" s="1276">
        <v>48495</v>
      </c>
      <c r="E46" s="1277">
        <v>0</v>
      </c>
      <c r="F46" s="258">
        <v>1179</v>
      </c>
      <c r="G46" s="177">
        <v>1179</v>
      </c>
      <c r="K46" s="74"/>
    </row>
    <row r="47" spans="1:11" ht="13">
      <c r="A47" s="1267" t="s">
        <v>878</v>
      </c>
      <c r="B47" s="1274">
        <v>3264</v>
      </c>
      <c r="C47" s="1275">
        <v>53267</v>
      </c>
      <c r="D47" s="1276">
        <v>56531</v>
      </c>
      <c r="E47" s="1277">
        <v>24</v>
      </c>
      <c r="F47" s="258">
        <v>606</v>
      </c>
      <c r="G47" s="177">
        <v>630</v>
      </c>
      <c r="K47" s="74"/>
    </row>
    <row r="48" spans="1:11" ht="13">
      <c r="A48" s="1267" t="s">
        <v>879</v>
      </c>
      <c r="B48" s="1274">
        <v>33706</v>
      </c>
      <c r="C48" s="1275">
        <v>37960</v>
      </c>
      <c r="D48" s="1276">
        <v>71666</v>
      </c>
      <c r="E48" s="1277">
        <v>591</v>
      </c>
      <c r="F48" s="258">
        <v>440</v>
      </c>
      <c r="G48" s="177">
        <v>1031</v>
      </c>
      <c r="K48" s="74"/>
    </row>
    <row r="49" spans="1:11" ht="13">
      <c r="A49" s="1267" t="s">
        <v>880</v>
      </c>
      <c r="B49" s="1274">
        <v>0</v>
      </c>
      <c r="C49" s="1275">
        <v>15139</v>
      </c>
      <c r="D49" s="1276">
        <v>15139</v>
      </c>
      <c r="E49" s="1277">
        <v>0</v>
      </c>
      <c r="F49" s="258">
        <v>209</v>
      </c>
      <c r="G49" s="177">
        <v>209</v>
      </c>
      <c r="K49" s="74"/>
    </row>
    <row r="50" spans="1:11" ht="13">
      <c r="A50" s="1267" t="s">
        <v>881</v>
      </c>
      <c r="B50" s="1274">
        <v>10144</v>
      </c>
      <c r="C50" s="1275">
        <v>0</v>
      </c>
      <c r="D50" s="1276">
        <v>10144</v>
      </c>
      <c r="E50" s="1277">
        <v>200</v>
      </c>
      <c r="F50" s="258">
        <v>0</v>
      </c>
      <c r="G50" s="177">
        <v>200</v>
      </c>
      <c r="K50" s="74"/>
    </row>
    <row r="51" spans="1:11" ht="13">
      <c r="A51" s="1267" t="s">
        <v>882</v>
      </c>
      <c r="B51" s="1274">
        <v>505</v>
      </c>
      <c r="C51" s="1275">
        <v>0</v>
      </c>
      <c r="D51" s="1276">
        <v>505</v>
      </c>
      <c r="E51" s="1277">
        <v>0</v>
      </c>
      <c r="F51" s="258">
        <v>0</v>
      </c>
      <c r="G51" s="177">
        <v>0</v>
      </c>
      <c r="K51" s="74"/>
    </row>
    <row r="52" spans="1:11" ht="13">
      <c r="A52" s="1267" t="s">
        <v>883</v>
      </c>
      <c r="B52" s="1274">
        <v>8208</v>
      </c>
      <c r="C52" s="1275">
        <v>245</v>
      </c>
      <c r="D52" s="1276">
        <v>8453</v>
      </c>
      <c r="E52" s="1277">
        <v>169</v>
      </c>
      <c r="F52" s="258">
        <v>3</v>
      </c>
      <c r="G52" s="177">
        <v>172</v>
      </c>
      <c r="K52" s="74"/>
    </row>
    <row r="53" spans="1:11" ht="13">
      <c r="A53" s="1267" t="s">
        <v>884</v>
      </c>
      <c r="B53" s="1274">
        <v>10030</v>
      </c>
      <c r="C53" s="1275">
        <v>0</v>
      </c>
      <c r="D53" s="1276">
        <v>10030</v>
      </c>
      <c r="E53" s="1277">
        <v>26</v>
      </c>
      <c r="F53" s="258">
        <v>0</v>
      </c>
      <c r="G53" s="177">
        <v>26</v>
      </c>
      <c r="K53" s="74"/>
    </row>
    <row r="54" spans="1:11" ht="13">
      <c r="A54" s="1267" t="s">
        <v>885</v>
      </c>
      <c r="B54" s="1274">
        <v>0</v>
      </c>
      <c r="C54" s="1275">
        <v>27550</v>
      </c>
      <c r="D54" s="1276">
        <v>27550</v>
      </c>
      <c r="E54" s="1277">
        <v>1</v>
      </c>
      <c r="F54" s="258">
        <v>272</v>
      </c>
      <c r="G54" s="177">
        <v>273</v>
      </c>
      <c r="K54" s="74"/>
    </row>
    <row r="55" spans="1:11" ht="13.5" thickBot="1">
      <c r="A55" s="1267" t="s">
        <v>886</v>
      </c>
      <c r="B55" s="508">
        <v>0</v>
      </c>
      <c r="C55" s="509">
        <v>12242</v>
      </c>
      <c r="D55" s="228">
        <v>12242</v>
      </c>
      <c r="E55" s="258">
        <v>0</v>
      </c>
      <c r="F55" s="258">
        <v>229</v>
      </c>
      <c r="G55" s="178">
        <v>229</v>
      </c>
    </row>
    <row r="56" spans="1:11" ht="13.5" thickBot="1">
      <c r="A56" s="209" t="s">
        <v>9</v>
      </c>
      <c r="B56" s="210">
        <v>367782</v>
      </c>
      <c r="C56" s="210">
        <v>1454539</v>
      </c>
      <c r="D56" s="210">
        <v>1822321</v>
      </c>
      <c r="E56" s="211">
        <v>6995</v>
      </c>
      <c r="F56" s="211">
        <v>28380</v>
      </c>
      <c r="G56" s="212">
        <v>35375</v>
      </c>
      <c r="H56" s="13" t="s">
        <v>234</v>
      </c>
    </row>
    <row r="57" spans="1:11">
      <c r="D57" s="38"/>
    </row>
    <row r="58" spans="1:11" ht="17.25" customHeight="1" thickBot="1">
      <c r="A58" s="1284"/>
      <c r="B58" s="1284"/>
      <c r="C58" s="1284"/>
      <c r="D58" s="1284"/>
      <c r="E58" s="1284"/>
      <c r="F58" s="1284"/>
      <c r="G58" s="1284"/>
    </row>
    <row r="59" spans="1:11" s="1209" customFormat="1" ht="13">
      <c r="A59" s="1386" t="s">
        <v>327</v>
      </c>
      <c r="B59" s="1387"/>
      <c r="C59" s="1387"/>
      <c r="D59" s="1387"/>
      <c r="E59" s="1387"/>
      <c r="F59" s="1387"/>
      <c r="G59" s="1388"/>
    </row>
    <row r="60" spans="1:11" ht="13.5" thickBot="1">
      <c r="A60" s="51"/>
      <c r="B60" s="1384"/>
      <c r="C60" s="1384"/>
      <c r="D60" s="1384"/>
      <c r="E60" s="1384" t="s">
        <v>322</v>
      </c>
      <c r="F60" s="1384"/>
      <c r="G60" s="1385"/>
    </row>
    <row r="61" spans="1:11" ht="13">
      <c r="A61" s="175" t="s">
        <v>323</v>
      </c>
      <c r="B61" s="453"/>
      <c r="C61" s="453"/>
      <c r="D61" s="453"/>
      <c r="E61" s="453" t="s">
        <v>326</v>
      </c>
      <c r="F61" s="453" t="s">
        <v>325</v>
      </c>
      <c r="G61" s="176" t="s">
        <v>9</v>
      </c>
    </row>
    <row r="62" spans="1:11" ht="13">
      <c r="A62" s="500" t="s">
        <v>328</v>
      </c>
      <c r="B62" s="453"/>
      <c r="C62" s="453"/>
      <c r="D62" s="453"/>
      <c r="E62" s="993"/>
      <c r="F62" s="993"/>
      <c r="G62" s="1073">
        <v>0</v>
      </c>
    </row>
    <row r="63" spans="1:11" ht="13">
      <c r="A63" s="952" t="s">
        <v>329</v>
      </c>
      <c r="B63" s="453"/>
      <c r="C63" s="453"/>
      <c r="D63" s="453"/>
      <c r="E63" s="993"/>
      <c r="F63" s="993"/>
      <c r="G63" s="1073">
        <v>0</v>
      </c>
    </row>
    <row r="64" spans="1:11" ht="13">
      <c r="A64" s="956" t="s">
        <v>330</v>
      </c>
      <c r="B64" s="453"/>
      <c r="C64" s="453"/>
      <c r="D64" s="453"/>
      <c r="E64" s="993"/>
      <c r="F64" s="993"/>
      <c r="G64" s="1073">
        <v>0</v>
      </c>
    </row>
    <row r="65" spans="1:7" ht="13">
      <c r="A65" s="956" t="s">
        <v>331</v>
      </c>
      <c r="B65" s="453"/>
      <c r="C65" s="453"/>
      <c r="D65" s="453"/>
      <c r="E65" s="993"/>
      <c r="F65" s="993"/>
      <c r="G65" s="1073">
        <v>0</v>
      </c>
    </row>
    <row r="66" spans="1:7" ht="13">
      <c r="A66" s="956" t="s">
        <v>332</v>
      </c>
      <c r="B66" s="453"/>
      <c r="C66" s="453"/>
      <c r="D66" s="453"/>
      <c r="E66" s="993"/>
      <c r="F66" s="993"/>
      <c r="G66" s="1073">
        <v>0</v>
      </c>
    </row>
    <row r="67" spans="1:7" ht="13">
      <c r="A67" s="956" t="s">
        <v>333</v>
      </c>
      <c r="B67" s="453"/>
      <c r="C67" s="453"/>
      <c r="D67" s="453"/>
      <c r="E67" s="993"/>
      <c r="F67" s="993"/>
      <c r="G67" s="1073">
        <v>0</v>
      </c>
    </row>
    <row r="68" spans="1:7" ht="13">
      <c r="A68" s="956" t="s">
        <v>334</v>
      </c>
      <c r="B68" s="453"/>
      <c r="C68" s="453"/>
      <c r="D68" s="453"/>
      <c r="E68" s="993"/>
      <c r="F68" s="993"/>
      <c r="G68" s="1073">
        <v>0</v>
      </c>
    </row>
    <row r="69" spans="1:7" ht="13">
      <c r="A69" s="956" t="s">
        <v>335</v>
      </c>
      <c r="B69" s="453"/>
      <c r="C69" s="453"/>
      <c r="D69" s="453"/>
      <c r="E69" s="993"/>
      <c r="F69" s="993"/>
      <c r="G69" s="1073">
        <v>0</v>
      </c>
    </row>
    <row r="70" spans="1:7" ht="13">
      <c r="A70" s="92" t="s">
        <v>336</v>
      </c>
      <c r="B70" s="453"/>
      <c r="C70" s="453"/>
      <c r="D70" s="453"/>
      <c r="E70" s="993"/>
      <c r="F70" s="993"/>
      <c r="G70" s="1073">
        <v>0</v>
      </c>
    </row>
    <row r="71" spans="1:7" ht="13">
      <c r="A71" s="500" t="s">
        <v>337</v>
      </c>
      <c r="B71" s="453"/>
      <c r="C71" s="453"/>
      <c r="D71" s="453"/>
      <c r="E71" s="993"/>
      <c r="F71" s="993"/>
      <c r="G71" s="1073">
        <v>0</v>
      </c>
    </row>
    <row r="72" spans="1:7" ht="13">
      <c r="A72" s="500" t="s">
        <v>338</v>
      </c>
      <c r="B72" s="453"/>
      <c r="C72" s="453"/>
      <c r="D72" s="453"/>
      <c r="E72" s="993"/>
      <c r="F72" s="993"/>
      <c r="G72" s="1073">
        <v>0</v>
      </c>
    </row>
    <row r="73" spans="1:7" ht="13">
      <c r="A73" s="500" t="s">
        <v>339</v>
      </c>
      <c r="B73" s="453"/>
      <c r="C73" s="453"/>
      <c r="D73" s="453"/>
      <c r="E73" s="993"/>
      <c r="F73" s="993"/>
      <c r="G73" s="1073">
        <v>0</v>
      </c>
    </row>
    <row r="74" spans="1:7" ht="13">
      <c r="A74" s="500" t="s">
        <v>340</v>
      </c>
      <c r="B74" s="453"/>
      <c r="C74" s="453"/>
      <c r="D74" s="453"/>
      <c r="E74" s="993"/>
      <c r="F74" s="993"/>
      <c r="G74" s="1073">
        <v>0</v>
      </c>
    </row>
    <row r="75" spans="1:7" ht="13">
      <c r="A75" s="500" t="s">
        <v>341</v>
      </c>
      <c r="B75" s="453"/>
      <c r="C75" s="453"/>
      <c r="D75" s="453"/>
      <c r="E75" s="993"/>
      <c r="F75" s="993"/>
      <c r="G75" s="1073">
        <v>0</v>
      </c>
    </row>
    <row r="76" spans="1:7" ht="13">
      <c r="A76" s="500" t="s">
        <v>342</v>
      </c>
      <c r="B76" s="453"/>
      <c r="C76" s="453"/>
      <c r="D76" s="453"/>
      <c r="E76" s="993"/>
      <c r="F76" s="993"/>
      <c r="G76" s="1073">
        <v>0</v>
      </c>
    </row>
    <row r="77" spans="1:7" ht="13">
      <c r="A77" s="500" t="s">
        <v>343</v>
      </c>
      <c r="B77" s="453"/>
      <c r="C77" s="453"/>
      <c r="D77" s="453"/>
      <c r="E77" s="993"/>
      <c r="F77" s="993"/>
      <c r="G77" s="1073">
        <v>0</v>
      </c>
    </row>
    <row r="78" spans="1:7" ht="13">
      <c r="A78" s="500" t="s">
        <v>344</v>
      </c>
      <c r="B78" s="453"/>
      <c r="C78" s="453"/>
      <c r="D78" s="453"/>
      <c r="E78" s="993"/>
      <c r="F78" s="993"/>
      <c r="G78" s="1073">
        <v>0</v>
      </c>
    </row>
    <row r="79" spans="1:7" ht="13">
      <c r="A79" s="500" t="s">
        <v>345</v>
      </c>
      <c r="B79" s="453"/>
      <c r="C79" s="453"/>
      <c r="D79" s="453"/>
      <c r="E79" s="993"/>
      <c r="F79" s="993"/>
      <c r="G79" s="1073">
        <v>0</v>
      </c>
    </row>
    <row r="80" spans="1:7" ht="13">
      <c r="A80" s="500" t="s">
        <v>346</v>
      </c>
      <c r="B80" s="453"/>
      <c r="C80" s="453"/>
      <c r="D80" s="453"/>
      <c r="E80" s="993"/>
      <c r="F80" s="993"/>
      <c r="G80" s="1073">
        <v>0</v>
      </c>
    </row>
    <row r="81" spans="1:7" ht="13">
      <c r="A81" s="500" t="s">
        <v>347</v>
      </c>
      <c r="B81" s="453"/>
      <c r="C81" s="453"/>
      <c r="D81" s="453"/>
      <c r="E81" s="993"/>
      <c r="F81" s="993"/>
      <c r="G81" s="1073">
        <v>0</v>
      </c>
    </row>
    <row r="82" spans="1:7" ht="13">
      <c r="A82" s="500" t="s">
        <v>348</v>
      </c>
      <c r="B82" s="453"/>
      <c r="C82" s="453"/>
      <c r="D82" s="453"/>
      <c r="E82" s="993"/>
      <c r="F82" s="993"/>
      <c r="G82" s="1073">
        <v>0</v>
      </c>
    </row>
    <row r="83" spans="1:7" ht="13">
      <c r="A83" s="500" t="s">
        <v>349</v>
      </c>
      <c r="B83" s="453"/>
      <c r="C83" s="453"/>
      <c r="D83" s="453"/>
      <c r="E83" s="993"/>
      <c r="F83" s="993"/>
      <c r="G83" s="1073">
        <v>0</v>
      </c>
    </row>
    <row r="84" spans="1:7" ht="13">
      <c r="A84" s="500" t="s">
        <v>350</v>
      </c>
      <c r="B84" s="453"/>
      <c r="C84" s="453"/>
      <c r="D84" s="453"/>
      <c r="E84" s="993"/>
      <c r="F84" s="993"/>
      <c r="G84" s="1073">
        <v>0</v>
      </c>
    </row>
    <row r="85" spans="1:7" ht="13">
      <c r="A85" s="500" t="s">
        <v>351</v>
      </c>
      <c r="B85" s="453"/>
      <c r="C85" s="453"/>
      <c r="D85" s="453"/>
      <c r="E85" s="993"/>
      <c r="F85" s="993"/>
      <c r="G85" s="1073">
        <v>0</v>
      </c>
    </row>
    <row r="86" spans="1:7" ht="13">
      <c r="A86" s="500" t="s">
        <v>352</v>
      </c>
      <c r="B86" s="453"/>
      <c r="C86" s="453"/>
      <c r="D86" s="453"/>
      <c r="E86" s="993"/>
      <c r="F86" s="993"/>
      <c r="G86" s="1073">
        <v>0</v>
      </c>
    </row>
    <row r="87" spans="1:7" ht="13">
      <c r="A87" s="500" t="s">
        <v>353</v>
      </c>
      <c r="B87" s="453"/>
      <c r="C87" s="453"/>
      <c r="D87" s="453"/>
      <c r="E87" s="993"/>
      <c r="F87" s="993"/>
      <c r="G87" s="1073">
        <v>0</v>
      </c>
    </row>
    <row r="88" spans="1:7" ht="13">
      <c r="A88" s="952" t="s">
        <v>354</v>
      </c>
      <c r="B88" s="453"/>
      <c r="C88" s="453"/>
      <c r="D88" s="453"/>
      <c r="E88" s="993"/>
      <c r="F88" s="993"/>
      <c r="G88" s="1073">
        <v>0</v>
      </c>
    </row>
    <row r="89" spans="1:7" ht="13">
      <c r="A89" s="956" t="s">
        <v>355</v>
      </c>
      <c r="B89" s="453"/>
      <c r="C89" s="453"/>
      <c r="D89" s="453"/>
      <c r="E89" s="993"/>
      <c r="F89" s="993"/>
      <c r="G89" s="1073">
        <v>0</v>
      </c>
    </row>
    <row r="90" spans="1:7" ht="13">
      <c r="A90" s="956" t="s">
        <v>356</v>
      </c>
      <c r="B90" s="453"/>
      <c r="C90" s="453"/>
      <c r="D90" s="453"/>
      <c r="E90" s="993"/>
      <c r="F90" s="993"/>
      <c r="G90" s="1073">
        <v>0</v>
      </c>
    </row>
    <row r="91" spans="1:7" ht="13">
      <c r="A91" s="995" t="s">
        <v>357</v>
      </c>
      <c r="B91" s="996"/>
      <c r="C91" s="996"/>
      <c r="D91" s="996"/>
      <c r="E91" s="997"/>
      <c r="F91" s="997"/>
      <c r="G91" s="1074">
        <v>0</v>
      </c>
    </row>
    <row r="92" spans="1:7" ht="13">
      <c r="A92" s="179" t="s">
        <v>9</v>
      </c>
      <c r="B92" s="180"/>
      <c r="C92" s="180"/>
      <c r="D92" s="180"/>
      <c r="E92" s="173">
        <f>SUM(E62:E91)</f>
        <v>0</v>
      </c>
      <c r="F92" s="173">
        <f>SUM(F62:F91)</f>
        <v>0</v>
      </c>
      <c r="G92" s="994">
        <f>SUM(G62:G91)</f>
        <v>0</v>
      </c>
    </row>
    <row r="95" spans="1:7" s="1209" customFormat="1" ht="13.5" thickBot="1">
      <c r="A95" s="1389" t="s">
        <v>358</v>
      </c>
      <c r="B95" s="1390"/>
      <c r="C95" s="1390"/>
      <c r="D95" s="1390"/>
      <c r="E95" s="1390"/>
      <c r="F95" s="1390"/>
      <c r="G95" s="1391"/>
    </row>
    <row r="96" spans="1:7" ht="13.5" thickBot="1">
      <c r="A96" s="416"/>
      <c r="B96" s="1392" t="s">
        <v>359</v>
      </c>
      <c r="C96" s="1393"/>
      <c r="D96" s="1394"/>
      <c r="E96" s="1384" t="s">
        <v>360</v>
      </c>
      <c r="F96" s="1384"/>
      <c r="G96" s="1384"/>
    </row>
    <row r="97" spans="1:7" ht="13">
      <c r="A97" s="942" t="s">
        <v>323</v>
      </c>
      <c r="B97" s="943" t="s">
        <v>324</v>
      </c>
      <c r="C97" s="944" t="s">
        <v>325</v>
      </c>
      <c r="D97" s="944" t="s">
        <v>9</v>
      </c>
      <c r="E97" s="945" t="s">
        <v>326</v>
      </c>
      <c r="F97" s="946" t="s">
        <v>325</v>
      </c>
      <c r="G97" s="947" t="s">
        <v>9</v>
      </c>
    </row>
    <row r="98" spans="1:7" ht="13">
      <c r="A98" s="500" t="s">
        <v>328</v>
      </c>
      <c r="B98" s="948" t="s">
        <v>361</v>
      </c>
      <c r="C98" s="948" t="s">
        <v>361</v>
      </c>
      <c r="D98" s="949" t="s">
        <v>361</v>
      </c>
      <c r="E98" s="950"/>
      <c r="F98" s="950">
        <v>1</v>
      </c>
      <c r="G98" s="951">
        <v>1</v>
      </c>
    </row>
    <row r="99" spans="1:7" ht="13">
      <c r="A99" s="952" t="s">
        <v>329</v>
      </c>
      <c r="B99" s="953" t="s">
        <v>361</v>
      </c>
      <c r="C99" s="953" t="s">
        <v>361</v>
      </c>
      <c r="D99" s="954" t="s">
        <v>361</v>
      </c>
      <c r="E99" s="955"/>
      <c r="F99" s="955"/>
      <c r="G99" s="951">
        <v>0</v>
      </c>
    </row>
    <row r="100" spans="1:7" ht="13">
      <c r="A100" s="956" t="s">
        <v>330</v>
      </c>
      <c r="B100" s="957" t="s">
        <v>361</v>
      </c>
      <c r="C100" s="957" t="s">
        <v>361</v>
      </c>
      <c r="D100" s="958" t="s">
        <v>361</v>
      </c>
      <c r="E100" s="959"/>
      <c r="F100" s="959"/>
      <c r="G100" s="951">
        <v>0</v>
      </c>
    </row>
    <row r="101" spans="1:7" ht="13">
      <c r="A101" s="956" t="s">
        <v>331</v>
      </c>
      <c r="B101" s="957" t="s">
        <v>361</v>
      </c>
      <c r="C101" s="957" t="s">
        <v>361</v>
      </c>
      <c r="D101" s="958" t="s">
        <v>361</v>
      </c>
      <c r="E101" s="959"/>
      <c r="F101" s="959"/>
      <c r="G101" s="951">
        <v>0</v>
      </c>
    </row>
    <row r="102" spans="1:7" ht="13">
      <c r="A102" s="956" t="s">
        <v>332</v>
      </c>
      <c r="B102" s="957" t="s">
        <v>361</v>
      </c>
      <c r="C102" s="957" t="s">
        <v>361</v>
      </c>
      <c r="D102" s="958" t="s">
        <v>361</v>
      </c>
      <c r="E102" s="959">
        <v>2</v>
      </c>
      <c r="F102" s="959">
        <v>2</v>
      </c>
      <c r="G102" s="951">
        <v>4</v>
      </c>
    </row>
    <row r="103" spans="1:7" ht="13">
      <c r="A103" s="956" t="s">
        <v>333</v>
      </c>
      <c r="B103" s="948" t="s">
        <v>361</v>
      </c>
      <c r="C103" s="948" t="s">
        <v>361</v>
      </c>
      <c r="D103" s="949" t="s">
        <v>361</v>
      </c>
      <c r="E103" s="960"/>
      <c r="F103" s="960"/>
      <c r="G103" s="951">
        <v>0</v>
      </c>
    </row>
    <row r="104" spans="1:7" ht="13">
      <c r="A104" s="956" t="s">
        <v>334</v>
      </c>
      <c r="B104" s="961" t="s">
        <v>361</v>
      </c>
      <c r="C104" s="961" t="s">
        <v>361</v>
      </c>
      <c r="D104" s="946" t="s">
        <v>361</v>
      </c>
      <c r="E104" s="950"/>
      <c r="F104" s="950"/>
      <c r="G104" s="951">
        <v>0</v>
      </c>
    </row>
    <row r="105" spans="1:7" ht="13">
      <c r="A105" s="956" t="s">
        <v>335</v>
      </c>
      <c r="B105" s="961" t="s">
        <v>361</v>
      </c>
      <c r="C105" s="961" t="s">
        <v>361</v>
      </c>
      <c r="D105" s="946" t="s">
        <v>361</v>
      </c>
      <c r="E105" s="950"/>
      <c r="F105" s="950"/>
      <c r="G105" s="951">
        <v>0</v>
      </c>
    </row>
    <row r="106" spans="1:7" ht="13">
      <c r="A106" s="92" t="s">
        <v>336</v>
      </c>
      <c r="B106" s="961" t="s">
        <v>361</v>
      </c>
      <c r="C106" s="961" t="s">
        <v>361</v>
      </c>
      <c r="D106" s="946" t="s">
        <v>361</v>
      </c>
      <c r="E106" s="950"/>
      <c r="F106" s="950"/>
      <c r="G106" s="951">
        <v>0</v>
      </c>
    </row>
    <row r="107" spans="1:7" ht="13">
      <c r="A107" s="500" t="s">
        <v>337</v>
      </c>
      <c r="B107" s="961" t="s">
        <v>361</v>
      </c>
      <c r="C107" s="961" t="s">
        <v>361</v>
      </c>
      <c r="D107" s="946" t="s">
        <v>361</v>
      </c>
      <c r="E107" s="950"/>
      <c r="F107" s="950"/>
      <c r="G107" s="951">
        <v>0</v>
      </c>
    </row>
    <row r="108" spans="1:7" ht="13">
      <c r="A108" s="500" t="s">
        <v>338</v>
      </c>
      <c r="B108" s="961" t="s">
        <v>361</v>
      </c>
      <c r="C108" s="961" t="s">
        <v>361</v>
      </c>
      <c r="D108" s="946" t="s">
        <v>361</v>
      </c>
      <c r="E108" s="950"/>
      <c r="F108" s="950"/>
      <c r="G108" s="951">
        <v>0</v>
      </c>
    </row>
    <row r="109" spans="1:7" ht="13">
      <c r="A109" s="500" t="s">
        <v>339</v>
      </c>
      <c r="B109" s="961" t="s">
        <v>361</v>
      </c>
      <c r="C109" s="961" t="s">
        <v>361</v>
      </c>
      <c r="D109" s="946" t="s">
        <v>361</v>
      </c>
      <c r="E109" s="950"/>
      <c r="F109" s="950"/>
      <c r="G109" s="951">
        <v>0</v>
      </c>
    </row>
    <row r="110" spans="1:7" ht="13">
      <c r="A110" s="500" t="s">
        <v>340</v>
      </c>
      <c r="B110" s="961" t="s">
        <v>361</v>
      </c>
      <c r="C110" s="961" t="s">
        <v>361</v>
      </c>
      <c r="D110" s="946" t="s">
        <v>361</v>
      </c>
      <c r="E110" s="950">
        <v>1</v>
      </c>
      <c r="F110" s="950">
        <v>2</v>
      </c>
      <c r="G110" s="951">
        <v>3</v>
      </c>
    </row>
    <row r="111" spans="1:7" ht="16" customHeight="1">
      <c r="A111" s="500" t="s">
        <v>341</v>
      </c>
      <c r="B111" s="961" t="s">
        <v>361</v>
      </c>
      <c r="C111" s="961" t="s">
        <v>361</v>
      </c>
      <c r="D111" s="946" t="s">
        <v>361</v>
      </c>
      <c r="E111" s="950">
        <v>1</v>
      </c>
      <c r="F111" s="950"/>
      <c r="G111" s="951">
        <v>1</v>
      </c>
    </row>
    <row r="112" spans="1:7" ht="13">
      <c r="A112" s="500" t="s">
        <v>342</v>
      </c>
      <c r="B112" s="961" t="s">
        <v>361</v>
      </c>
      <c r="C112" s="961" t="s">
        <v>361</v>
      </c>
      <c r="D112" s="946" t="s">
        <v>361</v>
      </c>
      <c r="E112" s="950"/>
      <c r="F112" s="950"/>
      <c r="G112" s="951">
        <v>0</v>
      </c>
    </row>
    <row r="113" spans="1:7" ht="13">
      <c r="A113" s="500" t="s">
        <v>343</v>
      </c>
      <c r="B113" s="961" t="s">
        <v>361</v>
      </c>
      <c r="C113" s="961" t="s">
        <v>361</v>
      </c>
      <c r="D113" s="946" t="s">
        <v>361</v>
      </c>
      <c r="E113" s="950"/>
      <c r="F113" s="950">
        <v>2</v>
      </c>
      <c r="G113" s="951">
        <v>2</v>
      </c>
    </row>
    <row r="114" spans="1:7" ht="13">
      <c r="A114" s="500" t="s">
        <v>344</v>
      </c>
      <c r="B114" s="961" t="s">
        <v>361</v>
      </c>
      <c r="C114" s="961" t="s">
        <v>361</v>
      </c>
      <c r="D114" s="946" t="s">
        <v>361</v>
      </c>
      <c r="E114" s="950"/>
      <c r="F114" s="950"/>
      <c r="G114" s="951">
        <v>0</v>
      </c>
    </row>
    <row r="115" spans="1:7" ht="13">
      <c r="A115" s="500" t="s">
        <v>345</v>
      </c>
      <c r="B115" s="961" t="s">
        <v>361</v>
      </c>
      <c r="C115" s="961" t="s">
        <v>361</v>
      </c>
      <c r="D115" s="946" t="s">
        <v>361</v>
      </c>
      <c r="E115" s="950"/>
      <c r="F115" s="950"/>
      <c r="G115" s="951">
        <v>0</v>
      </c>
    </row>
    <row r="116" spans="1:7" ht="13">
      <c r="A116" s="500" t="s">
        <v>346</v>
      </c>
      <c r="B116" s="961" t="s">
        <v>361</v>
      </c>
      <c r="C116" s="961" t="s">
        <v>361</v>
      </c>
      <c r="D116" s="946" t="s">
        <v>361</v>
      </c>
      <c r="E116" s="950"/>
      <c r="F116" s="950"/>
      <c r="G116" s="951">
        <v>0</v>
      </c>
    </row>
    <row r="117" spans="1:7" ht="13">
      <c r="A117" s="500" t="s">
        <v>347</v>
      </c>
      <c r="B117" s="961" t="s">
        <v>361</v>
      </c>
      <c r="C117" s="961" t="s">
        <v>361</v>
      </c>
      <c r="D117" s="946" t="s">
        <v>361</v>
      </c>
      <c r="E117" s="950"/>
      <c r="F117" s="950"/>
      <c r="G117" s="951">
        <v>0</v>
      </c>
    </row>
    <row r="118" spans="1:7" ht="13">
      <c r="A118" s="500" t="s">
        <v>348</v>
      </c>
      <c r="B118" s="961" t="s">
        <v>361</v>
      </c>
      <c r="C118" s="961" t="s">
        <v>361</v>
      </c>
      <c r="D118" s="946" t="s">
        <v>361</v>
      </c>
      <c r="E118" s="950"/>
      <c r="F118" s="950">
        <v>1</v>
      </c>
      <c r="G118" s="951">
        <v>1</v>
      </c>
    </row>
    <row r="119" spans="1:7" ht="13">
      <c r="A119" s="500" t="s">
        <v>349</v>
      </c>
      <c r="B119" s="961" t="s">
        <v>361</v>
      </c>
      <c r="C119" s="961" t="s">
        <v>361</v>
      </c>
      <c r="D119" s="946" t="s">
        <v>361</v>
      </c>
      <c r="E119" s="950"/>
      <c r="F119" s="950"/>
      <c r="G119" s="951">
        <v>0</v>
      </c>
    </row>
    <row r="120" spans="1:7" ht="13">
      <c r="A120" s="500" t="s">
        <v>350</v>
      </c>
      <c r="B120" s="961" t="s">
        <v>361</v>
      </c>
      <c r="C120" s="961" t="s">
        <v>361</v>
      </c>
      <c r="D120" s="946" t="s">
        <v>361</v>
      </c>
      <c r="E120" s="950"/>
      <c r="F120" s="950"/>
      <c r="G120" s="951">
        <v>0</v>
      </c>
    </row>
    <row r="121" spans="1:7" ht="13">
      <c r="A121" s="500" t="s">
        <v>351</v>
      </c>
      <c r="B121" s="961" t="s">
        <v>361</v>
      </c>
      <c r="C121" s="961" t="s">
        <v>361</v>
      </c>
      <c r="D121" s="946" t="s">
        <v>361</v>
      </c>
      <c r="E121" s="950"/>
      <c r="F121" s="950">
        <v>3</v>
      </c>
      <c r="G121" s="951">
        <v>3</v>
      </c>
    </row>
    <row r="122" spans="1:7" ht="13">
      <c r="A122" s="500" t="s">
        <v>352</v>
      </c>
      <c r="B122" s="961" t="s">
        <v>361</v>
      </c>
      <c r="C122" s="961" t="s">
        <v>361</v>
      </c>
      <c r="D122" s="946" t="s">
        <v>361</v>
      </c>
      <c r="E122" s="950"/>
      <c r="F122" s="950">
        <v>2</v>
      </c>
      <c r="G122" s="951">
        <v>2</v>
      </c>
    </row>
    <row r="123" spans="1:7" ht="13">
      <c r="A123" s="500" t="s">
        <v>353</v>
      </c>
      <c r="B123" s="961" t="s">
        <v>361</v>
      </c>
      <c r="C123" s="961" t="s">
        <v>361</v>
      </c>
      <c r="D123" s="946" t="s">
        <v>361</v>
      </c>
      <c r="E123" s="950"/>
      <c r="F123" s="950"/>
      <c r="G123" s="951">
        <v>0</v>
      </c>
    </row>
    <row r="124" spans="1:7" ht="13">
      <c r="A124" s="952" t="s">
        <v>354</v>
      </c>
      <c r="B124" s="953" t="s">
        <v>361</v>
      </c>
      <c r="C124" s="953" t="s">
        <v>361</v>
      </c>
      <c r="D124" s="954" t="s">
        <v>361</v>
      </c>
      <c r="E124" s="955"/>
      <c r="F124" s="955">
        <v>1</v>
      </c>
      <c r="G124" s="951">
        <v>1</v>
      </c>
    </row>
    <row r="125" spans="1:7" ht="13">
      <c r="A125" s="956" t="s">
        <v>355</v>
      </c>
      <c r="B125" s="957" t="s">
        <v>361</v>
      </c>
      <c r="C125" s="957" t="s">
        <v>361</v>
      </c>
      <c r="D125" s="958" t="s">
        <v>361</v>
      </c>
      <c r="E125" s="959"/>
      <c r="F125" s="959">
        <v>1</v>
      </c>
      <c r="G125" s="951">
        <v>1</v>
      </c>
    </row>
    <row r="126" spans="1:7" ht="13">
      <c r="A126" s="956" t="s">
        <v>356</v>
      </c>
      <c r="B126" s="957" t="s">
        <v>361</v>
      </c>
      <c r="C126" s="957" t="s">
        <v>361</v>
      </c>
      <c r="D126" s="958" t="s">
        <v>361</v>
      </c>
      <c r="E126" s="959"/>
      <c r="F126" s="959">
        <v>1</v>
      </c>
      <c r="G126" s="951">
        <v>1</v>
      </c>
    </row>
    <row r="127" spans="1:7" ht="13.5" thickBot="1">
      <c r="A127" s="956" t="s">
        <v>357</v>
      </c>
      <c r="B127" s="957" t="s">
        <v>361</v>
      </c>
      <c r="C127" s="957" t="s">
        <v>361</v>
      </c>
      <c r="D127" s="958" t="s">
        <v>361</v>
      </c>
      <c r="E127" s="959"/>
      <c r="F127" s="959">
        <v>1</v>
      </c>
      <c r="G127" s="951">
        <v>1</v>
      </c>
    </row>
    <row r="128" spans="1:7" ht="13">
      <c r="A128" s="420" t="s">
        <v>9</v>
      </c>
      <c r="B128" s="421"/>
      <c r="C128" s="421"/>
      <c r="D128" s="421"/>
      <c r="E128" s="423">
        <f>SUM(E98:E127)</f>
        <v>4</v>
      </c>
      <c r="F128" s="423">
        <f>SUM(F98:F127)</f>
        <v>17</v>
      </c>
      <c r="G128" s="423">
        <f t="shared" ref="G128" si="0">SUM(E128:F128)</f>
        <v>21</v>
      </c>
    </row>
    <row r="129" spans="1:7" ht="13">
      <c r="A129" s="413"/>
      <c r="B129" s="414"/>
      <c r="C129" s="414"/>
      <c r="D129" s="414"/>
      <c r="E129" s="414"/>
      <c r="F129" s="415"/>
      <c r="G129" s="415"/>
    </row>
    <row r="130" spans="1:7" ht="13">
      <c r="A130" s="413"/>
      <c r="B130" s="414"/>
      <c r="C130" s="414"/>
      <c r="D130" s="414"/>
      <c r="E130" s="414"/>
      <c r="F130" s="415"/>
      <c r="G130" s="415"/>
    </row>
    <row r="131" spans="1:7" s="1209" customFormat="1" ht="13.5" thickBot="1">
      <c r="A131" s="1389" t="s">
        <v>362</v>
      </c>
      <c r="B131" s="1390"/>
      <c r="C131" s="1390"/>
      <c r="D131" s="1390"/>
      <c r="E131" s="1390"/>
      <c r="F131" s="1390"/>
      <c r="G131" s="1391"/>
    </row>
    <row r="132" spans="1:7" ht="13.5" thickBot="1">
      <c r="A132" s="416"/>
      <c r="B132" s="1392" t="s">
        <v>321</v>
      </c>
      <c r="C132" s="1393"/>
      <c r="D132" s="1394"/>
      <c r="E132" s="1384" t="s">
        <v>322</v>
      </c>
      <c r="F132" s="1384"/>
      <c r="G132" s="1385"/>
    </row>
    <row r="133" spans="1:7" ht="13">
      <c r="A133" s="417"/>
      <c r="B133" s="421" t="s">
        <v>324</v>
      </c>
      <c r="C133" s="421" t="s">
        <v>325</v>
      </c>
      <c r="D133" s="421" t="s">
        <v>9</v>
      </c>
      <c r="E133" s="453" t="s">
        <v>326</v>
      </c>
      <c r="F133" s="453" t="s">
        <v>325</v>
      </c>
      <c r="G133" s="176" t="s">
        <v>9</v>
      </c>
    </row>
    <row r="134" spans="1:7">
      <c r="A134" s="418"/>
      <c r="B134" s="147" t="s">
        <v>40</v>
      </c>
      <c r="C134" s="147" t="s">
        <v>40</v>
      </c>
      <c r="D134" s="147" t="s">
        <v>40</v>
      </c>
      <c r="E134" s="147" t="s">
        <v>40</v>
      </c>
      <c r="F134" s="199" t="s">
        <v>40</v>
      </c>
      <c r="G134" s="199" t="s">
        <v>40</v>
      </c>
    </row>
    <row r="135" spans="1:7" ht="13" thickBot="1">
      <c r="A135" s="419"/>
      <c r="B135" s="174" t="s">
        <v>40</v>
      </c>
      <c r="C135" s="174" t="s">
        <v>40</v>
      </c>
      <c r="D135" s="174" t="s">
        <v>40</v>
      </c>
      <c r="E135" s="174" t="s">
        <v>40</v>
      </c>
      <c r="F135" s="174" t="s">
        <v>40</v>
      </c>
      <c r="G135" s="174" t="s">
        <v>40</v>
      </c>
    </row>
    <row r="136" spans="1:7" ht="13">
      <c r="A136" s="420" t="s">
        <v>9</v>
      </c>
      <c r="B136" s="421"/>
      <c r="C136" s="421"/>
      <c r="D136" s="421"/>
      <c r="E136" s="422"/>
      <c r="F136" s="423">
        <f>SUM(F134:F135)</f>
        <v>0</v>
      </c>
      <c r="G136" s="423">
        <f t="shared" ref="G136" si="1">SUM(E136:F136)</f>
        <v>0</v>
      </c>
    </row>
    <row r="138" spans="1:7">
      <c r="A138" s="1396" t="s">
        <v>363</v>
      </c>
      <c r="B138" s="1396"/>
      <c r="C138" s="1396"/>
      <c r="D138" s="1396"/>
      <c r="E138" s="1396"/>
      <c r="F138" s="1396"/>
      <c r="G138" s="1396"/>
    </row>
    <row r="139" spans="1:7">
      <c r="A139" s="1397" t="s">
        <v>364</v>
      </c>
      <c r="B139" s="1397"/>
      <c r="C139" s="1397"/>
      <c r="D139" s="1397"/>
      <c r="E139" s="1397"/>
      <c r="F139" s="1397"/>
      <c r="G139" s="1397"/>
    </row>
    <row r="140" spans="1:7">
      <c r="A140" s="510" t="s">
        <v>788</v>
      </c>
    </row>
    <row r="141" spans="1:7" ht="28" customHeight="1">
      <c r="A141" s="1395" t="s">
        <v>365</v>
      </c>
      <c r="B141" s="1395"/>
      <c r="C141" s="1395"/>
      <c r="D141" s="1395"/>
      <c r="E141" s="1395"/>
      <c r="F141" s="1395"/>
      <c r="G141" s="1395"/>
    </row>
  </sheetData>
  <mergeCells count="19">
    <mergeCell ref="A131:G131"/>
    <mergeCell ref="B132:D132"/>
    <mergeCell ref="E132:G132"/>
    <mergeCell ref="A141:G141"/>
    <mergeCell ref="A58:G58"/>
    <mergeCell ref="A59:G59"/>
    <mergeCell ref="A138:G138"/>
    <mergeCell ref="A139:G139"/>
    <mergeCell ref="B60:D60"/>
    <mergeCell ref="E60:G60"/>
    <mergeCell ref="B96:D96"/>
    <mergeCell ref="E96:G96"/>
    <mergeCell ref="A95:G95"/>
    <mergeCell ref="A1:G1"/>
    <mergeCell ref="A2:G2"/>
    <mergeCell ref="A3:G3"/>
    <mergeCell ref="B6:D6"/>
    <mergeCell ref="E6:G6"/>
    <mergeCell ref="A5:G5"/>
  </mergeCells>
  <printOptions horizontalCentered="1" verticalCentered="1"/>
  <pageMargins left="0.25" right="0.25" top="0.5" bottom="0.5" header="0.5" footer="0.5"/>
  <pageSetup scale="29"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88"/>
  <sheetViews>
    <sheetView zoomScale="90" zoomScaleNormal="90" workbookViewId="0">
      <selection sqref="A1:M1"/>
    </sheetView>
  </sheetViews>
  <sheetFormatPr defaultColWidth="8.54296875" defaultRowHeight="12.5"/>
  <cols>
    <col min="1" max="1" width="10.54296875" customWidth="1"/>
    <col min="2" max="2" width="11.54296875" customWidth="1"/>
    <col min="3" max="3" width="9.54296875" customWidth="1"/>
    <col min="4" max="4" width="11.54296875" bestFit="1" customWidth="1"/>
    <col min="5" max="5" width="8.81640625" customWidth="1"/>
    <col min="6" max="6" width="11.453125" customWidth="1"/>
    <col min="7" max="7" width="8.81640625" customWidth="1"/>
    <col min="8" max="8" width="9.453125" customWidth="1"/>
    <col min="9" max="9" width="6.54296875" customWidth="1"/>
    <col min="10" max="10" width="11.54296875" customWidth="1"/>
    <col min="11" max="11" width="9" customWidth="1"/>
    <col min="12" max="12" width="11" customWidth="1"/>
    <col min="13" max="13" width="6.54296875" customWidth="1"/>
    <col min="14" max="14" width="11.54296875" customWidth="1"/>
    <col min="15" max="15" width="12" customWidth="1"/>
    <col min="16" max="16" width="12.453125" customWidth="1"/>
    <col min="17" max="17" width="9.54296875" customWidth="1"/>
    <col min="18" max="18" width="9.453125" bestFit="1" customWidth="1"/>
  </cols>
  <sheetData>
    <row r="1" spans="1:17" s="1209" customFormat="1" ht="15.5">
      <c r="A1" s="1324" t="s">
        <v>366</v>
      </c>
      <c r="B1" s="1324"/>
      <c r="C1" s="1324"/>
      <c r="D1" s="1324"/>
      <c r="E1" s="1324"/>
      <c r="F1" s="1324"/>
      <c r="G1" s="1324"/>
      <c r="H1" s="1324"/>
      <c r="I1" s="1324"/>
      <c r="J1" s="1324"/>
      <c r="K1" s="1324"/>
      <c r="L1" s="1324"/>
      <c r="M1" s="1324"/>
      <c r="N1" s="1324"/>
      <c r="O1" s="1324"/>
      <c r="P1" s="1324"/>
      <c r="Q1" s="1324"/>
    </row>
    <row r="2" spans="1:17" s="1209" customFormat="1" ht="15.5">
      <c r="A2" s="1324" t="s">
        <v>1</v>
      </c>
      <c r="B2" s="1376"/>
      <c r="C2" s="1376"/>
      <c r="D2" s="1376"/>
      <c r="E2" s="1376"/>
      <c r="F2" s="1376"/>
      <c r="G2" s="1376"/>
      <c r="H2" s="1376"/>
      <c r="I2" s="1376"/>
      <c r="J2" s="1376"/>
      <c r="K2" s="1376"/>
      <c r="L2" s="1376"/>
      <c r="M2" s="1376"/>
      <c r="N2" s="1376"/>
      <c r="O2" s="1376"/>
      <c r="P2" s="1376"/>
      <c r="Q2" s="1376"/>
    </row>
    <row r="3" spans="1:17" s="1209" customFormat="1" ht="15.5">
      <c r="A3" s="1375" t="s">
        <v>785</v>
      </c>
      <c r="B3" s="1413"/>
      <c r="C3" s="1413"/>
      <c r="D3" s="1413"/>
      <c r="E3" s="1413"/>
      <c r="F3" s="1413"/>
      <c r="G3" s="1413"/>
      <c r="H3" s="1413"/>
      <c r="I3" s="1413"/>
      <c r="J3" s="1413"/>
      <c r="K3" s="1413"/>
      <c r="L3" s="1413"/>
      <c r="M3" s="1413"/>
      <c r="N3" s="1413"/>
      <c r="O3" s="1413"/>
      <c r="P3" s="1413"/>
      <c r="Q3" s="1413"/>
    </row>
    <row r="4" spans="1:17" ht="15.5">
      <c r="A4" s="455"/>
      <c r="B4" s="356"/>
      <c r="C4" s="356"/>
      <c r="D4" s="356"/>
      <c r="E4" s="356"/>
      <c r="F4" s="356"/>
      <c r="G4" s="356"/>
      <c r="H4" s="356"/>
      <c r="I4" s="356"/>
      <c r="J4" s="356"/>
      <c r="K4" s="356"/>
      <c r="L4" s="356"/>
      <c r="M4" s="356"/>
      <c r="N4" s="356"/>
      <c r="O4" s="356"/>
      <c r="P4" s="356"/>
      <c r="Q4" s="356"/>
    </row>
    <row r="5" spans="1:17" s="1209" customFormat="1" ht="15.5">
      <c r="A5" s="1398" t="s">
        <v>367</v>
      </c>
      <c r="B5" s="1399"/>
      <c r="C5" s="1399"/>
      <c r="D5" s="1399"/>
      <c r="E5" s="1399"/>
      <c r="F5" s="1399"/>
      <c r="G5" s="1399"/>
      <c r="H5" s="1399"/>
      <c r="I5" s="1400"/>
      <c r="J5" s="1243"/>
      <c r="K5" s="1243"/>
      <c r="L5" s="1243"/>
      <c r="M5" s="1243"/>
      <c r="N5" s="1243"/>
      <c r="O5" s="1243"/>
      <c r="P5" s="1243"/>
      <c r="Q5" s="1243"/>
    </row>
    <row r="6" spans="1:17" ht="13">
      <c r="A6" s="1402" t="s">
        <v>368</v>
      </c>
      <c r="B6" s="1405" t="s">
        <v>369</v>
      </c>
      <c r="C6" s="1405"/>
      <c r="D6" s="1405"/>
      <c r="E6" s="1406"/>
      <c r="F6" s="1405" t="s">
        <v>370</v>
      </c>
      <c r="G6" s="1405"/>
      <c r="H6" s="1405"/>
      <c r="I6" s="1405"/>
      <c r="J6" s="1333" t="s">
        <v>371</v>
      </c>
      <c r="K6" s="1333"/>
      <c r="L6" s="1333"/>
      <c r="M6" s="1333"/>
      <c r="N6" s="1333" t="s">
        <v>9</v>
      </c>
      <c r="O6" s="1333"/>
      <c r="P6" s="1333"/>
      <c r="Q6" s="1333"/>
    </row>
    <row r="7" spans="1:17" ht="36" customHeight="1">
      <c r="A7" s="1403"/>
      <c r="B7" s="1401" t="s">
        <v>372</v>
      </c>
      <c r="C7" s="1333" t="s">
        <v>373</v>
      </c>
      <c r="D7" s="1333"/>
      <c r="E7" s="1333"/>
      <c r="F7" s="1401" t="s">
        <v>372</v>
      </c>
      <c r="G7" s="1333" t="s">
        <v>373</v>
      </c>
      <c r="H7" s="1333"/>
      <c r="I7" s="1333"/>
      <c r="J7" s="1401" t="s">
        <v>372</v>
      </c>
      <c r="K7" s="1333" t="s">
        <v>373</v>
      </c>
      <c r="L7" s="1333"/>
      <c r="M7" s="1333"/>
      <c r="N7" s="1401" t="s">
        <v>372</v>
      </c>
      <c r="O7" s="1410" t="s">
        <v>373</v>
      </c>
      <c r="P7" s="1411"/>
      <c r="Q7" s="1412"/>
    </row>
    <row r="8" spans="1:17" ht="27" customHeight="1">
      <c r="A8" s="1404"/>
      <c r="B8" s="1401"/>
      <c r="C8" s="355" t="s">
        <v>374</v>
      </c>
      <c r="D8" s="355" t="s">
        <v>375</v>
      </c>
      <c r="E8" s="355" t="s">
        <v>217</v>
      </c>
      <c r="F8" s="1401"/>
      <c r="G8" s="355" t="s">
        <v>374</v>
      </c>
      <c r="H8" s="355" t="s">
        <v>375</v>
      </c>
      <c r="I8" s="355" t="s">
        <v>217</v>
      </c>
      <c r="J8" s="1401"/>
      <c r="K8" s="355" t="s">
        <v>374</v>
      </c>
      <c r="L8" s="355" t="s">
        <v>375</v>
      </c>
      <c r="M8" s="355" t="s">
        <v>217</v>
      </c>
      <c r="N8" s="1401"/>
      <c r="O8" s="355" t="s">
        <v>374</v>
      </c>
      <c r="P8" s="355" t="s">
        <v>375</v>
      </c>
      <c r="Q8" s="355" t="s">
        <v>217</v>
      </c>
    </row>
    <row r="9" spans="1:17">
      <c r="A9" s="91" t="s">
        <v>376</v>
      </c>
      <c r="B9" s="154">
        <v>3278</v>
      </c>
      <c r="C9" s="511">
        <v>27743.950100000016</v>
      </c>
      <c r="D9" s="233">
        <v>1177861.8280237</v>
      </c>
      <c r="E9" s="511">
        <v>144.19963438999997</v>
      </c>
      <c r="F9" s="512">
        <v>213</v>
      </c>
      <c r="G9" s="512">
        <v>3522.5613999999991</v>
      </c>
      <c r="H9" s="512">
        <v>14583.980000000001</v>
      </c>
      <c r="I9" s="512">
        <v>5.3412600000000001</v>
      </c>
      <c r="J9" s="154">
        <v>506</v>
      </c>
      <c r="K9" s="511">
        <v>-2421.4540000000002</v>
      </c>
      <c r="L9" s="233">
        <v>176207.42885269999</v>
      </c>
      <c r="M9" s="511">
        <v>20.771195829999996</v>
      </c>
      <c r="N9" s="152">
        <v>3997</v>
      </c>
      <c r="O9" s="154">
        <v>28845.057500000014</v>
      </c>
      <c r="P9" s="154">
        <v>1368653.2368764</v>
      </c>
      <c r="Q9" s="153">
        <v>170.31209021999996</v>
      </c>
    </row>
    <row r="10" spans="1:17">
      <c r="A10" s="91" t="s">
        <v>377</v>
      </c>
      <c r="B10" s="154">
        <v>5608</v>
      </c>
      <c r="C10" s="511">
        <v>89589.842299999989</v>
      </c>
      <c r="D10" s="233">
        <v>1679887.4289796092</v>
      </c>
      <c r="E10" s="511">
        <v>333.13433693000007</v>
      </c>
      <c r="F10" s="512">
        <v>529</v>
      </c>
      <c r="G10" s="512">
        <v>13190.9159</v>
      </c>
      <c r="H10" s="512">
        <v>93659.849999999991</v>
      </c>
      <c r="I10" s="512">
        <v>45.463059999999999</v>
      </c>
      <c r="J10" s="154">
        <v>956</v>
      </c>
      <c r="K10" s="511">
        <v>-1519.3238000000001</v>
      </c>
      <c r="L10" s="233">
        <v>296471.93732267979</v>
      </c>
      <c r="M10" s="511">
        <v>21.368769019999995</v>
      </c>
      <c r="N10" s="152">
        <v>7093</v>
      </c>
      <c r="O10" s="154">
        <v>101261.4344</v>
      </c>
      <c r="P10" s="154">
        <v>2070019.2163022889</v>
      </c>
      <c r="Q10" s="153">
        <v>399.96616595</v>
      </c>
    </row>
    <row r="11" spans="1:17">
      <c r="A11" s="91" t="s">
        <v>378</v>
      </c>
      <c r="B11" s="512">
        <v>5965</v>
      </c>
      <c r="C11" s="512">
        <v>93584.36659999995</v>
      </c>
      <c r="D11" s="512">
        <v>1745808.4046031693</v>
      </c>
      <c r="E11" s="512">
        <v>337.95150355000044</v>
      </c>
      <c r="F11" s="512">
        <v>357</v>
      </c>
      <c r="G11" s="512">
        <v>7799.9533999999985</v>
      </c>
      <c r="H11" s="512">
        <v>53027.149999999994</v>
      </c>
      <c r="I11" s="512">
        <v>28.133419999999994</v>
      </c>
      <c r="J11" s="512">
        <v>1024</v>
      </c>
      <c r="K11" s="512">
        <v>-637.0240000000008</v>
      </c>
      <c r="L11" s="512">
        <v>268034.30237437069</v>
      </c>
      <c r="M11" s="512">
        <v>20.445250300000019</v>
      </c>
      <c r="N11" s="152">
        <v>7346</v>
      </c>
      <c r="O11" s="512">
        <v>100747.29599999993</v>
      </c>
      <c r="P11" s="512">
        <v>2066869.8569775391</v>
      </c>
      <c r="Q11" s="153">
        <v>386.53017385000055</v>
      </c>
    </row>
    <row r="12" spans="1:17">
      <c r="A12" s="91" t="s">
        <v>379</v>
      </c>
      <c r="B12" s="512">
        <v>5348</v>
      </c>
      <c r="C12" s="512">
        <v>83502.376500000217</v>
      </c>
      <c r="D12" s="512">
        <v>1468791.4964497704</v>
      </c>
      <c r="E12" s="512">
        <v>303.67201926000018</v>
      </c>
      <c r="F12" s="512">
        <v>443</v>
      </c>
      <c r="G12" s="512">
        <v>10147.028100000018</v>
      </c>
      <c r="H12" s="512">
        <v>72814.462000000058</v>
      </c>
      <c r="I12" s="512">
        <v>36.612639999999999</v>
      </c>
      <c r="J12" s="512">
        <v>1022</v>
      </c>
      <c r="K12" s="512">
        <v>-712.31119999999919</v>
      </c>
      <c r="L12" s="512">
        <v>297020.23540377</v>
      </c>
      <c r="M12" s="512">
        <v>22.705708779999938</v>
      </c>
      <c r="N12" s="152">
        <v>6813</v>
      </c>
      <c r="O12" s="512">
        <v>92937.093400000245</v>
      </c>
      <c r="P12" s="512">
        <v>1838626.1938535413</v>
      </c>
      <c r="Q12" s="153">
        <v>362.99036804000002</v>
      </c>
    </row>
    <row r="13" spans="1:17">
      <c r="A13" s="91" t="s">
        <v>380</v>
      </c>
      <c r="B13" s="512">
        <v>4684</v>
      </c>
      <c r="C13" s="512">
        <v>139915.51449999982</v>
      </c>
      <c r="D13" s="512">
        <v>1996568.309543171</v>
      </c>
      <c r="E13" s="512">
        <v>329.15183886999876</v>
      </c>
      <c r="F13" s="512">
        <v>413</v>
      </c>
      <c r="G13" s="512">
        <v>14043.736099999987</v>
      </c>
      <c r="H13" s="512">
        <v>151263.33100000001</v>
      </c>
      <c r="I13" s="512">
        <v>43.894043999999951</v>
      </c>
      <c r="J13" s="512">
        <v>651</v>
      </c>
      <c r="K13" s="512">
        <v>5307.1039999999994</v>
      </c>
      <c r="L13" s="512">
        <v>242226.15704648022</v>
      </c>
      <c r="M13" s="512">
        <v>16.830525070000064</v>
      </c>
      <c r="N13" s="152">
        <v>5748</v>
      </c>
      <c r="O13" s="1172">
        <v>159266.35459999979</v>
      </c>
      <c r="P13" s="1172">
        <v>2390057.7975896513</v>
      </c>
      <c r="Q13" s="153">
        <v>389.8764079399989</v>
      </c>
    </row>
    <row r="14" spans="1:17">
      <c r="A14" s="91" t="s">
        <v>381</v>
      </c>
      <c r="B14" s="512">
        <v>3476</v>
      </c>
      <c r="C14" s="512">
        <v>64893.047500000219</v>
      </c>
      <c r="D14" s="512">
        <v>1090044.7598515972</v>
      </c>
      <c r="E14" s="512">
        <v>172.78558200000111</v>
      </c>
      <c r="F14" s="512">
        <v>282</v>
      </c>
      <c r="G14" s="512">
        <v>6529.822699999997</v>
      </c>
      <c r="H14" s="512">
        <v>59717.340000000026</v>
      </c>
      <c r="I14" s="512">
        <v>27.73562800000002</v>
      </c>
      <c r="J14" s="512">
        <v>620</v>
      </c>
      <c r="K14" s="512">
        <v>1026.7167000000011</v>
      </c>
      <c r="L14" s="512">
        <v>212922.9010000003</v>
      </c>
      <c r="M14" s="512">
        <v>15.537952999999973</v>
      </c>
      <c r="N14" s="152">
        <v>4378</v>
      </c>
      <c r="O14" s="1254">
        <v>72449.586900000228</v>
      </c>
      <c r="P14" s="1254">
        <v>1362685.0008515976</v>
      </c>
      <c r="Q14" s="153">
        <v>216.05916300000104</v>
      </c>
    </row>
    <row r="15" spans="1:17">
      <c r="A15" s="91" t="s">
        <v>382</v>
      </c>
      <c r="B15" s="512"/>
      <c r="C15" s="512"/>
      <c r="D15" s="512"/>
      <c r="E15" s="512"/>
      <c r="F15" s="512"/>
      <c r="G15" s="512"/>
      <c r="H15" s="512"/>
      <c r="I15" s="512"/>
      <c r="J15" s="512"/>
      <c r="K15" s="512"/>
      <c r="L15" s="512"/>
      <c r="M15" s="512"/>
      <c r="N15" s="152"/>
      <c r="O15" s="513"/>
      <c r="P15" s="513"/>
      <c r="Q15" s="153"/>
    </row>
    <row r="16" spans="1:17">
      <c r="A16" s="91" t="s">
        <v>383</v>
      </c>
      <c r="B16" s="512"/>
      <c r="C16" s="512"/>
      <c r="D16" s="512"/>
      <c r="E16" s="512"/>
      <c r="F16" s="512"/>
      <c r="G16" s="512"/>
      <c r="H16" s="512"/>
      <c r="I16" s="512"/>
      <c r="J16" s="512"/>
      <c r="K16" s="512"/>
      <c r="L16" s="512"/>
      <c r="M16" s="512"/>
      <c r="N16" s="154"/>
      <c r="O16" s="513"/>
      <c r="P16" s="513"/>
      <c r="Q16" s="153"/>
    </row>
    <row r="17" spans="1:18">
      <c r="A17" s="91" t="s">
        <v>384</v>
      </c>
      <c r="B17" s="512"/>
      <c r="C17" s="512"/>
      <c r="D17" s="512"/>
      <c r="E17" s="512"/>
      <c r="F17" s="512"/>
      <c r="G17" s="512"/>
      <c r="H17" s="512"/>
      <c r="I17" s="512"/>
      <c r="J17" s="512"/>
      <c r="K17" s="512"/>
      <c r="L17" s="512"/>
      <c r="M17" s="512"/>
      <c r="N17" s="154"/>
      <c r="O17" s="513"/>
      <c r="P17" s="513"/>
      <c r="Q17" s="153"/>
      <c r="R17" t="s">
        <v>234</v>
      </c>
    </row>
    <row r="18" spans="1:18">
      <c r="A18" s="91" t="s">
        <v>385</v>
      </c>
      <c r="B18" s="514"/>
      <c r="C18" s="512"/>
      <c r="D18" s="512"/>
      <c r="E18" s="512"/>
      <c r="F18" s="512"/>
      <c r="G18" s="512"/>
      <c r="H18" s="512"/>
      <c r="I18" s="512"/>
      <c r="J18" s="512"/>
      <c r="K18" s="512"/>
      <c r="L18" s="512"/>
      <c r="M18" s="512"/>
      <c r="N18" s="154"/>
      <c r="O18" s="513"/>
      <c r="P18" s="513"/>
      <c r="Q18" s="153"/>
    </row>
    <row r="19" spans="1:18">
      <c r="A19" s="91" t="s">
        <v>386</v>
      </c>
      <c r="B19" s="87"/>
      <c r="C19" s="87"/>
      <c r="D19" s="87"/>
      <c r="E19" s="87"/>
      <c r="F19" s="515"/>
      <c r="G19" s="515"/>
      <c r="H19" s="515"/>
      <c r="I19" s="515"/>
      <c r="J19" s="91"/>
      <c r="K19" s="91"/>
      <c r="L19" s="87"/>
      <c r="M19" s="91"/>
      <c r="N19" s="154"/>
      <c r="O19" s="516"/>
      <c r="P19" s="516"/>
      <c r="Q19" s="153"/>
    </row>
    <row r="20" spans="1:18">
      <c r="A20" s="11" t="s">
        <v>387</v>
      </c>
      <c r="B20" s="517"/>
      <c r="C20" s="517"/>
      <c r="D20" s="517"/>
      <c r="E20" s="517"/>
      <c r="F20" s="518"/>
      <c r="G20" s="518"/>
      <c r="H20" s="518"/>
      <c r="I20" s="518"/>
      <c r="J20" s="11"/>
      <c r="K20" s="11"/>
      <c r="L20" s="517"/>
      <c r="M20" s="11"/>
      <c r="N20" s="229"/>
      <c r="O20" s="519"/>
      <c r="P20" s="519"/>
      <c r="Q20" s="230"/>
    </row>
    <row r="21" spans="1:18" ht="13">
      <c r="A21" s="9" t="s">
        <v>388</v>
      </c>
      <c r="B21" s="10">
        <f>SUM(B9:B20)</f>
        <v>28359</v>
      </c>
      <c r="C21" s="10">
        <f t="shared" ref="C21:N21" si="0">SUM(C9:C20)</f>
        <v>499229.09750000021</v>
      </c>
      <c r="D21" s="10">
        <f t="shared" si="0"/>
        <v>9158962.2274510171</v>
      </c>
      <c r="E21" s="10">
        <f t="shared" si="0"/>
        <v>1620.8949150000005</v>
      </c>
      <c r="F21" s="10">
        <f t="shared" si="0"/>
        <v>2237</v>
      </c>
      <c r="G21" s="10">
        <f t="shared" si="0"/>
        <v>55234.017599999999</v>
      </c>
      <c r="H21" s="10">
        <f t="shared" si="0"/>
        <v>445066.11300000007</v>
      </c>
      <c r="I21" s="10">
        <f t="shared" si="0"/>
        <v>187.18005199999996</v>
      </c>
      <c r="J21" s="10">
        <f t="shared" si="0"/>
        <v>4779</v>
      </c>
      <c r="K21" s="10">
        <f t="shared" si="0"/>
        <v>1043.7077000000002</v>
      </c>
      <c r="L21" s="10">
        <f>SUM(L9:L20)</f>
        <v>1492882.962000001</v>
      </c>
      <c r="M21" s="10">
        <f t="shared" si="0"/>
        <v>117.65940199999999</v>
      </c>
      <c r="N21" s="435">
        <f t="shared" si="0"/>
        <v>35375</v>
      </c>
      <c r="O21" s="435">
        <f>SUM(O9:O20)</f>
        <v>555506.8228000002</v>
      </c>
      <c r="P21" s="435">
        <f>SUM(P9:P20)</f>
        <v>11096911.302451018</v>
      </c>
      <c r="Q21" s="435">
        <f>SUM(Q9:Q20)</f>
        <v>1925.7343690000005</v>
      </c>
    </row>
    <row r="23" spans="1:18" ht="12.75" customHeight="1">
      <c r="A23" s="1407" t="s">
        <v>389</v>
      </c>
      <c r="B23" s="1408"/>
      <c r="C23" s="1408"/>
      <c r="D23" s="1408"/>
      <c r="E23" s="1408"/>
      <c r="F23" s="1408"/>
      <c r="G23" s="1408"/>
      <c r="H23" s="1408"/>
      <c r="I23" s="1408"/>
      <c r="J23" s="1408"/>
      <c r="K23" s="1408"/>
      <c r="L23" s="1408"/>
      <c r="M23" s="1408"/>
      <c r="N23" s="1408"/>
      <c r="O23" s="1408"/>
      <c r="P23" s="1408"/>
      <c r="Q23" s="1409"/>
    </row>
    <row r="24" spans="1:18" ht="12.75" customHeight="1">
      <c r="A24" s="1397" t="s">
        <v>365</v>
      </c>
      <c r="B24" s="1397"/>
      <c r="C24" s="1397"/>
      <c r="D24" s="1397"/>
      <c r="E24" s="1397"/>
      <c r="F24" s="1397"/>
      <c r="G24" s="1397"/>
      <c r="H24" s="1397"/>
      <c r="I24" s="1397"/>
      <c r="J24" s="1397"/>
      <c r="K24" s="1397"/>
      <c r="L24" s="1397"/>
      <c r="M24" s="1397"/>
      <c r="N24" s="1397"/>
      <c r="O24" s="1397"/>
      <c r="P24" s="351"/>
      <c r="Q24" s="351"/>
    </row>
    <row r="25" spans="1:18" ht="16.5" customHeight="1"/>
    <row r="26" spans="1:18" s="1209" customFormat="1" ht="15" customHeight="1">
      <c r="A26" s="1398" t="s">
        <v>390</v>
      </c>
      <c r="B26" s="1399"/>
      <c r="C26" s="1399"/>
      <c r="D26" s="1399"/>
      <c r="E26" s="1399"/>
      <c r="F26" s="1399"/>
      <c r="G26" s="1399"/>
      <c r="H26" s="1399"/>
      <c r="I26" s="1400"/>
      <c r="J26" s="1243"/>
      <c r="K26" s="1243"/>
      <c r="L26" s="1243"/>
      <c r="M26" s="1243"/>
      <c r="N26" s="1243"/>
      <c r="O26" s="1243"/>
      <c r="P26" s="1243"/>
      <c r="Q26" s="1243"/>
    </row>
    <row r="27" spans="1:18" ht="13">
      <c r="A27" s="452"/>
      <c r="B27" s="1405" t="s">
        <v>369</v>
      </c>
      <c r="C27" s="1405"/>
      <c r="D27" s="1405"/>
      <c r="E27" s="1406"/>
      <c r="F27" s="1405" t="s">
        <v>370</v>
      </c>
      <c r="G27" s="1405"/>
      <c r="H27" s="1405"/>
      <c r="I27" s="1405"/>
      <c r="J27" s="1333" t="s">
        <v>371</v>
      </c>
      <c r="K27" s="1333"/>
      <c r="L27" s="1333"/>
      <c r="M27" s="1333"/>
      <c r="N27" s="1333" t="s">
        <v>9</v>
      </c>
      <c r="O27" s="1333"/>
      <c r="P27" s="1333"/>
      <c r="Q27" s="1333"/>
    </row>
    <row r="28" spans="1:18" ht="13">
      <c r="A28" s="1417" t="s">
        <v>368</v>
      </c>
      <c r="B28" s="1414" t="s">
        <v>372</v>
      </c>
      <c r="C28" s="18"/>
      <c r="D28" s="19"/>
      <c r="E28" s="20"/>
      <c r="F28" s="1414" t="s">
        <v>372</v>
      </c>
      <c r="G28" s="18"/>
      <c r="H28" s="19"/>
      <c r="I28" s="20"/>
      <c r="J28" s="1414" t="s">
        <v>372</v>
      </c>
      <c r="K28" s="18"/>
      <c r="L28" s="19"/>
      <c r="M28" s="20"/>
      <c r="N28" s="1414" t="s">
        <v>372</v>
      </c>
      <c r="O28" s="18"/>
      <c r="P28" s="19"/>
      <c r="Q28" s="20"/>
    </row>
    <row r="29" spans="1:18" ht="13.5" customHeight="1">
      <c r="A29" s="1418"/>
      <c r="B29" s="1415"/>
      <c r="C29" s="1405" t="s">
        <v>373</v>
      </c>
      <c r="D29" s="1405"/>
      <c r="E29" s="1405"/>
      <c r="F29" s="1415"/>
      <c r="G29" s="1405" t="s">
        <v>373</v>
      </c>
      <c r="H29" s="1405"/>
      <c r="I29" s="1405"/>
      <c r="J29" s="1415"/>
      <c r="K29" s="1405" t="s">
        <v>373</v>
      </c>
      <c r="L29" s="1405"/>
      <c r="M29" s="1405"/>
      <c r="N29" s="1415"/>
      <c r="O29" s="1405" t="s">
        <v>373</v>
      </c>
      <c r="P29" s="1405"/>
      <c r="Q29" s="1405"/>
    </row>
    <row r="30" spans="1:18" ht="25.5" customHeight="1">
      <c r="A30" s="1419"/>
      <c r="B30" s="1415"/>
      <c r="C30" s="21" t="s">
        <v>374</v>
      </c>
      <c r="D30" s="355" t="s">
        <v>375</v>
      </c>
      <c r="E30" s="355" t="s">
        <v>217</v>
      </c>
      <c r="F30" s="1416"/>
      <c r="G30" s="21" t="s">
        <v>374</v>
      </c>
      <c r="H30" s="355" t="s">
        <v>375</v>
      </c>
      <c r="I30" s="355" t="s">
        <v>217</v>
      </c>
      <c r="J30" s="1416"/>
      <c r="K30" s="21" t="s">
        <v>374</v>
      </c>
      <c r="L30" s="355" t="s">
        <v>375</v>
      </c>
      <c r="M30" s="355" t="s">
        <v>217</v>
      </c>
      <c r="N30" s="1416"/>
      <c r="O30" s="21" t="s">
        <v>374</v>
      </c>
      <c r="P30" s="355" t="s">
        <v>375</v>
      </c>
      <c r="Q30" s="355" t="s">
        <v>217</v>
      </c>
    </row>
    <row r="31" spans="1:18">
      <c r="A31" s="1075" t="s">
        <v>376</v>
      </c>
      <c r="B31" s="1148">
        <v>0</v>
      </c>
      <c r="C31" s="1149"/>
      <c r="D31" s="1150"/>
      <c r="E31" s="1150"/>
      <c r="F31" s="1148">
        <v>0</v>
      </c>
      <c r="G31" s="1150"/>
      <c r="H31" s="1150"/>
      <c r="I31" s="1150"/>
      <c r="J31" s="1148">
        <v>0</v>
      </c>
      <c r="K31" s="1150"/>
      <c r="L31" s="1150"/>
      <c r="M31" s="1150"/>
      <c r="N31" s="1148">
        <v>0</v>
      </c>
      <c r="O31" s="1150"/>
      <c r="P31" s="1150"/>
      <c r="Q31" s="103"/>
    </row>
    <row r="32" spans="1:18">
      <c r="A32" s="91" t="s">
        <v>377</v>
      </c>
      <c r="B32" s="1148">
        <v>0</v>
      </c>
      <c r="C32" s="1151"/>
      <c r="D32" s="1151"/>
      <c r="E32" s="1151"/>
      <c r="F32" s="1148">
        <v>0</v>
      </c>
      <c r="G32" s="1150"/>
      <c r="H32" s="1150"/>
      <c r="I32" s="1150"/>
      <c r="J32" s="1148">
        <v>0</v>
      </c>
      <c r="K32" s="1150"/>
      <c r="L32" s="1151"/>
      <c r="M32" s="1151"/>
      <c r="N32" s="1148">
        <v>0</v>
      </c>
      <c r="O32" s="1150"/>
      <c r="P32" s="1150"/>
      <c r="Q32" s="103"/>
    </row>
    <row r="33" spans="1:17">
      <c r="A33" s="91" t="s">
        <v>378</v>
      </c>
      <c r="B33" s="1148">
        <v>0</v>
      </c>
      <c r="C33" s="1150"/>
      <c r="D33" s="1150"/>
      <c r="E33" s="1150"/>
      <c r="F33" s="1148">
        <v>0</v>
      </c>
      <c r="G33" s="1150"/>
      <c r="H33" s="1150"/>
      <c r="I33" s="1150"/>
      <c r="J33" s="1148">
        <v>0</v>
      </c>
      <c r="K33" s="1150"/>
      <c r="L33" s="1150"/>
      <c r="M33" s="1150"/>
      <c r="N33" s="1148">
        <v>0</v>
      </c>
      <c r="O33" s="1150"/>
      <c r="P33" s="1150"/>
      <c r="Q33" s="103"/>
    </row>
    <row r="34" spans="1:17">
      <c r="A34" s="91" t="s">
        <v>379</v>
      </c>
      <c r="B34" s="1148">
        <v>0</v>
      </c>
      <c r="C34" s="1150"/>
      <c r="D34" s="1150"/>
      <c r="E34" s="1150"/>
      <c r="F34" s="1148">
        <v>0</v>
      </c>
      <c r="G34" s="1150"/>
      <c r="H34" s="1150"/>
      <c r="I34" s="1150"/>
      <c r="J34" s="1148">
        <v>0</v>
      </c>
      <c r="K34" s="1150"/>
      <c r="L34" s="1150"/>
      <c r="M34" s="1150"/>
      <c r="N34" s="1148">
        <v>0</v>
      </c>
      <c r="O34" s="1150"/>
      <c r="P34" s="1150"/>
      <c r="Q34" s="103"/>
    </row>
    <row r="35" spans="1:17">
      <c r="A35" s="91" t="s">
        <v>380</v>
      </c>
      <c r="B35" s="1148">
        <v>0</v>
      </c>
      <c r="C35" s="103"/>
      <c r="D35" s="103"/>
      <c r="E35" s="103"/>
      <c r="F35" s="1148">
        <v>0</v>
      </c>
      <c r="G35" s="103"/>
      <c r="H35" s="103"/>
      <c r="I35" s="103"/>
      <c r="J35" s="1148">
        <v>0</v>
      </c>
      <c r="K35" s="103"/>
      <c r="L35" s="103"/>
      <c r="M35" s="103"/>
      <c r="N35" s="1148">
        <v>0</v>
      </c>
      <c r="O35" s="103"/>
      <c r="P35" s="103"/>
      <c r="Q35" s="103"/>
    </row>
    <row r="36" spans="1:17">
      <c r="A36" s="91" t="s">
        <v>381</v>
      </c>
      <c r="B36" s="1197">
        <v>0</v>
      </c>
      <c r="C36" s="103"/>
      <c r="D36" s="103"/>
      <c r="E36" s="103"/>
      <c r="F36" s="1197">
        <v>0</v>
      </c>
      <c r="G36" s="103"/>
      <c r="H36" s="103"/>
      <c r="I36" s="103"/>
      <c r="J36" s="1197">
        <v>0</v>
      </c>
      <c r="K36" s="103"/>
      <c r="L36" s="103"/>
      <c r="M36" s="103"/>
      <c r="N36" s="1197">
        <v>0</v>
      </c>
      <c r="O36" s="103"/>
      <c r="P36" s="103"/>
      <c r="Q36" s="103"/>
    </row>
    <row r="37" spans="1:17">
      <c r="A37" s="91" t="s">
        <v>382</v>
      </c>
      <c r="B37" s="104"/>
      <c r="C37" s="103"/>
      <c r="D37" s="103"/>
      <c r="E37" s="103"/>
      <c r="F37" s="103"/>
      <c r="G37" s="103"/>
      <c r="H37" s="103"/>
      <c r="I37" s="103"/>
      <c r="J37" s="103"/>
      <c r="K37" s="103"/>
      <c r="L37" s="103"/>
      <c r="M37" s="103"/>
      <c r="N37" s="103"/>
      <c r="O37" s="103"/>
      <c r="P37" s="103"/>
      <c r="Q37" s="103"/>
    </row>
    <row r="38" spans="1:17">
      <c r="A38" s="91" t="s">
        <v>383</v>
      </c>
      <c r="B38" s="104"/>
      <c r="C38" s="103"/>
      <c r="D38" s="103"/>
      <c r="E38" s="103"/>
      <c r="F38" s="103"/>
      <c r="G38" s="103"/>
      <c r="H38" s="103"/>
      <c r="I38" s="103"/>
      <c r="J38" s="103"/>
      <c r="K38" s="103"/>
      <c r="L38" s="103"/>
      <c r="M38" s="103"/>
      <c r="N38" s="103"/>
      <c r="O38" s="103"/>
      <c r="P38" s="103"/>
      <c r="Q38" s="103"/>
    </row>
    <row r="39" spans="1:17">
      <c r="A39" s="91" t="s">
        <v>384</v>
      </c>
      <c r="B39" s="104"/>
      <c r="C39" s="103"/>
      <c r="D39" s="103"/>
      <c r="E39" s="103"/>
      <c r="F39" s="103"/>
      <c r="G39" s="103"/>
      <c r="H39" s="103"/>
      <c r="I39" s="103"/>
      <c r="J39" s="103"/>
      <c r="K39" s="103"/>
      <c r="L39" s="103"/>
      <c r="M39" s="103"/>
      <c r="N39" s="103"/>
      <c r="O39" s="103"/>
      <c r="P39" s="103"/>
      <c r="Q39" s="103"/>
    </row>
    <row r="40" spans="1:17">
      <c r="A40" s="91" t="s">
        <v>385</v>
      </c>
      <c r="B40" s="103"/>
      <c r="C40" s="103"/>
      <c r="D40" s="103"/>
      <c r="E40" s="103"/>
      <c r="F40" s="103"/>
      <c r="G40" s="103"/>
      <c r="H40" s="103"/>
      <c r="I40" s="103"/>
      <c r="J40" s="103"/>
      <c r="K40" s="103"/>
      <c r="L40" s="103"/>
      <c r="M40" s="103"/>
      <c r="N40" s="103"/>
      <c r="O40" s="103"/>
      <c r="P40" s="103"/>
      <c r="Q40" s="103"/>
    </row>
    <row r="41" spans="1:17">
      <c r="A41" s="91" t="s">
        <v>386</v>
      </c>
      <c r="B41" s="103"/>
      <c r="C41" s="103"/>
      <c r="D41" s="103"/>
      <c r="E41" s="103"/>
      <c r="F41" s="103"/>
      <c r="G41" s="103"/>
      <c r="H41" s="103"/>
      <c r="I41" s="103"/>
      <c r="J41" s="103"/>
      <c r="K41" s="103"/>
      <c r="L41" s="103"/>
      <c r="M41" s="103"/>
      <c r="N41" s="103"/>
      <c r="O41" s="103"/>
      <c r="P41" s="103"/>
      <c r="Q41" s="103"/>
    </row>
    <row r="42" spans="1:17" ht="13" thickBot="1">
      <c r="A42" s="11" t="s">
        <v>387</v>
      </c>
      <c r="B42" s="17"/>
      <c r="C42" s="17"/>
      <c r="D42" s="17"/>
      <c r="E42" s="17"/>
      <c r="F42" s="17"/>
      <c r="G42" s="17"/>
      <c r="H42" s="17"/>
      <c r="I42" s="17"/>
      <c r="J42" s="17"/>
      <c r="K42" s="17"/>
      <c r="L42" s="17"/>
      <c r="M42" s="17"/>
      <c r="N42" s="17"/>
      <c r="O42" s="17"/>
      <c r="P42" s="17"/>
      <c r="Q42" s="17"/>
    </row>
    <row r="43" spans="1:17" ht="13">
      <c r="A43" s="9" t="s">
        <v>388</v>
      </c>
      <c r="B43" s="10">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ht="13">
      <c r="A44" s="8"/>
      <c r="B44" s="22"/>
      <c r="C44" s="22"/>
      <c r="D44" s="22"/>
      <c r="E44" s="22"/>
      <c r="F44" s="22"/>
      <c r="G44" s="22"/>
      <c r="H44" s="22"/>
      <c r="I44" s="22"/>
      <c r="J44" s="22"/>
      <c r="K44" s="22"/>
      <c r="L44" s="22"/>
      <c r="M44" s="22"/>
      <c r="N44" s="22"/>
      <c r="O44" s="22"/>
      <c r="P44" s="22"/>
      <c r="Q44" s="23"/>
    </row>
    <row r="45" spans="1:17">
      <c r="A45" s="1407" t="s">
        <v>391</v>
      </c>
      <c r="B45" s="1408"/>
      <c r="C45" s="1408"/>
      <c r="D45" s="1408"/>
      <c r="E45" s="1408"/>
      <c r="F45" s="1408"/>
      <c r="G45" s="1408"/>
      <c r="H45" s="1408"/>
      <c r="I45" s="1408"/>
      <c r="J45" s="1408"/>
      <c r="K45" s="1408"/>
      <c r="L45" s="1408"/>
      <c r="M45" s="1408"/>
      <c r="N45" s="1408"/>
      <c r="O45" s="1408"/>
      <c r="P45" s="1408"/>
      <c r="Q45" s="1409"/>
    </row>
    <row r="46" spans="1:17">
      <c r="A46" s="1397" t="s">
        <v>365</v>
      </c>
      <c r="B46" s="1397"/>
      <c r="C46" s="1397"/>
      <c r="D46" s="1397"/>
      <c r="E46" s="1397"/>
      <c r="F46" s="1397"/>
      <c r="G46" s="1397"/>
      <c r="H46" s="1397"/>
      <c r="I46" s="1397"/>
      <c r="J46" s="1397"/>
      <c r="K46" s="1397"/>
      <c r="L46" s="1397"/>
      <c r="M46" s="1397"/>
      <c r="N46" s="1397"/>
      <c r="O46" s="1397"/>
    </row>
    <row r="47" spans="1:17">
      <c r="A47" s="451"/>
      <c r="B47" s="451"/>
      <c r="C47" s="451"/>
      <c r="D47" s="451"/>
      <c r="E47" s="451"/>
      <c r="F47" s="451"/>
      <c r="G47" s="451"/>
      <c r="H47" s="451"/>
      <c r="I47" s="451"/>
      <c r="J47" s="451"/>
      <c r="K47" s="451"/>
      <c r="L47" s="451"/>
      <c r="M47" s="451"/>
      <c r="N47" s="451"/>
      <c r="O47" s="451"/>
    </row>
    <row r="48" spans="1:17" s="1209" customFormat="1" ht="15.5">
      <c r="A48" s="1398" t="s">
        <v>392</v>
      </c>
      <c r="B48" s="1399"/>
      <c r="C48" s="1399"/>
      <c r="D48" s="1399"/>
      <c r="E48" s="1399"/>
      <c r="F48" s="1399"/>
      <c r="G48" s="1399"/>
      <c r="H48" s="1399"/>
      <c r="I48" s="1400"/>
      <c r="J48" s="1243"/>
      <c r="K48" s="1243"/>
      <c r="L48" s="1243"/>
      <c r="M48" s="1243"/>
      <c r="N48" s="1243"/>
      <c r="O48" s="1243"/>
      <c r="P48" s="1243"/>
      <c r="Q48" s="1243"/>
    </row>
    <row r="49" spans="1:17" ht="13">
      <c r="A49" s="1402" t="s">
        <v>368</v>
      </c>
      <c r="B49" s="1405" t="s">
        <v>369</v>
      </c>
      <c r="C49" s="1405"/>
      <c r="D49" s="1405"/>
      <c r="E49" s="1406"/>
      <c r="F49" s="1405" t="s">
        <v>370</v>
      </c>
      <c r="G49" s="1405"/>
      <c r="H49" s="1405"/>
      <c r="I49" s="1405"/>
      <c r="J49" s="1333" t="s">
        <v>371</v>
      </c>
      <c r="K49" s="1333"/>
      <c r="L49" s="1333"/>
      <c r="M49" s="1333"/>
      <c r="N49" s="1333" t="s">
        <v>9</v>
      </c>
      <c r="O49" s="1333"/>
      <c r="P49" s="1333"/>
      <c r="Q49" s="1333"/>
    </row>
    <row r="50" spans="1:17" ht="13.5" customHeight="1">
      <c r="A50" s="1403"/>
      <c r="B50" s="1401" t="s">
        <v>393</v>
      </c>
      <c r="C50" s="1333" t="s">
        <v>373</v>
      </c>
      <c r="D50" s="1333"/>
      <c r="E50" s="1333"/>
      <c r="F50" s="1401" t="s">
        <v>393</v>
      </c>
      <c r="G50" s="1333" t="s">
        <v>373</v>
      </c>
      <c r="H50" s="1333"/>
      <c r="I50" s="1333"/>
      <c r="J50" s="1401" t="s">
        <v>393</v>
      </c>
      <c r="K50" s="1333" t="s">
        <v>373</v>
      </c>
      <c r="L50" s="1333"/>
      <c r="M50" s="1333"/>
      <c r="N50" s="1401" t="s">
        <v>393</v>
      </c>
      <c r="O50" s="1333" t="s">
        <v>373</v>
      </c>
      <c r="P50" s="1333"/>
      <c r="Q50" s="1333"/>
    </row>
    <row r="51" spans="1:17" ht="39.75" customHeight="1">
      <c r="A51" s="1404"/>
      <c r="B51" s="1401"/>
      <c r="C51" s="355" t="s">
        <v>374</v>
      </c>
      <c r="D51" s="355" t="s">
        <v>375</v>
      </c>
      <c r="E51" s="355" t="s">
        <v>217</v>
      </c>
      <c r="F51" s="1401"/>
      <c r="G51" s="355" t="s">
        <v>374</v>
      </c>
      <c r="H51" s="355" t="s">
        <v>375</v>
      </c>
      <c r="I51" s="355" t="s">
        <v>217</v>
      </c>
      <c r="J51" s="1401"/>
      <c r="K51" s="355" t="s">
        <v>374</v>
      </c>
      <c r="L51" s="355" t="s">
        <v>375</v>
      </c>
      <c r="M51" s="355" t="s">
        <v>217</v>
      </c>
      <c r="N51" s="1401"/>
      <c r="O51" s="355" t="s">
        <v>374</v>
      </c>
      <c r="P51" s="355" t="s">
        <v>375</v>
      </c>
      <c r="Q51" s="355" t="s">
        <v>217</v>
      </c>
    </row>
    <row r="52" spans="1:17">
      <c r="A52" s="91" t="s">
        <v>376</v>
      </c>
      <c r="B52" s="105">
        <v>10</v>
      </c>
      <c r="C52" s="103">
        <v>8402</v>
      </c>
      <c r="D52" s="103">
        <v>283034</v>
      </c>
      <c r="E52" s="103">
        <v>11</v>
      </c>
      <c r="F52" s="103" t="s">
        <v>394</v>
      </c>
      <c r="G52" s="103" t="s">
        <v>394</v>
      </c>
      <c r="H52" s="103" t="s">
        <v>394</v>
      </c>
      <c r="I52" s="103" t="s">
        <v>394</v>
      </c>
      <c r="J52" s="103" t="s">
        <v>394</v>
      </c>
      <c r="K52" s="103" t="s">
        <v>394</v>
      </c>
      <c r="L52" s="103" t="s">
        <v>394</v>
      </c>
      <c r="M52" s="103" t="s">
        <v>394</v>
      </c>
      <c r="N52" s="103">
        <v>10</v>
      </c>
      <c r="O52" s="103">
        <v>8402</v>
      </c>
      <c r="P52" s="103">
        <v>283034</v>
      </c>
      <c r="Q52" s="103">
        <v>11</v>
      </c>
    </row>
    <row r="53" spans="1:17">
      <c r="A53" s="91" t="s">
        <v>377</v>
      </c>
      <c r="B53" s="105">
        <v>6</v>
      </c>
      <c r="C53" s="103">
        <v>38076.83</v>
      </c>
      <c r="D53" s="103">
        <v>290190.15999999997</v>
      </c>
      <c r="E53" s="103">
        <v>10.9612</v>
      </c>
      <c r="F53" s="103">
        <v>0</v>
      </c>
      <c r="G53" s="103">
        <v>0</v>
      </c>
      <c r="H53" s="103">
        <v>0</v>
      </c>
      <c r="I53" s="103">
        <v>0</v>
      </c>
      <c r="J53" s="103"/>
      <c r="K53" s="103"/>
      <c r="L53" s="103"/>
      <c r="M53" s="103"/>
      <c r="N53" s="103">
        <f t="shared" ref="N53:N63" si="2">B53+J53</f>
        <v>6</v>
      </c>
      <c r="O53" s="103">
        <f t="shared" ref="O53:O63" si="3">C53+K53</f>
        <v>38076.83</v>
      </c>
      <c r="P53" s="103">
        <f t="shared" ref="P53:P63" si="4">D53+L53</f>
        <v>290190.15999999997</v>
      </c>
      <c r="Q53" s="103">
        <f t="shared" ref="Q53:Q63" si="5">E53+M53</f>
        <v>10.9612</v>
      </c>
    </row>
    <row r="54" spans="1:17">
      <c r="A54" s="91" t="s">
        <v>378</v>
      </c>
      <c r="B54" s="105">
        <v>4</v>
      </c>
      <c r="C54" s="103">
        <v>-1837.7199999999998</v>
      </c>
      <c r="D54" s="103">
        <v>144807.02499999999</v>
      </c>
      <c r="E54" s="103">
        <v>2.1120999999999994</v>
      </c>
      <c r="F54" s="103">
        <v>0</v>
      </c>
      <c r="G54" s="103">
        <v>0</v>
      </c>
      <c r="H54" s="103">
        <v>0</v>
      </c>
      <c r="I54" s="103">
        <v>0</v>
      </c>
      <c r="J54" s="103"/>
      <c r="K54" s="148"/>
      <c r="L54" s="149"/>
      <c r="M54" s="149"/>
      <c r="N54" s="103">
        <f t="shared" si="2"/>
        <v>4</v>
      </c>
      <c r="O54" s="103">
        <f t="shared" si="3"/>
        <v>-1837.7199999999998</v>
      </c>
      <c r="P54" s="103">
        <f t="shared" si="4"/>
        <v>144807.02499999999</v>
      </c>
      <c r="Q54" s="103">
        <f t="shared" si="5"/>
        <v>2.1120999999999994</v>
      </c>
    </row>
    <row r="55" spans="1:17">
      <c r="A55" s="91" t="s">
        <v>379</v>
      </c>
      <c r="B55" s="103">
        <v>0</v>
      </c>
      <c r="C55" s="103">
        <v>0</v>
      </c>
      <c r="D55" s="103">
        <v>0</v>
      </c>
      <c r="E55" s="103">
        <v>0</v>
      </c>
      <c r="F55" s="103">
        <v>0</v>
      </c>
      <c r="G55" s="103">
        <v>0</v>
      </c>
      <c r="H55" s="103">
        <v>0</v>
      </c>
      <c r="I55" s="103">
        <v>0</v>
      </c>
      <c r="J55" s="103">
        <v>0</v>
      </c>
      <c r="K55" s="103">
        <v>0</v>
      </c>
      <c r="L55" s="103">
        <v>0</v>
      </c>
      <c r="M55" s="103">
        <v>0</v>
      </c>
      <c r="N55" s="103">
        <f t="shared" si="2"/>
        <v>0</v>
      </c>
      <c r="O55" s="103">
        <f t="shared" si="3"/>
        <v>0</v>
      </c>
      <c r="P55" s="103">
        <f t="shared" si="4"/>
        <v>0</v>
      </c>
      <c r="Q55" s="103">
        <f t="shared" si="5"/>
        <v>0</v>
      </c>
    </row>
    <row r="56" spans="1:17">
      <c r="A56" s="91" t="s">
        <v>380</v>
      </c>
      <c r="B56" s="105">
        <v>1</v>
      </c>
      <c r="C56" s="103">
        <v>15068.717000000001</v>
      </c>
      <c r="D56" s="103">
        <v>100981.28000000001</v>
      </c>
      <c r="E56" s="103">
        <v>0.34860000000000002</v>
      </c>
      <c r="F56" s="103">
        <v>0</v>
      </c>
      <c r="G56" s="103">
        <v>0</v>
      </c>
      <c r="H56" s="103">
        <v>0</v>
      </c>
      <c r="I56" s="103">
        <v>0</v>
      </c>
      <c r="J56" s="105">
        <v>0</v>
      </c>
      <c r="K56" s="155">
        <v>0</v>
      </c>
      <c r="L56" s="155">
        <v>0</v>
      </c>
      <c r="M56" s="155">
        <v>0</v>
      </c>
      <c r="N56" s="103">
        <f t="shared" si="2"/>
        <v>1</v>
      </c>
      <c r="O56" s="103">
        <f t="shared" si="3"/>
        <v>15068.717000000001</v>
      </c>
      <c r="P56" s="103">
        <f t="shared" si="4"/>
        <v>100981.28000000001</v>
      </c>
      <c r="Q56" s="103">
        <f t="shared" si="5"/>
        <v>0.34860000000000002</v>
      </c>
    </row>
    <row r="57" spans="1:17">
      <c r="A57" s="91" t="s">
        <v>381</v>
      </c>
      <c r="B57" s="105">
        <v>0</v>
      </c>
      <c r="C57" s="103">
        <v>0</v>
      </c>
      <c r="D57" s="103">
        <v>0</v>
      </c>
      <c r="E57" s="103">
        <v>0</v>
      </c>
      <c r="F57" s="103">
        <v>0</v>
      </c>
      <c r="G57" s="103">
        <v>0</v>
      </c>
      <c r="H57" s="103">
        <v>0</v>
      </c>
      <c r="I57" s="103">
        <v>0</v>
      </c>
      <c r="J57" s="103">
        <v>0</v>
      </c>
      <c r="K57" s="148">
        <v>0</v>
      </c>
      <c r="L57" s="148">
        <v>0</v>
      </c>
      <c r="M57" s="148">
        <v>0</v>
      </c>
      <c r="N57" s="103">
        <f>B57+J57</f>
        <v>0</v>
      </c>
      <c r="O57" s="103">
        <f t="shared" si="3"/>
        <v>0</v>
      </c>
      <c r="P57" s="103">
        <f t="shared" si="4"/>
        <v>0</v>
      </c>
      <c r="Q57" s="103">
        <f t="shared" si="5"/>
        <v>0</v>
      </c>
    </row>
    <row r="58" spans="1:17">
      <c r="A58" s="91" t="s">
        <v>382</v>
      </c>
      <c r="B58" s="105"/>
      <c r="C58" s="103"/>
      <c r="D58" s="103"/>
      <c r="E58" s="103"/>
      <c r="F58" s="103"/>
      <c r="G58" s="103"/>
      <c r="H58" s="103"/>
      <c r="I58" s="103"/>
      <c r="J58" s="103"/>
      <c r="K58" s="103"/>
      <c r="L58" s="103"/>
      <c r="M58" s="103"/>
      <c r="N58" s="103">
        <f t="shared" si="2"/>
        <v>0</v>
      </c>
      <c r="O58" s="103">
        <f t="shared" si="3"/>
        <v>0</v>
      </c>
      <c r="P58" s="103">
        <f t="shared" si="4"/>
        <v>0</v>
      </c>
      <c r="Q58" s="103">
        <f t="shared" si="5"/>
        <v>0</v>
      </c>
    </row>
    <row r="59" spans="1:17">
      <c r="A59" s="91" t="s">
        <v>383</v>
      </c>
      <c r="B59" s="105"/>
      <c r="C59" s="103"/>
      <c r="D59" s="103"/>
      <c r="E59" s="103"/>
      <c r="F59" s="103"/>
      <c r="G59" s="103"/>
      <c r="H59" s="103"/>
      <c r="I59" s="103"/>
      <c r="J59" s="103"/>
      <c r="K59" s="103"/>
      <c r="L59" s="103"/>
      <c r="M59" s="103"/>
      <c r="N59" s="103">
        <f t="shared" si="2"/>
        <v>0</v>
      </c>
      <c r="O59" s="103">
        <f t="shared" si="3"/>
        <v>0</v>
      </c>
      <c r="P59" s="103">
        <f t="shared" si="4"/>
        <v>0</v>
      </c>
      <c r="Q59" s="103">
        <f t="shared" si="5"/>
        <v>0</v>
      </c>
    </row>
    <row r="60" spans="1:17">
      <c r="A60" s="91" t="s">
        <v>384</v>
      </c>
      <c r="B60" s="105"/>
      <c r="C60" s="103"/>
      <c r="D60" s="103"/>
      <c r="E60" s="103"/>
      <c r="F60" s="103"/>
      <c r="G60" s="103"/>
      <c r="H60" s="103"/>
      <c r="I60" s="103"/>
      <c r="J60" s="103"/>
      <c r="K60" s="103"/>
      <c r="L60" s="103"/>
      <c r="M60" s="103"/>
      <c r="N60" s="103">
        <f t="shared" si="2"/>
        <v>0</v>
      </c>
      <c r="O60" s="103">
        <f t="shared" si="3"/>
        <v>0</v>
      </c>
      <c r="P60" s="103">
        <f t="shared" si="4"/>
        <v>0</v>
      </c>
      <c r="Q60" s="103">
        <f t="shared" si="5"/>
        <v>0</v>
      </c>
    </row>
    <row r="61" spans="1:17">
      <c r="A61" s="91" t="s">
        <v>385</v>
      </c>
      <c r="B61" s="181"/>
      <c r="C61" s="181"/>
      <c r="D61" s="181"/>
      <c r="E61" s="181"/>
      <c r="F61" s="181"/>
      <c r="G61" s="181"/>
      <c r="H61" s="181"/>
      <c r="I61" s="181"/>
      <c r="J61" s="181"/>
      <c r="K61" s="181"/>
      <c r="L61" s="181"/>
      <c r="M61" s="181"/>
      <c r="N61" s="103">
        <f t="shared" si="2"/>
        <v>0</v>
      </c>
      <c r="O61" s="103">
        <f t="shared" si="3"/>
        <v>0</v>
      </c>
      <c r="P61" s="103">
        <f t="shared" si="4"/>
        <v>0</v>
      </c>
      <c r="Q61" s="103">
        <f t="shared" si="5"/>
        <v>0</v>
      </c>
    </row>
    <row r="62" spans="1:17">
      <c r="A62" s="91" t="s">
        <v>386</v>
      </c>
      <c r="B62" s="181"/>
      <c r="C62" s="181"/>
      <c r="D62" s="181"/>
      <c r="E62" s="181"/>
      <c r="F62" s="181"/>
      <c r="G62" s="181"/>
      <c r="H62" s="181"/>
      <c r="I62" s="181"/>
      <c r="J62" s="181"/>
      <c r="K62" s="181"/>
      <c r="L62" s="181"/>
      <c r="M62" s="181"/>
      <c r="N62" s="103">
        <f t="shared" si="2"/>
        <v>0</v>
      </c>
      <c r="O62" s="103">
        <f t="shared" si="3"/>
        <v>0</v>
      </c>
      <c r="P62" s="103">
        <f t="shared" si="4"/>
        <v>0</v>
      </c>
      <c r="Q62" s="103">
        <f t="shared" si="5"/>
        <v>0</v>
      </c>
    </row>
    <row r="63" spans="1:17" ht="13" thickBot="1">
      <c r="A63" s="11" t="s">
        <v>387</v>
      </c>
      <c r="B63" s="75"/>
      <c r="C63" s="75"/>
      <c r="D63" s="75"/>
      <c r="E63" s="75"/>
      <c r="F63" s="75"/>
      <c r="G63" s="75"/>
      <c r="H63" s="75"/>
      <c r="I63" s="75"/>
      <c r="J63" s="75"/>
      <c r="K63" s="75"/>
      <c r="L63" s="75"/>
      <c r="M63" s="255"/>
      <c r="N63" s="256">
        <f t="shared" si="2"/>
        <v>0</v>
      </c>
      <c r="O63" s="256">
        <f t="shared" si="3"/>
        <v>0</v>
      </c>
      <c r="P63" s="256">
        <f t="shared" si="4"/>
        <v>0</v>
      </c>
      <c r="Q63" s="256">
        <f t="shared" si="5"/>
        <v>0</v>
      </c>
    </row>
    <row r="64" spans="1:17" ht="13">
      <c r="A64" s="9" t="s">
        <v>388</v>
      </c>
      <c r="B64" s="10">
        <f>SUM(B52:B63)</f>
        <v>21</v>
      </c>
      <c r="C64" s="10">
        <f t="shared" ref="C64:Q64" si="6">SUM(C52:C63)</f>
        <v>59709.827000000005</v>
      </c>
      <c r="D64" s="10">
        <f t="shared" si="6"/>
        <v>819012.46499999997</v>
      </c>
      <c r="E64" s="10">
        <f t="shared" si="6"/>
        <v>24.421899999999997</v>
      </c>
      <c r="F64" s="10">
        <f t="shared" si="6"/>
        <v>0</v>
      </c>
      <c r="G64" s="10">
        <f t="shared" si="6"/>
        <v>0</v>
      </c>
      <c r="H64" s="10">
        <f t="shared" si="6"/>
        <v>0</v>
      </c>
      <c r="I64" s="10">
        <f t="shared" si="6"/>
        <v>0</v>
      </c>
      <c r="J64" s="10">
        <f t="shared" si="6"/>
        <v>0</v>
      </c>
      <c r="K64" s="10">
        <f t="shared" si="6"/>
        <v>0</v>
      </c>
      <c r="L64" s="10">
        <f t="shared" si="6"/>
        <v>0</v>
      </c>
      <c r="M64" s="435">
        <f t="shared" si="6"/>
        <v>0</v>
      </c>
      <c r="N64" s="435">
        <f>SUM(N52:N63)</f>
        <v>21</v>
      </c>
      <c r="O64" s="435">
        <f t="shared" si="6"/>
        <v>59709.827000000005</v>
      </c>
      <c r="P64" s="435">
        <f t="shared" si="6"/>
        <v>819012.46499999997</v>
      </c>
      <c r="Q64" s="436">
        <f t="shared" si="6"/>
        <v>24.421899999999997</v>
      </c>
    </row>
    <row r="65" spans="1:17" ht="13">
      <c r="A65" s="8"/>
      <c r="B65" s="22"/>
      <c r="C65" s="22"/>
      <c r="D65" s="22"/>
      <c r="E65" s="22"/>
      <c r="F65" s="22"/>
      <c r="G65" s="22"/>
      <c r="H65" s="22"/>
      <c r="I65" s="22"/>
      <c r="J65" s="22"/>
      <c r="K65" s="22"/>
      <c r="L65" s="22"/>
      <c r="M65" s="22"/>
      <c r="N65" s="22"/>
      <c r="O65" s="22"/>
      <c r="P65" s="22"/>
      <c r="Q65" s="23"/>
    </row>
    <row r="66" spans="1:17" ht="13">
      <c r="A66" s="8"/>
      <c r="B66" s="22"/>
      <c r="C66" s="22"/>
      <c r="D66" s="22"/>
      <c r="E66" s="22"/>
      <c r="F66" s="22"/>
      <c r="G66" s="22"/>
      <c r="H66" s="22"/>
      <c r="I66" s="22"/>
      <c r="J66" s="22"/>
      <c r="K66" s="22"/>
      <c r="L66" s="22"/>
      <c r="M66" s="22"/>
      <c r="N66" s="22"/>
      <c r="O66" s="22"/>
      <c r="P66" s="22"/>
      <c r="Q66" s="23"/>
    </row>
    <row r="67" spans="1:17" s="1209" customFormat="1" ht="15.5">
      <c r="A67" s="1398" t="s">
        <v>395</v>
      </c>
      <c r="B67" s="1399"/>
      <c r="C67" s="1399"/>
      <c r="D67" s="1399"/>
      <c r="E67" s="1399"/>
      <c r="F67" s="1399"/>
      <c r="G67" s="1399"/>
      <c r="H67" s="1399"/>
      <c r="I67" s="1400"/>
      <c r="J67" s="1243"/>
      <c r="K67" s="1243"/>
      <c r="L67" s="1243"/>
      <c r="M67" s="1243"/>
      <c r="N67" s="1243"/>
      <c r="O67" s="1243"/>
      <c r="P67" s="1243"/>
      <c r="Q67" s="1243"/>
    </row>
    <row r="68" spans="1:17" ht="13">
      <c r="A68" s="452"/>
      <c r="B68" s="1405" t="s">
        <v>369</v>
      </c>
      <c r="C68" s="1405"/>
      <c r="D68" s="1405"/>
      <c r="E68" s="1406"/>
      <c r="F68" s="1405" t="s">
        <v>370</v>
      </c>
      <c r="G68" s="1405"/>
      <c r="H68" s="1405"/>
      <c r="I68" s="1405"/>
      <c r="J68" s="1333" t="s">
        <v>371</v>
      </c>
      <c r="K68" s="1333"/>
      <c r="L68" s="1333"/>
      <c r="M68" s="1333"/>
      <c r="N68" s="1333" t="s">
        <v>9</v>
      </c>
      <c r="O68" s="1333"/>
      <c r="P68" s="1333"/>
      <c r="Q68" s="1333"/>
    </row>
    <row r="69" spans="1:17" ht="13">
      <c r="A69" s="1417" t="s">
        <v>368</v>
      </c>
      <c r="B69" s="1414" t="s">
        <v>372</v>
      </c>
      <c r="C69" s="18"/>
      <c r="D69" s="19"/>
      <c r="E69" s="20"/>
      <c r="F69" s="1414" t="s">
        <v>372</v>
      </c>
      <c r="G69" s="18"/>
      <c r="H69" s="19"/>
      <c r="I69" s="20"/>
      <c r="J69" s="1414" t="s">
        <v>372</v>
      </c>
      <c r="K69" s="18"/>
      <c r="L69" s="19"/>
      <c r="M69" s="20"/>
      <c r="N69" s="1414" t="s">
        <v>372</v>
      </c>
      <c r="O69" s="18"/>
      <c r="P69" s="19"/>
      <c r="Q69" s="20"/>
    </row>
    <row r="70" spans="1:17" ht="13">
      <c r="A70" s="1418"/>
      <c r="B70" s="1415"/>
      <c r="C70" s="1405" t="s">
        <v>373</v>
      </c>
      <c r="D70" s="1405"/>
      <c r="E70" s="1405"/>
      <c r="F70" s="1415"/>
      <c r="G70" s="1405" t="s">
        <v>373</v>
      </c>
      <c r="H70" s="1405"/>
      <c r="I70" s="1405"/>
      <c r="J70" s="1415"/>
      <c r="K70" s="1405" t="s">
        <v>373</v>
      </c>
      <c r="L70" s="1405"/>
      <c r="M70" s="1405"/>
      <c r="N70" s="1415"/>
      <c r="O70" s="1405" t="s">
        <v>373</v>
      </c>
      <c r="P70" s="1405"/>
      <c r="Q70" s="1405"/>
    </row>
    <row r="71" spans="1:17" ht="13">
      <c r="A71" s="1419"/>
      <c r="B71" s="1416"/>
      <c r="C71" s="21" t="s">
        <v>374</v>
      </c>
      <c r="D71" s="355" t="s">
        <v>375</v>
      </c>
      <c r="E71" s="355" t="s">
        <v>217</v>
      </c>
      <c r="F71" s="1416"/>
      <c r="G71" s="21" t="s">
        <v>374</v>
      </c>
      <c r="H71" s="355" t="s">
        <v>375</v>
      </c>
      <c r="I71" s="355" t="s">
        <v>217</v>
      </c>
      <c r="J71" s="1416"/>
      <c r="K71" s="21" t="s">
        <v>374</v>
      </c>
      <c r="L71" s="355" t="s">
        <v>375</v>
      </c>
      <c r="M71" s="355" t="s">
        <v>217</v>
      </c>
      <c r="N71" s="1416"/>
      <c r="O71" s="21" t="s">
        <v>374</v>
      </c>
      <c r="P71" s="355" t="s">
        <v>375</v>
      </c>
      <c r="Q71" s="355" t="s">
        <v>217</v>
      </c>
    </row>
    <row r="72" spans="1:17">
      <c r="A72" s="91" t="s">
        <v>376</v>
      </c>
      <c r="B72" s="104">
        <v>0</v>
      </c>
      <c r="C72" s="103">
        <v>0</v>
      </c>
      <c r="D72" s="103">
        <v>0</v>
      </c>
      <c r="E72" s="103">
        <v>0</v>
      </c>
      <c r="F72" s="103">
        <v>0</v>
      </c>
      <c r="G72" s="103">
        <v>0</v>
      </c>
      <c r="H72" s="103">
        <v>0</v>
      </c>
      <c r="I72" s="103">
        <v>0</v>
      </c>
      <c r="J72" s="103">
        <v>0</v>
      </c>
      <c r="K72" s="103">
        <v>0</v>
      </c>
      <c r="L72" s="103">
        <v>0</v>
      </c>
      <c r="M72" s="103">
        <v>0</v>
      </c>
      <c r="N72" s="103">
        <v>0</v>
      </c>
      <c r="O72" s="103">
        <v>0</v>
      </c>
      <c r="P72" s="103">
        <v>0</v>
      </c>
      <c r="Q72" s="103">
        <v>0</v>
      </c>
    </row>
    <row r="73" spans="1:17">
      <c r="A73" s="91" t="s">
        <v>377</v>
      </c>
      <c r="B73" s="104">
        <v>0</v>
      </c>
      <c r="C73" s="103">
        <v>0</v>
      </c>
      <c r="D73" s="103">
        <v>0</v>
      </c>
      <c r="E73" s="103">
        <v>0</v>
      </c>
      <c r="F73" s="103">
        <v>0</v>
      </c>
      <c r="G73" s="103">
        <v>0</v>
      </c>
      <c r="H73" s="103">
        <v>0</v>
      </c>
      <c r="I73" s="103">
        <v>0</v>
      </c>
      <c r="J73" s="103">
        <v>0</v>
      </c>
      <c r="K73" s="103">
        <v>0</v>
      </c>
      <c r="L73" s="103">
        <v>0</v>
      </c>
      <c r="M73" s="103">
        <v>0</v>
      </c>
      <c r="N73" s="103">
        <v>0</v>
      </c>
      <c r="O73" s="103">
        <v>0</v>
      </c>
      <c r="P73" s="103">
        <v>0</v>
      </c>
      <c r="Q73" s="103">
        <v>0</v>
      </c>
    </row>
    <row r="74" spans="1:17">
      <c r="A74" s="91" t="s">
        <v>378</v>
      </c>
      <c r="B74" s="104">
        <v>0</v>
      </c>
      <c r="C74" s="103">
        <v>0</v>
      </c>
      <c r="D74" s="103">
        <v>0</v>
      </c>
      <c r="E74" s="103">
        <v>0</v>
      </c>
      <c r="F74" s="103">
        <v>0</v>
      </c>
      <c r="G74" s="103">
        <v>0</v>
      </c>
      <c r="H74" s="103">
        <v>0</v>
      </c>
      <c r="I74" s="103">
        <v>0</v>
      </c>
      <c r="J74" s="103">
        <v>0</v>
      </c>
      <c r="K74" s="103">
        <v>0</v>
      </c>
      <c r="L74" s="103">
        <v>0</v>
      </c>
      <c r="M74" s="103">
        <v>0</v>
      </c>
      <c r="N74" s="103">
        <v>0</v>
      </c>
      <c r="O74" s="103">
        <v>0</v>
      </c>
      <c r="P74" s="103">
        <v>0</v>
      </c>
      <c r="Q74" s="103">
        <v>0</v>
      </c>
    </row>
    <row r="75" spans="1:17">
      <c r="A75" s="91" t="s">
        <v>379</v>
      </c>
      <c r="B75" s="104">
        <v>0</v>
      </c>
      <c r="C75" s="103">
        <v>0</v>
      </c>
      <c r="D75" s="103">
        <v>0</v>
      </c>
      <c r="E75" s="103">
        <v>0</v>
      </c>
      <c r="F75" s="103">
        <v>0</v>
      </c>
      <c r="G75" s="103">
        <v>0</v>
      </c>
      <c r="H75" s="103">
        <v>0</v>
      </c>
      <c r="I75" s="103">
        <v>0</v>
      </c>
      <c r="J75" s="103">
        <v>0</v>
      </c>
      <c r="K75" s="103">
        <v>0</v>
      </c>
      <c r="L75" s="103">
        <v>0</v>
      </c>
      <c r="M75" s="103">
        <v>0</v>
      </c>
      <c r="N75" s="103">
        <v>0</v>
      </c>
      <c r="O75" s="103">
        <v>0</v>
      </c>
      <c r="P75" s="103">
        <v>0</v>
      </c>
      <c r="Q75" s="103">
        <v>0</v>
      </c>
    </row>
    <row r="76" spans="1:17">
      <c r="A76" s="91" t="s">
        <v>380</v>
      </c>
      <c r="B76" s="105">
        <v>0</v>
      </c>
      <c r="C76" s="103">
        <v>0</v>
      </c>
      <c r="D76" s="103">
        <v>0</v>
      </c>
      <c r="E76" s="103">
        <v>0</v>
      </c>
      <c r="F76" s="103">
        <v>0</v>
      </c>
      <c r="G76" s="103">
        <v>0</v>
      </c>
      <c r="H76" s="103">
        <v>0</v>
      </c>
      <c r="I76" s="103">
        <v>0</v>
      </c>
      <c r="J76" s="103">
        <v>0</v>
      </c>
      <c r="K76" s="103">
        <v>0</v>
      </c>
      <c r="L76" s="103">
        <v>0</v>
      </c>
      <c r="M76" s="103">
        <v>0</v>
      </c>
      <c r="N76" s="103">
        <v>0</v>
      </c>
      <c r="O76" s="103">
        <v>0</v>
      </c>
      <c r="P76" s="103">
        <v>0</v>
      </c>
      <c r="Q76" s="103">
        <v>0</v>
      </c>
    </row>
    <row r="77" spans="1:17">
      <c r="A77" s="91" t="s">
        <v>381</v>
      </c>
      <c r="B77" s="105">
        <v>0</v>
      </c>
      <c r="C77" s="103">
        <v>0</v>
      </c>
      <c r="D77" s="103">
        <v>0</v>
      </c>
      <c r="E77" s="103">
        <v>0</v>
      </c>
      <c r="F77" s="103">
        <v>0</v>
      </c>
      <c r="G77" s="103">
        <v>0</v>
      </c>
      <c r="H77" s="103">
        <v>0</v>
      </c>
      <c r="I77" s="103">
        <v>0</v>
      </c>
      <c r="J77" s="103">
        <v>0</v>
      </c>
      <c r="K77" s="103">
        <v>0</v>
      </c>
      <c r="L77" s="103">
        <v>0</v>
      </c>
      <c r="M77" s="103">
        <v>0</v>
      </c>
      <c r="N77" s="103">
        <v>0</v>
      </c>
      <c r="O77" s="103">
        <v>0</v>
      </c>
      <c r="P77" s="103">
        <v>0</v>
      </c>
      <c r="Q77" s="103">
        <v>0</v>
      </c>
    </row>
    <row r="78" spans="1:17">
      <c r="A78" s="91" t="s">
        <v>382</v>
      </c>
      <c r="B78" s="104"/>
      <c r="C78" s="103"/>
      <c r="D78" s="103"/>
      <c r="E78" s="103"/>
      <c r="F78" s="103"/>
      <c r="G78" s="103"/>
      <c r="H78" s="103"/>
      <c r="I78" s="103"/>
      <c r="J78" s="103"/>
      <c r="K78" s="103"/>
      <c r="L78" s="103"/>
      <c r="M78" s="103"/>
      <c r="N78" s="103"/>
      <c r="O78" s="103"/>
      <c r="P78" s="103"/>
      <c r="Q78" s="103"/>
    </row>
    <row r="79" spans="1:17">
      <c r="A79" s="91" t="s">
        <v>383</v>
      </c>
      <c r="B79" s="104"/>
      <c r="C79" s="103"/>
      <c r="D79" s="103"/>
      <c r="E79" s="103"/>
      <c r="F79" s="103"/>
      <c r="G79" s="103"/>
      <c r="H79" s="103"/>
      <c r="I79" s="103"/>
      <c r="J79" s="103"/>
      <c r="K79" s="103"/>
      <c r="L79" s="103"/>
      <c r="M79" s="103"/>
      <c r="N79" s="103"/>
      <c r="O79" s="103"/>
      <c r="P79" s="103"/>
      <c r="Q79" s="103"/>
    </row>
    <row r="80" spans="1:17">
      <c r="A80" s="91" t="s">
        <v>384</v>
      </c>
      <c r="B80" s="104"/>
      <c r="C80" s="103"/>
      <c r="D80" s="103"/>
      <c r="E80" s="103"/>
      <c r="F80" s="103"/>
      <c r="G80" s="103"/>
      <c r="H80" s="103"/>
      <c r="I80" s="103"/>
      <c r="J80" s="103"/>
      <c r="K80" s="103"/>
      <c r="L80" s="103"/>
      <c r="M80" s="103"/>
      <c r="N80" s="103"/>
      <c r="O80" s="103"/>
      <c r="P80" s="103"/>
      <c r="Q80" s="103"/>
    </row>
    <row r="81" spans="1:17">
      <c r="A81" s="91" t="s">
        <v>385</v>
      </c>
      <c r="B81" s="103"/>
      <c r="C81" s="103"/>
      <c r="D81" s="103"/>
      <c r="E81" s="103"/>
      <c r="F81" s="103"/>
      <c r="G81" s="103"/>
      <c r="H81" s="103"/>
      <c r="I81" s="103"/>
      <c r="J81" s="103"/>
      <c r="K81" s="103"/>
      <c r="L81" s="103"/>
      <c r="M81" s="103"/>
      <c r="N81" s="103"/>
      <c r="O81" s="103"/>
      <c r="P81" s="103"/>
      <c r="Q81" s="103"/>
    </row>
    <row r="82" spans="1:17">
      <c r="A82" s="91" t="s">
        <v>386</v>
      </c>
      <c r="B82" s="103"/>
      <c r="C82" s="103"/>
      <c r="D82" s="103"/>
      <c r="E82" s="103"/>
      <c r="F82" s="103"/>
      <c r="G82" s="103"/>
      <c r="H82" s="103"/>
      <c r="I82" s="103"/>
      <c r="J82" s="103"/>
      <c r="K82" s="103"/>
      <c r="L82" s="103"/>
      <c r="M82" s="103"/>
      <c r="N82" s="103"/>
      <c r="O82" s="103"/>
      <c r="P82" s="103"/>
      <c r="Q82" s="103"/>
    </row>
    <row r="83" spans="1:17" ht="13" thickBot="1">
      <c r="A83" s="11" t="s">
        <v>387</v>
      </c>
      <c r="B83" s="17"/>
      <c r="C83" s="17"/>
      <c r="D83" s="17"/>
      <c r="E83" s="17"/>
      <c r="F83" s="17"/>
      <c r="G83" s="17"/>
      <c r="H83" s="17"/>
      <c r="I83" s="17"/>
      <c r="J83" s="17"/>
      <c r="K83" s="17"/>
      <c r="L83" s="17"/>
      <c r="M83" s="17"/>
      <c r="N83" s="17"/>
      <c r="O83" s="17"/>
      <c r="P83" s="17"/>
      <c r="Q83" s="17"/>
    </row>
    <row r="84" spans="1:17" ht="13">
      <c r="A84" s="9" t="s">
        <v>388</v>
      </c>
      <c r="B84" s="10">
        <f>SUM(B72:B83)</f>
        <v>0</v>
      </c>
      <c r="C84" s="10">
        <f t="shared" ref="C84:Q84" si="7">SUM(C72:C83)</f>
        <v>0</v>
      </c>
      <c r="D84" s="10">
        <f t="shared" si="7"/>
        <v>0</v>
      </c>
      <c r="E84" s="10">
        <f t="shared" si="7"/>
        <v>0</v>
      </c>
      <c r="F84" s="10">
        <f t="shared" si="7"/>
        <v>0</v>
      </c>
      <c r="G84" s="10">
        <f t="shared" si="7"/>
        <v>0</v>
      </c>
      <c r="H84" s="10">
        <f t="shared" si="7"/>
        <v>0</v>
      </c>
      <c r="I84" s="10">
        <f t="shared" si="7"/>
        <v>0</v>
      </c>
      <c r="J84" s="10">
        <f t="shared" si="7"/>
        <v>0</v>
      </c>
      <c r="K84" s="10">
        <f t="shared" si="7"/>
        <v>0</v>
      </c>
      <c r="L84" s="10">
        <f t="shared" si="7"/>
        <v>0</v>
      </c>
      <c r="M84" s="10">
        <f t="shared" si="7"/>
        <v>0</v>
      </c>
      <c r="N84" s="10">
        <f t="shared" si="7"/>
        <v>0</v>
      </c>
      <c r="O84" s="10">
        <f t="shared" si="7"/>
        <v>0</v>
      </c>
      <c r="P84" s="10">
        <f t="shared" si="7"/>
        <v>0</v>
      </c>
      <c r="Q84" s="12">
        <f t="shared" si="7"/>
        <v>0</v>
      </c>
    </row>
    <row r="85" spans="1:17" ht="13">
      <c r="A85" s="8"/>
      <c r="B85" s="22"/>
      <c r="C85" s="22"/>
      <c r="D85" s="22"/>
      <c r="E85" s="22"/>
      <c r="F85" s="22"/>
      <c r="G85" s="22"/>
      <c r="H85" s="22"/>
      <c r="I85" s="22"/>
      <c r="J85" s="22"/>
      <c r="K85" s="22"/>
      <c r="L85" s="22"/>
      <c r="M85" s="22"/>
      <c r="N85" s="22"/>
      <c r="O85" s="22"/>
      <c r="P85" s="22"/>
      <c r="Q85" s="23"/>
    </row>
    <row r="86" spans="1:17" ht="13">
      <c r="A86" t="s">
        <v>789</v>
      </c>
      <c r="B86" s="22"/>
      <c r="C86" s="22"/>
      <c r="D86" s="22"/>
      <c r="E86" s="22"/>
      <c r="F86" s="22"/>
      <c r="G86" s="22"/>
      <c r="H86" s="22"/>
      <c r="I86" s="22"/>
      <c r="J86" s="22"/>
      <c r="K86" s="22"/>
      <c r="L86" s="22"/>
      <c r="M86" s="22"/>
      <c r="N86" s="22"/>
      <c r="O86" s="22"/>
      <c r="P86" s="22"/>
      <c r="Q86" s="23"/>
    </row>
    <row r="87" spans="1:17">
      <c r="A87" s="1407" t="s">
        <v>396</v>
      </c>
      <c r="B87" s="1408"/>
      <c r="C87" s="1408"/>
      <c r="D87" s="1408"/>
      <c r="E87" s="1408"/>
      <c r="F87" s="1408"/>
      <c r="G87" s="1408"/>
      <c r="H87" s="1408"/>
      <c r="I87" s="1408"/>
      <c r="J87" s="1408"/>
      <c r="K87" s="1408"/>
      <c r="L87" s="1408"/>
      <c r="M87" s="1408"/>
      <c r="N87" s="1408"/>
      <c r="O87" s="1408"/>
      <c r="P87" s="1408"/>
      <c r="Q87" s="1409"/>
    </row>
    <row r="88" spans="1:17">
      <c r="A88" s="1397" t="s">
        <v>161</v>
      </c>
      <c r="B88" s="1397"/>
      <c r="C88" s="1397"/>
      <c r="D88" s="1397"/>
      <c r="E88" s="1397"/>
      <c r="F88" s="1397"/>
      <c r="G88" s="1397"/>
      <c r="H88" s="1397"/>
      <c r="I88" s="1397"/>
      <c r="J88" s="1397"/>
      <c r="K88" s="1397"/>
      <c r="L88" s="1397"/>
      <c r="M88" s="1397"/>
      <c r="N88" s="1397"/>
      <c r="O88" s="1397"/>
    </row>
  </sheetData>
  <mergeCells count="65">
    <mergeCell ref="N68:Q68"/>
    <mergeCell ref="O70:Q70"/>
    <mergeCell ref="A69:A71"/>
    <mergeCell ref="B69:B71"/>
    <mergeCell ref="F69:F71"/>
    <mergeCell ref="J69:J71"/>
    <mergeCell ref="N69:N71"/>
    <mergeCell ref="C70:E70"/>
    <mergeCell ref="G70:I70"/>
    <mergeCell ref="K70:M70"/>
    <mergeCell ref="A67:I67"/>
    <mergeCell ref="A88:O88"/>
    <mergeCell ref="A87:Q87"/>
    <mergeCell ref="C29:E29"/>
    <mergeCell ref="G29:I29"/>
    <mergeCell ref="K29:M29"/>
    <mergeCell ref="O29:Q29"/>
    <mergeCell ref="A28:A30"/>
    <mergeCell ref="A45:Q45"/>
    <mergeCell ref="A49:A51"/>
    <mergeCell ref="B49:E49"/>
    <mergeCell ref="F49:I49"/>
    <mergeCell ref="J49:M49"/>
    <mergeCell ref="B68:E68"/>
    <mergeCell ref="F68:I68"/>
    <mergeCell ref="J68:M68"/>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B27:E27"/>
    <mergeCell ref="F27:I27"/>
    <mergeCell ref="J27:M27"/>
    <mergeCell ref="O7:Q7"/>
    <mergeCell ref="N49:Q49"/>
    <mergeCell ref="A24:O24"/>
    <mergeCell ref="A26:I26"/>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s>
  <printOptions horizontalCentered="1" verticalCentered="1"/>
  <pageMargins left="0.25" right="0.25" top="0.5" bottom="0.5" header="0.5" footer="0.5"/>
  <pageSetup scale="44"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41"/>
  <sheetViews>
    <sheetView zoomScale="85" zoomScaleNormal="85" workbookViewId="0">
      <selection sqref="A1:M1"/>
    </sheetView>
  </sheetViews>
  <sheetFormatPr defaultColWidth="9.453125" defaultRowHeight="12.5"/>
  <cols>
    <col min="1" max="1" width="56.453125" customWidth="1"/>
    <col min="2" max="3" width="14.54296875" customWidth="1"/>
    <col min="4" max="4" width="13.7265625" customWidth="1"/>
    <col min="5" max="9" width="10.453125" customWidth="1"/>
    <col min="10" max="13" width="10.54296875" customWidth="1"/>
    <col min="14" max="14" width="10.453125" customWidth="1"/>
    <col min="15" max="15" width="12.54296875" customWidth="1"/>
    <col min="16" max="16" width="14.54296875" customWidth="1"/>
  </cols>
  <sheetData>
    <row r="1" spans="1:16" s="1209" customFormat="1" ht="13">
      <c r="A1" s="1329" t="s">
        <v>397</v>
      </c>
      <c r="B1" s="1329"/>
      <c r="C1" s="1329"/>
      <c r="D1" s="1329"/>
      <c r="E1" s="1329"/>
      <c r="F1" s="1329"/>
      <c r="G1" s="1329"/>
      <c r="H1" s="1329"/>
      <c r="I1" s="1329"/>
      <c r="J1" s="1329"/>
      <c r="K1" s="1329"/>
      <c r="L1" s="1329"/>
      <c r="M1" s="1329"/>
      <c r="N1" s="1329"/>
      <c r="O1" s="1329"/>
      <c r="P1" s="1329"/>
    </row>
    <row r="2" spans="1:16" s="1209" customFormat="1" ht="13">
      <c r="A2" s="1329" t="s">
        <v>1</v>
      </c>
      <c r="B2" s="1376"/>
      <c r="C2" s="1376"/>
      <c r="D2" s="1376"/>
      <c r="E2" s="1376"/>
      <c r="F2" s="1376"/>
      <c r="G2" s="1376"/>
      <c r="H2" s="1376"/>
      <c r="I2" s="1376"/>
      <c r="J2" s="1376"/>
      <c r="K2" s="1376"/>
      <c r="L2" s="1376"/>
      <c r="M2" s="1376"/>
      <c r="N2" s="1376"/>
      <c r="O2" s="1376"/>
      <c r="P2" s="1376"/>
    </row>
    <row r="3" spans="1:16" s="1209" customFormat="1" ht="13.5" thickBot="1">
      <c r="A3" s="1420" t="s">
        <v>785</v>
      </c>
      <c r="B3" s="1413"/>
      <c r="C3" s="1413"/>
      <c r="D3" s="1413"/>
      <c r="E3" s="1413"/>
      <c r="F3" s="1413"/>
      <c r="G3" s="1413"/>
      <c r="H3" s="1413"/>
      <c r="I3" s="1413"/>
      <c r="J3" s="1413"/>
      <c r="K3" s="1413"/>
      <c r="L3" s="1413"/>
      <c r="M3" s="1413"/>
      <c r="N3" s="1413"/>
      <c r="O3" s="1413"/>
      <c r="P3" s="1413"/>
    </row>
    <row r="4" spans="1:16" ht="13">
      <c r="A4" s="222"/>
      <c r="B4" s="1421" t="s">
        <v>398</v>
      </c>
      <c r="C4" s="1422"/>
      <c r="D4" s="1423"/>
      <c r="E4" s="1424" t="s">
        <v>3</v>
      </c>
      <c r="F4" s="1422"/>
      <c r="G4" s="1423"/>
      <c r="H4" s="1289" t="s">
        <v>4</v>
      </c>
      <c r="I4" s="1290"/>
      <c r="J4" s="1291"/>
      <c r="K4" s="1430" t="s">
        <v>399</v>
      </c>
      <c r="L4" s="1431"/>
      <c r="M4" s="1432"/>
      <c r="N4" s="1425" t="s">
        <v>400</v>
      </c>
      <c r="O4" s="1426"/>
      <c r="P4" s="1427"/>
    </row>
    <row r="5" spans="1:16" ht="13">
      <c r="A5" s="7"/>
      <c r="B5" s="106" t="s">
        <v>7</v>
      </c>
      <c r="C5" s="355" t="s">
        <v>8</v>
      </c>
      <c r="D5" s="450" t="s">
        <v>9</v>
      </c>
      <c r="E5" s="106" t="s">
        <v>7</v>
      </c>
      <c r="F5" s="355" t="s">
        <v>8</v>
      </c>
      <c r="G5" s="450" t="s">
        <v>9</v>
      </c>
      <c r="H5" s="106" t="s">
        <v>7</v>
      </c>
      <c r="I5" s="355" t="s">
        <v>8</v>
      </c>
      <c r="J5" s="450" t="s">
        <v>9</v>
      </c>
      <c r="K5" s="106" t="s">
        <v>7</v>
      </c>
      <c r="L5" s="355" t="s">
        <v>8</v>
      </c>
      <c r="M5" s="450" t="s">
        <v>9</v>
      </c>
      <c r="N5" s="106" t="s">
        <v>7</v>
      </c>
      <c r="O5" s="355" t="s">
        <v>8</v>
      </c>
      <c r="P5" s="450" t="s">
        <v>9</v>
      </c>
    </row>
    <row r="6" spans="1:16" ht="13">
      <c r="A6" s="107" t="s">
        <v>144</v>
      </c>
      <c r="B6" s="489"/>
      <c r="C6" s="85"/>
      <c r="D6" s="86"/>
      <c r="E6" s="489"/>
      <c r="F6" s="85"/>
      <c r="G6" s="86"/>
      <c r="H6" s="489"/>
      <c r="I6" s="85"/>
      <c r="J6" s="86"/>
      <c r="K6" s="520"/>
      <c r="L6" s="520"/>
      <c r="M6" s="520"/>
      <c r="N6" s="489"/>
      <c r="O6" s="85"/>
      <c r="P6" s="86"/>
    </row>
    <row r="7" spans="1:16">
      <c r="A7" s="493" t="s">
        <v>401</v>
      </c>
      <c r="B7" s="666">
        <v>689000</v>
      </c>
      <c r="C7" s="667">
        <v>611000</v>
      </c>
      <c r="D7" s="668">
        <v>1300000</v>
      </c>
      <c r="E7" s="671">
        <v>0</v>
      </c>
      <c r="F7" s="672">
        <v>0</v>
      </c>
      <c r="G7" s="679">
        <f>E7+F7</f>
        <v>0</v>
      </c>
      <c r="H7" s="680">
        <v>40429.0625</v>
      </c>
      <c r="I7" s="681">
        <v>35852.1875</v>
      </c>
      <c r="J7" s="669">
        <f>H7+I7</f>
        <v>76281.25</v>
      </c>
      <c r="K7" s="682">
        <f>+H7+40578</f>
        <v>81007.0625</v>
      </c>
      <c r="L7" s="682">
        <f>+I7+35984</f>
        <v>71836.1875</v>
      </c>
      <c r="M7" s="669">
        <f>K7+L7</f>
        <v>152843.25</v>
      </c>
      <c r="N7" s="108">
        <f>K7/B7</f>
        <v>0.11757193396226415</v>
      </c>
      <c r="O7" s="109">
        <f t="shared" ref="O7:P7" si="0">L7/C7</f>
        <v>0.1175715016366612</v>
      </c>
      <c r="P7" s="110">
        <f t="shared" si="0"/>
        <v>0.11757173076923078</v>
      </c>
    </row>
    <row r="8" spans="1:16">
      <c r="A8" s="1069" t="s">
        <v>14</v>
      </c>
      <c r="B8" s="671">
        <v>23273909.079999998</v>
      </c>
      <c r="C8" s="672">
        <v>20639126.919999998</v>
      </c>
      <c r="D8" s="668">
        <f>B8+C8</f>
        <v>43913036</v>
      </c>
      <c r="E8" s="671">
        <v>10922.542100000001</v>
      </c>
      <c r="F8" s="672">
        <v>9686.027900000001</v>
      </c>
      <c r="G8" s="668">
        <f>E8+F8</f>
        <v>20608.57</v>
      </c>
      <c r="H8" s="671">
        <v>62807.173000000003</v>
      </c>
      <c r="I8" s="672">
        <v>55696.927000000003</v>
      </c>
      <c r="J8" s="668">
        <f>H8+I8</f>
        <v>118504.1</v>
      </c>
      <c r="K8" s="683">
        <f>17653+H8</f>
        <v>80460.17300000001</v>
      </c>
      <c r="L8" s="683">
        <f>15655+I8</f>
        <v>71351.926999999996</v>
      </c>
      <c r="M8" s="683">
        <f>K8+L8</f>
        <v>151812.1</v>
      </c>
      <c r="N8" s="108">
        <f>K8/B8</f>
        <v>3.4570975044816159E-3</v>
      </c>
      <c r="O8" s="109">
        <f t="shared" ref="O8" si="1">L8/C8</f>
        <v>3.4571194448568274E-3</v>
      </c>
      <c r="P8" s="110">
        <f>M8/D8</f>
        <v>3.4571078164579651E-3</v>
      </c>
    </row>
    <row r="9" spans="1:16" ht="13.5" thickBot="1">
      <c r="A9" s="362"/>
      <c r="B9" s="673"/>
      <c r="C9" s="674"/>
      <c r="D9" s="675"/>
      <c r="E9" s="673"/>
      <c r="F9" s="674"/>
      <c r="G9" s="675"/>
      <c r="H9" s="673"/>
      <c r="I9" s="674"/>
      <c r="J9" s="675"/>
      <c r="K9" s="684"/>
      <c r="L9" s="684"/>
      <c r="M9" s="684"/>
      <c r="N9" s="184"/>
      <c r="O9" s="185"/>
      <c r="P9" s="186"/>
    </row>
    <row r="10" spans="1:16" ht="13.5" thickBot="1">
      <c r="A10" s="448" t="s">
        <v>402</v>
      </c>
      <c r="B10" s="676">
        <f>SUM(B7:B9)</f>
        <v>23962909.079999998</v>
      </c>
      <c r="C10" s="677">
        <f t="shared" ref="C10:M10" si="2">SUM(C7:C9)</f>
        <v>21250126.919999998</v>
      </c>
      <c r="D10" s="678">
        <f t="shared" si="2"/>
        <v>45213036</v>
      </c>
      <c r="E10" s="676">
        <f>SUM(E7:E9)</f>
        <v>10922.542100000001</v>
      </c>
      <c r="F10" s="677">
        <f t="shared" si="2"/>
        <v>9686.027900000001</v>
      </c>
      <c r="G10" s="678">
        <f t="shared" si="2"/>
        <v>20608.57</v>
      </c>
      <c r="H10" s="676">
        <f>SUM(H7:H9)</f>
        <v>103236.23550000001</v>
      </c>
      <c r="I10" s="677">
        <f t="shared" si="2"/>
        <v>91549.114499999996</v>
      </c>
      <c r="J10" s="678">
        <f t="shared" si="2"/>
        <v>194785.35</v>
      </c>
      <c r="K10" s="676">
        <f>SUM(K7:K9)</f>
        <v>161467.23550000001</v>
      </c>
      <c r="L10" s="677">
        <f t="shared" si="2"/>
        <v>143188.1145</v>
      </c>
      <c r="M10" s="678">
        <f t="shared" si="2"/>
        <v>304655.34999999998</v>
      </c>
      <c r="N10" s="213">
        <f>K10/B10</f>
        <v>6.7382150873645102E-3</v>
      </c>
      <c r="O10" s="214">
        <f t="shared" ref="O10" si="3">L10/C10</f>
        <v>6.7382239663347863E-3</v>
      </c>
      <c r="P10" s="215">
        <f t="shared" ref="P10" si="4">M10/D10</f>
        <v>6.7382192604805392E-3</v>
      </c>
    </row>
    <row r="11" spans="1:16" ht="13">
      <c r="A11" s="363"/>
      <c r="B11" s="685"/>
      <c r="C11" s="686"/>
      <c r="D11" s="687"/>
      <c r="E11" s="685"/>
      <c r="F11" s="686"/>
      <c r="G11" s="687"/>
      <c r="H11" s="685"/>
      <c r="I11" s="686"/>
      <c r="J11" s="687"/>
      <c r="K11" s="688"/>
      <c r="L11" s="688"/>
      <c r="M11" s="688"/>
      <c r="N11" s="108"/>
      <c r="O11" s="109"/>
      <c r="P11" s="110"/>
    </row>
    <row r="12" spans="1:16">
      <c r="A12" s="361"/>
      <c r="B12" s="685"/>
      <c r="C12" s="686"/>
      <c r="D12" s="687"/>
      <c r="E12" s="685"/>
      <c r="F12" s="686"/>
      <c r="G12" s="687"/>
      <c r="H12" s="685"/>
      <c r="I12" s="686"/>
      <c r="J12" s="687"/>
      <c r="K12" s="688"/>
      <c r="L12" s="688"/>
      <c r="M12" s="688"/>
      <c r="N12" s="108"/>
      <c r="O12" s="109"/>
      <c r="P12" s="110"/>
    </row>
    <row r="13" spans="1:16" ht="18" customHeight="1">
      <c r="A13" s="107" t="s">
        <v>403</v>
      </c>
      <c r="B13" s="689"/>
      <c r="C13" s="690"/>
      <c r="D13" s="691"/>
      <c r="E13" s="692"/>
      <c r="F13" s="690"/>
      <c r="G13" s="691"/>
      <c r="H13" s="689"/>
      <c r="I13" s="690"/>
      <c r="J13" s="691"/>
      <c r="K13" s="693"/>
      <c r="L13" s="693"/>
      <c r="M13" s="693"/>
      <c r="N13" s="111"/>
      <c r="O13" s="112"/>
      <c r="P13" s="113"/>
    </row>
    <row r="14" spans="1:16" s="4" customFormat="1">
      <c r="A14" s="443" t="s">
        <v>404</v>
      </c>
      <c r="B14" s="663">
        <v>52125</v>
      </c>
      <c r="C14" s="664">
        <v>22875</v>
      </c>
      <c r="D14" s="665">
        <f t="shared" ref="D14:D18" si="5">B14+C14</f>
        <v>75000</v>
      </c>
      <c r="E14" s="694">
        <v>4336.5236000000004</v>
      </c>
      <c r="F14" s="695">
        <v>3845.5963999999999</v>
      </c>
      <c r="G14" s="696">
        <f t="shared" ref="G14:G18" si="6">E14+F14</f>
        <v>8182.1200000000008</v>
      </c>
      <c r="H14" s="663">
        <v>13375.291999999999</v>
      </c>
      <c r="I14" s="697">
        <v>11861.108</v>
      </c>
      <c r="J14" s="698">
        <f t="shared" ref="J14:J18" si="7">H14+I14</f>
        <v>25236.400000000001</v>
      </c>
      <c r="K14" s="696">
        <f>+H14+19805.3274</f>
        <v>33180.619399999996</v>
      </c>
      <c r="L14" s="696">
        <f>+I14+12888.0426</f>
        <v>24749.150600000001</v>
      </c>
      <c r="M14" s="696">
        <f t="shared" ref="M14:M22" si="8">K14+L14</f>
        <v>57929.77</v>
      </c>
      <c r="N14" s="444">
        <f t="shared" ref="N14:N21" si="9">K14/B14</f>
        <v>0.63655864556354913</v>
      </c>
      <c r="O14" s="445">
        <f t="shared" ref="O14:O21" si="10">L14/C14</f>
        <v>1.0819300808743171</v>
      </c>
      <c r="P14" s="446">
        <f t="shared" ref="P14:P21" si="11">M14/D14</f>
        <v>0.77239693333333326</v>
      </c>
    </row>
    <row r="15" spans="1:16">
      <c r="A15" s="424" t="s">
        <v>405</v>
      </c>
      <c r="B15" s="666">
        <v>39750</v>
      </c>
      <c r="C15" s="667">
        <v>35250</v>
      </c>
      <c r="D15" s="668">
        <f>B15+C15</f>
        <v>75000</v>
      </c>
      <c r="E15" s="699">
        <v>0</v>
      </c>
      <c r="F15" s="681">
        <v>0</v>
      </c>
      <c r="G15" s="683">
        <f t="shared" si="6"/>
        <v>0</v>
      </c>
      <c r="H15" s="700">
        <v>0</v>
      </c>
      <c r="I15" s="672">
        <v>0</v>
      </c>
      <c r="J15" s="701">
        <f t="shared" si="7"/>
        <v>0</v>
      </c>
      <c r="K15" s="702">
        <v>0</v>
      </c>
      <c r="L15" s="702">
        <v>0</v>
      </c>
      <c r="M15" s="702">
        <f t="shared" si="8"/>
        <v>0</v>
      </c>
      <c r="N15" s="108">
        <f t="shared" si="9"/>
        <v>0</v>
      </c>
      <c r="O15" s="109">
        <f t="shared" si="10"/>
        <v>0</v>
      </c>
      <c r="P15" s="110">
        <f t="shared" si="11"/>
        <v>0</v>
      </c>
    </row>
    <row r="16" spans="1:16">
      <c r="A16" s="424" t="s">
        <v>406</v>
      </c>
      <c r="B16" s="666">
        <v>39750</v>
      </c>
      <c r="C16" s="667">
        <v>35250</v>
      </c>
      <c r="D16" s="669">
        <f t="shared" si="5"/>
        <v>75000</v>
      </c>
      <c r="E16" s="699">
        <v>0</v>
      </c>
      <c r="F16" s="681">
        <v>0</v>
      </c>
      <c r="G16" s="669">
        <f t="shared" si="6"/>
        <v>0</v>
      </c>
      <c r="H16" s="700">
        <v>0</v>
      </c>
      <c r="I16" s="672">
        <v>0</v>
      </c>
      <c r="J16" s="701">
        <f t="shared" si="7"/>
        <v>0</v>
      </c>
      <c r="K16" s="702">
        <v>0</v>
      </c>
      <c r="L16" s="702">
        <v>0</v>
      </c>
      <c r="M16" s="702">
        <f t="shared" si="8"/>
        <v>0</v>
      </c>
      <c r="N16" s="108">
        <f t="shared" si="9"/>
        <v>0</v>
      </c>
      <c r="O16" s="109">
        <f t="shared" si="10"/>
        <v>0</v>
      </c>
      <c r="P16" s="110">
        <f t="shared" si="11"/>
        <v>0</v>
      </c>
    </row>
    <row r="17" spans="1:20">
      <c r="A17" s="425" t="s">
        <v>407</v>
      </c>
      <c r="B17" s="666">
        <v>11925</v>
      </c>
      <c r="C17" s="667">
        <v>10575</v>
      </c>
      <c r="D17" s="668">
        <f t="shared" si="5"/>
        <v>22500</v>
      </c>
      <c r="E17" s="699">
        <v>0</v>
      </c>
      <c r="F17" s="681">
        <v>0</v>
      </c>
      <c r="G17" s="683">
        <f t="shared" si="6"/>
        <v>0</v>
      </c>
      <c r="H17" s="700">
        <v>0</v>
      </c>
      <c r="I17" s="672">
        <v>0</v>
      </c>
      <c r="J17" s="701">
        <f t="shared" si="7"/>
        <v>0</v>
      </c>
      <c r="K17" s="702">
        <v>0</v>
      </c>
      <c r="L17" s="702">
        <v>0</v>
      </c>
      <c r="M17" s="702">
        <f t="shared" si="8"/>
        <v>0</v>
      </c>
      <c r="N17" s="108">
        <f t="shared" si="9"/>
        <v>0</v>
      </c>
      <c r="O17" s="109">
        <f t="shared" si="10"/>
        <v>0</v>
      </c>
      <c r="P17" s="110">
        <f t="shared" si="11"/>
        <v>0</v>
      </c>
    </row>
    <row r="18" spans="1:20">
      <c r="A18" s="426" t="s">
        <v>408</v>
      </c>
      <c r="B18" s="666">
        <v>238500</v>
      </c>
      <c r="C18" s="667">
        <v>211500</v>
      </c>
      <c r="D18" s="668">
        <f t="shared" si="5"/>
        <v>450000</v>
      </c>
      <c r="E18" s="699">
        <v>0</v>
      </c>
      <c r="F18" s="681">
        <v>0</v>
      </c>
      <c r="G18" s="683">
        <f t="shared" si="6"/>
        <v>0</v>
      </c>
      <c r="H18" s="700">
        <v>0</v>
      </c>
      <c r="I18" s="672">
        <v>0</v>
      </c>
      <c r="J18" s="701">
        <f t="shared" si="7"/>
        <v>0</v>
      </c>
      <c r="K18" s="702">
        <v>0</v>
      </c>
      <c r="L18" s="702">
        <v>0</v>
      </c>
      <c r="M18" s="702">
        <f t="shared" si="8"/>
        <v>0</v>
      </c>
      <c r="N18" s="108">
        <f t="shared" si="9"/>
        <v>0</v>
      </c>
      <c r="O18" s="109">
        <f t="shared" si="10"/>
        <v>0</v>
      </c>
      <c r="P18" s="110">
        <f t="shared" si="11"/>
        <v>0</v>
      </c>
    </row>
    <row r="19" spans="1:20">
      <c r="A19" s="426" t="s">
        <v>409</v>
      </c>
      <c r="B19" s="666">
        <v>79500</v>
      </c>
      <c r="C19" s="667">
        <v>70500</v>
      </c>
      <c r="D19" s="668">
        <f t="shared" ref="D19:D21" si="12">B19+C19</f>
        <v>150000</v>
      </c>
      <c r="E19" s="699">
        <v>0</v>
      </c>
      <c r="F19" s="681">
        <v>0</v>
      </c>
      <c r="G19" s="683">
        <f t="shared" ref="G19:G21" si="13">E19+F19</f>
        <v>0</v>
      </c>
      <c r="H19" s="700">
        <v>0</v>
      </c>
      <c r="I19" s="672">
        <v>0</v>
      </c>
      <c r="J19" s="701">
        <f t="shared" ref="J19:J21" si="14">H19+I19</f>
        <v>0</v>
      </c>
      <c r="K19" s="702">
        <v>0</v>
      </c>
      <c r="L19" s="702">
        <v>0</v>
      </c>
      <c r="M19" s="702">
        <f t="shared" si="8"/>
        <v>0</v>
      </c>
      <c r="N19" s="108">
        <f t="shared" si="9"/>
        <v>0</v>
      </c>
      <c r="O19" s="109">
        <f t="shared" si="10"/>
        <v>0</v>
      </c>
      <c r="P19" s="110">
        <f t="shared" si="11"/>
        <v>0</v>
      </c>
    </row>
    <row r="20" spans="1:20">
      <c r="A20" s="426" t="s">
        <v>410</v>
      </c>
      <c r="B20" s="666">
        <v>159000</v>
      </c>
      <c r="C20" s="667">
        <v>141000</v>
      </c>
      <c r="D20" s="669">
        <f t="shared" si="12"/>
        <v>300000</v>
      </c>
      <c r="E20" s="699">
        <v>0</v>
      </c>
      <c r="F20" s="681">
        <v>0</v>
      </c>
      <c r="G20" s="683">
        <f t="shared" ref="G20" si="15">E20+F20</f>
        <v>0</v>
      </c>
      <c r="H20" s="700">
        <v>0</v>
      </c>
      <c r="I20" s="672">
        <v>0</v>
      </c>
      <c r="J20" s="701">
        <f t="shared" ref="J20" si="16">H20+I20</f>
        <v>0</v>
      </c>
      <c r="K20" s="1143">
        <v>0</v>
      </c>
      <c r="L20" s="1143">
        <v>0</v>
      </c>
      <c r="M20" s="1143">
        <f t="shared" si="8"/>
        <v>0</v>
      </c>
      <c r="N20" s="108">
        <f t="shared" si="9"/>
        <v>0</v>
      </c>
      <c r="O20" s="109">
        <f t="shared" si="10"/>
        <v>0</v>
      </c>
      <c r="P20" s="110">
        <f t="shared" si="11"/>
        <v>0</v>
      </c>
    </row>
    <row r="21" spans="1:20">
      <c r="A21" s="411" t="s">
        <v>411</v>
      </c>
      <c r="B21" s="666">
        <v>62550</v>
      </c>
      <c r="C21" s="667">
        <v>27450</v>
      </c>
      <c r="D21" s="668">
        <f t="shared" si="12"/>
        <v>90000</v>
      </c>
      <c r="E21" s="699">
        <v>19326.948199999999</v>
      </c>
      <c r="F21" s="681">
        <v>17138.9918</v>
      </c>
      <c r="G21" s="683">
        <f t="shared" si="13"/>
        <v>36465.94</v>
      </c>
      <c r="H21" s="700">
        <v>23840.025399999999</v>
      </c>
      <c r="I21" s="672">
        <v>21141.154600000002</v>
      </c>
      <c r="J21" s="701">
        <f t="shared" si="14"/>
        <v>44981.18</v>
      </c>
      <c r="K21" s="702">
        <f>+H21+15844</f>
        <v>39684.025399999999</v>
      </c>
      <c r="L21" s="702">
        <f>+I21+14051</f>
        <v>35192.154600000002</v>
      </c>
      <c r="M21" s="702">
        <f t="shared" si="8"/>
        <v>74876.179999999993</v>
      </c>
      <c r="N21" s="108">
        <f t="shared" si="9"/>
        <v>0.63443685691446838</v>
      </c>
      <c r="O21" s="109">
        <f t="shared" si="10"/>
        <v>1.2820457049180329</v>
      </c>
      <c r="P21" s="110">
        <f t="shared" si="11"/>
        <v>0.83195755555555551</v>
      </c>
    </row>
    <row r="22" spans="1:20">
      <c r="A22" s="411" t="s">
        <v>412</v>
      </c>
      <c r="B22" s="27">
        <v>79500</v>
      </c>
      <c r="C22" s="28">
        <v>70500</v>
      </c>
      <c r="D22" s="670">
        <f>B22+C22</f>
        <v>150000</v>
      </c>
      <c r="E22" s="182">
        <v>0</v>
      </c>
      <c r="F22" s="28">
        <v>0</v>
      </c>
      <c r="G22" s="29">
        <f>E22+F22</f>
        <v>0</v>
      </c>
      <c r="H22" s="30">
        <v>0</v>
      </c>
      <c r="I22" s="28">
        <v>0</v>
      </c>
      <c r="J22" s="29">
        <f>H22+I22</f>
        <v>0</v>
      </c>
      <c r="K22" s="183">
        <v>0</v>
      </c>
      <c r="L22" s="183">
        <v>0</v>
      </c>
      <c r="M22" s="702">
        <f t="shared" si="8"/>
        <v>0</v>
      </c>
      <c r="N22" s="108">
        <f>K22/B22</f>
        <v>0</v>
      </c>
      <c r="O22" s="109">
        <f>L22/C22</f>
        <v>0</v>
      </c>
      <c r="P22" s="110">
        <f>M22/D22</f>
        <v>0</v>
      </c>
    </row>
    <row r="23" spans="1:20">
      <c r="A23" s="24"/>
      <c r="B23" s="27"/>
      <c r="C23" s="28"/>
      <c r="D23" s="114"/>
      <c r="E23" s="183"/>
      <c r="F23" s="28"/>
      <c r="G23" s="114"/>
      <c r="H23" s="31"/>
      <c r="I23" s="32"/>
      <c r="J23" s="33"/>
      <c r="K23" s="31"/>
      <c r="L23" s="31"/>
      <c r="M23" s="31"/>
      <c r="N23" s="108"/>
      <c r="O23" s="109"/>
      <c r="P23" s="110"/>
    </row>
    <row r="24" spans="1:20">
      <c r="A24" s="24"/>
      <c r="B24" s="187"/>
      <c r="C24" s="188"/>
      <c r="D24" s="189"/>
      <c r="E24" s="190"/>
      <c r="F24" s="188"/>
      <c r="G24" s="189"/>
      <c r="H24" s="31"/>
      <c r="I24" s="32"/>
      <c r="J24" s="33"/>
      <c r="K24" s="31"/>
      <c r="L24" s="31"/>
      <c r="M24" s="31"/>
      <c r="N24" s="184"/>
      <c r="O24" s="185"/>
      <c r="P24" s="186"/>
    </row>
    <row r="25" spans="1:20" ht="13">
      <c r="A25" s="216" t="s">
        <v>413</v>
      </c>
      <c r="B25" s="703">
        <f t="shared" ref="B25:I25" si="17">SUM(B14:B24)</f>
        <v>762600</v>
      </c>
      <c r="C25" s="704">
        <f t="shared" si="17"/>
        <v>624900</v>
      </c>
      <c r="D25" s="705">
        <f t="shared" si="17"/>
        <v>1387500</v>
      </c>
      <c r="E25" s="703">
        <f t="shared" si="17"/>
        <v>23663.471799999999</v>
      </c>
      <c r="F25" s="704">
        <f t="shared" si="17"/>
        <v>20984.588199999998</v>
      </c>
      <c r="G25" s="705">
        <f t="shared" si="17"/>
        <v>44648.060000000005</v>
      </c>
      <c r="H25" s="703">
        <f t="shared" si="17"/>
        <v>37215.3174</v>
      </c>
      <c r="I25" s="704">
        <f t="shared" si="17"/>
        <v>33002.262600000002</v>
      </c>
      <c r="J25" s="705">
        <f t="shared" ref="J25" si="18">SUM(J14:J24)</f>
        <v>70217.58</v>
      </c>
      <c r="K25" s="706">
        <f>SUM(K14:K22)</f>
        <v>72864.644799999995</v>
      </c>
      <c r="L25" s="706">
        <f>SUM(L14:L22)</f>
        <v>59941.305200000003</v>
      </c>
      <c r="M25" s="706">
        <f>SUM(M14:M22)</f>
        <v>132805.94999999998</v>
      </c>
      <c r="N25" s="202">
        <f>K25/B25</f>
        <v>9.5547659061106738E-2</v>
      </c>
      <c r="O25" s="203">
        <f t="shared" ref="O25" si="19">L25/C25</f>
        <v>9.5921435749719966E-2</v>
      </c>
      <c r="P25" s="204">
        <f t="shared" ref="P25" si="20">M25/D25</f>
        <v>9.5715999999999982E-2</v>
      </c>
    </row>
    <row r="26" spans="1:20" ht="13">
      <c r="A26" s="8"/>
    </row>
    <row r="27" spans="1:20" ht="14.25" customHeight="1">
      <c r="A27" s="1428"/>
      <c r="B27" s="1429"/>
      <c r="C27" s="1429"/>
      <c r="D27" s="1429"/>
      <c r="E27" s="1429"/>
      <c r="F27" s="1429"/>
      <c r="G27" s="1429"/>
      <c r="H27" s="1429"/>
      <c r="I27" s="1429"/>
      <c r="J27" s="1429"/>
      <c r="K27" s="1429"/>
      <c r="L27" s="1429"/>
      <c r="M27" s="1429"/>
      <c r="N27" s="1429"/>
      <c r="O27" s="1429"/>
      <c r="P27" s="1429"/>
      <c r="Q27" s="47"/>
      <c r="R27" s="47"/>
      <c r="S27" s="47"/>
      <c r="T27" s="47"/>
    </row>
    <row r="28" spans="1:20">
      <c r="A28" s="198"/>
      <c r="B28" s="257"/>
      <c r="C28" s="257"/>
      <c r="D28" s="257"/>
      <c r="E28" s="257"/>
      <c r="F28" s="257"/>
      <c r="G28" s="257"/>
      <c r="H28" s="257"/>
      <c r="I28" s="1137"/>
      <c r="J28" s="1137"/>
      <c r="K28" s="257"/>
      <c r="L28" s="257"/>
      <c r="M28" s="257"/>
    </row>
    <row r="29" spans="1:20" ht="14.25" customHeight="1">
      <c r="A29" s="1397" t="s">
        <v>161</v>
      </c>
      <c r="B29" s="1397"/>
      <c r="C29" s="1397"/>
      <c r="D29" s="1397"/>
      <c r="E29" s="1397"/>
      <c r="F29" s="1397"/>
      <c r="G29" s="1397"/>
      <c r="H29" s="1397"/>
      <c r="I29" s="1397"/>
      <c r="J29" s="1397"/>
      <c r="K29" s="1397"/>
      <c r="L29" s="1397"/>
      <c r="M29" s="1397"/>
      <c r="N29" s="1397"/>
      <c r="O29" s="1397"/>
      <c r="P29" s="1397"/>
    </row>
    <row r="30" spans="1:20" ht="12.75" customHeight="1">
      <c r="A30" s="48"/>
      <c r="I30" s="150"/>
      <c r="J30" s="150"/>
    </row>
    <row r="31" spans="1:20">
      <c r="A31" s="48"/>
      <c r="B31" s="48"/>
      <c r="C31" s="48"/>
      <c r="D31" s="48"/>
      <c r="E31" s="48"/>
      <c r="F31" s="48"/>
      <c r="G31" s="48"/>
      <c r="H31" s="48"/>
      <c r="I31" s="48"/>
      <c r="J31" s="1142"/>
      <c r="K31" s="48"/>
      <c r="L31" s="48"/>
      <c r="M31" s="48"/>
      <c r="N31" s="48"/>
      <c r="O31" s="48"/>
    </row>
    <row r="32" spans="1:20">
      <c r="B32" s="352"/>
      <c r="C32" s="352"/>
      <c r="D32" s="352"/>
      <c r="E32" s="1141"/>
      <c r="F32" s="1141"/>
      <c r="G32" s="352"/>
      <c r="H32" s="352"/>
      <c r="I32" s="352"/>
      <c r="J32" s="352"/>
      <c r="K32" s="352"/>
      <c r="L32" s="352"/>
      <c r="M32" s="352"/>
      <c r="N32" s="352"/>
      <c r="O32" s="352"/>
      <c r="P32" s="352"/>
    </row>
    <row r="33" spans="1:17">
      <c r="B33" s="1233"/>
      <c r="C33" s="1233"/>
      <c r="D33" s="352"/>
      <c r="E33" s="352"/>
      <c r="F33" s="352"/>
      <c r="G33" s="352"/>
      <c r="H33" s="352"/>
      <c r="I33" s="352"/>
      <c r="J33" s="352"/>
      <c r="K33" s="1141"/>
      <c r="L33" s="352"/>
      <c r="M33" s="352"/>
      <c r="N33" s="352"/>
      <c r="O33" s="352"/>
      <c r="P33" s="352"/>
      <c r="Q33" s="2"/>
    </row>
    <row r="34" spans="1:17">
      <c r="B34" s="1233"/>
      <c r="C34" s="1233"/>
      <c r="D34" s="49"/>
      <c r="E34" s="49"/>
      <c r="F34" s="49"/>
      <c r="G34" s="49"/>
      <c r="H34" s="49"/>
      <c r="I34" s="49"/>
      <c r="J34" s="49"/>
      <c r="K34" s="49"/>
      <c r="L34" s="49"/>
      <c r="M34" s="49"/>
      <c r="N34" s="49"/>
      <c r="O34" s="49"/>
      <c r="P34" s="49"/>
      <c r="Q34" s="2"/>
    </row>
    <row r="35" spans="1:17">
      <c r="B35" s="1233"/>
      <c r="C35" s="1233"/>
      <c r="D35" s="2"/>
      <c r="E35" s="2"/>
      <c r="F35" s="2"/>
      <c r="G35" s="2"/>
      <c r="H35" s="2"/>
      <c r="I35" s="2"/>
      <c r="J35" s="2"/>
      <c r="K35" s="2"/>
      <c r="L35" s="2"/>
      <c r="M35" s="2"/>
      <c r="N35" s="2"/>
      <c r="O35" s="2"/>
      <c r="P35" s="2"/>
    </row>
    <row r="36" spans="1:17">
      <c r="B36" s="1233"/>
      <c r="C36" s="1233"/>
      <c r="D36" s="2"/>
      <c r="E36" s="2"/>
      <c r="F36" s="2"/>
      <c r="G36" s="2"/>
      <c r="H36" s="2"/>
      <c r="I36" s="2"/>
      <c r="J36" s="2"/>
      <c r="K36" s="2"/>
      <c r="L36" s="2"/>
      <c r="M36" s="2"/>
      <c r="N36" s="2"/>
      <c r="O36" s="2"/>
      <c r="P36" s="2"/>
    </row>
    <row r="37" spans="1:17">
      <c r="A37" s="2"/>
      <c r="B37" s="1233"/>
      <c r="C37" s="1233"/>
    </row>
    <row r="38" spans="1:17">
      <c r="B38" s="1233"/>
      <c r="C38" s="1233"/>
    </row>
    <row r="39" spans="1:17">
      <c r="B39" s="1233"/>
      <c r="C39" s="1233"/>
    </row>
    <row r="40" spans="1:17">
      <c r="B40" s="1233"/>
      <c r="C40" s="1233"/>
    </row>
    <row r="41" spans="1:17">
      <c r="B41" s="1233"/>
      <c r="C41" s="1233"/>
    </row>
  </sheetData>
  <mergeCells count="10">
    <mergeCell ref="A29:P29"/>
    <mergeCell ref="A1:P1"/>
    <mergeCell ref="A3:P3"/>
    <mergeCell ref="A2:P2"/>
    <mergeCell ref="B4:D4"/>
    <mergeCell ref="E4:G4"/>
    <mergeCell ref="H4:J4"/>
    <mergeCell ref="N4:P4"/>
    <mergeCell ref="A27:P27"/>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dimension ref="A1:R121"/>
  <sheetViews>
    <sheetView zoomScale="72" zoomScaleNormal="85" workbookViewId="0">
      <pane xSplit="1" topLeftCell="B1" activePane="topRight" state="frozen"/>
      <selection sqref="A1:M1"/>
      <selection pane="topRight" sqref="A1:M1"/>
    </sheetView>
  </sheetViews>
  <sheetFormatPr defaultRowHeight="12.5"/>
  <cols>
    <col min="1" max="1" width="23.81640625" customWidth="1"/>
    <col min="2" max="2" width="15.1796875" customWidth="1"/>
    <col min="3" max="5" width="14.81640625" customWidth="1"/>
    <col min="6" max="6" width="12.54296875" customWidth="1"/>
    <col min="7" max="10" width="18.1796875" customWidth="1"/>
    <col min="11" max="11" width="20.453125" customWidth="1"/>
    <col min="12" max="12" width="17.81640625" customWidth="1"/>
    <col min="13" max="13" width="13.453125" customWidth="1"/>
    <col min="14" max="14" width="23" customWidth="1"/>
    <col min="15" max="15" width="15.81640625" customWidth="1"/>
    <col min="16" max="16" width="12.54296875" customWidth="1"/>
    <col min="17" max="17" width="14.453125" customWidth="1"/>
    <col min="18" max="18" width="10.54296875" customWidth="1"/>
    <col min="19" max="19" width="14.81640625" customWidth="1"/>
    <col min="20" max="20" width="14.54296875" customWidth="1"/>
    <col min="21" max="21" width="15.1796875" customWidth="1"/>
    <col min="22" max="22" width="14.54296875" customWidth="1"/>
    <col min="23" max="23" width="16.1796875" customWidth="1"/>
    <col min="24" max="24" width="14.1796875" customWidth="1"/>
    <col min="25" max="25" width="14.453125" customWidth="1"/>
    <col min="27" max="27" width="13.54296875" customWidth="1"/>
    <col min="28" max="28" width="14.453125" customWidth="1"/>
    <col min="29" max="29" width="12.453125" customWidth="1"/>
    <col min="30" max="30" width="11.81640625" customWidth="1"/>
    <col min="31" max="31" width="13.81640625" customWidth="1"/>
    <col min="32" max="32" width="12.81640625" customWidth="1"/>
    <col min="33" max="33" width="11.54296875" customWidth="1"/>
    <col min="35" max="35" width="12.1796875" customWidth="1"/>
    <col min="36" max="36" width="13" customWidth="1"/>
    <col min="37" max="37" width="12.1796875" customWidth="1"/>
    <col min="38" max="38" width="16.453125" customWidth="1"/>
    <col min="39" max="40" width="12.453125" customWidth="1"/>
    <col min="41" max="41" width="13" customWidth="1"/>
    <col min="42" max="42" width="11.54296875" customWidth="1"/>
    <col min="43" max="43" width="13.54296875" customWidth="1"/>
    <col min="44" max="44" width="12.453125" customWidth="1"/>
    <col min="45" max="45" width="12.1796875" customWidth="1"/>
    <col min="46" max="46" width="14.54296875" customWidth="1"/>
    <col min="47" max="47" width="12.453125" customWidth="1"/>
    <col min="48" max="48" width="15.1796875" customWidth="1"/>
    <col min="49" max="49" width="12.81640625" customWidth="1"/>
    <col min="50" max="50" width="9.54296875" customWidth="1"/>
    <col min="51" max="51" width="12.453125" customWidth="1"/>
    <col min="52" max="53" width="12.54296875" customWidth="1"/>
    <col min="54" max="54" width="13.54296875" customWidth="1"/>
    <col min="55" max="55" width="13" customWidth="1"/>
    <col min="56" max="56" width="15.453125" customWidth="1"/>
    <col min="57" max="57" width="12.54296875" customWidth="1"/>
    <col min="58" max="58" width="10" customWidth="1"/>
  </cols>
  <sheetData>
    <row r="1" spans="1:18" s="1209" customFormat="1" ht="18" customHeight="1">
      <c r="A1" s="1435" t="s">
        <v>773</v>
      </c>
      <c r="B1" s="1435"/>
      <c r="C1" s="1435"/>
      <c r="D1" s="1435"/>
      <c r="E1" s="1435"/>
      <c r="F1" s="1435"/>
      <c r="G1" s="1435"/>
      <c r="H1" s="1435"/>
      <c r="I1" s="1435"/>
      <c r="J1" s="1435"/>
      <c r="K1" s="1435"/>
      <c r="L1" s="1435"/>
      <c r="M1" s="1278"/>
    </row>
    <row r="2" spans="1:18" s="1209" customFormat="1" ht="15.5">
      <c r="A2" s="1436" t="s">
        <v>1</v>
      </c>
      <c r="B2" s="1436"/>
      <c r="C2" s="1436"/>
      <c r="D2" s="1436"/>
      <c r="E2" s="1436"/>
      <c r="F2" s="1436"/>
      <c r="G2" s="1436"/>
      <c r="H2" s="1436"/>
      <c r="I2" s="1436"/>
      <c r="J2" s="1436"/>
      <c r="K2" s="1436"/>
      <c r="L2" s="1436"/>
    </row>
    <row r="3" spans="1:18" s="1209" customFormat="1" ht="15.5">
      <c r="A3" s="1437" t="s">
        <v>785</v>
      </c>
      <c r="B3" s="1436"/>
      <c r="C3" s="1436"/>
      <c r="D3" s="1436"/>
      <c r="E3" s="1436"/>
      <c r="F3" s="1436"/>
      <c r="G3" s="1436"/>
      <c r="H3" s="1436"/>
      <c r="I3" s="1436"/>
      <c r="J3" s="1436"/>
      <c r="K3" s="1436"/>
      <c r="L3" s="1436"/>
    </row>
    <row r="4" spans="1:18" s="1209" customFormat="1" ht="13.5" thickBot="1">
      <c r="A4" s="1279" t="s">
        <v>414</v>
      </c>
    </row>
    <row r="5" spans="1:18" s="992" customFormat="1" ht="102.75" customHeight="1" thickBot="1">
      <c r="A5" s="1125" t="s">
        <v>415</v>
      </c>
      <c r="B5" s="1126" t="s">
        <v>762</v>
      </c>
      <c r="C5" s="1126" t="s">
        <v>765</v>
      </c>
      <c r="D5" s="1126" t="s">
        <v>418</v>
      </c>
      <c r="E5" s="1181" t="s">
        <v>766</v>
      </c>
      <c r="F5" s="1126" t="s">
        <v>897</v>
      </c>
      <c r="G5" s="1126" t="s">
        <v>767</v>
      </c>
      <c r="H5" s="1126" t="s">
        <v>768</v>
      </c>
      <c r="I5" s="1126" t="s">
        <v>420</v>
      </c>
      <c r="J5" s="1126" t="s">
        <v>769</v>
      </c>
      <c r="K5" s="1126" t="s">
        <v>770</v>
      </c>
      <c r="L5" s="1126" t="s">
        <v>421</v>
      </c>
      <c r="M5" s="991"/>
      <c r="N5" s="991"/>
      <c r="O5" s="991"/>
      <c r="P5" s="991"/>
      <c r="Q5" s="991"/>
      <c r="R5" s="991"/>
    </row>
    <row r="6" spans="1:18" ht="13">
      <c r="A6" s="1107" t="s">
        <v>422</v>
      </c>
      <c r="B6" s="1108" t="s">
        <v>361</v>
      </c>
      <c r="C6" s="1109" t="s">
        <v>361</v>
      </c>
      <c r="D6" s="1109" t="s">
        <v>361</v>
      </c>
      <c r="E6" s="1109" t="s">
        <v>361</v>
      </c>
      <c r="F6" s="1109" t="s">
        <v>361</v>
      </c>
      <c r="G6" s="1109" t="s">
        <v>361</v>
      </c>
      <c r="H6" s="1109" t="s">
        <v>361</v>
      </c>
      <c r="I6" s="1109" t="s">
        <v>361</v>
      </c>
      <c r="J6" s="1109" t="s">
        <v>361</v>
      </c>
      <c r="K6" s="1109" t="s">
        <v>361</v>
      </c>
      <c r="L6" s="1109" t="s">
        <v>361</v>
      </c>
    </row>
    <row r="7" spans="1:18" ht="13">
      <c r="A7" s="1110" t="s">
        <v>423</v>
      </c>
      <c r="B7" s="522" t="s">
        <v>361</v>
      </c>
      <c r="C7" s="1111" t="s">
        <v>361</v>
      </c>
      <c r="D7" s="1112"/>
      <c r="E7" s="1111" t="s">
        <v>361</v>
      </c>
      <c r="F7" s="1112"/>
      <c r="G7" s="1113" t="s">
        <v>361</v>
      </c>
      <c r="H7" s="1113" t="s">
        <v>361</v>
      </c>
      <c r="I7" s="1113" t="s">
        <v>361</v>
      </c>
      <c r="J7" s="1113" t="s">
        <v>361</v>
      </c>
      <c r="K7" s="1113" t="s">
        <v>361</v>
      </c>
      <c r="L7" s="1113" t="s">
        <v>361</v>
      </c>
    </row>
    <row r="8" spans="1:18">
      <c r="A8" s="1110" t="s">
        <v>424</v>
      </c>
      <c r="B8" s="1255">
        <v>1213009</v>
      </c>
      <c r="C8" s="1147">
        <v>27266</v>
      </c>
      <c r="D8" s="1112">
        <f>C8/B8</f>
        <v>2.2477986560693285E-2</v>
      </c>
      <c r="E8" s="1147">
        <v>36619</v>
      </c>
      <c r="F8" s="1112">
        <v>0.74458614380512844</v>
      </c>
      <c r="G8" s="1159">
        <v>343.94497279160032</v>
      </c>
      <c r="H8" s="1159">
        <v>377.87457566167205</v>
      </c>
      <c r="I8" s="1159">
        <v>7.069625042178633E-2</v>
      </c>
      <c r="J8" s="1159">
        <v>16.739128031260616</v>
      </c>
      <c r="K8" s="1159">
        <v>17.512738879932112</v>
      </c>
      <c r="L8" s="1162">
        <v>1338.7157769188295</v>
      </c>
    </row>
    <row r="9" spans="1:18">
      <c r="A9" s="1110" t="s">
        <v>425</v>
      </c>
      <c r="B9" s="1255">
        <v>117468.25011899999</v>
      </c>
      <c r="C9" s="1147">
        <v>2692</v>
      </c>
      <c r="D9" s="1112">
        <f>C9/B9</f>
        <v>2.2916830694871996E-2</v>
      </c>
      <c r="E9" s="1147">
        <v>3538</v>
      </c>
      <c r="F9" s="1112">
        <v>0.76088185415488974</v>
      </c>
      <c r="G9" s="1159">
        <v>279.96342384844155</v>
      </c>
      <c r="H9" s="1159">
        <v>302.01071656761047</v>
      </c>
      <c r="I9" s="1159">
        <v>6.9300424219909715E-2</v>
      </c>
      <c r="J9" s="1159">
        <v>12.511025185734631</v>
      </c>
      <c r="K9" s="1159">
        <v>13.218235289746493</v>
      </c>
      <c r="L9" s="1162">
        <v>1183.8014398240778</v>
      </c>
    </row>
    <row r="10" spans="1:18">
      <c r="A10" s="1110" t="s">
        <v>426</v>
      </c>
      <c r="B10" s="1255">
        <v>491864.09958500002</v>
      </c>
      <c r="C10" s="1147">
        <v>5417</v>
      </c>
      <c r="D10" s="1112">
        <f>C10/B10</f>
        <v>1.1013204672938074E-2</v>
      </c>
      <c r="E10" s="1147">
        <v>7917</v>
      </c>
      <c r="F10" s="1112">
        <v>0.68422382215485666</v>
      </c>
      <c r="G10" s="1159">
        <v>200.68280142319136</v>
      </c>
      <c r="H10" s="1159">
        <v>200.83935800432477</v>
      </c>
      <c r="I10" s="1159">
        <v>1.6812674173897223E-2</v>
      </c>
      <c r="J10" s="1159">
        <v>8.7799750230768794</v>
      </c>
      <c r="K10" s="1159">
        <v>8.7943526490691326</v>
      </c>
      <c r="L10" s="1162">
        <v>650.23252917542663</v>
      </c>
    </row>
    <row r="11" spans="1:18" ht="13">
      <c r="A11" s="1110" t="s">
        <v>427</v>
      </c>
      <c r="B11" s="1114" t="s">
        <v>361</v>
      </c>
      <c r="C11" s="1147"/>
      <c r="D11" s="1112"/>
      <c r="E11" s="1226"/>
      <c r="F11" s="1112"/>
      <c r="G11" s="1159" t="s">
        <v>361</v>
      </c>
      <c r="H11" s="1159" t="s">
        <v>361</v>
      </c>
      <c r="I11" s="1159" t="s">
        <v>361</v>
      </c>
      <c r="J11" s="1159" t="s">
        <v>361</v>
      </c>
      <c r="K11" s="1159" t="s">
        <v>361</v>
      </c>
      <c r="L11" s="1162" t="s">
        <v>361</v>
      </c>
    </row>
    <row r="12" spans="1:18">
      <c r="A12" s="1110" t="s">
        <v>428</v>
      </c>
      <c r="B12" s="1255">
        <v>722005</v>
      </c>
      <c r="C12" s="1147">
        <v>19765</v>
      </c>
      <c r="D12" s="1112">
        <f>C12/B12</f>
        <v>2.7375156681740433E-2</v>
      </c>
      <c r="E12" s="1226">
        <v>26133</v>
      </c>
      <c r="F12" s="1112">
        <v>0.75632342249263385</v>
      </c>
      <c r="G12" s="1159">
        <v>355.57613228543261</v>
      </c>
      <c r="H12" s="1159">
        <v>393.89570604580916</v>
      </c>
      <c r="I12" s="1159">
        <v>7.1515862686536882E-2</v>
      </c>
      <c r="J12" s="1159">
        <v>18.369519008353766</v>
      </c>
      <c r="K12" s="1159">
        <v>19.532038583360141</v>
      </c>
      <c r="L12" s="1162">
        <v>1543.3780560972455</v>
      </c>
    </row>
    <row r="13" spans="1:18">
      <c r="A13" s="1110" t="s">
        <v>429</v>
      </c>
      <c r="B13" s="1255">
        <v>1100330</v>
      </c>
      <c r="C13" s="1147">
        <v>15608</v>
      </c>
      <c r="D13" s="1112">
        <f>C13/B13</f>
        <v>1.4184835458453372E-2</v>
      </c>
      <c r="E13" s="1226">
        <v>21941</v>
      </c>
      <c r="F13" s="1112">
        <v>0.71136228977712956</v>
      </c>
      <c r="G13" s="1159">
        <v>268.50343707237971</v>
      </c>
      <c r="H13" s="1159">
        <v>283.10732965848183</v>
      </c>
      <c r="I13" s="1159">
        <v>5.0725521271145414E-2</v>
      </c>
      <c r="J13" s="1159">
        <v>11.185054215782712</v>
      </c>
      <c r="K13" s="1159">
        <v>11.191318131723261</v>
      </c>
      <c r="L13" s="1162">
        <v>814.04793575352892</v>
      </c>
    </row>
    <row r="14" spans="1:18" ht="13">
      <c r="A14" s="1110" t="s">
        <v>430</v>
      </c>
      <c r="B14" s="1114"/>
      <c r="C14" s="1147"/>
      <c r="D14" s="1112"/>
      <c r="E14" s="1226"/>
      <c r="F14" s="1112"/>
      <c r="G14" s="1159"/>
      <c r="H14" s="1159"/>
      <c r="I14" s="1159"/>
      <c r="J14" s="1159"/>
      <c r="K14" s="1159"/>
      <c r="L14" s="1162"/>
    </row>
    <row r="15" spans="1:18">
      <c r="A15" s="1110" t="s">
        <v>763</v>
      </c>
      <c r="B15" s="1270" t="s">
        <v>565</v>
      </c>
      <c r="C15" s="1147">
        <v>27381</v>
      </c>
      <c r="D15" s="1272" t="s">
        <v>565</v>
      </c>
      <c r="E15" s="1226">
        <v>28451</v>
      </c>
      <c r="F15" s="1112">
        <v>0.96239148008857334</v>
      </c>
      <c r="G15" s="1159">
        <v>304.09944721973773</v>
      </c>
      <c r="H15" s="1159">
        <v>325.83214268995289</v>
      </c>
      <c r="I15" s="1159">
        <v>6.4342017055586592E-2</v>
      </c>
      <c r="J15" s="1159">
        <v>15.360158719560063</v>
      </c>
      <c r="K15" s="1159">
        <v>15.815482681429282</v>
      </c>
      <c r="L15" s="1162">
        <v>1147.511272756916</v>
      </c>
    </row>
    <row r="16" spans="1:18">
      <c r="A16" s="1110" t="s">
        <v>764</v>
      </c>
      <c r="B16" s="1270" t="s">
        <v>565</v>
      </c>
      <c r="C16" s="1147">
        <v>7994</v>
      </c>
      <c r="D16" s="1272" t="s">
        <v>565</v>
      </c>
      <c r="E16" s="1226">
        <v>8159</v>
      </c>
      <c r="F16" s="1112">
        <v>0.97977693344772643</v>
      </c>
      <c r="G16" s="1159">
        <v>361.79846586468767</v>
      </c>
      <c r="H16" s="1159">
        <v>410.61770481732708</v>
      </c>
      <c r="I16" s="1159">
        <v>5.5477382161618752E-2</v>
      </c>
      <c r="J16" s="1159">
        <v>14.64515430322391</v>
      </c>
      <c r="K16" s="1159">
        <v>15.972117175377829</v>
      </c>
      <c r="L16" s="1162">
        <v>1474.9213535956601</v>
      </c>
    </row>
    <row r="17" spans="1:12">
      <c r="A17" s="1176" t="s">
        <v>781</v>
      </c>
      <c r="B17" s="1255">
        <v>756943.83687399991</v>
      </c>
      <c r="C17" s="1147">
        <v>14624</v>
      </c>
      <c r="D17" s="1112">
        <f>C17/B17</f>
        <v>1.9319795323776836E-2</v>
      </c>
      <c r="E17" s="1226">
        <v>15204</v>
      </c>
      <c r="F17" s="1112">
        <v>0.96185214417258613</v>
      </c>
      <c r="G17" s="1159">
        <v>312.08557115478385</v>
      </c>
      <c r="H17" s="1159">
        <v>340.69453216011414</v>
      </c>
      <c r="I17" s="1159">
        <v>7.621480422591885E-2</v>
      </c>
      <c r="J17" s="1159">
        <v>15.454514831782715</v>
      </c>
      <c r="K17" s="1159">
        <v>16.208262780362293</v>
      </c>
      <c r="L17" s="1162">
        <v>1287.31130674419</v>
      </c>
    </row>
    <row r="18" spans="1:12" ht="13">
      <c r="A18" s="1176" t="s">
        <v>838</v>
      </c>
      <c r="B18" s="1255">
        <v>148890.253906</v>
      </c>
      <c r="C18" s="1164" t="s">
        <v>361</v>
      </c>
      <c r="D18" s="1112"/>
      <c r="E18" s="1226" t="s">
        <v>361</v>
      </c>
      <c r="F18" s="1112"/>
      <c r="G18" s="1113" t="s">
        <v>361</v>
      </c>
      <c r="H18" s="1113" t="s">
        <v>361</v>
      </c>
      <c r="I18" s="1113" t="s">
        <v>361</v>
      </c>
      <c r="J18" s="1113" t="s">
        <v>361</v>
      </c>
      <c r="K18" s="1113" t="s">
        <v>361</v>
      </c>
      <c r="L18" s="1162" t="s">
        <v>361</v>
      </c>
    </row>
    <row r="19" spans="1:12" ht="13">
      <c r="A19" s="1188" t="s">
        <v>782</v>
      </c>
      <c r="B19" s="1114" t="s">
        <v>361</v>
      </c>
      <c r="C19" s="1147">
        <v>1981</v>
      </c>
      <c r="D19" s="1112"/>
      <c r="E19" s="1226">
        <v>12087</v>
      </c>
      <c r="F19" s="1112">
        <v>0.16390865464173424</v>
      </c>
      <c r="G19" s="1159">
        <v>158.14481070166661</v>
      </c>
      <c r="H19" s="1159">
        <v>158.14481070166661</v>
      </c>
      <c r="I19" s="1159">
        <v>0.11390541140837918</v>
      </c>
      <c r="J19" s="1159">
        <v>11.10795053003525</v>
      </c>
      <c r="K19" s="1159">
        <v>11.10795053003525</v>
      </c>
      <c r="L19" s="1159">
        <v>803.11557982959368</v>
      </c>
    </row>
    <row r="20" spans="1:12" ht="13">
      <c r="A20" s="1176" t="s">
        <v>783</v>
      </c>
      <c r="B20" s="1114" t="s">
        <v>361</v>
      </c>
      <c r="C20" s="1164" t="s">
        <v>361</v>
      </c>
      <c r="D20" s="1112"/>
      <c r="E20" s="1226" t="s">
        <v>361</v>
      </c>
      <c r="F20" s="1112"/>
      <c r="G20" s="1113" t="s">
        <v>361</v>
      </c>
      <c r="H20" s="1113" t="s">
        <v>361</v>
      </c>
      <c r="I20" s="1113" t="s">
        <v>361</v>
      </c>
      <c r="J20" s="1113" t="s">
        <v>361</v>
      </c>
      <c r="K20" s="1113" t="s">
        <v>361</v>
      </c>
      <c r="L20" s="1113" t="s">
        <v>361</v>
      </c>
    </row>
    <row r="21" spans="1:12" ht="13">
      <c r="A21" s="1115" t="s">
        <v>784</v>
      </c>
      <c r="B21" s="1116" t="s">
        <v>361</v>
      </c>
      <c r="C21" s="1165" t="s">
        <v>361</v>
      </c>
      <c r="D21" s="1117" t="s">
        <v>361</v>
      </c>
      <c r="E21" s="1227" t="s">
        <v>361</v>
      </c>
      <c r="F21" s="1117" t="s">
        <v>361</v>
      </c>
      <c r="G21" s="1117" t="s">
        <v>361</v>
      </c>
      <c r="H21" s="1117" t="s">
        <v>361</v>
      </c>
      <c r="I21" s="1117" t="s">
        <v>361</v>
      </c>
      <c r="J21" s="1117" t="s">
        <v>361</v>
      </c>
      <c r="K21" s="1117" t="s">
        <v>361</v>
      </c>
      <c r="L21" s="1117" t="s">
        <v>361</v>
      </c>
    </row>
    <row r="22" spans="1:12">
      <c r="A22" s="522" t="s">
        <v>436</v>
      </c>
      <c r="B22" s="1255">
        <v>562067</v>
      </c>
      <c r="C22" s="1147">
        <v>8950</v>
      </c>
      <c r="D22" s="1112">
        <f>C22/B22</f>
        <v>1.5923368566380876E-2</v>
      </c>
      <c r="E22" s="1147">
        <v>9281</v>
      </c>
      <c r="F22" s="1112">
        <v>0.96433573968322384</v>
      </c>
      <c r="G22" s="1159">
        <v>277.70540850959247</v>
      </c>
      <c r="H22" s="1159">
        <v>308.59912450383786</v>
      </c>
      <c r="I22" s="1159">
        <v>8.2451601899450791E-2</v>
      </c>
      <c r="J22" s="1159">
        <v>15.687567508376025</v>
      </c>
      <c r="K22" s="1159">
        <v>16.575069541895754</v>
      </c>
      <c r="L22" s="1162">
        <v>1330.1061914321733</v>
      </c>
    </row>
    <row r="23" spans="1:12">
      <c r="A23" s="1177" t="s">
        <v>326</v>
      </c>
      <c r="B23" s="1255">
        <v>367782</v>
      </c>
      <c r="C23" s="1147">
        <v>7177</v>
      </c>
      <c r="D23" s="1112">
        <f>C23/B23</f>
        <v>1.9514277479593889E-2</v>
      </c>
      <c r="E23" s="1147">
        <v>11074</v>
      </c>
      <c r="F23" s="1112">
        <v>0.64809463608452234</v>
      </c>
      <c r="G23" s="1159">
        <v>309.86663243694505</v>
      </c>
      <c r="H23" s="1159">
        <v>337.74478709766788</v>
      </c>
      <c r="I23" s="1159">
        <v>9.3973562351967771E-2</v>
      </c>
      <c r="J23" s="1159">
        <v>14.09249763132269</v>
      </c>
      <c r="K23" s="1159">
        <v>14.667916413540286</v>
      </c>
      <c r="L23" s="1162">
        <v>1197.1082835312959</v>
      </c>
    </row>
    <row r="24" spans="1:12">
      <c r="A24" s="1177" t="s">
        <v>437</v>
      </c>
      <c r="B24" s="1255">
        <v>1967</v>
      </c>
      <c r="C24" s="1147">
        <v>2</v>
      </c>
      <c r="D24" s="1112">
        <f>C24/B24</f>
        <v>1.0167768174885613E-3</v>
      </c>
      <c r="E24" s="1147">
        <v>2</v>
      </c>
      <c r="F24" s="1112">
        <v>1</v>
      </c>
      <c r="G24" s="1159">
        <v>545.13099999999997</v>
      </c>
      <c r="H24" s="1159">
        <v>545.13099999999997</v>
      </c>
      <c r="I24" s="1159">
        <v>7.188449999999999E-2</v>
      </c>
      <c r="J24" s="1159">
        <v>3.8169000000000004</v>
      </c>
      <c r="K24" s="1159">
        <v>3.8169000000000004</v>
      </c>
      <c r="L24" s="1162">
        <v>2165.0832970597539</v>
      </c>
    </row>
    <row r="25" spans="1:12">
      <c r="A25" s="1177" t="s">
        <v>774</v>
      </c>
      <c r="B25" s="1271" t="s">
        <v>565</v>
      </c>
      <c r="C25" s="1147">
        <v>2958</v>
      </c>
      <c r="D25" s="1272" t="s">
        <v>565</v>
      </c>
      <c r="E25" s="1147">
        <v>3082</v>
      </c>
      <c r="F25" s="1112">
        <v>0.95976638546398441</v>
      </c>
      <c r="G25" s="1159">
        <v>323.72163962137154</v>
      </c>
      <c r="H25" s="1159">
        <v>332.29194489520557</v>
      </c>
      <c r="I25" s="1159">
        <v>5.287933299526977E-2</v>
      </c>
      <c r="J25" s="1159">
        <v>10.805636815414456</v>
      </c>
      <c r="K25" s="1159">
        <v>11.003947565921537</v>
      </c>
      <c r="L25" s="1162">
        <v>881.24259957393565</v>
      </c>
    </row>
    <row r="26" spans="1:12" ht="14.5" customHeight="1">
      <c r="A26" s="1180" t="s">
        <v>823</v>
      </c>
      <c r="B26" s="1255">
        <v>82444</v>
      </c>
      <c r="C26" s="1147">
        <v>242</v>
      </c>
      <c r="D26" s="1112">
        <f>C26/B26</f>
        <v>2.9353257969045657E-3</v>
      </c>
      <c r="E26" s="1147">
        <v>249</v>
      </c>
      <c r="F26" s="1112">
        <v>0.9718875502008032</v>
      </c>
      <c r="G26" s="1159">
        <v>298.0288429752033</v>
      </c>
      <c r="H26" s="1159">
        <v>303.86952479338487</v>
      </c>
      <c r="I26" s="1159">
        <v>2.9810119834710477E-2</v>
      </c>
      <c r="J26" s="1159">
        <v>3.3246070247934276</v>
      </c>
      <c r="K26" s="1159">
        <v>3.4256061983471464</v>
      </c>
      <c r="L26" s="1162">
        <v>566.05910715768334</v>
      </c>
    </row>
    <row r="27" spans="1:12">
      <c r="A27" s="1178" t="s">
        <v>440</v>
      </c>
      <c r="B27" s="1255">
        <v>28937</v>
      </c>
      <c r="C27" s="1147">
        <v>30</v>
      </c>
      <c r="D27" s="1112">
        <f t="shared" ref="D27:D37" si="0">C27/B27</f>
        <v>1.0367349759823064E-3</v>
      </c>
      <c r="E27" s="1147">
        <v>259</v>
      </c>
      <c r="F27" s="1112">
        <v>0.11583011583011583</v>
      </c>
      <c r="G27" s="1159">
        <v>353.83706666666677</v>
      </c>
      <c r="H27" s="1159">
        <v>353.83706666666677</v>
      </c>
      <c r="I27" s="1159">
        <v>6.1404566666666688E-2</v>
      </c>
      <c r="J27" s="1159">
        <v>4.9197833333333323</v>
      </c>
      <c r="K27" s="1159">
        <v>8.9934166666666648</v>
      </c>
      <c r="L27" s="1162">
        <v>1398.1048495235127</v>
      </c>
    </row>
    <row r="28" spans="1:12">
      <c r="A28" s="1179" t="s">
        <v>441</v>
      </c>
      <c r="B28" s="1255">
        <v>115486</v>
      </c>
      <c r="C28" s="1147">
        <v>2149</v>
      </c>
      <c r="D28" s="1112">
        <f t="shared" si="0"/>
        <v>1.860831615953449E-2</v>
      </c>
      <c r="E28" s="1147">
        <v>3419</v>
      </c>
      <c r="F28" s="1112">
        <v>0.62854635858438135</v>
      </c>
      <c r="G28" s="1159">
        <v>256.75928757562519</v>
      </c>
      <c r="H28" s="1159">
        <v>261.36334295021851</v>
      </c>
      <c r="I28" s="1159">
        <v>3.9036072126572056E-2</v>
      </c>
      <c r="J28" s="1159">
        <v>10.327100558397712</v>
      </c>
      <c r="K28" s="1159">
        <v>10.565945509537782</v>
      </c>
      <c r="L28" s="1162">
        <v>835.18572819121891</v>
      </c>
    </row>
    <row r="29" spans="1:12">
      <c r="A29" s="1152" t="s">
        <v>442</v>
      </c>
      <c r="B29" s="1255">
        <v>425730</v>
      </c>
      <c r="C29" s="1147">
        <v>8704</v>
      </c>
      <c r="D29" s="1112">
        <f t="shared" si="0"/>
        <v>2.0444882907006787E-2</v>
      </c>
      <c r="E29" s="1147">
        <v>12330</v>
      </c>
      <c r="F29" s="1112">
        <v>0.70592051905920516</v>
      </c>
      <c r="G29" s="1159">
        <v>274.49548828123699</v>
      </c>
      <c r="H29" s="1159">
        <v>274.52796633730338</v>
      </c>
      <c r="I29" s="1159">
        <v>3.2602155905332025E-2</v>
      </c>
      <c r="J29" s="1159">
        <v>10.501036017919359</v>
      </c>
      <c r="K29" s="1159">
        <v>10.916585719205951</v>
      </c>
      <c r="L29" s="1162">
        <v>770.46842214549235</v>
      </c>
    </row>
    <row r="30" spans="1:12">
      <c r="A30" s="1152" t="s">
        <v>443</v>
      </c>
      <c r="B30" s="1255">
        <v>157752</v>
      </c>
      <c r="C30" s="1147">
        <v>2101</v>
      </c>
      <c r="D30" s="1112">
        <f t="shared" si="0"/>
        <v>1.3318373142654293E-2</v>
      </c>
      <c r="E30" s="1147">
        <v>3423</v>
      </c>
      <c r="F30" s="1112">
        <v>0.61378907391177329</v>
      </c>
      <c r="G30" s="1159">
        <v>307.88530747264019</v>
      </c>
      <c r="H30" s="1159">
        <v>315.42009281295435</v>
      </c>
      <c r="I30" s="1159">
        <v>4.7002539742981173E-2</v>
      </c>
      <c r="J30" s="1159">
        <v>13.069053117561596</v>
      </c>
      <c r="K30" s="1159">
        <v>13.569079581150373</v>
      </c>
      <c r="L30" s="1162">
        <v>1074.3381130019595</v>
      </c>
    </row>
    <row r="31" spans="1:12">
      <c r="A31" s="1152" t="s">
        <v>444</v>
      </c>
      <c r="B31" s="1255">
        <v>43176</v>
      </c>
      <c r="C31" s="1147">
        <v>1034</v>
      </c>
      <c r="D31" s="1112">
        <f t="shared" si="0"/>
        <v>2.3948489901797296E-2</v>
      </c>
      <c r="E31" s="1147">
        <v>1570</v>
      </c>
      <c r="F31" s="1112">
        <v>0.65859872611464965</v>
      </c>
      <c r="G31" s="1159">
        <v>482.25297775629912</v>
      </c>
      <c r="H31" s="1159">
        <v>482.25297775629912</v>
      </c>
      <c r="I31" s="1159">
        <v>2.6286940038685608E-2</v>
      </c>
      <c r="J31" s="1159">
        <v>-1.3903166344294153</v>
      </c>
      <c r="K31" s="1159">
        <v>-1.3903166344294153</v>
      </c>
      <c r="L31" s="1162">
        <v>494.70852895476412</v>
      </c>
    </row>
    <row r="32" spans="1:12">
      <c r="A32" s="1152" t="s">
        <v>445</v>
      </c>
      <c r="B32" s="1255">
        <v>153226</v>
      </c>
      <c r="C32" s="1147">
        <v>2168</v>
      </c>
      <c r="D32" s="1112">
        <f t="shared" si="0"/>
        <v>1.4149034759113988E-2</v>
      </c>
      <c r="E32" s="1147">
        <v>3910</v>
      </c>
      <c r="F32" s="1112">
        <v>0.55447570332480822</v>
      </c>
      <c r="G32" s="1159">
        <v>270.42314852398692</v>
      </c>
      <c r="H32" s="1159">
        <v>312.14846217712619</v>
      </c>
      <c r="I32" s="1159">
        <v>7.1513152214021353E-2</v>
      </c>
      <c r="J32" s="1159">
        <v>15.861197647600521</v>
      </c>
      <c r="K32" s="1159">
        <v>16.266854012914145</v>
      </c>
      <c r="L32" s="1162">
        <v>1260.0935828319143</v>
      </c>
    </row>
    <row r="33" spans="1:14">
      <c r="A33" s="1152" t="s">
        <v>446</v>
      </c>
      <c r="B33" s="1255">
        <v>573718</v>
      </c>
      <c r="C33" s="1147">
        <v>8793</v>
      </c>
      <c r="D33" s="1112">
        <f t="shared" si="0"/>
        <v>1.5326344998762459E-2</v>
      </c>
      <c r="E33" s="1147">
        <v>14846</v>
      </c>
      <c r="F33" s="1112">
        <v>0.59228074902330596</v>
      </c>
      <c r="G33" s="1159">
        <v>395.68443536240426</v>
      </c>
      <c r="H33" s="1159">
        <v>451.15926236779762</v>
      </c>
      <c r="I33" s="1159">
        <v>7.9626104856102414E-2</v>
      </c>
      <c r="J33" s="1159">
        <v>22.695142920503873</v>
      </c>
      <c r="K33" s="1159">
        <v>23.401033037642847</v>
      </c>
      <c r="L33" s="1162">
        <v>1613.4876823554343</v>
      </c>
    </row>
    <row r="34" spans="1:14">
      <c r="A34" s="1152" t="s">
        <v>447</v>
      </c>
      <c r="B34" s="1255">
        <v>299175</v>
      </c>
      <c r="C34" s="1147">
        <v>10217</v>
      </c>
      <c r="D34" s="1112">
        <f t="shared" si="0"/>
        <v>3.4150580763767029E-2</v>
      </c>
      <c r="E34" s="1147">
        <v>14928</v>
      </c>
      <c r="F34" s="1112">
        <v>0.68441854233654875</v>
      </c>
      <c r="G34" s="1159">
        <v>295.02479292447117</v>
      </c>
      <c r="H34" s="1159">
        <v>332.00652180773091</v>
      </c>
      <c r="I34" s="1159">
        <v>8.2757682000595689E-2</v>
      </c>
      <c r="J34" s="1159">
        <v>15.795372663204892</v>
      </c>
      <c r="K34" s="1159">
        <v>16.834063022410486</v>
      </c>
      <c r="L34" s="1162">
        <v>1447.9961562310068</v>
      </c>
    </row>
    <row r="35" spans="1:14">
      <c r="A35" s="1152" t="s">
        <v>448</v>
      </c>
      <c r="B35" s="1255">
        <v>5991</v>
      </c>
      <c r="C35" s="1147">
        <v>2</v>
      </c>
      <c r="D35" s="1112">
        <f t="shared" si="0"/>
        <v>3.3383408446002337E-4</v>
      </c>
      <c r="E35" s="1147">
        <v>61</v>
      </c>
      <c r="F35" s="1112">
        <v>3.2786885245901641E-2</v>
      </c>
      <c r="G35" s="1159">
        <v>180.81</v>
      </c>
      <c r="H35" s="1159">
        <v>180.81</v>
      </c>
      <c r="I35" s="1159">
        <v>2.8465999999999998E-2</v>
      </c>
      <c r="J35" s="1159">
        <v>5.2440999999999995</v>
      </c>
      <c r="K35" s="1159">
        <v>17.465</v>
      </c>
      <c r="L35" s="1162">
        <v>2611.3794498931748</v>
      </c>
    </row>
    <row r="36" spans="1:14">
      <c r="A36" s="1152" t="s">
        <v>449</v>
      </c>
      <c r="B36" s="1255">
        <v>19146</v>
      </c>
      <c r="C36" s="1147">
        <v>80</v>
      </c>
      <c r="D36" s="1112">
        <f t="shared" si="0"/>
        <v>4.1784184686096308E-3</v>
      </c>
      <c r="E36" s="1147">
        <v>179</v>
      </c>
      <c r="F36" s="1112">
        <v>0.44692737430167595</v>
      </c>
      <c r="G36" s="1159">
        <v>470.67452499999956</v>
      </c>
      <c r="H36" s="1159">
        <v>486.11469999999855</v>
      </c>
      <c r="I36" s="1159">
        <v>4.3127025000000062E-2</v>
      </c>
      <c r="J36" s="1159">
        <v>2.1730550000000015</v>
      </c>
      <c r="K36" s="1159">
        <v>2.4785775000000019</v>
      </c>
      <c r="L36" s="1162">
        <v>831.43479969780878</v>
      </c>
    </row>
    <row r="37" spans="1:14">
      <c r="A37" s="1182" t="s">
        <v>824</v>
      </c>
      <c r="B37" s="1255">
        <v>174113</v>
      </c>
      <c r="C37" s="1111">
        <v>5005</v>
      </c>
      <c r="D37" s="1112">
        <f t="shared" si="0"/>
        <v>2.8745699631848282E-2</v>
      </c>
      <c r="E37" s="1147">
        <v>5052</v>
      </c>
      <c r="F37" s="1112">
        <v>0.99069675376088673</v>
      </c>
      <c r="G37" s="1159">
        <v>265.00101718281979</v>
      </c>
      <c r="H37" s="1159">
        <v>277.46696883116323</v>
      </c>
      <c r="I37" s="1159">
        <v>3.7048733466534957E-2</v>
      </c>
      <c r="J37" s="1159">
        <v>11.218553966034431</v>
      </c>
      <c r="K37" s="1159">
        <v>11.610142817183306</v>
      </c>
      <c r="L37" s="1162">
        <v>853.30270624822163</v>
      </c>
    </row>
    <row r="38" spans="1:14" ht="13">
      <c r="A38" s="1115" t="s">
        <v>451</v>
      </c>
      <c r="B38" s="1119" t="s">
        <v>361</v>
      </c>
      <c r="C38" s="1166" t="s">
        <v>361</v>
      </c>
      <c r="D38" s="1120" t="s">
        <v>361</v>
      </c>
      <c r="E38" s="1228" t="s">
        <v>361</v>
      </c>
      <c r="F38" s="1120" t="s">
        <v>361</v>
      </c>
      <c r="G38" s="1160" t="s">
        <v>361</v>
      </c>
      <c r="H38" s="1160" t="s">
        <v>361</v>
      </c>
      <c r="I38" s="1160" t="s">
        <v>361</v>
      </c>
      <c r="J38" s="1160" t="s">
        <v>361</v>
      </c>
      <c r="K38" s="1161" t="s">
        <v>361</v>
      </c>
      <c r="L38" s="1163" t="s">
        <v>361</v>
      </c>
    </row>
    <row r="39" spans="1:14">
      <c r="A39" s="1180" t="s">
        <v>452</v>
      </c>
      <c r="B39" s="1255">
        <v>1401702</v>
      </c>
      <c r="C39" s="1147">
        <v>31630</v>
      </c>
      <c r="D39" s="1112">
        <f>C39/B39</f>
        <v>2.2565424034495206E-2</v>
      </c>
      <c r="E39" s="1147">
        <v>31527</v>
      </c>
      <c r="F39" s="1280">
        <v>1.0032670409490279</v>
      </c>
      <c r="G39" s="1159">
        <v>321.44018381366152</v>
      </c>
      <c r="H39" s="1159">
        <v>349.53111149053819</v>
      </c>
      <c r="I39" s="1159">
        <v>6.3474378070405013E-2</v>
      </c>
      <c r="J39" s="1159">
        <v>15.250661148116643</v>
      </c>
      <c r="K39" s="1159">
        <v>15.90485044910316</v>
      </c>
      <c r="L39" s="1162">
        <v>1228.2666232154829</v>
      </c>
      <c r="M39" s="151"/>
    </row>
    <row r="40" spans="1:14">
      <c r="A40" s="1180" t="s">
        <v>826</v>
      </c>
      <c r="B40" s="1271" t="s">
        <v>565</v>
      </c>
      <c r="C40" s="1271" t="s">
        <v>565</v>
      </c>
      <c r="D40" s="1271" t="s">
        <v>565</v>
      </c>
      <c r="E40" s="1271" t="s">
        <v>565</v>
      </c>
      <c r="F40" s="1271" t="s">
        <v>565</v>
      </c>
      <c r="G40" s="1271" t="s">
        <v>565</v>
      </c>
      <c r="H40" s="1271" t="s">
        <v>565</v>
      </c>
      <c r="I40" s="1271" t="s">
        <v>565</v>
      </c>
      <c r="J40" s="1271" t="s">
        <v>565</v>
      </c>
      <c r="K40" s="1271" t="s">
        <v>565</v>
      </c>
      <c r="L40" s="1271" t="s">
        <v>565</v>
      </c>
    </row>
    <row r="41" spans="1:14">
      <c r="A41" s="1180" t="s">
        <v>827</v>
      </c>
      <c r="B41" s="1271" t="s">
        <v>565</v>
      </c>
      <c r="C41" s="1147" t="s">
        <v>361</v>
      </c>
      <c r="D41" s="1271" t="s">
        <v>565</v>
      </c>
      <c r="E41" s="1147" t="s">
        <v>361</v>
      </c>
      <c r="F41" s="1112"/>
      <c r="G41" s="1159" t="s">
        <v>361</v>
      </c>
      <c r="H41" s="1159" t="s">
        <v>361</v>
      </c>
      <c r="I41" s="1159" t="s">
        <v>361</v>
      </c>
      <c r="J41" s="1159" t="s">
        <v>361</v>
      </c>
      <c r="K41" s="1159" t="s">
        <v>361</v>
      </c>
      <c r="L41" s="1162" t="s">
        <v>361</v>
      </c>
    </row>
    <row r="42" spans="1:14">
      <c r="A42" s="1180" t="s">
        <v>828</v>
      </c>
      <c r="B42" s="1271" t="s">
        <v>565</v>
      </c>
      <c r="C42" s="1147">
        <v>7797</v>
      </c>
      <c r="D42" s="1271" t="s">
        <v>565</v>
      </c>
      <c r="E42" s="1147">
        <v>8067</v>
      </c>
      <c r="F42" s="1112">
        <v>0.96653030866493117</v>
      </c>
      <c r="G42" s="1159">
        <v>310.72490416990632</v>
      </c>
      <c r="H42" s="1159">
        <v>343.12422264975186</v>
      </c>
      <c r="I42" s="1159">
        <v>5.1580451455696889E-2</v>
      </c>
      <c r="J42" s="1159">
        <v>15.276749531867155</v>
      </c>
      <c r="K42" s="1159">
        <v>16.072981056812392</v>
      </c>
      <c r="L42" s="1162">
        <v>1252.0729385514564</v>
      </c>
      <c r="N42" s="1186"/>
    </row>
    <row r="43" spans="1:14">
      <c r="A43" s="1180" t="s">
        <v>831</v>
      </c>
      <c r="B43" s="1111" t="s">
        <v>361</v>
      </c>
      <c r="C43" s="1147">
        <v>19830</v>
      </c>
      <c r="D43" s="1112"/>
      <c r="E43" s="1147">
        <v>20303</v>
      </c>
      <c r="F43" s="1112">
        <v>0.97670295030291088</v>
      </c>
      <c r="G43" s="1159">
        <v>303.22847242162305</v>
      </c>
      <c r="H43" s="1159">
        <v>330.15121675772406</v>
      </c>
      <c r="I43" s="1159">
        <v>7.4139290670649768E-2</v>
      </c>
      <c r="J43" s="1159">
        <v>16.600018875447311</v>
      </c>
      <c r="K43" s="1159">
        <v>16.981022768538615</v>
      </c>
      <c r="L43" s="1162">
        <v>1206.5157288304608</v>
      </c>
    </row>
    <row r="44" spans="1:14">
      <c r="A44" s="1180" t="s">
        <v>834</v>
      </c>
      <c r="B44" s="1111"/>
      <c r="C44" s="1147"/>
      <c r="D44" s="1112"/>
      <c r="E44" s="1147"/>
      <c r="F44" s="1112"/>
      <c r="G44" s="1159"/>
      <c r="H44" s="1159"/>
      <c r="I44" s="1159"/>
      <c r="J44" s="1159"/>
      <c r="K44" s="1159"/>
      <c r="L44" s="1162"/>
    </row>
    <row r="45" spans="1:14">
      <c r="A45" s="1216" t="s">
        <v>792</v>
      </c>
      <c r="B45" s="1111"/>
      <c r="C45" s="1147">
        <v>16934</v>
      </c>
      <c r="D45" s="1112"/>
      <c r="E45" s="1147">
        <v>17250</v>
      </c>
      <c r="F45" s="1112">
        <v>0.98168115942028988</v>
      </c>
      <c r="G45" s="1159">
        <v>273.9155736898731</v>
      </c>
      <c r="H45" s="1159">
        <v>291.56051560821561</v>
      </c>
      <c r="I45" s="1159">
        <v>4.7256366186377491E-2</v>
      </c>
      <c r="J45" s="1159">
        <v>13.786880181882232</v>
      </c>
      <c r="K45" s="1159">
        <v>14.176829538207794</v>
      </c>
      <c r="L45" s="1162">
        <v>1036.0736725241504</v>
      </c>
    </row>
    <row r="46" spans="1:14">
      <c r="A46" s="1216" t="s">
        <v>793</v>
      </c>
      <c r="B46" s="1111"/>
      <c r="C46" s="1147">
        <v>13789</v>
      </c>
      <c r="D46" s="1112"/>
      <c r="E46" s="1147">
        <v>14131</v>
      </c>
      <c r="F46" s="1112">
        <v>0.97579789116127658</v>
      </c>
      <c r="G46" s="1159">
        <v>315.06262440795035</v>
      </c>
      <c r="H46" s="1159">
        <v>335.07882877655919</v>
      </c>
      <c r="I46" s="1159">
        <v>7.5092225977205843E-2</v>
      </c>
      <c r="J46" s="1159">
        <v>15.293337957790202</v>
      </c>
      <c r="K46" s="1159">
        <v>15.564411146564538</v>
      </c>
      <c r="L46" s="1162">
        <v>1078.1792750155353</v>
      </c>
    </row>
    <row r="47" spans="1:14">
      <c r="A47" s="1216" t="s">
        <v>794</v>
      </c>
      <c r="B47" s="1111" t="s">
        <v>361</v>
      </c>
      <c r="C47" s="1147">
        <v>4209</v>
      </c>
      <c r="D47" s="1112"/>
      <c r="E47" s="1147">
        <v>4285</v>
      </c>
      <c r="F47" s="1112">
        <v>0.98226371061843643</v>
      </c>
      <c r="G47" s="1159">
        <v>319.45423093371875</v>
      </c>
      <c r="H47" s="1159">
        <v>339.38681111903014</v>
      </c>
      <c r="I47" s="1159">
        <v>5.9898887859349909E-2</v>
      </c>
      <c r="J47" s="1159">
        <v>15.256669826563101</v>
      </c>
      <c r="K47" s="1159">
        <v>15.459811000238538</v>
      </c>
      <c r="L47" s="1162">
        <v>1068.3737865921642</v>
      </c>
    </row>
    <row r="48" spans="1:14">
      <c r="A48" s="1180" t="s">
        <v>835</v>
      </c>
      <c r="B48" s="1271" t="s">
        <v>565</v>
      </c>
      <c r="C48" s="1147">
        <v>6915</v>
      </c>
      <c r="D48" s="1272" t="s">
        <v>565</v>
      </c>
      <c r="E48" s="1147">
        <v>7025</v>
      </c>
      <c r="F48" s="1112">
        <v>0.98434163701067612</v>
      </c>
      <c r="G48" s="1159">
        <v>247.80589472160409</v>
      </c>
      <c r="H48" s="1159">
        <v>268.80219074474286</v>
      </c>
      <c r="I48" s="1159">
        <v>4.6457302386118497E-2</v>
      </c>
      <c r="J48" s="1159">
        <v>14.191604974689554</v>
      </c>
      <c r="K48" s="1159">
        <v>14.697648908167107</v>
      </c>
      <c r="L48" s="1162">
        <v>1116.8123149682535</v>
      </c>
    </row>
    <row r="49" spans="1:15" ht="13">
      <c r="A49" s="1115" t="s">
        <v>459</v>
      </c>
      <c r="B49" s="1119" t="s">
        <v>361</v>
      </c>
      <c r="C49" s="1166" t="s">
        <v>361</v>
      </c>
      <c r="D49" s="1120" t="s">
        <v>361</v>
      </c>
      <c r="E49" s="1228" t="s">
        <v>361</v>
      </c>
      <c r="F49" s="1120" t="s">
        <v>361</v>
      </c>
      <c r="G49" s="1160" t="s">
        <v>361</v>
      </c>
      <c r="H49" s="1160" t="s">
        <v>361</v>
      </c>
      <c r="I49" s="1160" t="s">
        <v>361</v>
      </c>
      <c r="J49" s="1160" t="s">
        <v>361</v>
      </c>
      <c r="K49" s="1161" t="s">
        <v>361</v>
      </c>
      <c r="L49" s="1163" t="s">
        <v>361</v>
      </c>
    </row>
    <row r="50" spans="1:15">
      <c r="A50" s="522" t="s">
        <v>460</v>
      </c>
      <c r="B50" s="1271" t="s">
        <v>565</v>
      </c>
      <c r="C50" s="1147">
        <v>4280</v>
      </c>
      <c r="D50" s="1272" t="s">
        <v>565</v>
      </c>
      <c r="E50" s="1147">
        <v>4457</v>
      </c>
      <c r="F50" s="1112">
        <v>0.96028718869194529</v>
      </c>
      <c r="G50" s="1159">
        <v>335.07097496533498</v>
      </c>
      <c r="H50" s="1159">
        <v>375.70206612149224</v>
      </c>
      <c r="I50" s="1159">
        <v>6.5525314252337319E-2</v>
      </c>
      <c r="J50" s="1159">
        <v>16.052965724299721</v>
      </c>
      <c r="K50" s="1159">
        <v>16.78352254672966</v>
      </c>
      <c r="L50" s="1162">
        <v>1371.8829755089739</v>
      </c>
    </row>
    <row r="51" spans="1:15">
      <c r="A51" s="522" t="s">
        <v>836</v>
      </c>
      <c r="B51" s="1111" t="s">
        <v>361</v>
      </c>
      <c r="C51" s="1147" t="s">
        <v>361</v>
      </c>
      <c r="D51" s="1112"/>
      <c r="E51" s="1147" t="s">
        <v>361</v>
      </c>
      <c r="F51" s="1112"/>
      <c r="G51" s="1159" t="s">
        <v>361</v>
      </c>
      <c r="H51" s="1159" t="s">
        <v>361</v>
      </c>
      <c r="I51" s="1159" t="s">
        <v>361</v>
      </c>
      <c r="J51" s="1159" t="s">
        <v>361</v>
      </c>
      <c r="K51" s="1159" t="s">
        <v>361</v>
      </c>
      <c r="L51" s="1162" t="s">
        <v>361</v>
      </c>
    </row>
    <row r="52" spans="1:15">
      <c r="A52" s="1216" t="s">
        <v>792</v>
      </c>
      <c r="B52" s="1212"/>
      <c r="C52" s="1213">
        <v>21911</v>
      </c>
      <c r="D52" s="1121"/>
      <c r="E52" s="1213">
        <v>22288</v>
      </c>
      <c r="F52" s="1121">
        <v>0.98308506819813357</v>
      </c>
      <c r="G52" s="1214">
        <v>306.18365859670871</v>
      </c>
      <c r="H52" s="1214">
        <v>327.69557911533701</v>
      </c>
      <c r="I52" s="1214">
        <v>5.5163445803476881E-2</v>
      </c>
      <c r="J52" s="1214">
        <v>15.673252521570889</v>
      </c>
      <c r="K52" s="1214">
        <v>16.066077504456594</v>
      </c>
      <c r="L52" s="1215">
        <v>1127.7257077616384</v>
      </c>
    </row>
    <row r="53" spans="1:15">
      <c r="A53" s="1216" t="s">
        <v>793</v>
      </c>
      <c r="B53" s="1212"/>
      <c r="C53" s="1213">
        <v>9303</v>
      </c>
      <c r="D53" s="1121"/>
      <c r="E53" s="1213">
        <v>9621</v>
      </c>
      <c r="F53" s="1121">
        <v>0.96694730277517926</v>
      </c>
      <c r="G53" s="1214">
        <v>289.19064326663323</v>
      </c>
      <c r="H53" s="1214">
        <v>304.93068529608996</v>
      </c>
      <c r="I53" s="1214">
        <v>7.9107214446964377E-2</v>
      </c>
      <c r="J53" s="1214">
        <v>13.075673653655869</v>
      </c>
      <c r="K53" s="1214">
        <v>13.293597334189007</v>
      </c>
      <c r="L53" s="1215">
        <v>976.69610522279811</v>
      </c>
    </row>
    <row r="54" spans="1:15">
      <c r="A54" s="1216" t="s">
        <v>794</v>
      </c>
      <c r="B54" s="1212"/>
      <c r="C54" s="1213">
        <v>3707</v>
      </c>
      <c r="D54" s="1212"/>
      <c r="E54" s="1213">
        <v>3757</v>
      </c>
      <c r="F54" s="1121">
        <v>0.98669150918285864</v>
      </c>
      <c r="G54" s="1214">
        <v>250.42811248989085</v>
      </c>
      <c r="H54" s="1214">
        <v>261.46717831131031</v>
      </c>
      <c r="I54" s="1214">
        <v>3.8624157270031934E-2</v>
      </c>
      <c r="J54" s="1214">
        <v>11.735247207985623</v>
      </c>
      <c r="K54" s="1214">
        <v>11.886776638792265</v>
      </c>
      <c r="L54" s="1215">
        <v>839.72727591246826</v>
      </c>
    </row>
    <row r="55" spans="1:15" ht="13" thickBot="1">
      <c r="A55" s="1122" t="s">
        <v>462</v>
      </c>
      <c r="B55" s="1273">
        <v>630364.373761</v>
      </c>
      <c r="C55" s="1169">
        <v>9010</v>
      </c>
      <c r="D55" s="1112">
        <f t="shared" ref="D55" si="1">C55/B55</f>
        <v>1.4293320458836882E-2</v>
      </c>
      <c r="E55" s="1169">
        <v>9328</v>
      </c>
      <c r="F55" s="1124">
        <v>0.96580555257798262</v>
      </c>
      <c r="G55" s="1167">
        <v>325.81375403459339</v>
      </c>
      <c r="H55" s="1167">
        <v>357.64420022199397</v>
      </c>
      <c r="I55" s="1167">
        <v>6.2281091231977698E-2</v>
      </c>
      <c r="J55" s="1167">
        <v>15.998029489452067</v>
      </c>
      <c r="K55" s="1167">
        <v>16.6820481575987</v>
      </c>
      <c r="L55" s="1168">
        <v>1326.685723067636</v>
      </c>
    </row>
    <row r="56" spans="1:15">
      <c r="A56" s="1189" t="s">
        <v>775</v>
      </c>
      <c r="B56" s="1183"/>
      <c r="C56" s="1184"/>
      <c r="D56" s="1185"/>
      <c r="E56" s="1183"/>
      <c r="F56" s="1185"/>
      <c r="G56" s="1186"/>
      <c r="H56" s="1186"/>
      <c r="I56" s="1186"/>
      <c r="J56" s="1186"/>
      <c r="K56" s="1186"/>
      <c r="L56" s="1187"/>
    </row>
    <row r="57" spans="1:15" s="1262" customFormat="1">
      <c r="A57" s="1256" t="s">
        <v>776</v>
      </c>
      <c r="B57" s="1257"/>
      <c r="C57" s="1258"/>
      <c r="D57" s="1259"/>
      <c r="E57" s="1257"/>
      <c r="F57" s="1259"/>
      <c r="G57" s="1260"/>
      <c r="H57" s="1260"/>
      <c r="I57" s="1260"/>
      <c r="J57" s="1260"/>
      <c r="K57" s="1260"/>
      <c r="L57" s="1261"/>
    </row>
    <row r="58" spans="1:15" s="1262" customFormat="1">
      <c r="A58" s="1263" t="s">
        <v>899</v>
      </c>
      <c r="B58" s="1257"/>
      <c r="C58" s="1258"/>
      <c r="D58" s="1259"/>
      <c r="E58" s="1257"/>
      <c r="F58" s="1259"/>
      <c r="G58" s="1260"/>
      <c r="H58" s="1260"/>
      <c r="I58" s="1260"/>
      <c r="J58" s="1260"/>
      <c r="K58" s="1260"/>
      <c r="L58" s="1261"/>
    </row>
    <row r="59" spans="1:15" s="1262" customFormat="1">
      <c r="A59" s="1264" t="s">
        <v>900</v>
      </c>
      <c r="B59" s="1257"/>
      <c r="C59" s="1258"/>
      <c r="D59" s="1259"/>
      <c r="E59" s="1257"/>
      <c r="F59" s="1259"/>
      <c r="G59" s="1260"/>
      <c r="H59" s="1260"/>
      <c r="I59" s="1260"/>
      <c r="J59" s="1260"/>
      <c r="K59" s="1260"/>
      <c r="L59" s="1261"/>
    </row>
    <row r="60" spans="1:15" s="1262" customFormat="1">
      <c r="A60" s="1439" t="s">
        <v>771</v>
      </c>
      <c r="B60" s="1439"/>
      <c r="C60" s="1439"/>
      <c r="D60" s="1439"/>
      <c r="E60" s="1439"/>
      <c r="F60" s="1439"/>
      <c r="G60" s="1439"/>
      <c r="H60" s="1439"/>
      <c r="I60" s="1439"/>
      <c r="J60" s="1439"/>
      <c r="K60" s="1439"/>
      <c r="L60" s="1439"/>
      <c r="M60" s="1265"/>
      <c r="N60" s="1265"/>
      <c r="O60" s="1265"/>
    </row>
    <row r="61" spans="1:15" s="1262" customFormat="1">
      <c r="A61" s="1439" t="s">
        <v>772</v>
      </c>
      <c r="B61" s="1439"/>
      <c r="C61" s="1439"/>
      <c r="D61" s="1439"/>
      <c r="E61" s="1439"/>
      <c r="F61" s="1439"/>
      <c r="G61" s="1439"/>
      <c r="H61" s="1439"/>
      <c r="I61" s="1439"/>
      <c r="J61" s="1439"/>
      <c r="K61" s="1439"/>
      <c r="L61" s="1439"/>
      <c r="M61" s="1266"/>
      <c r="N61" s="1266"/>
    </row>
    <row r="62" spans="1:15" s="1262" customFormat="1">
      <c r="A62" s="1440" t="s">
        <v>898</v>
      </c>
      <c r="B62" s="1440"/>
      <c r="C62" s="1440"/>
      <c r="D62" s="1440"/>
      <c r="E62" s="1440"/>
      <c r="F62" s="1440"/>
      <c r="G62" s="1440"/>
      <c r="H62" s="1440"/>
      <c r="I62" s="1440"/>
      <c r="J62" s="1440"/>
      <c r="K62" s="1440"/>
      <c r="L62" s="1440"/>
    </row>
    <row r="63" spans="1:15" s="1262" customFormat="1" ht="41.15" customHeight="1">
      <c r="A63" s="1440" t="s">
        <v>893</v>
      </c>
      <c r="B63" s="1440"/>
      <c r="C63" s="1440"/>
      <c r="D63" s="1440"/>
      <c r="E63" s="1440"/>
      <c r="F63" s="1440"/>
      <c r="G63" s="1440"/>
      <c r="H63" s="1440"/>
      <c r="I63" s="1440"/>
      <c r="J63" s="1440"/>
      <c r="K63" s="1440"/>
      <c r="L63" s="1440"/>
    </row>
    <row r="64" spans="1:15" s="1262" customFormat="1" ht="41.15" customHeight="1">
      <c r="A64" s="1434" t="s">
        <v>822</v>
      </c>
      <c r="B64" s="1434"/>
      <c r="C64" s="1434"/>
      <c r="D64" s="1434"/>
      <c r="E64" s="1434"/>
      <c r="F64" s="1434"/>
      <c r="G64" s="1434"/>
      <c r="H64" s="1434"/>
      <c r="I64" s="1434"/>
      <c r="J64" s="1434"/>
      <c r="K64" s="1434"/>
      <c r="L64" s="1434"/>
      <c r="M64" s="1266"/>
      <c r="N64" s="1266"/>
    </row>
    <row r="65" spans="1:18" s="1262" customFormat="1">
      <c r="A65" s="1262" t="s">
        <v>894</v>
      </c>
      <c r="B65" s="1266"/>
      <c r="C65" s="1266"/>
      <c r="D65" s="1266"/>
      <c r="E65" s="1266"/>
      <c r="F65" s="1266"/>
      <c r="G65" s="1266"/>
      <c r="H65" s="1266"/>
      <c r="I65" s="1265"/>
      <c r="J65" s="1265"/>
      <c r="K65" s="1265"/>
      <c r="L65" s="1265"/>
      <c r="M65" s="1266"/>
      <c r="N65" s="1266"/>
    </row>
    <row r="66" spans="1:18" s="1262" customFormat="1">
      <c r="A66" s="1266" t="s">
        <v>825</v>
      </c>
      <c r="B66" s="1266"/>
      <c r="C66" s="1266"/>
      <c r="D66" s="1266"/>
      <c r="E66" s="1266"/>
      <c r="F66" s="1266"/>
      <c r="G66" s="1266"/>
      <c r="H66" s="1266"/>
      <c r="I66" s="1266"/>
      <c r="J66" s="1266"/>
      <c r="K66" s="1266"/>
      <c r="L66" s="1266"/>
      <c r="M66" s="1266"/>
      <c r="N66" s="1266"/>
    </row>
    <row r="67" spans="1:18" s="1262" customFormat="1">
      <c r="A67" s="1266" t="s">
        <v>829</v>
      </c>
      <c r="B67" s="1266"/>
      <c r="C67" s="1266"/>
      <c r="D67" s="1266"/>
      <c r="E67" s="1266"/>
      <c r="F67" s="1266"/>
      <c r="G67" s="1266"/>
      <c r="H67" s="1266"/>
      <c r="I67" s="1266"/>
      <c r="J67" s="1266"/>
      <c r="K67" s="1266"/>
      <c r="L67" s="1266"/>
      <c r="M67" s="1266"/>
      <c r="N67" s="1266"/>
    </row>
    <row r="68" spans="1:18" s="1262" customFormat="1">
      <c r="A68" s="1266" t="s">
        <v>830</v>
      </c>
      <c r="B68" s="1266"/>
      <c r="C68" s="1266"/>
      <c r="D68" s="1266"/>
      <c r="E68" s="1266"/>
      <c r="F68" s="1266"/>
      <c r="G68" s="1266"/>
      <c r="H68" s="1266"/>
      <c r="I68" s="1266"/>
      <c r="J68" s="1266"/>
      <c r="K68" s="1266"/>
      <c r="L68" s="1266"/>
      <c r="M68" s="1266"/>
      <c r="N68" s="1266"/>
    </row>
    <row r="69" spans="1:18" s="1262" customFormat="1">
      <c r="A69" s="1262" t="s">
        <v>832</v>
      </c>
      <c r="B69" s="1266"/>
      <c r="C69" s="1266"/>
      <c r="D69" s="1266"/>
      <c r="E69" s="1266"/>
      <c r="F69" s="1266"/>
      <c r="G69" s="1266"/>
      <c r="H69" s="1266"/>
      <c r="I69" s="1266"/>
      <c r="J69" s="1266"/>
      <c r="K69" s="1266"/>
      <c r="L69" s="1266"/>
      <c r="M69" s="1266"/>
      <c r="N69" s="1266"/>
    </row>
    <row r="70" spans="1:18" s="1262" customFormat="1" ht="38.5" customHeight="1">
      <c r="A70" s="1434" t="s">
        <v>833</v>
      </c>
      <c r="B70" s="1434"/>
      <c r="C70" s="1434"/>
      <c r="D70" s="1434"/>
      <c r="E70" s="1434"/>
      <c r="F70" s="1434"/>
      <c r="G70" s="1434"/>
      <c r="H70" s="1434"/>
      <c r="I70" s="1434"/>
      <c r="J70" s="1434"/>
      <c r="K70" s="1434"/>
      <c r="L70" s="1434"/>
      <c r="M70" s="1266"/>
      <c r="N70" s="1266"/>
    </row>
    <row r="71" spans="1:18" s="1262" customFormat="1" ht="30.65" customHeight="1">
      <c r="A71" s="1434" t="s">
        <v>895</v>
      </c>
      <c r="B71" s="1434"/>
      <c r="C71" s="1434"/>
      <c r="D71" s="1434"/>
      <c r="E71" s="1434"/>
      <c r="F71" s="1434"/>
      <c r="G71" s="1434"/>
      <c r="H71" s="1434"/>
      <c r="I71" s="1434"/>
      <c r="J71" s="1434"/>
      <c r="K71" s="1434"/>
      <c r="L71" s="1434"/>
    </row>
    <row r="72" spans="1:18" s="1262" customFormat="1" ht="36" customHeight="1">
      <c r="A72" s="1434" t="s">
        <v>837</v>
      </c>
      <c r="B72" s="1434"/>
      <c r="C72" s="1434"/>
      <c r="D72" s="1434"/>
      <c r="E72" s="1434"/>
      <c r="F72" s="1434"/>
      <c r="G72" s="1434"/>
      <c r="H72" s="1434"/>
      <c r="I72" s="1434"/>
      <c r="J72" s="1434"/>
      <c r="K72" s="1434"/>
      <c r="L72" s="1434"/>
    </row>
    <row r="73" spans="1:18" s="1262" customFormat="1" ht="28" customHeight="1">
      <c r="A73" s="1434" t="s">
        <v>896</v>
      </c>
      <c r="B73" s="1434"/>
      <c r="C73" s="1434"/>
      <c r="D73" s="1434"/>
      <c r="E73" s="1434"/>
      <c r="F73" s="1434"/>
      <c r="G73" s="1434"/>
      <c r="H73" s="1434"/>
      <c r="I73" s="1434"/>
      <c r="J73" s="1434"/>
      <c r="K73" s="1434"/>
      <c r="L73" s="1434"/>
    </row>
    <row r="74" spans="1:18" s="1262" customFormat="1">
      <c r="A74" s="1434" t="s">
        <v>839</v>
      </c>
      <c r="B74" s="1434"/>
      <c r="C74" s="1434"/>
      <c r="D74" s="1434"/>
      <c r="E74" s="1434"/>
      <c r="F74" s="1434"/>
      <c r="G74" s="1434"/>
      <c r="H74" s="1434"/>
      <c r="I74" s="1434"/>
      <c r="J74" s="1434"/>
      <c r="K74" s="1434"/>
      <c r="L74" s="1434"/>
    </row>
    <row r="75" spans="1:18" s="1262" customFormat="1">
      <c r="A75" s="1434" t="s">
        <v>901</v>
      </c>
      <c r="B75" s="1434"/>
      <c r="C75" s="1434"/>
      <c r="D75" s="1434"/>
      <c r="E75" s="1434"/>
      <c r="F75" s="1434"/>
      <c r="G75" s="1434"/>
      <c r="H75" s="1434"/>
      <c r="I75" s="1434"/>
      <c r="J75" s="1434"/>
      <c r="K75" s="1434"/>
      <c r="L75" s="1434"/>
    </row>
    <row r="76" spans="1:18">
      <c r="A76" s="1193"/>
      <c r="B76" s="1193"/>
      <c r="C76" s="1193"/>
      <c r="D76" s="1193"/>
      <c r="E76" s="1193"/>
      <c r="F76" s="1193"/>
      <c r="G76" s="1193"/>
      <c r="H76" s="1193"/>
      <c r="I76" s="1193"/>
      <c r="J76" s="1193"/>
      <c r="K76" s="1193"/>
      <c r="L76" s="1193"/>
      <c r="M76" s="335"/>
      <c r="N76" s="335"/>
    </row>
    <row r="79" spans="1:18" s="1209" customFormat="1" ht="13.5" thickBot="1">
      <c r="A79" s="1269" t="s">
        <v>463</v>
      </c>
    </row>
    <row r="80" spans="1:18" s="992" customFormat="1" ht="95.15" customHeight="1" thickBot="1">
      <c r="A80" s="1125" t="s">
        <v>415</v>
      </c>
      <c r="B80" s="1126" t="s">
        <v>416</v>
      </c>
      <c r="C80" s="1126" t="s">
        <v>417</v>
      </c>
      <c r="D80" s="1126" t="s">
        <v>418</v>
      </c>
      <c r="E80" s="1126" t="s">
        <v>419</v>
      </c>
      <c r="F80" s="1126" t="s">
        <v>464</v>
      </c>
      <c r="G80" s="1126" t="s">
        <v>465</v>
      </c>
      <c r="H80" s="1126" t="s">
        <v>466</v>
      </c>
      <c r="I80" s="1126" t="s">
        <v>420</v>
      </c>
      <c r="J80" s="1126" t="s">
        <v>467</v>
      </c>
      <c r="K80" s="1126" t="s">
        <v>468</v>
      </c>
      <c r="L80" s="1126" t="s">
        <v>421</v>
      </c>
      <c r="M80" s="991"/>
      <c r="N80" s="991"/>
      <c r="O80" s="991"/>
      <c r="P80" s="991"/>
      <c r="Q80" s="991"/>
      <c r="R80" s="991"/>
    </row>
    <row r="81" spans="1:12" ht="13.5" thickBot="1">
      <c r="A81" s="1107" t="s">
        <v>422</v>
      </c>
      <c r="B81" s="1108" t="s">
        <v>361</v>
      </c>
      <c r="C81" s="1109" t="s">
        <v>361</v>
      </c>
      <c r="D81" s="1109" t="s">
        <v>361</v>
      </c>
      <c r="E81" s="1109" t="s">
        <v>361</v>
      </c>
      <c r="F81" s="1109" t="s">
        <v>361</v>
      </c>
      <c r="G81" s="1109" t="s">
        <v>361</v>
      </c>
      <c r="H81" s="1109" t="s">
        <v>361</v>
      </c>
      <c r="I81" s="1109" t="s">
        <v>361</v>
      </c>
      <c r="J81" s="1109" t="s">
        <v>361</v>
      </c>
      <c r="K81" s="1109" t="s">
        <v>361</v>
      </c>
      <c r="L81" s="1109" t="s">
        <v>361</v>
      </c>
    </row>
    <row r="82" spans="1:12" ht="13.5" thickBot="1">
      <c r="A82" s="1110" t="s">
        <v>423</v>
      </c>
      <c r="B82" s="522" t="s">
        <v>361</v>
      </c>
      <c r="C82" s="1111" t="s">
        <v>361</v>
      </c>
      <c r="D82" s="1112">
        <v>0</v>
      </c>
      <c r="E82" s="1111" t="s">
        <v>361</v>
      </c>
      <c r="F82" s="1112">
        <v>0</v>
      </c>
      <c r="G82" s="1128" t="s">
        <v>361</v>
      </c>
      <c r="H82" s="1129" t="s">
        <v>361</v>
      </c>
      <c r="I82" s="1129" t="s">
        <v>361</v>
      </c>
      <c r="J82" s="1129" t="s">
        <v>361</v>
      </c>
      <c r="K82" s="1129" t="s">
        <v>361</v>
      </c>
      <c r="L82" s="1129" t="s">
        <v>361</v>
      </c>
    </row>
    <row r="83" spans="1:12" ht="13.5" thickBot="1">
      <c r="A83" s="1110" t="s">
        <v>424</v>
      </c>
      <c r="B83" s="522" t="s">
        <v>361</v>
      </c>
      <c r="C83" s="1111" t="s">
        <v>361</v>
      </c>
      <c r="D83" s="1112">
        <v>0</v>
      </c>
      <c r="E83" s="1111" t="s">
        <v>361</v>
      </c>
      <c r="F83" s="1112">
        <v>0</v>
      </c>
      <c r="G83" s="1128" t="s">
        <v>361</v>
      </c>
      <c r="H83" s="1129" t="s">
        <v>361</v>
      </c>
      <c r="I83" s="1129" t="s">
        <v>361</v>
      </c>
      <c r="J83" s="1129" t="s">
        <v>361</v>
      </c>
      <c r="K83" s="1129" t="s">
        <v>361</v>
      </c>
      <c r="L83" s="1129" t="s">
        <v>361</v>
      </c>
    </row>
    <row r="84" spans="1:12" ht="13.5" thickBot="1">
      <c r="A84" s="1110" t="s">
        <v>425</v>
      </c>
      <c r="B84" s="522" t="s">
        <v>361</v>
      </c>
      <c r="C84" s="1111" t="s">
        <v>361</v>
      </c>
      <c r="D84" s="1112">
        <v>0</v>
      </c>
      <c r="E84" s="1111" t="s">
        <v>361</v>
      </c>
      <c r="F84" s="1112">
        <v>0</v>
      </c>
      <c r="G84" s="1128" t="s">
        <v>361</v>
      </c>
      <c r="H84" s="1129" t="s">
        <v>361</v>
      </c>
      <c r="I84" s="1129" t="s">
        <v>361</v>
      </c>
      <c r="J84" s="1129" t="s">
        <v>361</v>
      </c>
      <c r="K84" s="1129" t="s">
        <v>361</v>
      </c>
      <c r="L84" s="1129" t="s">
        <v>361</v>
      </c>
    </row>
    <row r="85" spans="1:12" ht="13.5" thickBot="1">
      <c r="A85" s="1110" t="s">
        <v>426</v>
      </c>
      <c r="B85" s="522" t="s">
        <v>361</v>
      </c>
      <c r="C85" s="1111" t="s">
        <v>361</v>
      </c>
      <c r="D85" s="1112">
        <v>0</v>
      </c>
      <c r="E85" s="1111" t="s">
        <v>361</v>
      </c>
      <c r="F85" s="1112">
        <v>0</v>
      </c>
      <c r="G85" s="1128" t="s">
        <v>361</v>
      </c>
      <c r="H85" s="1129" t="s">
        <v>361</v>
      </c>
      <c r="I85" s="1129" t="s">
        <v>361</v>
      </c>
      <c r="J85" s="1129" t="s">
        <v>361</v>
      </c>
      <c r="K85" s="1129" t="s">
        <v>361</v>
      </c>
      <c r="L85" s="1129" t="s">
        <v>361</v>
      </c>
    </row>
    <row r="86" spans="1:12" ht="13.5" thickBot="1">
      <c r="A86" s="1110" t="s">
        <v>427</v>
      </c>
      <c r="B86" s="522" t="s">
        <v>361</v>
      </c>
      <c r="C86" s="1111" t="s">
        <v>361</v>
      </c>
      <c r="D86" s="1112">
        <v>0</v>
      </c>
      <c r="E86" s="1111" t="s">
        <v>361</v>
      </c>
      <c r="F86" s="1112">
        <v>0</v>
      </c>
      <c r="G86" s="1128" t="s">
        <v>361</v>
      </c>
      <c r="H86" s="1129" t="s">
        <v>361</v>
      </c>
      <c r="I86" s="1129" t="s">
        <v>361</v>
      </c>
      <c r="J86" s="1129" t="s">
        <v>361</v>
      </c>
      <c r="K86" s="1129" t="s">
        <v>361</v>
      </c>
      <c r="L86" s="1129" t="s">
        <v>361</v>
      </c>
    </row>
    <row r="87" spans="1:12" ht="13.5" thickBot="1">
      <c r="A87" s="1110" t="s">
        <v>428</v>
      </c>
      <c r="B87" s="522" t="s">
        <v>361</v>
      </c>
      <c r="C87" s="1111" t="s">
        <v>361</v>
      </c>
      <c r="D87" s="1112">
        <v>0</v>
      </c>
      <c r="E87" s="1111" t="s">
        <v>361</v>
      </c>
      <c r="F87" s="1112">
        <v>0</v>
      </c>
      <c r="G87" s="1128" t="s">
        <v>361</v>
      </c>
      <c r="H87" s="1129" t="s">
        <v>361</v>
      </c>
      <c r="I87" s="1129" t="s">
        <v>361</v>
      </c>
      <c r="J87" s="1129" t="s">
        <v>361</v>
      </c>
      <c r="K87" s="1129" t="s">
        <v>361</v>
      </c>
      <c r="L87" s="1129" t="s">
        <v>361</v>
      </c>
    </row>
    <row r="88" spans="1:12" ht="13.5" thickBot="1">
      <c r="A88" s="1110" t="s">
        <v>429</v>
      </c>
      <c r="B88" s="1114" t="s">
        <v>361</v>
      </c>
      <c r="C88" s="1113" t="s">
        <v>361</v>
      </c>
      <c r="D88" s="1112">
        <v>0</v>
      </c>
      <c r="E88" s="1113" t="s">
        <v>361</v>
      </c>
      <c r="F88" s="1130">
        <v>0</v>
      </c>
      <c r="G88" s="1128" t="s">
        <v>361</v>
      </c>
      <c r="H88" s="1129" t="s">
        <v>361</v>
      </c>
      <c r="I88" s="1129" t="s">
        <v>361</v>
      </c>
      <c r="J88" s="1129" t="s">
        <v>361</v>
      </c>
      <c r="K88" s="1129" t="s">
        <v>361</v>
      </c>
      <c r="L88" s="1129" t="s">
        <v>361</v>
      </c>
    </row>
    <row r="89" spans="1:12" ht="13.5" thickBot="1">
      <c r="A89" s="1110" t="s">
        <v>430</v>
      </c>
      <c r="B89" s="1114" t="s">
        <v>361</v>
      </c>
      <c r="C89" s="1113" t="s">
        <v>361</v>
      </c>
      <c r="D89" s="1112">
        <v>0</v>
      </c>
      <c r="E89" s="1113" t="s">
        <v>361</v>
      </c>
      <c r="F89" s="1130">
        <v>0</v>
      </c>
      <c r="G89" s="1128" t="s">
        <v>361</v>
      </c>
      <c r="H89" s="1129" t="s">
        <v>361</v>
      </c>
      <c r="I89" s="1129" t="s">
        <v>361</v>
      </c>
      <c r="J89" s="1129" t="s">
        <v>361</v>
      </c>
      <c r="K89" s="1129" t="s">
        <v>361</v>
      </c>
      <c r="L89" s="1129" t="s">
        <v>361</v>
      </c>
    </row>
    <row r="90" spans="1:12" ht="13.5" thickBot="1">
      <c r="A90" s="1110" t="s">
        <v>431</v>
      </c>
      <c r="B90" s="1114" t="s">
        <v>361</v>
      </c>
      <c r="C90" s="1113" t="s">
        <v>361</v>
      </c>
      <c r="D90" s="1112">
        <v>0</v>
      </c>
      <c r="E90" s="1113" t="s">
        <v>361</v>
      </c>
      <c r="F90" s="1130">
        <v>0</v>
      </c>
      <c r="G90" s="1128" t="s">
        <v>361</v>
      </c>
      <c r="H90" s="1129" t="s">
        <v>361</v>
      </c>
      <c r="I90" s="1129" t="s">
        <v>361</v>
      </c>
      <c r="J90" s="1129" t="s">
        <v>361</v>
      </c>
      <c r="K90" s="1129" t="s">
        <v>361</v>
      </c>
      <c r="L90" s="1129" t="s">
        <v>361</v>
      </c>
    </row>
    <row r="91" spans="1:12" ht="13.5" thickBot="1">
      <c r="A91" s="1110" t="s">
        <v>432</v>
      </c>
      <c r="B91" s="1114" t="s">
        <v>361</v>
      </c>
      <c r="C91" s="1113" t="s">
        <v>361</v>
      </c>
      <c r="D91" s="1112">
        <v>0</v>
      </c>
      <c r="E91" s="1113" t="s">
        <v>361</v>
      </c>
      <c r="F91" s="1130">
        <v>0</v>
      </c>
      <c r="G91" s="1128" t="s">
        <v>361</v>
      </c>
      <c r="H91" s="1129" t="s">
        <v>361</v>
      </c>
      <c r="I91" s="1129" t="s">
        <v>361</v>
      </c>
      <c r="J91" s="1129" t="s">
        <v>361</v>
      </c>
      <c r="K91" s="1129" t="s">
        <v>361</v>
      </c>
      <c r="L91" s="1129" t="s">
        <v>361</v>
      </c>
    </row>
    <row r="92" spans="1:12" ht="13.5" thickBot="1">
      <c r="A92" s="1110" t="s">
        <v>433</v>
      </c>
      <c r="B92" s="1114" t="s">
        <v>361</v>
      </c>
      <c r="C92" s="1113" t="s">
        <v>361</v>
      </c>
      <c r="D92" s="1112">
        <v>0</v>
      </c>
      <c r="E92" s="1113" t="s">
        <v>361</v>
      </c>
      <c r="F92" s="1130">
        <v>0</v>
      </c>
      <c r="G92" s="1128" t="s">
        <v>361</v>
      </c>
      <c r="H92" s="1129" t="s">
        <v>361</v>
      </c>
      <c r="I92" s="1129" t="s">
        <v>361</v>
      </c>
      <c r="J92" s="1129" t="s">
        <v>361</v>
      </c>
      <c r="K92" s="1129" t="s">
        <v>361</v>
      </c>
      <c r="L92" s="1129" t="s">
        <v>361</v>
      </c>
    </row>
    <row r="93" spans="1:12" ht="13">
      <c r="A93" s="1110" t="s">
        <v>434</v>
      </c>
      <c r="B93" s="1114" t="s">
        <v>361</v>
      </c>
      <c r="C93" s="1113" t="s">
        <v>361</v>
      </c>
      <c r="D93" s="1112">
        <v>0</v>
      </c>
      <c r="E93" s="1113" t="s">
        <v>361</v>
      </c>
      <c r="F93" s="1130">
        <v>0</v>
      </c>
      <c r="G93" s="1128" t="s">
        <v>361</v>
      </c>
      <c r="H93" s="1129" t="s">
        <v>361</v>
      </c>
      <c r="I93" s="1129" t="s">
        <v>361</v>
      </c>
      <c r="J93" s="1129" t="s">
        <v>361</v>
      </c>
      <c r="K93" s="1129" t="s">
        <v>361</v>
      </c>
      <c r="L93" s="1129" t="s">
        <v>361</v>
      </c>
    </row>
    <row r="94" spans="1:12" ht="13">
      <c r="A94" s="1115" t="s">
        <v>435</v>
      </c>
      <c r="B94" s="1131" t="s">
        <v>361</v>
      </c>
      <c r="C94" s="1131" t="s">
        <v>361</v>
      </c>
      <c r="D94" s="1131" t="s">
        <v>361</v>
      </c>
      <c r="E94" s="1131" t="s">
        <v>361</v>
      </c>
      <c r="F94" s="1131" t="s">
        <v>361</v>
      </c>
      <c r="G94" s="1127" t="s">
        <v>361</v>
      </c>
      <c r="H94" s="1127" t="s">
        <v>361</v>
      </c>
      <c r="I94" s="1127" t="s">
        <v>361</v>
      </c>
      <c r="J94" s="1127" t="s">
        <v>361</v>
      </c>
      <c r="K94" s="1127" t="s">
        <v>361</v>
      </c>
      <c r="L94" s="1170" t="s">
        <v>361</v>
      </c>
    </row>
    <row r="95" spans="1:12">
      <c r="A95" s="522" t="s">
        <v>436</v>
      </c>
      <c r="B95" s="1111" t="s">
        <v>361</v>
      </c>
      <c r="C95" s="1111" t="s">
        <v>361</v>
      </c>
      <c r="D95" s="1112">
        <v>0</v>
      </c>
      <c r="E95" s="1111" t="s">
        <v>361</v>
      </c>
      <c r="F95" s="1112">
        <v>0</v>
      </c>
      <c r="G95" s="1111" t="s">
        <v>361</v>
      </c>
      <c r="H95" s="1111" t="s">
        <v>361</v>
      </c>
      <c r="I95" s="1111" t="s">
        <v>361</v>
      </c>
      <c r="J95" s="1111" t="s">
        <v>361</v>
      </c>
      <c r="K95" s="1111" t="s">
        <v>361</v>
      </c>
      <c r="L95" s="1111" t="s">
        <v>361</v>
      </c>
    </row>
    <row r="96" spans="1:12">
      <c r="A96" s="522" t="s">
        <v>326</v>
      </c>
      <c r="B96" s="1111" t="s">
        <v>361</v>
      </c>
      <c r="C96" s="1111" t="s">
        <v>361</v>
      </c>
      <c r="D96" s="1112">
        <v>0</v>
      </c>
      <c r="E96" s="1111" t="s">
        <v>361</v>
      </c>
      <c r="F96" s="1112">
        <v>0</v>
      </c>
      <c r="G96" s="1111" t="s">
        <v>361</v>
      </c>
      <c r="H96" s="1111" t="s">
        <v>361</v>
      </c>
      <c r="I96" s="1111" t="s">
        <v>361</v>
      </c>
      <c r="J96" s="1111" t="s">
        <v>361</v>
      </c>
      <c r="K96" s="1111" t="s">
        <v>361</v>
      </c>
      <c r="L96" s="1111" t="s">
        <v>361</v>
      </c>
    </row>
    <row r="97" spans="1:12">
      <c r="A97" s="522" t="s">
        <v>437</v>
      </c>
      <c r="B97" s="1111" t="s">
        <v>361</v>
      </c>
      <c r="C97" s="1111" t="s">
        <v>361</v>
      </c>
      <c r="D97" s="1112">
        <v>0</v>
      </c>
      <c r="E97" s="1111" t="s">
        <v>361</v>
      </c>
      <c r="F97" s="1112">
        <v>0</v>
      </c>
      <c r="G97" s="1111" t="s">
        <v>361</v>
      </c>
      <c r="H97" s="1111" t="s">
        <v>361</v>
      </c>
      <c r="I97" s="1111" t="s">
        <v>361</v>
      </c>
      <c r="J97" s="1111" t="s">
        <v>361</v>
      </c>
      <c r="K97" s="1111" t="s">
        <v>361</v>
      </c>
      <c r="L97" s="1111" t="s">
        <v>361</v>
      </c>
    </row>
    <row r="98" spans="1:12">
      <c r="A98" s="522" t="s">
        <v>438</v>
      </c>
      <c r="B98" s="1111" t="s">
        <v>361</v>
      </c>
      <c r="C98" s="1111" t="s">
        <v>361</v>
      </c>
      <c r="D98" s="1112">
        <v>0</v>
      </c>
      <c r="E98" s="1111" t="s">
        <v>361</v>
      </c>
      <c r="F98" s="1112">
        <v>0</v>
      </c>
      <c r="G98" s="1111" t="s">
        <v>361</v>
      </c>
      <c r="H98" s="1111" t="s">
        <v>361</v>
      </c>
      <c r="I98" s="1111" t="s">
        <v>361</v>
      </c>
      <c r="J98" s="1111" t="s">
        <v>361</v>
      </c>
      <c r="K98" s="1111" t="s">
        <v>361</v>
      </c>
      <c r="L98" s="1111" t="s">
        <v>361</v>
      </c>
    </row>
    <row r="99" spans="1:12">
      <c r="A99" s="522" t="s">
        <v>439</v>
      </c>
      <c r="B99" s="1111" t="s">
        <v>361</v>
      </c>
      <c r="C99" s="1111" t="s">
        <v>361</v>
      </c>
      <c r="D99" s="1112">
        <v>0</v>
      </c>
      <c r="E99" s="1111" t="s">
        <v>361</v>
      </c>
      <c r="F99" s="1112">
        <v>0</v>
      </c>
      <c r="G99" s="1111" t="s">
        <v>361</v>
      </c>
      <c r="H99" s="1111" t="s">
        <v>361</v>
      </c>
      <c r="I99" s="1111" t="s">
        <v>361</v>
      </c>
      <c r="J99" s="1111" t="s">
        <v>361</v>
      </c>
      <c r="K99" s="1111" t="s">
        <v>361</v>
      </c>
      <c r="L99" s="1111" t="s">
        <v>361</v>
      </c>
    </row>
    <row r="100" spans="1:12">
      <c r="A100" s="1118" t="s">
        <v>469</v>
      </c>
      <c r="B100" s="1111" t="s">
        <v>361</v>
      </c>
      <c r="C100" s="1111" t="s">
        <v>361</v>
      </c>
      <c r="D100" s="1112">
        <v>0</v>
      </c>
      <c r="E100" s="1111" t="s">
        <v>361</v>
      </c>
      <c r="F100" s="1112">
        <v>0</v>
      </c>
      <c r="G100" s="1111" t="s">
        <v>361</v>
      </c>
      <c r="H100" s="1111" t="s">
        <v>361</v>
      </c>
      <c r="I100" s="1111" t="s">
        <v>361</v>
      </c>
      <c r="J100" s="1111" t="s">
        <v>361</v>
      </c>
      <c r="K100" s="1111" t="s">
        <v>361</v>
      </c>
      <c r="L100" s="1111" t="s">
        <v>361</v>
      </c>
    </row>
    <row r="101" spans="1:12">
      <c r="A101" s="1118" t="s">
        <v>470</v>
      </c>
      <c r="B101" s="1111" t="s">
        <v>361</v>
      </c>
      <c r="C101" s="1111" t="s">
        <v>361</v>
      </c>
      <c r="D101" s="1112">
        <v>0</v>
      </c>
      <c r="E101" s="1111" t="s">
        <v>361</v>
      </c>
      <c r="F101" s="1112">
        <v>0</v>
      </c>
      <c r="G101" s="1111" t="s">
        <v>361</v>
      </c>
      <c r="H101" s="1111" t="s">
        <v>361</v>
      </c>
      <c r="I101" s="1111" t="s">
        <v>361</v>
      </c>
      <c r="J101" s="1111" t="s">
        <v>361</v>
      </c>
      <c r="K101" s="1111" t="s">
        <v>361</v>
      </c>
      <c r="L101" s="1111" t="s">
        <v>361</v>
      </c>
    </row>
    <row r="102" spans="1:12">
      <c r="A102" s="1118" t="s">
        <v>471</v>
      </c>
      <c r="B102" s="1111" t="s">
        <v>361</v>
      </c>
      <c r="C102" s="1111" t="s">
        <v>361</v>
      </c>
      <c r="D102" s="1112">
        <v>0</v>
      </c>
      <c r="E102" s="1111" t="s">
        <v>361</v>
      </c>
      <c r="F102" s="1112">
        <v>0</v>
      </c>
      <c r="G102" s="1111" t="s">
        <v>361</v>
      </c>
      <c r="H102" s="1111" t="s">
        <v>361</v>
      </c>
      <c r="I102" s="1111" t="s">
        <v>361</v>
      </c>
      <c r="J102" s="1111" t="s">
        <v>361</v>
      </c>
      <c r="K102" s="1111" t="s">
        <v>361</v>
      </c>
      <c r="L102" s="1111" t="s">
        <v>361</v>
      </c>
    </row>
    <row r="103" spans="1:12">
      <c r="A103" s="1118" t="s">
        <v>472</v>
      </c>
      <c r="B103" s="1111" t="s">
        <v>361</v>
      </c>
      <c r="C103" s="1111" t="s">
        <v>361</v>
      </c>
      <c r="D103" s="1112">
        <v>0</v>
      </c>
      <c r="E103" s="1111" t="s">
        <v>361</v>
      </c>
      <c r="F103" s="1112">
        <v>0</v>
      </c>
      <c r="G103" s="1111" t="s">
        <v>361</v>
      </c>
      <c r="H103" s="1111" t="s">
        <v>361</v>
      </c>
      <c r="I103" s="1111" t="s">
        <v>361</v>
      </c>
      <c r="J103" s="1111" t="s">
        <v>361</v>
      </c>
      <c r="K103" s="1111" t="s">
        <v>361</v>
      </c>
      <c r="L103" s="1111" t="s">
        <v>361</v>
      </c>
    </row>
    <row r="104" spans="1:12">
      <c r="A104" s="1118" t="s">
        <v>450</v>
      </c>
      <c r="B104" s="1111" t="s">
        <v>361</v>
      </c>
      <c r="C104" s="1111" t="s">
        <v>361</v>
      </c>
      <c r="D104" s="1112">
        <v>0</v>
      </c>
      <c r="E104" s="1111" t="s">
        <v>361</v>
      </c>
      <c r="F104" s="1112">
        <v>0</v>
      </c>
      <c r="G104" s="1111" t="s">
        <v>361</v>
      </c>
      <c r="H104" s="1111" t="s">
        <v>361</v>
      </c>
      <c r="I104" s="1111" t="s">
        <v>361</v>
      </c>
      <c r="J104" s="1111" t="s">
        <v>361</v>
      </c>
      <c r="K104" s="1111" t="s">
        <v>361</v>
      </c>
      <c r="L104" s="1111" t="s">
        <v>361</v>
      </c>
    </row>
    <row r="105" spans="1:12" ht="13">
      <c r="A105" s="1115" t="s">
        <v>451</v>
      </c>
      <c r="B105" s="1131" t="s">
        <v>361</v>
      </c>
      <c r="C105" s="1131" t="s">
        <v>361</v>
      </c>
      <c r="D105" s="1131" t="s">
        <v>361</v>
      </c>
      <c r="E105" s="1131" t="s">
        <v>361</v>
      </c>
      <c r="F105" s="1131" t="s">
        <v>361</v>
      </c>
      <c r="G105" s="1131" t="s">
        <v>361</v>
      </c>
      <c r="H105" s="1131" t="s">
        <v>361</v>
      </c>
      <c r="I105" s="1131" t="s">
        <v>361</v>
      </c>
      <c r="J105" s="1131" t="s">
        <v>361</v>
      </c>
      <c r="K105" s="1131" t="s">
        <v>361</v>
      </c>
      <c r="L105" s="1171" t="s">
        <v>361</v>
      </c>
    </row>
    <row r="106" spans="1:12">
      <c r="A106" s="522" t="s">
        <v>452</v>
      </c>
      <c r="B106" s="1111" t="s">
        <v>361</v>
      </c>
      <c r="C106" s="1111" t="s">
        <v>361</v>
      </c>
      <c r="D106" s="1112">
        <v>0</v>
      </c>
      <c r="E106" s="1111" t="s">
        <v>361</v>
      </c>
      <c r="F106" s="1112">
        <v>0</v>
      </c>
      <c r="G106" s="1111" t="s">
        <v>361</v>
      </c>
      <c r="H106" s="1111" t="s">
        <v>361</v>
      </c>
      <c r="I106" s="1111" t="s">
        <v>361</v>
      </c>
      <c r="J106" s="1111" t="s">
        <v>361</v>
      </c>
      <c r="K106" s="1111" t="s">
        <v>361</v>
      </c>
      <c r="L106" s="1111" t="s">
        <v>361</v>
      </c>
    </row>
    <row r="107" spans="1:12">
      <c r="A107" s="522" t="s">
        <v>453</v>
      </c>
      <c r="B107" s="1111" t="s">
        <v>361</v>
      </c>
      <c r="C107" s="1111" t="s">
        <v>361</v>
      </c>
      <c r="D107" s="1112">
        <v>0</v>
      </c>
      <c r="E107" s="1111" t="s">
        <v>361</v>
      </c>
      <c r="F107" s="1112">
        <v>0</v>
      </c>
      <c r="G107" s="1111" t="s">
        <v>361</v>
      </c>
      <c r="H107" s="1111" t="s">
        <v>361</v>
      </c>
      <c r="I107" s="1111" t="s">
        <v>361</v>
      </c>
      <c r="J107" s="1111" t="s">
        <v>361</v>
      </c>
      <c r="K107" s="1111" t="s">
        <v>361</v>
      </c>
      <c r="L107" s="1111" t="s">
        <v>361</v>
      </c>
    </row>
    <row r="108" spans="1:12">
      <c r="A108" s="522" t="s">
        <v>454</v>
      </c>
      <c r="B108" s="1111" t="s">
        <v>361</v>
      </c>
      <c r="C108" s="1111" t="s">
        <v>361</v>
      </c>
      <c r="D108" s="1112">
        <v>0</v>
      </c>
      <c r="E108" s="1111" t="s">
        <v>361</v>
      </c>
      <c r="F108" s="1112">
        <v>0</v>
      </c>
      <c r="G108" s="1111" t="s">
        <v>361</v>
      </c>
      <c r="H108" s="1111" t="s">
        <v>361</v>
      </c>
      <c r="I108" s="1111" t="s">
        <v>361</v>
      </c>
      <c r="J108" s="1111" t="s">
        <v>361</v>
      </c>
      <c r="K108" s="1111" t="s">
        <v>361</v>
      </c>
      <c r="L108" s="1111" t="s">
        <v>361</v>
      </c>
    </row>
    <row r="109" spans="1:12">
      <c r="A109" s="522" t="s">
        <v>455</v>
      </c>
      <c r="B109" s="1111" t="s">
        <v>361</v>
      </c>
      <c r="C109" s="1111" t="s">
        <v>361</v>
      </c>
      <c r="D109" s="1112">
        <v>0</v>
      </c>
      <c r="E109" s="1111" t="s">
        <v>361</v>
      </c>
      <c r="F109" s="1112">
        <v>0</v>
      </c>
      <c r="G109" s="1111" t="s">
        <v>361</v>
      </c>
      <c r="H109" s="1111" t="s">
        <v>361</v>
      </c>
      <c r="I109" s="1111" t="s">
        <v>361</v>
      </c>
      <c r="J109" s="1111" t="s">
        <v>361</v>
      </c>
      <c r="K109" s="1111" t="s">
        <v>361</v>
      </c>
      <c r="L109" s="1111" t="s">
        <v>361</v>
      </c>
    </row>
    <row r="110" spans="1:12">
      <c r="A110" s="522" t="s">
        <v>456</v>
      </c>
      <c r="B110" s="1111" t="s">
        <v>361</v>
      </c>
      <c r="C110" s="1111" t="s">
        <v>361</v>
      </c>
      <c r="D110" s="1112">
        <v>0</v>
      </c>
      <c r="E110" s="1111" t="s">
        <v>361</v>
      </c>
      <c r="F110" s="1112">
        <v>0</v>
      </c>
      <c r="G110" s="1111" t="s">
        <v>361</v>
      </c>
      <c r="H110" s="1111" t="s">
        <v>361</v>
      </c>
      <c r="I110" s="1111" t="s">
        <v>361</v>
      </c>
      <c r="J110" s="1111" t="s">
        <v>361</v>
      </c>
      <c r="K110" s="1111" t="s">
        <v>361</v>
      </c>
      <c r="L110" s="1111" t="s">
        <v>361</v>
      </c>
    </row>
    <row r="111" spans="1:12">
      <c r="A111" s="522" t="s">
        <v>457</v>
      </c>
      <c r="B111" s="1111" t="s">
        <v>361</v>
      </c>
      <c r="C111" s="1111" t="s">
        <v>361</v>
      </c>
      <c r="D111" s="1112">
        <v>0</v>
      </c>
      <c r="E111" s="1111" t="s">
        <v>361</v>
      </c>
      <c r="F111" s="1112">
        <v>0</v>
      </c>
      <c r="G111" s="1111" t="s">
        <v>361</v>
      </c>
      <c r="H111" s="1111" t="s">
        <v>361</v>
      </c>
      <c r="I111" s="1111" t="s">
        <v>361</v>
      </c>
      <c r="J111" s="1111" t="s">
        <v>361</v>
      </c>
      <c r="K111" s="1111" t="s">
        <v>361</v>
      </c>
      <c r="L111" s="1111" t="s">
        <v>361</v>
      </c>
    </row>
    <row r="112" spans="1:12">
      <c r="A112" s="522" t="s">
        <v>458</v>
      </c>
      <c r="B112" s="1111" t="s">
        <v>361</v>
      </c>
      <c r="C112" s="1111" t="s">
        <v>361</v>
      </c>
      <c r="D112" s="1112">
        <v>0</v>
      </c>
      <c r="E112" s="1111" t="s">
        <v>361</v>
      </c>
      <c r="F112" s="1112">
        <v>0</v>
      </c>
      <c r="G112" s="1111" t="s">
        <v>361</v>
      </c>
      <c r="H112" s="1111" t="s">
        <v>361</v>
      </c>
      <c r="I112" s="1111" t="s">
        <v>361</v>
      </c>
      <c r="J112" s="1111" t="s">
        <v>361</v>
      </c>
      <c r="K112" s="1111" t="s">
        <v>361</v>
      </c>
      <c r="L112" s="1111" t="s">
        <v>361</v>
      </c>
    </row>
    <row r="113" spans="1:15" ht="13">
      <c r="A113" s="1115" t="s">
        <v>459</v>
      </c>
      <c r="B113" s="1131" t="s">
        <v>361</v>
      </c>
      <c r="C113" s="1131" t="s">
        <v>361</v>
      </c>
      <c r="D113" s="1131" t="s">
        <v>361</v>
      </c>
      <c r="E113" s="1131" t="s">
        <v>361</v>
      </c>
      <c r="F113" s="1131" t="s">
        <v>361</v>
      </c>
      <c r="G113" s="1131" t="s">
        <v>361</v>
      </c>
      <c r="H113" s="1131" t="s">
        <v>361</v>
      </c>
      <c r="I113" s="1131" t="s">
        <v>361</v>
      </c>
      <c r="J113" s="1131" t="s">
        <v>361</v>
      </c>
      <c r="K113" s="1131" t="s">
        <v>361</v>
      </c>
      <c r="L113" s="1171" t="s">
        <v>361</v>
      </c>
    </row>
    <row r="114" spans="1:15">
      <c r="A114" s="522" t="s">
        <v>460</v>
      </c>
      <c r="B114" s="1111" t="s">
        <v>361</v>
      </c>
      <c r="C114" s="1111" t="s">
        <v>361</v>
      </c>
      <c r="D114" s="1112">
        <v>0</v>
      </c>
      <c r="E114" s="1111" t="s">
        <v>361</v>
      </c>
      <c r="F114" s="1112">
        <v>0</v>
      </c>
      <c r="G114" s="1111" t="s">
        <v>361</v>
      </c>
      <c r="H114" s="1111" t="s">
        <v>361</v>
      </c>
      <c r="I114" s="1111" t="s">
        <v>361</v>
      </c>
      <c r="J114" s="1111" t="s">
        <v>361</v>
      </c>
      <c r="K114" s="1111" t="s">
        <v>361</v>
      </c>
      <c r="L114" s="1111" t="s">
        <v>361</v>
      </c>
    </row>
    <row r="115" spans="1:15">
      <c r="A115" s="522" t="s">
        <v>461</v>
      </c>
      <c r="B115" s="1111" t="s">
        <v>361</v>
      </c>
      <c r="C115" s="1111" t="s">
        <v>361</v>
      </c>
      <c r="D115" s="1112">
        <v>0</v>
      </c>
      <c r="E115" s="1111" t="s">
        <v>361</v>
      </c>
      <c r="F115" s="1112">
        <v>0</v>
      </c>
      <c r="G115" s="1111" t="s">
        <v>361</v>
      </c>
      <c r="H115" s="1111" t="s">
        <v>361</v>
      </c>
      <c r="I115" s="1111" t="s">
        <v>361</v>
      </c>
      <c r="J115" s="1111" t="s">
        <v>361</v>
      </c>
      <c r="K115" s="1111" t="s">
        <v>361</v>
      </c>
      <c r="L115" s="1111" t="s">
        <v>361</v>
      </c>
    </row>
    <row r="116" spans="1:15" ht="13" thickBot="1">
      <c r="A116" s="1122" t="s">
        <v>462</v>
      </c>
      <c r="B116" s="1123" t="s">
        <v>361</v>
      </c>
      <c r="C116" s="1123" t="s">
        <v>361</v>
      </c>
      <c r="D116" s="1124">
        <v>0</v>
      </c>
      <c r="E116" s="1123" t="s">
        <v>361</v>
      </c>
      <c r="F116" s="1124">
        <v>0</v>
      </c>
      <c r="G116" s="1123" t="s">
        <v>361</v>
      </c>
      <c r="H116" s="1123" t="s">
        <v>361</v>
      </c>
      <c r="I116" s="1123" t="s">
        <v>361</v>
      </c>
      <c r="J116" s="1123" t="s">
        <v>361</v>
      </c>
      <c r="K116" s="1123" t="s">
        <v>361</v>
      </c>
      <c r="L116" s="1123" t="s">
        <v>361</v>
      </c>
    </row>
    <row r="118" spans="1:15" ht="30.75" customHeight="1">
      <c r="A118" s="1284" t="s">
        <v>473</v>
      </c>
      <c r="B118" s="1284"/>
      <c r="C118" s="1284"/>
      <c r="D118" s="1284"/>
      <c r="E118" s="1284"/>
      <c r="F118" s="1284"/>
      <c r="G118" s="1284"/>
      <c r="H118" s="1284"/>
      <c r="I118" s="1284"/>
      <c r="J118" s="1284"/>
      <c r="K118" s="1284"/>
      <c r="L118" s="1284"/>
    </row>
    <row r="119" spans="1:15" ht="28.5" customHeight="1">
      <c r="A119" s="1438" t="s">
        <v>761</v>
      </c>
      <c r="B119" s="1438"/>
      <c r="C119" s="1438"/>
      <c r="D119" s="1438"/>
      <c r="E119" s="1438"/>
      <c r="F119" s="1438"/>
      <c r="G119" s="1438"/>
      <c r="H119" s="1438"/>
      <c r="I119" s="1438"/>
      <c r="J119" s="1438"/>
      <c r="K119" s="1438"/>
      <c r="L119" s="1438"/>
      <c r="M119" s="1158"/>
      <c r="N119" s="1158"/>
      <c r="O119" s="1158"/>
    </row>
    <row r="120" spans="1:15" ht="30" customHeight="1">
      <c r="A120" s="1433" t="s">
        <v>760</v>
      </c>
      <c r="B120" s="1433"/>
      <c r="C120" s="1433"/>
      <c r="D120" s="1433"/>
      <c r="E120" s="1433"/>
      <c r="F120" s="1433"/>
      <c r="G120" s="1433"/>
      <c r="H120" s="1433"/>
      <c r="I120" s="1433"/>
      <c r="J120" s="1433"/>
      <c r="K120" s="1433"/>
      <c r="L120" s="1433"/>
      <c r="M120" s="335"/>
      <c r="N120" s="335"/>
    </row>
    <row r="121" spans="1:15" ht="16.5" customHeight="1">
      <c r="A121" s="1284" t="s">
        <v>790</v>
      </c>
      <c r="B121" s="1284"/>
      <c r="C121" s="1284"/>
      <c r="D121" s="1284"/>
      <c r="E121" s="1284"/>
      <c r="F121" s="1284"/>
      <c r="G121" s="1284"/>
      <c r="H121" s="1284"/>
      <c r="I121" s="1284"/>
      <c r="J121" s="1284"/>
      <c r="K121" s="1284"/>
      <c r="L121" s="1284"/>
    </row>
  </sheetData>
  <mergeCells count="18">
    <mergeCell ref="A73:L73"/>
    <mergeCell ref="A74:L74"/>
    <mergeCell ref="A120:L120"/>
    <mergeCell ref="A121:L121"/>
    <mergeCell ref="A75:L75"/>
    <mergeCell ref="A1:L1"/>
    <mergeCell ref="A2:L2"/>
    <mergeCell ref="A3:L3"/>
    <mergeCell ref="A119:L119"/>
    <mergeCell ref="A118:L118"/>
    <mergeCell ref="A60:L60"/>
    <mergeCell ref="A61:L61"/>
    <mergeCell ref="A62:L62"/>
    <mergeCell ref="A63:L63"/>
    <mergeCell ref="A64:L64"/>
    <mergeCell ref="A70:L70"/>
    <mergeCell ref="A71:L71"/>
    <mergeCell ref="A72:L72"/>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dimension ref="A1:L23"/>
  <sheetViews>
    <sheetView zoomScale="107" zoomScaleNormal="115" workbookViewId="0">
      <selection sqref="A1:M1"/>
    </sheetView>
  </sheetViews>
  <sheetFormatPr defaultColWidth="17.54296875" defaultRowHeight="14"/>
  <cols>
    <col min="1" max="1" width="20.1796875" style="366" customWidth="1"/>
    <col min="2" max="2" width="70.54296875" style="366" customWidth="1"/>
    <col min="3" max="3" width="9.453125" style="366" customWidth="1"/>
    <col min="4" max="4" width="11.81640625" style="366" customWidth="1"/>
    <col min="5" max="5" width="13.453125" style="366" customWidth="1"/>
    <col min="6" max="6" width="8.453125" style="366" customWidth="1"/>
    <col min="7" max="7" width="12" style="366" customWidth="1"/>
    <col min="8" max="16384" width="17.54296875" style="366"/>
  </cols>
  <sheetData>
    <row r="1" spans="1:12" s="1246" customFormat="1" ht="19.5" customHeight="1">
      <c r="A1" s="1435" t="s">
        <v>474</v>
      </c>
      <c r="B1" s="1435"/>
      <c r="C1" s="1435"/>
      <c r="D1" s="1435"/>
      <c r="E1" s="1435"/>
      <c r="F1" s="1435"/>
      <c r="G1" s="1435"/>
    </row>
    <row r="2" spans="1:12" s="1246" customFormat="1" ht="15" customHeight="1">
      <c r="A2" s="1435" t="s">
        <v>1</v>
      </c>
      <c r="B2" s="1435"/>
      <c r="C2" s="1435"/>
      <c r="D2" s="1435"/>
      <c r="E2" s="1435"/>
      <c r="F2" s="1435"/>
    </row>
    <row r="3" spans="1:12" s="1246" customFormat="1" ht="15.75" customHeight="1">
      <c r="A3" s="1444" t="s">
        <v>785</v>
      </c>
      <c r="B3" s="1435"/>
      <c r="C3" s="1435"/>
      <c r="D3" s="1435"/>
      <c r="E3" s="1435"/>
      <c r="F3" s="1435"/>
    </row>
    <row r="4" spans="1:12" ht="20">
      <c r="A4" s="524"/>
      <c r="B4"/>
      <c r="C4" s="365"/>
      <c r="D4" s="523"/>
    </row>
    <row r="5" spans="1:12" ht="41.15" customHeight="1">
      <c r="A5" s="483" t="s">
        <v>475</v>
      </c>
      <c r="B5" s="483" t="s">
        <v>476</v>
      </c>
      <c r="C5" s="483" t="s">
        <v>477</v>
      </c>
      <c r="D5" s="483" t="s">
        <v>478</v>
      </c>
      <c r="E5" s="483" t="s">
        <v>479</v>
      </c>
      <c r="F5" s="483" t="s">
        <v>480</v>
      </c>
      <c r="G5" s="483" t="s">
        <v>481</v>
      </c>
      <c r="H5"/>
    </row>
    <row r="6" spans="1:12" ht="20">
      <c r="A6" s="525" t="s">
        <v>482</v>
      </c>
      <c r="B6" s="526"/>
      <c r="C6" s="1198"/>
      <c r="D6" s="1199"/>
      <c r="E6" s="1199"/>
      <c r="F6" s="1199"/>
      <c r="G6" s="1200"/>
      <c r="H6" s="367"/>
      <c r="I6" s="367"/>
      <c r="J6" s="367"/>
      <c r="K6" s="367"/>
    </row>
    <row r="7" spans="1:12" ht="20">
      <c r="A7" s="525" t="s">
        <v>483</v>
      </c>
      <c r="B7" s="526"/>
      <c r="C7" s="1198"/>
      <c r="D7" s="1198">
        <v>0</v>
      </c>
      <c r="E7" s="1200"/>
      <c r="F7" s="1200"/>
      <c r="G7" s="1200"/>
      <c r="H7" s="367"/>
      <c r="I7" s="367"/>
      <c r="J7" s="367"/>
      <c r="K7" s="367"/>
    </row>
    <row r="8" spans="1:12" ht="20">
      <c r="A8" s="525" t="s">
        <v>484</v>
      </c>
      <c r="B8" s="526"/>
      <c r="C8" s="1198"/>
      <c r="D8" s="1198"/>
      <c r="E8" s="1201"/>
      <c r="F8" s="1201"/>
      <c r="G8" s="1201"/>
      <c r="H8" s="368"/>
      <c r="I8" s="368"/>
      <c r="J8" s="368"/>
      <c r="K8" s="368"/>
    </row>
    <row r="9" spans="1:12" ht="20">
      <c r="A9" s="525" t="s">
        <v>485</v>
      </c>
      <c r="B9" s="526"/>
      <c r="C9" s="1198"/>
      <c r="D9" s="1198"/>
      <c r="E9" s="1200"/>
      <c r="F9" s="1200"/>
      <c r="G9" s="1200"/>
      <c r="H9" s="367"/>
      <c r="I9" s="367"/>
      <c r="J9" s="367"/>
      <c r="K9" s="367"/>
    </row>
    <row r="10" spans="1:12" ht="20">
      <c r="A10" s="525" t="s">
        <v>486</v>
      </c>
      <c r="B10" s="526"/>
      <c r="C10" s="1198"/>
      <c r="D10" s="1198"/>
      <c r="E10" s="1201"/>
      <c r="F10" s="1201"/>
      <c r="G10" s="1201"/>
      <c r="H10" s="368"/>
      <c r="I10" s="368"/>
      <c r="J10" s="368"/>
      <c r="K10" s="368"/>
    </row>
    <row r="11" spans="1:12">
      <c r="A11" s="525" t="s">
        <v>487</v>
      </c>
      <c r="B11" s="526"/>
      <c r="C11" s="1198"/>
      <c r="D11" s="1198"/>
      <c r="E11" s="1198"/>
      <c r="F11" s="1198"/>
      <c r="G11" s="1198"/>
    </row>
    <row r="12" spans="1:12">
      <c r="A12" s="525" t="s">
        <v>488</v>
      </c>
      <c r="B12" s="526"/>
      <c r="C12" s="1198"/>
      <c r="D12" s="1198"/>
      <c r="E12" s="1198"/>
      <c r="F12" s="1198"/>
      <c r="G12" s="1198"/>
    </row>
    <row r="13" spans="1:12">
      <c r="A13" s="369"/>
      <c r="B13" s="369"/>
    </row>
    <row r="14" spans="1:12" ht="33" customHeight="1">
      <c r="A14" s="1445" t="s">
        <v>821</v>
      </c>
      <c r="B14" s="1434"/>
      <c r="C14" s="1434"/>
      <c r="D14" s="1434"/>
      <c r="E14" s="1434"/>
      <c r="F14" s="1434"/>
    </row>
    <row r="15" spans="1:12" ht="15.5">
      <c r="A15" s="989"/>
      <c r="B15" s="374"/>
      <c r="C15" s="375"/>
      <c r="D15" s="376"/>
      <c r="E15" s="376"/>
      <c r="F15" s="376"/>
      <c r="G15" s="376"/>
      <c r="H15" s="376"/>
    </row>
    <row r="16" spans="1:12" ht="15.65" customHeight="1">
      <c r="A16" s="456"/>
      <c r="B16" s="456"/>
      <c r="C16" s="456"/>
      <c r="D16" s="456"/>
      <c r="E16" s="456"/>
      <c r="F16" s="456"/>
      <c r="G16" s="456"/>
      <c r="H16" s="456"/>
      <c r="I16" s="456"/>
      <c r="J16" s="456"/>
      <c r="K16" s="456"/>
      <c r="L16" s="456"/>
    </row>
    <row r="17" spans="1:11" ht="15.65" customHeight="1">
      <c r="A17" s="1443"/>
      <c r="B17" s="1443"/>
      <c r="C17" s="1443"/>
      <c r="D17" s="1443"/>
      <c r="E17" s="1443"/>
      <c r="F17" s="1443"/>
      <c r="G17" s="1443"/>
      <c r="H17" s="1443"/>
      <c r="I17" s="1443"/>
      <c r="J17" s="1443"/>
      <c r="K17" s="1443"/>
    </row>
    <row r="18" spans="1:11" ht="15.5">
      <c r="A18" s="374"/>
      <c r="B18" s="374"/>
      <c r="C18" s="375"/>
      <c r="D18" s="376"/>
      <c r="E18" s="376"/>
      <c r="F18" s="376"/>
      <c r="G18" s="376"/>
      <c r="H18" s="376"/>
    </row>
    <row r="19" spans="1:11" ht="15.5">
      <c r="A19" s="374"/>
      <c r="B19" s="374"/>
      <c r="C19" s="375"/>
      <c r="D19" s="376"/>
      <c r="E19" s="376"/>
      <c r="F19" s="376"/>
      <c r="G19" s="376"/>
      <c r="H19" s="376"/>
    </row>
    <row r="20" spans="1:11" ht="15.65" customHeight="1">
      <c r="A20" s="373"/>
      <c r="B20" s="373"/>
      <c r="C20" s="375"/>
      <c r="D20" s="376"/>
      <c r="E20" s="376"/>
      <c r="F20" s="376"/>
      <c r="G20" s="376"/>
      <c r="H20" s="376"/>
    </row>
    <row r="21" spans="1:11" ht="15.5">
      <c r="A21" s="1441"/>
      <c r="B21" s="1441"/>
      <c r="C21" s="370"/>
    </row>
    <row r="22" spans="1:11" ht="15.5">
      <c r="A22" s="1442"/>
      <c r="B22" s="1442"/>
      <c r="C22" s="370"/>
    </row>
    <row r="23" spans="1:11">
      <c r="A23" s="371"/>
      <c r="B23" s="371"/>
      <c r="C23" s="372"/>
    </row>
  </sheetData>
  <mergeCells count="7">
    <mergeCell ref="A1:G1"/>
    <mergeCell ref="A21:B21"/>
    <mergeCell ref="A22:B22"/>
    <mergeCell ref="A17:K17"/>
    <mergeCell ref="A2:F2"/>
    <mergeCell ref="A3:F3"/>
    <mergeCell ref="A14:F14"/>
  </mergeCells>
  <pageMargins left="0.7" right="0.7" top="0.75" bottom="0.75" header="0.3" footer="0.3"/>
  <pageSetup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dimension ref="A1:J13"/>
  <sheetViews>
    <sheetView zoomScale="85" zoomScaleNormal="85" workbookViewId="0">
      <selection sqref="A1:C1"/>
    </sheetView>
  </sheetViews>
  <sheetFormatPr defaultColWidth="9.1796875" defaultRowHeight="12.5"/>
  <cols>
    <col min="1" max="1" width="58.453125" customWidth="1"/>
    <col min="2" max="2" width="13.1796875" customWidth="1"/>
    <col min="3" max="3" width="109.26953125" customWidth="1"/>
  </cols>
  <sheetData>
    <row r="1" spans="1:10" s="1209" customFormat="1" ht="13.5" customHeight="1">
      <c r="A1" s="1435" t="s">
        <v>489</v>
      </c>
      <c r="B1" s="1435"/>
      <c r="C1" s="1435"/>
      <c r="D1" s="1244"/>
      <c r="E1" s="1244"/>
      <c r="F1" s="1244"/>
      <c r="G1" s="1244"/>
      <c r="H1" s="1244"/>
      <c r="I1" s="1244"/>
      <c r="J1" s="1244"/>
    </row>
    <row r="2" spans="1:10" s="1209" customFormat="1" ht="13.5" customHeight="1">
      <c r="A2" s="1446" t="s">
        <v>1</v>
      </c>
      <c r="B2" s="1446"/>
      <c r="C2" s="1446"/>
      <c r="D2" s="1245"/>
      <c r="E2" s="1245"/>
      <c r="F2" s="1245"/>
      <c r="G2" s="1245"/>
      <c r="H2" s="1245"/>
      <c r="I2" s="1245"/>
      <c r="J2" s="1245"/>
    </row>
    <row r="3" spans="1:10" s="1209" customFormat="1" ht="12.75" customHeight="1">
      <c r="A3" s="1447" t="s">
        <v>785</v>
      </c>
      <c r="B3" s="1446"/>
      <c r="C3" s="1446"/>
      <c r="D3" s="1245"/>
      <c r="E3" s="1245"/>
      <c r="F3" s="1245"/>
      <c r="G3" s="1245"/>
      <c r="H3" s="1245"/>
      <c r="I3" s="1245"/>
      <c r="J3" s="1245"/>
    </row>
    <row r="4" spans="1:10" ht="17.149999999999999" customHeight="1" thickBot="1"/>
    <row r="5" spans="1:10" ht="52.5" thickBot="1">
      <c r="A5" s="1103" t="s">
        <v>490</v>
      </c>
      <c r="B5" s="1104" t="s">
        <v>491</v>
      </c>
      <c r="C5" s="1105" t="s">
        <v>492</v>
      </c>
    </row>
    <row r="6" spans="1:10" ht="15.65" customHeight="1">
      <c r="A6" s="1106" t="s">
        <v>493</v>
      </c>
      <c r="B6" s="515">
        <v>4</v>
      </c>
      <c r="C6" s="1281" t="s">
        <v>902</v>
      </c>
    </row>
    <row r="7" spans="1:10" ht="16" customHeight="1">
      <c r="A7" s="1106" t="s">
        <v>494</v>
      </c>
      <c r="B7" s="515">
        <v>1</v>
      </c>
      <c r="C7" s="91" t="s">
        <v>903</v>
      </c>
    </row>
    <row r="8" spans="1:10" ht="17.25" customHeight="1">
      <c r="A8" s="1106" t="s">
        <v>495</v>
      </c>
      <c r="B8" s="515">
        <v>0</v>
      </c>
      <c r="C8" s="91"/>
    </row>
    <row r="9" spans="1:10" ht="15" customHeight="1">
      <c r="A9" s="1106" t="s">
        <v>496</v>
      </c>
      <c r="B9" s="515">
        <v>0</v>
      </c>
      <c r="C9" s="91"/>
    </row>
    <row r="10" spans="1:10" ht="15" customHeight="1">
      <c r="A10" s="1106" t="s">
        <v>497</v>
      </c>
      <c r="B10" s="515">
        <v>0</v>
      </c>
      <c r="C10" s="91"/>
    </row>
    <row r="11" spans="1:10" ht="327" customHeight="1">
      <c r="A11" s="1106" t="s">
        <v>498</v>
      </c>
      <c r="B11" s="1225">
        <f>102</f>
        <v>102</v>
      </c>
      <c r="C11" s="1282" t="s">
        <v>904</v>
      </c>
    </row>
    <row r="12" spans="1:10" ht="140.5" customHeight="1">
      <c r="A12" s="1106" t="s">
        <v>499</v>
      </c>
      <c r="B12" s="515">
        <v>38</v>
      </c>
      <c r="C12" s="1282" t="s">
        <v>905</v>
      </c>
    </row>
    <row r="13" spans="1:10" ht="34" customHeight="1">
      <c r="A13" s="1106" t="s">
        <v>500</v>
      </c>
      <c r="B13" s="515">
        <v>0</v>
      </c>
      <c r="C13" s="91"/>
    </row>
  </sheetData>
  <mergeCells count="3">
    <mergeCell ref="A1:C1"/>
    <mergeCell ref="A2:C2"/>
    <mergeCell ref="A3:C3"/>
  </mergeCells>
  <pageMargins left="0.7" right="0.7" top="0.75" bottom="0.75" header="0.3" footer="0.3"/>
  <pageSetup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3"/>
  <sheetViews>
    <sheetView zoomScale="90" zoomScaleNormal="90" workbookViewId="0">
      <selection sqref="A1:M1"/>
    </sheetView>
  </sheetViews>
  <sheetFormatPr defaultColWidth="8.54296875" defaultRowHeight="12.5"/>
  <cols>
    <col min="1" max="1" width="38.1796875" customWidth="1"/>
    <col min="2" max="2" width="14.453125" customWidth="1"/>
    <col min="3" max="4" width="14.54296875" bestFit="1" customWidth="1"/>
    <col min="5" max="5" width="14.453125" customWidth="1"/>
    <col min="6" max="6" width="14.1796875" customWidth="1"/>
    <col min="7" max="8" width="14.453125" customWidth="1"/>
    <col min="9" max="10" width="14.54296875" bestFit="1" customWidth="1"/>
    <col min="11" max="11" width="9.453125" customWidth="1"/>
    <col min="12" max="13" width="8.81640625" customWidth="1"/>
    <col min="14" max="14" width="12.54296875" customWidth="1"/>
    <col min="15" max="15" width="10.54296875" bestFit="1" customWidth="1"/>
    <col min="16" max="16" width="9.81640625" bestFit="1" customWidth="1"/>
  </cols>
  <sheetData>
    <row r="1" spans="1:14" ht="15.5">
      <c r="A1" s="1324" t="s">
        <v>501</v>
      </c>
      <c r="B1" s="1324"/>
      <c r="C1" s="1324"/>
      <c r="D1" s="1324"/>
      <c r="E1" s="1324"/>
      <c r="F1" s="1324"/>
      <c r="G1" s="1324"/>
      <c r="H1" s="1324"/>
      <c r="I1" s="1324"/>
      <c r="J1" s="1324"/>
      <c r="K1" s="1324"/>
      <c r="L1" s="1324"/>
      <c r="M1" s="1324"/>
    </row>
    <row r="2" spans="1:14" ht="15.5">
      <c r="A2" s="1324" t="s">
        <v>1</v>
      </c>
      <c r="B2" s="1324"/>
      <c r="C2" s="1324"/>
      <c r="D2" s="1324"/>
      <c r="E2" s="1324"/>
      <c r="F2" s="1324"/>
      <c r="G2" s="1324"/>
      <c r="H2" s="1324"/>
      <c r="I2" s="1324"/>
      <c r="J2" s="1324"/>
      <c r="K2" s="1324"/>
      <c r="L2" s="1324"/>
      <c r="M2" s="1324"/>
    </row>
    <row r="3" spans="1:14" ht="15.5">
      <c r="A3" s="1448" t="s">
        <v>785</v>
      </c>
      <c r="B3" s="1449"/>
      <c r="C3" s="1449"/>
      <c r="D3" s="1449"/>
      <c r="E3" s="1449"/>
      <c r="F3" s="1449"/>
      <c r="G3" s="1449"/>
      <c r="H3" s="1449"/>
      <c r="I3" s="1449"/>
      <c r="J3" s="1449"/>
      <c r="K3" s="1449"/>
      <c r="L3" s="1449"/>
      <c r="M3" s="1450"/>
    </row>
    <row r="4" spans="1:14" ht="13">
      <c r="A4" s="653"/>
      <c r="B4" s="1451" t="s">
        <v>502</v>
      </c>
      <c r="C4" s="1452"/>
      <c r="D4" s="1453"/>
      <c r="E4" s="1454" t="s">
        <v>503</v>
      </c>
      <c r="F4" s="1452"/>
      <c r="G4" s="1455"/>
      <c r="H4" s="1456" t="s">
        <v>504</v>
      </c>
      <c r="I4" s="1452"/>
      <c r="J4" s="1455"/>
      <c r="K4" s="1456" t="s">
        <v>5</v>
      </c>
      <c r="L4" s="1452"/>
      <c r="M4" s="1455"/>
    </row>
    <row r="5" spans="1:14" ht="13.5" thickBot="1">
      <c r="A5" s="835" t="s">
        <v>505</v>
      </c>
      <c r="B5" s="836" t="s">
        <v>7</v>
      </c>
      <c r="C5" s="837" t="s">
        <v>8</v>
      </c>
      <c r="D5" s="838" t="s">
        <v>9</v>
      </c>
      <c r="E5" s="839" t="s">
        <v>7</v>
      </c>
      <c r="F5" s="837" t="s">
        <v>8</v>
      </c>
      <c r="G5" s="840" t="s">
        <v>9</v>
      </c>
      <c r="H5" s="841" t="s">
        <v>7</v>
      </c>
      <c r="I5" s="837" t="s">
        <v>8</v>
      </c>
      <c r="J5" s="840" t="s">
        <v>9</v>
      </c>
      <c r="K5" s="836" t="s">
        <v>7</v>
      </c>
      <c r="L5" s="837" t="s">
        <v>8</v>
      </c>
      <c r="M5" s="840" t="s">
        <v>9</v>
      </c>
    </row>
    <row r="6" spans="1:14">
      <c r="A6" s="842" t="s">
        <v>506</v>
      </c>
      <c r="B6" s="843">
        <v>6224240</v>
      </c>
      <c r="C6" s="844">
        <v>1556060</v>
      </c>
      <c r="D6" s="845">
        <v>7780300</v>
      </c>
      <c r="E6" s="846">
        <v>200457.38399999999</v>
      </c>
      <c r="F6" s="844">
        <v>50114.345999999998</v>
      </c>
      <c r="G6" s="847">
        <f>E6+F6</f>
        <v>250571.72999999998</v>
      </c>
      <c r="H6" s="843">
        <v>1904066.9920000003</v>
      </c>
      <c r="I6" s="844">
        <v>476016.74800000008</v>
      </c>
      <c r="J6" s="847">
        <f>H6+I6</f>
        <v>2380083.7400000002</v>
      </c>
      <c r="K6" s="848">
        <f>H6/B6</f>
        <v>0.30591156382144652</v>
      </c>
      <c r="L6" s="849">
        <f>I6/C6</f>
        <v>0.30591156382144652</v>
      </c>
      <c r="M6" s="850">
        <f>J6/D6</f>
        <v>0.30591156382144652</v>
      </c>
      <c r="N6" s="263"/>
    </row>
    <row r="7" spans="1:14">
      <c r="A7" s="851" t="s">
        <v>507</v>
      </c>
      <c r="B7" s="647">
        <v>675280</v>
      </c>
      <c r="C7" s="623">
        <v>168820</v>
      </c>
      <c r="D7" s="650">
        <v>844100</v>
      </c>
      <c r="E7" s="641">
        <v>44788.560000000005</v>
      </c>
      <c r="F7" s="623">
        <v>11197.140000000001</v>
      </c>
      <c r="G7" s="642">
        <f t="shared" ref="G7:G15" si="0">E7+F7</f>
        <v>55985.700000000004</v>
      </c>
      <c r="H7" s="647">
        <v>306987.21600000001</v>
      </c>
      <c r="I7" s="623">
        <v>76746.804000000004</v>
      </c>
      <c r="J7" s="642">
        <f t="shared" ref="J7:J9" si="1">H7+I7</f>
        <v>383734.02</v>
      </c>
      <c r="K7" s="719">
        <f t="shared" ref="K7:M9" si="2">H7/B7</f>
        <v>0.45460729771354108</v>
      </c>
      <c r="L7" s="624">
        <f t="shared" si="2"/>
        <v>0.45460729771354108</v>
      </c>
      <c r="M7" s="852">
        <f t="shared" si="2"/>
        <v>0.45460729771354108</v>
      </c>
      <c r="N7" s="1068"/>
    </row>
    <row r="8" spans="1:14">
      <c r="A8" s="851" t="s">
        <v>508</v>
      </c>
      <c r="B8" s="647">
        <v>1180720</v>
      </c>
      <c r="C8" s="623">
        <v>295180</v>
      </c>
      <c r="D8" s="650">
        <v>1475900</v>
      </c>
      <c r="E8" s="641">
        <v>95884.248000000007</v>
      </c>
      <c r="F8" s="623">
        <v>23971.062000000002</v>
      </c>
      <c r="G8" s="642">
        <f t="shared" si="0"/>
        <v>119855.31000000001</v>
      </c>
      <c r="H8" s="647">
        <v>524358.59200000006</v>
      </c>
      <c r="I8" s="623">
        <v>131089.64800000002</v>
      </c>
      <c r="J8" s="642">
        <f t="shared" si="1"/>
        <v>655448.24000000011</v>
      </c>
      <c r="K8" s="719">
        <f t="shared" si="2"/>
        <v>0.44410071143031377</v>
      </c>
      <c r="L8" s="624">
        <f t="shared" si="2"/>
        <v>0.44410071143031377</v>
      </c>
      <c r="M8" s="852">
        <f t="shared" si="2"/>
        <v>0.44410071143031377</v>
      </c>
      <c r="N8" s="1068"/>
    </row>
    <row r="9" spans="1:14">
      <c r="A9" s="853" t="s">
        <v>509</v>
      </c>
      <c r="B9" s="647">
        <v>872480</v>
      </c>
      <c r="C9" s="623">
        <v>218120</v>
      </c>
      <c r="D9" s="650">
        <v>1090600</v>
      </c>
      <c r="E9" s="641">
        <v>136793.424</v>
      </c>
      <c r="F9" s="623">
        <v>34198.356</v>
      </c>
      <c r="G9" s="642">
        <f t="shared" si="0"/>
        <v>170991.78</v>
      </c>
      <c r="H9" s="647">
        <v>963632.94400000002</v>
      </c>
      <c r="I9" s="623">
        <v>240908.236</v>
      </c>
      <c r="J9" s="642">
        <f t="shared" si="1"/>
        <v>1204541.18</v>
      </c>
      <c r="K9" s="719">
        <f t="shared" si="2"/>
        <v>1.1044756831102145</v>
      </c>
      <c r="L9" s="624">
        <f t="shared" si="2"/>
        <v>1.1044756831102145</v>
      </c>
      <c r="M9" s="852">
        <f t="shared" si="2"/>
        <v>1.1044756831102145</v>
      </c>
      <c r="N9" s="263"/>
    </row>
    <row r="10" spans="1:14">
      <c r="A10" s="851" t="s">
        <v>510</v>
      </c>
      <c r="B10" s="647">
        <v>420000</v>
      </c>
      <c r="C10" s="623">
        <v>105000</v>
      </c>
      <c r="D10" s="650">
        <v>525000</v>
      </c>
      <c r="E10" s="641">
        <v>27955.736000000001</v>
      </c>
      <c r="F10" s="623">
        <v>6988.9340000000002</v>
      </c>
      <c r="G10" s="642">
        <f>E10+F10</f>
        <v>34944.67</v>
      </c>
      <c r="H10" s="647">
        <v>178447.31200000001</v>
      </c>
      <c r="I10" s="623">
        <v>44611.828000000001</v>
      </c>
      <c r="J10" s="642">
        <f t="shared" ref="J10:J15" si="3">H10+I10</f>
        <v>223059.14</v>
      </c>
      <c r="K10" s="719">
        <f t="shared" ref="K10:M10" si="4">H10/B10</f>
        <v>0.4248745523809524</v>
      </c>
      <c r="L10" s="624">
        <f t="shared" si="4"/>
        <v>0.4248745523809524</v>
      </c>
      <c r="M10" s="852">
        <f t="shared" si="4"/>
        <v>0.4248745523809524</v>
      </c>
      <c r="N10" s="263"/>
    </row>
    <row r="11" spans="1:14">
      <c r="A11" s="851" t="s">
        <v>511</v>
      </c>
      <c r="B11" s="647">
        <v>0</v>
      </c>
      <c r="C11" s="623">
        <v>0</v>
      </c>
      <c r="D11" s="650">
        <v>0</v>
      </c>
      <c r="E11" s="641">
        <v>6545.6880000000001</v>
      </c>
      <c r="F11" s="623">
        <v>1636.422</v>
      </c>
      <c r="G11" s="642">
        <f>E11+F11</f>
        <v>8182.1100000000006</v>
      </c>
      <c r="H11" s="647">
        <v>23345.687999999998</v>
      </c>
      <c r="I11" s="623">
        <v>5836.4219999999996</v>
      </c>
      <c r="J11" s="642">
        <f t="shared" ref="J11" si="5">H11+I11</f>
        <v>29182.109999999997</v>
      </c>
      <c r="K11" s="719">
        <v>0</v>
      </c>
      <c r="L11" s="624">
        <v>0</v>
      </c>
      <c r="M11" s="852">
        <v>0</v>
      </c>
      <c r="N11" s="263"/>
    </row>
    <row r="12" spans="1:14">
      <c r="A12" s="851" t="s">
        <v>512</v>
      </c>
      <c r="B12" s="647">
        <v>160000</v>
      </c>
      <c r="C12" s="623">
        <v>40000</v>
      </c>
      <c r="D12" s="650">
        <v>200000</v>
      </c>
      <c r="E12" s="641">
        <v>-977.76</v>
      </c>
      <c r="F12" s="623">
        <v>-244.44</v>
      </c>
      <c r="G12" s="642">
        <f t="shared" si="0"/>
        <v>-1222.2</v>
      </c>
      <c r="H12" s="647">
        <v>28309.52</v>
      </c>
      <c r="I12" s="623">
        <v>7077.38</v>
      </c>
      <c r="J12" s="642">
        <f t="shared" si="3"/>
        <v>35386.9</v>
      </c>
      <c r="K12" s="719">
        <f>H12/B12</f>
        <v>0.17693449999999999</v>
      </c>
      <c r="L12" s="624">
        <f>I12/C12</f>
        <v>0.17693449999999999</v>
      </c>
      <c r="M12" s="852">
        <f>J12/D12</f>
        <v>0.17693449999999999</v>
      </c>
      <c r="N12" s="263"/>
    </row>
    <row r="13" spans="1:14">
      <c r="A13" s="851" t="s">
        <v>44</v>
      </c>
      <c r="B13" s="647">
        <v>295520</v>
      </c>
      <c r="C13" s="623">
        <v>73880</v>
      </c>
      <c r="D13" s="650">
        <v>369400</v>
      </c>
      <c r="E13" s="641">
        <v>14589.088000000002</v>
      </c>
      <c r="F13" s="623">
        <v>3647.2720000000004</v>
      </c>
      <c r="G13" s="642">
        <f t="shared" si="0"/>
        <v>18236.36</v>
      </c>
      <c r="H13" s="647">
        <v>120839.064</v>
      </c>
      <c r="I13" s="623">
        <v>30209.766</v>
      </c>
      <c r="J13" s="642">
        <f>H13+I13</f>
        <v>151048.82999999999</v>
      </c>
      <c r="K13" s="719">
        <f>H13/B13</f>
        <v>0.4089031672983216</v>
      </c>
      <c r="L13" s="624">
        <f t="shared" ref="K13:M15" si="6">I13/C13</f>
        <v>0.4089031672983216</v>
      </c>
      <c r="M13" s="852">
        <f t="shared" si="6"/>
        <v>0.40890316729832155</v>
      </c>
      <c r="N13" s="263"/>
    </row>
    <row r="14" spans="1:14">
      <c r="A14" s="851" t="s">
        <v>45</v>
      </c>
      <c r="B14" s="647">
        <v>1045440</v>
      </c>
      <c r="C14" s="623">
        <v>261360</v>
      </c>
      <c r="D14" s="650">
        <v>1306800</v>
      </c>
      <c r="E14" s="641">
        <v>52077.495999999999</v>
      </c>
      <c r="F14" s="623">
        <v>13019.374</v>
      </c>
      <c r="G14" s="642">
        <f t="shared" si="0"/>
        <v>65096.869999999995</v>
      </c>
      <c r="H14" s="647">
        <v>338994.67199999996</v>
      </c>
      <c r="I14" s="623">
        <v>84748.667999999991</v>
      </c>
      <c r="J14" s="642">
        <f t="shared" si="3"/>
        <v>423743.33999999997</v>
      </c>
      <c r="K14" s="719">
        <f t="shared" si="6"/>
        <v>0.32426028466483009</v>
      </c>
      <c r="L14" s="624">
        <f t="shared" si="6"/>
        <v>0.32426028466483009</v>
      </c>
      <c r="M14" s="852">
        <f t="shared" si="6"/>
        <v>0.32426028466483009</v>
      </c>
      <c r="N14" s="263"/>
    </row>
    <row r="15" spans="1:14">
      <c r="A15" s="851" t="s">
        <v>46</v>
      </c>
      <c r="B15" s="647">
        <v>134320</v>
      </c>
      <c r="C15" s="623">
        <v>33580</v>
      </c>
      <c r="D15" s="650">
        <v>167900</v>
      </c>
      <c r="E15" s="641">
        <v>0</v>
      </c>
      <c r="F15" s="623">
        <v>0</v>
      </c>
      <c r="G15" s="642">
        <f t="shared" si="0"/>
        <v>0</v>
      </c>
      <c r="H15" s="647">
        <v>54385.392</v>
      </c>
      <c r="I15" s="623">
        <v>13596.348</v>
      </c>
      <c r="J15" s="642">
        <f t="shared" si="3"/>
        <v>67981.740000000005</v>
      </c>
      <c r="K15" s="719">
        <f t="shared" si="6"/>
        <v>0.40489422275163789</v>
      </c>
      <c r="L15" s="624">
        <f t="shared" si="6"/>
        <v>0.40489422275163789</v>
      </c>
      <c r="M15" s="852">
        <f t="shared" si="6"/>
        <v>0.40489422275163789</v>
      </c>
      <c r="N15" s="263"/>
    </row>
    <row r="16" spans="1:14">
      <c r="A16" s="853"/>
      <c r="B16" s="647"/>
      <c r="C16" s="623"/>
      <c r="D16" s="650"/>
      <c r="E16" s="641"/>
      <c r="F16" s="623"/>
      <c r="G16" s="642"/>
      <c r="H16" s="647"/>
      <c r="I16" s="623"/>
      <c r="J16" s="642"/>
      <c r="K16" s="720"/>
      <c r="L16" s="625"/>
      <c r="M16" s="854"/>
      <c r="N16" s="263"/>
    </row>
    <row r="17" spans="1:16" ht="13">
      <c r="A17" s="855" t="s">
        <v>513</v>
      </c>
      <c r="B17" s="648">
        <v>11008000</v>
      </c>
      <c r="C17" s="626">
        <v>2752000</v>
      </c>
      <c r="D17" s="651">
        <v>13760000</v>
      </c>
      <c r="E17" s="643">
        <f>SUM(E6:E9,E10:E15)</f>
        <v>578113.86400000006</v>
      </c>
      <c r="F17" s="626">
        <f>SUM(F6:F9,F10:F15)</f>
        <v>144528.46600000001</v>
      </c>
      <c r="G17" s="644">
        <f t="shared" ref="G17" si="7">SUM(E17:F17)</f>
        <v>722642.33000000007</v>
      </c>
      <c r="H17" s="648">
        <f>SUM(H6:H9,H10:H15)</f>
        <v>4443367.3920000009</v>
      </c>
      <c r="I17" s="626">
        <f>SUM(I6:I9,I10:I15)</f>
        <v>1110841.8480000002</v>
      </c>
      <c r="J17" s="644">
        <f t="shared" ref="J17" si="8">SUM(H17:I17)</f>
        <v>5554209.2400000012</v>
      </c>
      <c r="K17" s="721">
        <f>H17/B17</f>
        <v>0.4036489273255815</v>
      </c>
      <c r="L17" s="627">
        <f>I17/C17</f>
        <v>0.4036489273255815</v>
      </c>
      <c r="M17" s="856">
        <f>J17/D17</f>
        <v>0.4036489273255815</v>
      </c>
      <c r="N17" s="263"/>
    </row>
    <row r="18" spans="1:16">
      <c r="A18" s="853"/>
      <c r="B18" s="647"/>
      <c r="C18" s="623"/>
      <c r="D18" s="650"/>
      <c r="E18" s="641"/>
      <c r="F18" s="623"/>
      <c r="G18" s="642"/>
      <c r="H18" s="647"/>
      <c r="I18" s="623"/>
      <c r="J18" s="642"/>
      <c r="K18" s="720"/>
      <c r="L18" s="625"/>
      <c r="M18" s="854"/>
      <c r="N18" s="263"/>
    </row>
    <row r="19" spans="1:16">
      <c r="A19" s="851" t="s">
        <v>514</v>
      </c>
      <c r="B19" s="647">
        <v>550151200</v>
      </c>
      <c r="C19" s="623">
        <v>137537800</v>
      </c>
      <c r="D19" s="650">
        <v>687689000</v>
      </c>
      <c r="E19" s="1205">
        <v>70843613.299999997</v>
      </c>
      <c r="F19" s="1206">
        <v>8731742.6100000013</v>
      </c>
      <c r="G19" s="1207">
        <f t="shared" ref="G19" si="9">E19+F19</f>
        <v>79575355.909999996</v>
      </c>
      <c r="H19" s="1208">
        <v>336259708.78999996</v>
      </c>
      <c r="I19" s="1206">
        <v>108260287.40000002</v>
      </c>
      <c r="J19" s="1207">
        <f t="shared" ref="J19" si="10">H19+I19</f>
        <v>444519996.19</v>
      </c>
      <c r="K19" s="719">
        <f>H19/B19</f>
        <v>0.61121326062726022</v>
      </c>
      <c r="L19" s="624">
        <f>I19/C19</f>
        <v>0.78713115521696597</v>
      </c>
      <c r="M19" s="852">
        <f>J19/D19</f>
        <v>0.64639683954520144</v>
      </c>
      <c r="N19" s="263"/>
    </row>
    <row r="20" spans="1:16">
      <c r="A20" s="853"/>
      <c r="B20" s="647"/>
      <c r="C20" s="623"/>
      <c r="D20" s="650"/>
      <c r="E20" s="641"/>
      <c r="F20" s="623"/>
      <c r="G20" s="642"/>
      <c r="H20" s="647"/>
      <c r="I20" s="623"/>
      <c r="J20" s="642"/>
      <c r="K20" s="720"/>
      <c r="L20" s="625"/>
      <c r="M20" s="854"/>
      <c r="N20" s="263"/>
    </row>
    <row r="21" spans="1:16" s="8" customFormat="1" ht="27.75" customHeight="1" thickBot="1">
      <c r="A21" s="857" t="s">
        <v>515</v>
      </c>
      <c r="B21" s="858">
        <v>561159200</v>
      </c>
      <c r="C21" s="859">
        <v>140289800</v>
      </c>
      <c r="D21" s="860">
        <v>701449000</v>
      </c>
      <c r="E21" s="861">
        <f t="shared" ref="E21:J21" si="11">SUM(E17,E19)</f>
        <v>71421727.164000005</v>
      </c>
      <c r="F21" s="859">
        <f t="shared" si="11"/>
        <v>8876271.0760000013</v>
      </c>
      <c r="G21" s="862">
        <f t="shared" si="11"/>
        <v>80297998.239999995</v>
      </c>
      <c r="H21" s="858">
        <f t="shared" si="11"/>
        <v>340703076.18199998</v>
      </c>
      <c r="I21" s="859">
        <f t="shared" si="11"/>
        <v>109371129.24800003</v>
      </c>
      <c r="J21" s="862">
        <f t="shared" si="11"/>
        <v>450074205.43000001</v>
      </c>
      <c r="K21" s="863">
        <f>H21/B21</f>
        <v>0.60714156728072888</v>
      </c>
      <c r="L21" s="864">
        <f>I21/C21</f>
        <v>0.77960856204798945</v>
      </c>
      <c r="M21" s="865">
        <f>J21/D21</f>
        <v>0.64163496623418093</v>
      </c>
      <c r="N21" s="263"/>
    </row>
    <row r="22" spans="1:16" s="264" customFormat="1" ht="10">
      <c r="A22" s="872"/>
      <c r="B22" s="873"/>
      <c r="C22" s="874"/>
      <c r="D22" s="875"/>
      <c r="E22" s="876"/>
      <c r="F22" s="874"/>
      <c r="G22" s="877"/>
      <c r="H22" s="873"/>
      <c r="I22" s="874"/>
      <c r="J22" s="877"/>
      <c r="K22" s="873"/>
      <c r="L22" s="874"/>
      <c r="M22" s="878"/>
    </row>
    <row r="23" spans="1:16" s="264" customFormat="1">
      <c r="A23" s="879" t="s">
        <v>516</v>
      </c>
      <c r="B23" s="649"/>
      <c r="C23" s="265"/>
      <c r="D23" s="652"/>
      <c r="E23" s="645"/>
      <c r="F23" s="265"/>
      <c r="G23" s="646"/>
      <c r="H23" s="649"/>
      <c r="I23" s="265"/>
      <c r="J23" s="646"/>
      <c r="K23" s="649"/>
      <c r="L23" s="265"/>
      <c r="M23" s="880"/>
    </row>
    <row r="24" spans="1:16" s="264" customFormat="1" ht="12.75" customHeight="1">
      <c r="A24" s="881" t="s">
        <v>517</v>
      </c>
      <c r="B24" s="655" t="s">
        <v>518</v>
      </c>
      <c r="C24" s="266"/>
      <c r="D24" s="656"/>
      <c r="E24" s="713">
        <v>2143893.25</v>
      </c>
      <c r="F24" s="345"/>
      <c r="G24" s="1138">
        <v>2143893.25</v>
      </c>
      <c r="H24" s="714">
        <v>11937004.439999999</v>
      </c>
      <c r="I24" s="267"/>
      <c r="J24" s="1138">
        <v>11937004.439999999</v>
      </c>
      <c r="K24" s="722"/>
      <c r="L24" s="266"/>
      <c r="M24" s="882"/>
      <c r="O24" s="268"/>
    </row>
    <row r="25" spans="1:16" s="264" customFormat="1">
      <c r="A25" s="879" t="s">
        <v>519</v>
      </c>
      <c r="B25" s="655"/>
      <c r="C25" s="266"/>
      <c r="D25" s="656"/>
      <c r="E25" s="713">
        <v>8366288.1499999994</v>
      </c>
      <c r="F25" s="661">
        <v>862238.27120331861</v>
      </c>
      <c r="G25" s="1138">
        <v>9228526.421203319</v>
      </c>
      <c r="H25" s="714">
        <v>43285640.989999995</v>
      </c>
      <c r="I25" s="661">
        <v>9675029.569257332</v>
      </c>
      <c r="J25" s="1138">
        <v>52960670.559257329</v>
      </c>
      <c r="K25" s="722"/>
      <c r="L25" s="266"/>
      <c r="M25" s="882"/>
      <c r="O25" s="268"/>
      <c r="P25" s="268"/>
    </row>
    <row r="26" spans="1:16" s="264" customFormat="1">
      <c r="A26" s="879" t="s">
        <v>520</v>
      </c>
      <c r="B26" s="655"/>
      <c r="C26" s="266"/>
      <c r="D26" s="656"/>
      <c r="E26" s="962">
        <v>0</v>
      </c>
      <c r="F26" s="345"/>
      <c r="G26" s="1156">
        <v>0</v>
      </c>
      <c r="H26" s="963">
        <v>0</v>
      </c>
      <c r="I26" s="267"/>
      <c r="J26" s="1157">
        <v>0</v>
      </c>
      <c r="K26" s="722"/>
      <c r="L26" s="269"/>
      <c r="M26" s="882"/>
      <c r="O26" s="268"/>
    </row>
    <row r="27" spans="1:16" s="264" customFormat="1" ht="15.75" customHeight="1">
      <c r="A27" s="883" t="s">
        <v>521</v>
      </c>
      <c r="B27" s="655"/>
      <c r="C27" s="266"/>
      <c r="D27" s="656"/>
      <c r="E27" s="707"/>
      <c r="F27" s="345"/>
      <c r="G27" s="708"/>
      <c r="H27" s="709"/>
      <c r="I27" s="345"/>
      <c r="J27" s="708"/>
      <c r="K27" s="722"/>
      <c r="L27" s="266"/>
      <c r="M27" s="882"/>
      <c r="O27" s="268"/>
    </row>
    <row r="28" spans="1:16" s="264" customFormat="1">
      <c r="A28" s="884" t="s">
        <v>522</v>
      </c>
      <c r="B28" s="655"/>
      <c r="C28" s="266"/>
      <c r="D28" s="656"/>
      <c r="E28" s="707"/>
      <c r="F28" s="345"/>
      <c r="G28" s="708"/>
      <c r="H28" s="709"/>
      <c r="I28" s="345"/>
      <c r="J28" s="708"/>
      <c r="K28" s="722"/>
      <c r="L28" s="266"/>
      <c r="M28" s="882"/>
      <c r="O28" s="268"/>
    </row>
    <row r="29" spans="1:16" s="264" customFormat="1" ht="13.5" thickBot="1">
      <c r="A29" s="885" t="s">
        <v>523</v>
      </c>
      <c r="B29" s="886"/>
      <c r="C29" s="887"/>
      <c r="D29" s="888"/>
      <c r="E29" s="889">
        <f t="shared" ref="E29:J29" si="12">SUM(E24:E28)</f>
        <v>10510181.399999999</v>
      </c>
      <c r="F29" s="890">
        <f t="shared" si="12"/>
        <v>862238.27120331861</v>
      </c>
      <c r="G29" s="891">
        <f t="shared" si="12"/>
        <v>11372419.671203319</v>
      </c>
      <c r="H29" s="892">
        <f>SUM(H24:H28)</f>
        <v>55222645.429999992</v>
      </c>
      <c r="I29" s="890">
        <f t="shared" si="12"/>
        <v>9675029.569257332</v>
      </c>
      <c r="J29" s="891">
        <f t="shared" si="12"/>
        <v>64897674.999257326</v>
      </c>
      <c r="K29" s="893"/>
      <c r="L29" s="887"/>
      <c r="M29" s="894"/>
      <c r="O29" s="268"/>
    </row>
    <row r="30" spans="1:16" s="264" customFormat="1" ht="13">
      <c r="A30" s="866"/>
      <c r="B30" s="867"/>
      <c r="C30" s="868"/>
      <c r="D30" s="869"/>
      <c r="E30" s="870"/>
      <c r="F30" s="868"/>
      <c r="G30" s="871"/>
      <c r="H30" s="867"/>
      <c r="I30" s="868"/>
      <c r="J30" s="871"/>
      <c r="K30" s="867"/>
      <c r="L30" s="868"/>
      <c r="M30" s="871"/>
    </row>
    <row r="31" spans="1:16" s="264" customFormat="1" ht="12.75" customHeight="1">
      <c r="A31" s="654" t="s">
        <v>49</v>
      </c>
      <c r="B31" s="710">
        <f>D31*0.8</f>
        <v>885631.20000000007</v>
      </c>
      <c r="C31" s="711">
        <f>D31*0.2</f>
        <v>221407.80000000002</v>
      </c>
      <c r="D31" s="712">
        <v>1107039</v>
      </c>
      <c r="E31" s="715"/>
      <c r="F31" s="716"/>
      <c r="G31" s="717"/>
      <c r="H31" s="718"/>
      <c r="I31" s="716"/>
      <c r="J31" s="717"/>
      <c r="K31" s="723"/>
      <c r="L31" s="657"/>
      <c r="M31" s="658"/>
      <c r="N31" s="270"/>
      <c r="O31" s="268"/>
    </row>
    <row r="33" spans="1:13" ht="12" customHeight="1">
      <c r="A33" s="1458" t="s">
        <v>524</v>
      </c>
      <c r="B33" s="1458"/>
      <c r="C33" s="1458"/>
      <c r="D33" s="1458"/>
      <c r="E33" s="1458"/>
      <c r="F33" s="1458"/>
      <c r="G33" s="1458"/>
      <c r="H33" s="1458"/>
      <c r="I33" s="1458"/>
      <c r="J33" s="1458"/>
      <c r="K33" s="1458"/>
      <c r="L33" s="1458"/>
      <c r="M33" s="1458"/>
    </row>
    <row r="34" spans="1:13" ht="12.65" customHeight="1">
      <c r="A34" s="1283" t="s">
        <v>525</v>
      </c>
      <c r="B34" s="1283"/>
      <c r="C34" s="1283"/>
      <c r="D34" s="1283"/>
      <c r="E34" s="1283"/>
      <c r="F34" s="1283"/>
      <c r="G34" s="1283"/>
      <c r="H34" s="1283"/>
      <c r="I34" s="1283"/>
      <c r="J34" s="1283"/>
      <c r="K34" s="1283"/>
      <c r="L34" s="1283"/>
      <c r="M34" s="1283"/>
    </row>
    <row r="35" spans="1:13">
      <c r="A35" s="1459" t="s">
        <v>526</v>
      </c>
      <c r="B35" s="1459"/>
      <c r="C35" s="1459"/>
      <c r="D35" s="1459"/>
      <c r="E35" s="1459"/>
      <c r="F35" s="1459"/>
      <c r="G35" s="1459"/>
      <c r="H35" s="1459"/>
      <c r="I35" s="1459"/>
      <c r="J35" s="1459"/>
      <c r="K35" s="1459"/>
      <c r="L35" s="1459"/>
      <c r="M35" s="1459"/>
    </row>
    <row r="36" spans="1:13" ht="12.65" customHeight="1">
      <c r="A36" s="1283" t="s">
        <v>527</v>
      </c>
      <c r="B36" s="1283"/>
      <c r="C36" s="1283"/>
      <c r="D36" s="1283"/>
      <c r="E36" s="1283"/>
      <c r="F36" s="1283"/>
      <c r="G36" s="1283"/>
      <c r="H36" s="1283"/>
      <c r="I36" s="1283"/>
      <c r="J36" s="1283"/>
      <c r="K36" s="1283"/>
      <c r="L36" s="1283"/>
      <c r="M36" s="1283"/>
    </row>
    <row r="37" spans="1:13" ht="12.65" customHeight="1">
      <c r="A37" s="1457" t="s">
        <v>528</v>
      </c>
      <c r="B37" s="1457"/>
      <c r="C37" s="1457"/>
      <c r="D37" s="1457"/>
      <c r="E37" s="1457"/>
      <c r="F37" s="1457"/>
      <c r="G37" s="1457"/>
      <c r="H37" s="1457"/>
      <c r="I37" s="1457"/>
      <c r="J37" s="1457"/>
      <c r="K37" s="1457"/>
      <c r="L37" s="1457"/>
      <c r="M37" s="1457"/>
    </row>
    <row r="38" spans="1:13" ht="12.65" customHeight="1">
      <c r="A38" s="1284" t="s">
        <v>529</v>
      </c>
      <c r="B38" s="1284"/>
      <c r="C38" s="1284"/>
      <c r="D38" s="1284"/>
      <c r="E38" s="1284"/>
      <c r="F38" s="1284"/>
      <c r="G38" s="1284"/>
      <c r="H38" s="1284"/>
      <c r="I38" s="1284"/>
      <c r="J38" s="1284"/>
      <c r="K38" s="1284"/>
      <c r="L38" s="1284"/>
      <c r="M38" s="1284"/>
    </row>
    <row r="39" spans="1:13">
      <c r="A39" s="1457" t="s">
        <v>530</v>
      </c>
      <c r="B39" s="1457"/>
      <c r="C39" s="1457"/>
      <c r="D39" s="1457"/>
      <c r="E39" s="1457"/>
      <c r="F39" s="1457"/>
      <c r="G39" s="1457"/>
      <c r="H39" s="1457"/>
      <c r="I39" s="1457"/>
      <c r="J39" s="1457"/>
      <c r="K39" s="1457"/>
      <c r="L39" s="1457"/>
      <c r="M39" s="1457"/>
    </row>
    <row r="40" spans="1:13">
      <c r="A40" s="527"/>
      <c r="C40" s="352"/>
      <c r="D40" s="352"/>
      <c r="E40" s="352"/>
      <c r="F40" s="352"/>
      <c r="G40" s="352"/>
      <c r="H40" s="352"/>
      <c r="L40" s="527"/>
    </row>
    <row r="41" spans="1:13">
      <c r="A41" s="527" t="s">
        <v>531</v>
      </c>
    </row>
    <row r="42" spans="1:13" hidden="1"/>
    <row r="43" spans="1:13">
      <c r="B43" s="271"/>
      <c r="C43" s="271"/>
    </row>
  </sheetData>
  <mergeCells count="14">
    <mergeCell ref="A39:M39"/>
    <mergeCell ref="A37:M37"/>
    <mergeCell ref="A33:M33"/>
    <mergeCell ref="A36:M36"/>
    <mergeCell ref="A35:M35"/>
    <mergeCell ref="A34:M34"/>
    <mergeCell ref="A38:M38"/>
    <mergeCell ref="A1:M1"/>
    <mergeCell ref="A2:M2"/>
    <mergeCell ref="A3:M3"/>
    <mergeCell ref="B4:D4"/>
    <mergeCell ref="E4:G4"/>
    <mergeCell ref="H4:J4"/>
    <mergeCell ref="K4:M4"/>
  </mergeCells>
  <printOptions horizontalCentered="1" verticalCentered="1"/>
  <pageMargins left="0.25" right="0.25" top="0.5" bottom="0.5" header="0.5" footer="0.5"/>
  <pageSetup scale="70" orientation="landscape" r:id="rId1"/>
  <customProperties>
    <customPr name="_pios_id" r:id="rId2"/>
  </customProperties>
  <ignoredErrors>
    <ignoredError sqref="G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1"/>
  <sheetViews>
    <sheetView zoomScale="85" zoomScaleNormal="85" workbookViewId="0">
      <selection sqref="A1:M1"/>
    </sheetView>
  </sheetViews>
  <sheetFormatPr defaultColWidth="9.453125" defaultRowHeight="12.5"/>
  <cols>
    <col min="1" max="1" width="14.453125" customWidth="1"/>
    <col min="2" max="3" width="7.1796875" customWidth="1"/>
    <col min="4" max="4" width="15.453125" customWidth="1"/>
    <col min="5" max="5" width="12.54296875" customWidth="1"/>
    <col min="6" max="8" width="8.54296875" customWidth="1"/>
    <col min="9" max="9" width="12.54296875" customWidth="1"/>
    <col min="10" max="10" width="13.54296875" style="4" customWidth="1"/>
    <col min="11" max="12" width="13.54296875" customWidth="1"/>
    <col min="13" max="13" width="19.1796875" customWidth="1"/>
    <col min="14" max="14" width="13.54296875" customWidth="1"/>
    <col min="15" max="15" width="18.54296875" customWidth="1"/>
    <col min="16" max="16" width="10.81640625" customWidth="1"/>
    <col min="17" max="17" width="10.54296875" customWidth="1"/>
    <col min="18" max="18" width="16" customWidth="1"/>
    <col min="19" max="19" width="9.54296875" customWidth="1"/>
    <col min="20" max="20" width="15.54296875" customWidth="1"/>
    <col min="21" max="21" width="9.54296875" customWidth="1"/>
    <col min="22" max="22" width="11" bestFit="1" customWidth="1"/>
    <col min="23" max="23" width="15.54296875" customWidth="1"/>
    <col min="24" max="24" width="13.54296875" customWidth="1"/>
    <col min="25" max="25" width="14.54296875" customWidth="1"/>
    <col min="26" max="26" width="13.453125" customWidth="1"/>
    <col min="27" max="28" width="9.1796875"/>
  </cols>
  <sheetData>
    <row r="1" spans="1:29" ht="15.5">
      <c r="A1" s="1476" t="s">
        <v>532</v>
      </c>
      <c r="B1" s="1476"/>
      <c r="C1" s="1476"/>
      <c r="D1" s="1476"/>
      <c r="E1" s="1476"/>
      <c r="F1" s="1476"/>
      <c r="G1" s="1476"/>
      <c r="H1" s="1476"/>
      <c r="I1" s="1476"/>
      <c r="J1" s="1476"/>
      <c r="K1" s="1476"/>
      <c r="L1" s="1476"/>
      <c r="M1" s="1476"/>
      <c r="N1" s="1476"/>
      <c r="O1" s="1476"/>
      <c r="P1" s="1476"/>
      <c r="Q1" s="1476"/>
      <c r="R1" s="1476"/>
      <c r="S1" s="1476"/>
      <c r="T1" s="1476"/>
      <c r="U1" s="1476"/>
      <c r="V1" s="1476"/>
      <c r="W1" s="1476"/>
      <c r="X1" s="1476"/>
      <c r="Y1" s="1476"/>
      <c r="Z1" s="1476"/>
      <c r="AA1" s="1476"/>
      <c r="AB1" s="1476"/>
      <c r="AC1" s="1476"/>
    </row>
    <row r="2" spans="1:29" ht="15.5">
      <c r="A2" s="1477" t="s">
        <v>1</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row>
    <row r="3" spans="1:29" ht="16" thickBot="1">
      <c r="A3" s="1504" t="s">
        <v>785</v>
      </c>
      <c r="B3" s="1504"/>
      <c r="C3" s="1504"/>
      <c r="D3" s="1504"/>
      <c r="E3" s="1504"/>
      <c r="F3" s="1504"/>
      <c r="G3" s="1504"/>
      <c r="H3" s="1504"/>
      <c r="I3" s="1504"/>
      <c r="J3" s="1504"/>
      <c r="K3" s="1504"/>
      <c r="L3" s="1504"/>
      <c r="M3" s="1504"/>
      <c r="N3" s="1504"/>
      <c r="O3" s="1504"/>
      <c r="P3" s="1504"/>
      <c r="Q3" s="1504"/>
      <c r="R3" s="1504"/>
      <c r="S3" s="1504"/>
      <c r="T3" s="1504"/>
      <c r="U3" s="1504"/>
      <c r="V3" s="1504"/>
      <c r="W3" s="1504"/>
      <c r="X3" s="1504"/>
      <c r="Y3" s="1504"/>
      <c r="Z3" s="1504"/>
      <c r="AA3" s="1504"/>
      <c r="AB3" s="1504"/>
      <c r="AC3" s="1504"/>
    </row>
    <row r="4" spans="1:29" ht="15.75" customHeight="1" thickBot="1">
      <c r="A4" s="1481"/>
      <c r="B4" s="1484" t="s">
        <v>533</v>
      </c>
      <c r="C4" s="1485"/>
      <c r="D4" s="1485"/>
      <c r="E4" s="1485"/>
      <c r="F4" s="1485"/>
      <c r="G4" s="1485"/>
      <c r="H4" s="1485"/>
      <c r="I4" s="1485"/>
      <c r="J4" s="1485"/>
      <c r="K4" s="1486"/>
      <c r="L4" s="1487" t="s">
        <v>534</v>
      </c>
      <c r="M4" s="1488"/>
      <c r="N4" s="1488"/>
      <c r="O4" s="1489"/>
      <c r="P4" s="1490" t="s">
        <v>535</v>
      </c>
      <c r="Q4" s="1491"/>
      <c r="R4" s="1491"/>
      <c r="S4" s="1491"/>
      <c r="T4" s="1491"/>
      <c r="U4" s="1492" t="s">
        <v>536</v>
      </c>
      <c r="V4" s="1493"/>
      <c r="W4" s="1494" t="s">
        <v>537</v>
      </c>
      <c r="X4" s="1466" t="s">
        <v>538</v>
      </c>
      <c r="Y4" s="1499" t="s">
        <v>539</v>
      </c>
      <c r="Z4" s="1461" t="s">
        <v>540</v>
      </c>
      <c r="AA4" s="1478" t="s">
        <v>541</v>
      </c>
      <c r="AB4" s="1508" t="s">
        <v>371</v>
      </c>
      <c r="AC4" s="1505" t="s">
        <v>370</v>
      </c>
    </row>
    <row r="5" spans="1:29" ht="15" customHeight="1">
      <c r="A5" s="1482"/>
      <c r="B5" s="1474" t="s">
        <v>542</v>
      </c>
      <c r="C5" s="1464"/>
      <c r="D5" s="1464"/>
      <c r="E5" s="1472"/>
      <c r="F5" s="1490" t="s">
        <v>543</v>
      </c>
      <c r="G5" s="1491"/>
      <c r="H5" s="1491"/>
      <c r="I5" s="1491"/>
      <c r="J5" s="1502"/>
      <c r="K5" s="1491" t="s">
        <v>544</v>
      </c>
      <c r="L5" s="1474" t="s">
        <v>545</v>
      </c>
      <c r="M5" s="1464" t="s">
        <v>546</v>
      </c>
      <c r="N5" s="1464" t="s">
        <v>547</v>
      </c>
      <c r="O5" s="1499" t="s">
        <v>548</v>
      </c>
      <c r="P5" s="1474" t="s">
        <v>549</v>
      </c>
      <c r="Q5" s="1464" t="s">
        <v>550</v>
      </c>
      <c r="R5" s="1464" t="s">
        <v>551</v>
      </c>
      <c r="S5" s="1466" t="s">
        <v>552</v>
      </c>
      <c r="T5" s="1472" t="s">
        <v>553</v>
      </c>
      <c r="U5" s="1474" t="s">
        <v>554</v>
      </c>
      <c r="V5" s="1470" t="s">
        <v>555</v>
      </c>
      <c r="W5" s="1495"/>
      <c r="X5" s="1497"/>
      <c r="Y5" s="1500"/>
      <c r="Z5" s="1462"/>
      <c r="AA5" s="1479"/>
      <c r="AB5" s="1509"/>
      <c r="AC5" s="1506"/>
    </row>
    <row r="6" spans="1:29" ht="28">
      <c r="A6" s="1483"/>
      <c r="B6" s="737" t="s">
        <v>556</v>
      </c>
      <c r="C6" s="738" t="s">
        <v>557</v>
      </c>
      <c r="D6" s="738" t="s">
        <v>558</v>
      </c>
      <c r="E6" s="739" t="s">
        <v>559</v>
      </c>
      <c r="F6" s="737" t="s">
        <v>560</v>
      </c>
      <c r="G6" s="738" t="s">
        <v>561</v>
      </c>
      <c r="H6" s="738" t="s">
        <v>562</v>
      </c>
      <c r="I6" s="740" t="s">
        <v>563</v>
      </c>
      <c r="J6" s="739" t="s">
        <v>564</v>
      </c>
      <c r="K6" s="1503"/>
      <c r="L6" s="1475"/>
      <c r="M6" s="1465"/>
      <c r="N6" s="1465"/>
      <c r="O6" s="1501"/>
      <c r="P6" s="1475"/>
      <c r="Q6" s="1465"/>
      <c r="R6" s="1465"/>
      <c r="S6" s="1467"/>
      <c r="T6" s="1473"/>
      <c r="U6" s="1475"/>
      <c r="V6" s="1471"/>
      <c r="W6" s="1496"/>
      <c r="X6" s="1498"/>
      <c r="Y6" s="1501"/>
      <c r="Z6" s="1463"/>
      <c r="AA6" s="1480"/>
      <c r="AB6" s="1510"/>
      <c r="AC6" s="1507"/>
    </row>
    <row r="7" spans="1:29" ht="13">
      <c r="A7" s="741" t="s">
        <v>376</v>
      </c>
      <c r="B7" s="744">
        <v>0</v>
      </c>
      <c r="C7" s="302">
        <v>652</v>
      </c>
      <c r="D7" s="302">
        <v>0</v>
      </c>
      <c r="E7" s="745">
        <v>652</v>
      </c>
      <c r="F7" s="744">
        <v>14600</v>
      </c>
      <c r="G7" s="302">
        <v>3237</v>
      </c>
      <c r="H7" s="302">
        <v>455</v>
      </c>
      <c r="I7" s="746">
        <v>26</v>
      </c>
      <c r="J7" s="747">
        <v>18318</v>
      </c>
      <c r="K7" s="748">
        <v>18970</v>
      </c>
      <c r="L7" s="744">
        <v>55136</v>
      </c>
      <c r="M7" s="302">
        <v>16906</v>
      </c>
      <c r="N7" s="749">
        <v>5439</v>
      </c>
      <c r="O7" s="750">
        <v>77481</v>
      </c>
      <c r="P7" s="751" t="s">
        <v>565</v>
      </c>
      <c r="Q7" s="749">
        <v>8699</v>
      </c>
      <c r="R7" s="749">
        <v>18721</v>
      </c>
      <c r="S7" s="750">
        <v>6089</v>
      </c>
      <c r="T7" s="752">
        <v>33509</v>
      </c>
      <c r="U7" s="751">
        <v>96451</v>
      </c>
      <c r="V7" s="750">
        <v>-14539</v>
      </c>
      <c r="W7" s="753">
        <v>1536454</v>
      </c>
      <c r="X7" s="302">
        <v>1401702</v>
      </c>
      <c r="Y7" s="815">
        <v>1.0961345564178406</v>
      </c>
      <c r="Z7" s="818">
        <v>5641365</v>
      </c>
      <c r="AA7" s="827">
        <v>946420</v>
      </c>
      <c r="AB7" s="819">
        <v>385740</v>
      </c>
      <c r="AC7" s="828">
        <v>204294</v>
      </c>
    </row>
    <row r="8" spans="1:29" ht="13">
      <c r="A8" s="742" t="s">
        <v>377</v>
      </c>
      <c r="B8" s="754">
        <v>0</v>
      </c>
      <c r="C8" s="543">
        <v>846</v>
      </c>
      <c r="D8" s="543">
        <v>0</v>
      </c>
      <c r="E8" s="745">
        <v>846</v>
      </c>
      <c r="F8" s="754">
        <v>11407</v>
      </c>
      <c r="G8" s="543">
        <v>3742</v>
      </c>
      <c r="H8" s="543">
        <v>510</v>
      </c>
      <c r="I8" s="755">
        <v>85</v>
      </c>
      <c r="J8" s="747">
        <v>15744</v>
      </c>
      <c r="K8" s="748">
        <v>16590</v>
      </c>
      <c r="L8" s="754">
        <v>59591</v>
      </c>
      <c r="M8" s="543">
        <v>13921</v>
      </c>
      <c r="N8" s="756">
        <v>5777</v>
      </c>
      <c r="O8" s="750">
        <v>79289</v>
      </c>
      <c r="P8" s="757" t="s">
        <v>565</v>
      </c>
      <c r="Q8" s="756">
        <v>4368</v>
      </c>
      <c r="R8" s="756">
        <v>13530</v>
      </c>
      <c r="S8" s="750">
        <v>7256</v>
      </c>
      <c r="T8" s="752">
        <v>25154</v>
      </c>
      <c r="U8" s="757">
        <v>95879</v>
      </c>
      <c r="V8" s="813">
        <v>-8564</v>
      </c>
      <c r="W8" s="754">
        <v>1527890</v>
      </c>
      <c r="X8" s="302">
        <v>1401702</v>
      </c>
      <c r="Y8" s="815">
        <v>1.0900248412287348</v>
      </c>
      <c r="Z8" s="820">
        <v>5641365</v>
      </c>
      <c r="AA8" s="829">
        <v>940672</v>
      </c>
      <c r="AB8" s="821">
        <v>384037</v>
      </c>
      <c r="AC8" s="830">
        <v>203181</v>
      </c>
    </row>
    <row r="9" spans="1:29" ht="13">
      <c r="A9" s="742" t="s">
        <v>378</v>
      </c>
      <c r="B9" s="754">
        <v>2665</v>
      </c>
      <c r="C9" s="543">
        <v>932</v>
      </c>
      <c r="D9" s="543">
        <v>0</v>
      </c>
      <c r="E9" s="745">
        <v>3597</v>
      </c>
      <c r="F9" s="754">
        <v>13985</v>
      </c>
      <c r="G9" s="543">
        <v>3356</v>
      </c>
      <c r="H9" s="543">
        <v>517</v>
      </c>
      <c r="I9" s="755">
        <v>104</v>
      </c>
      <c r="J9" s="747">
        <v>17962</v>
      </c>
      <c r="K9" s="748">
        <v>21559</v>
      </c>
      <c r="L9" s="754">
        <v>43459</v>
      </c>
      <c r="M9" s="543">
        <v>15979</v>
      </c>
      <c r="N9" s="756">
        <v>70297</v>
      </c>
      <c r="O9" s="750">
        <v>129735</v>
      </c>
      <c r="P9" s="757" t="s">
        <v>565</v>
      </c>
      <c r="Q9" s="756">
        <v>3948</v>
      </c>
      <c r="R9" s="756">
        <v>23597</v>
      </c>
      <c r="S9" s="750">
        <v>14084</v>
      </c>
      <c r="T9" s="752">
        <v>41629</v>
      </c>
      <c r="U9" s="757">
        <v>151294</v>
      </c>
      <c r="V9" s="813">
        <v>-20070</v>
      </c>
      <c r="W9" s="754">
        <v>1507820</v>
      </c>
      <c r="X9" s="302">
        <v>1401702</v>
      </c>
      <c r="Y9" s="815">
        <v>1.0757065339137706</v>
      </c>
      <c r="Z9" s="820">
        <v>5641365</v>
      </c>
      <c r="AA9" s="829">
        <v>927477</v>
      </c>
      <c r="AB9" s="821">
        <v>380792</v>
      </c>
      <c r="AC9" s="830">
        <v>199551</v>
      </c>
    </row>
    <row r="10" spans="1:29" ht="13">
      <c r="A10" s="742" t="s">
        <v>379</v>
      </c>
      <c r="B10" s="754">
        <v>0</v>
      </c>
      <c r="C10" s="543">
        <v>867</v>
      </c>
      <c r="D10" s="543">
        <v>0</v>
      </c>
      <c r="E10" s="745">
        <v>867</v>
      </c>
      <c r="F10" s="754">
        <v>9444</v>
      </c>
      <c r="G10" s="543">
        <v>2218</v>
      </c>
      <c r="H10" s="543">
        <v>451</v>
      </c>
      <c r="I10" s="755">
        <v>109</v>
      </c>
      <c r="J10" s="747">
        <v>12222</v>
      </c>
      <c r="K10" s="748">
        <v>13089</v>
      </c>
      <c r="L10" s="754">
        <v>24902</v>
      </c>
      <c r="M10" s="543">
        <v>10830</v>
      </c>
      <c r="N10" s="756">
        <v>4516</v>
      </c>
      <c r="O10" s="750">
        <v>40248</v>
      </c>
      <c r="P10" s="758" t="s">
        <v>565</v>
      </c>
      <c r="Q10" s="756">
        <v>4809</v>
      </c>
      <c r="R10" s="756">
        <v>16550</v>
      </c>
      <c r="S10" s="750">
        <v>-3559</v>
      </c>
      <c r="T10" s="752">
        <v>17800</v>
      </c>
      <c r="U10" s="751">
        <v>53337</v>
      </c>
      <c r="V10" s="750">
        <v>-4711</v>
      </c>
      <c r="W10" s="744">
        <v>1503109</v>
      </c>
      <c r="X10" s="302">
        <v>1401702</v>
      </c>
      <c r="Y10" s="815">
        <v>1.0723456198250412</v>
      </c>
      <c r="Z10" s="820">
        <v>5641365</v>
      </c>
      <c r="AA10" s="829">
        <v>922356</v>
      </c>
      <c r="AB10" s="821">
        <v>381423</v>
      </c>
      <c r="AC10" s="830">
        <v>199330</v>
      </c>
    </row>
    <row r="11" spans="1:29" ht="13">
      <c r="A11" s="742" t="s">
        <v>380</v>
      </c>
      <c r="B11" s="754">
        <v>0</v>
      </c>
      <c r="C11" s="543">
        <v>481</v>
      </c>
      <c r="D11" s="543">
        <v>0</v>
      </c>
      <c r="E11" s="745">
        <v>481</v>
      </c>
      <c r="F11" s="754">
        <v>8979</v>
      </c>
      <c r="G11" s="543">
        <v>2677</v>
      </c>
      <c r="H11" s="543">
        <v>331</v>
      </c>
      <c r="I11" s="755">
        <v>84</v>
      </c>
      <c r="J11" s="747">
        <v>12071</v>
      </c>
      <c r="K11" s="748">
        <v>12552</v>
      </c>
      <c r="L11" s="754">
        <v>30608</v>
      </c>
      <c r="M11" s="543">
        <v>15891</v>
      </c>
      <c r="N11" s="756">
        <v>3367</v>
      </c>
      <c r="O11" s="750">
        <v>49866</v>
      </c>
      <c r="P11" s="757" t="s">
        <v>565</v>
      </c>
      <c r="Q11" s="756">
        <v>6531</v>
      </c>
      <c r="R11" s="756">
        <v>13980</v>
      </c>
      <c r="S11" s="750">
        <v>17942</v>
      </c>
      <c r="T11" s="752">
        <v>38453</v>
      </c>
      <c r="U11" s="751">
        <v>62418</v>
      </c>
      <c r="V11" s="750">
        <v>-25901</v>
      </c>
      <c r="W11" s="744">
        <v>1477208</v>
      </c>
      <c r="X11" s="302">
        <v>1401702</v>
      </c>
      <c r="Y11" s="815">
        <v>1.053867369811843</v>
      </c>
      <c r="Z11" s="820">
        <v>5641365</v>
      </c>
      <c r="AA11" s="829">
        <v>905627</v>
      </c>
      <c r="AB11" s="821">
        <v>375633</v>
      </c>
      <c r="AC11" s="830">
        <v>195948</v>
      </c>
    </row>
    <row r="12" spans="1:29" ht="13">
      <c r="A12" s="742" t="s">
        <v>381</v>
      </c>
      <c r="B12" s="754">
        <v>0</v>
      </c>
      <c r="C12" s="543">
        <v>505</v>
      </c>
      <c r="D12" s="543">
        <v>0</v>
      </c>
      <c r="E12" s="745">
        <v>505</v>
      </c>
      <c r="F12" s="754">
        <v>12729</v>
      </c>
      <c r="G12" s="543">
        <v>3054</v>
      </c>
      <c r="H12" s="543">
        <v>486</v>
      </c>
      <c r="I12" s="755">
        <v>63</v>
      </c>
      <c r="J12" s="747">
        <v>16332</v>
      </c>
      <c r="K12" s="748">
        <v>16837</v>
      </c>
      <c r="L12" s="754">
        <v>18613</v>
      </c>
      <c r="M12" s="543">
        <v>9037</v>
      </c>
      <c r="N12" s="756">
        <v>3807</v>
      </c>
      <c r="O12" s="750">
        <v>31457</v>
      </c>
      <c r="P12" s="757" t="s">
        <v>565</v>
      </c>
      <c r="Q12" s="756">
        <v>4827</v>
      </c>
      <c r="R12" s="756">
        <v>17302</v>
      </c>
      <c r="S12" s="750">
        <v>-1027</v>
      </c>
      <c r="T12" s="752">
        <v>21102</v>
      </c>
      <c r="U12" s="751">
        <v>48294</v>
      </c>
      <c r="V12" s="750">
        <v>-4265</v>
      </c>
      <c r="W12" s="744">
        <v>1472943</v>
      </c>
      <c r="X12" s="302">
        <v>1401702</v>
      </c>
      <c r="Y12" s="815">
        <v>1.0508246403301129</v>
      </c>
      <c r="Z12" s="820">
        <v>5641365</v>
      </c>
      <c r="AA12" s="829">
        <v>902063</v>
      </c>
      <c r="AB12" s="821">
        <v>375309</v>
      </c>
      <c r="AC12" s="830">
        <v>195571</v>
      </c>
    </row>
    <row r="13" spans="1:29" ht="13">
      <c r="A13" s="742" t="s">
        <v>382</v>
      </c>
      <c r="B13" s="754"/>
      <c r="C13" s="543"/>
      <c r="D13" s="543"/>
      <c r="E13" s="745"/>
      <c r="F13" s="754"/>
      <c r="G13" s="543"/>
      <c r="H13" s="543"/>
      <c r="I13" s="755"/>
      <c r="J13" s="747"/>
      <c r="K13" s="748"/>
      <c r="L13" s="754"/>
      <c r="M13" s="543"/>
      <c r="N13" s="756"/>
      <c r="O13" s="750"/>
      <c r="P13" s="757"/>
      <c r="Q13" s="756"/>
      <c r="R13" s="756"/>
      <c r="S13" s="750"/>
      <c r="T13" s="752"/>
      <c r="U13" s="751"/>
      <c r="V13" s="750"/>
      <c r="W13" s="744"/>
      <c r="X13" s="302"/>
      <c r="Y13" s="815"/>
      <c r="Z13" s="820"/>
      <c r="AA13" s="829"/>
      <c r="AB13" s="821"/>
      <c r="AC13" s="830"/>
    </row>
    <row r="14" spans="1:29" ht="13">
      <c r="A14" s="742" t="s">
        <v>383</v>
      </c>
      <c r="B14" s="754"/>
      <c r="C14" s="543"/>
      <c r="D14" s="543"/>
      <c r="E14" s="745"/>
      <c r="F14" s="754"/>
      <c r="G14" s="543"/>
      <c r="H14" s="543"/>
      <c r="I14" s="755"/>
      <c r="J14" s="747"/>
      <c r="K14" s="748"/>
      <c r="L14" s="754"/>
      <c r="M14" s="543"/>
      <c r="N14" s="756"/>
      <c r="O14" s="750"/>
      <c r="P14" s="757"/>
      <c r="Q14" s="756"/>
      <c r="R14" s="756"/>
      <c r="S14" s="750"/>
      <c r="T14" s="752"/>
      <c r="U14" s="751"/>
      <c r="V14" s="750"/>
      <c r="W14" s="754"/>
      <c r="X14" s="302"/>
      <c r="Y14" s="815"/>
      <c r="Z14" s="820"/>
      <c r="AA14" s="829"/>
      <c r="AB14" s="821"/>
      <c r="AC14" s="830"/>
    </row>
    <row r="15" spans="1:29" ht="13">
      <c r="A15" s="742" t="s">
        <v>384</v>
      </c>
      <c r="B15" s="754"/>
      <c r="C15" s="543"/>
      <c r="D15" s="543"/>
      <c r="E15" s="745"/>
      <c r="F15" s="754"/>
      <c r="G15" s="543"/>
      <c r="H15" s="543"/>
      <c r="I15" s="755"/>
      <c r="J15" s="747"/>
      <c r="K15" s="748"/>
      <c r="L15" s="754"/>
      <c r="M15" s="543"/>
      <c r="N15" s="756"/>
      <c r="O15" s="750"/>
      <c r="P15" s="757"/>
      <c r="Q15" s="756"/>
      <c r="R15" s="756"/>
      <c r="S15" s="750"/>
      <c r="T15" s="752"/>
      <c r="U15" s="751"/>
      <c r="V15" s="750"/>
      <c r="W15" s="754"/>
      <c r="X15" s="302"/>
      <c r="Y15" s="815"/>
      <c r="Z15" s="822"/>
      <c r="AA15" s="829"/>
      <c r="AB15" s="821"/>
      <c r="AC15" s="830"/>
    </row>
    <row r="16" spans="1:29" ht="13">
      <c r="A16" s="742" t="s">
        <v>385</v>
      </c>
      <c r="B16" s="754"/>
      <c r="C16" s="543"/>
      <c r="D16" s="543"/>
      <c r="E16" s="745"/>
      <c r="F16" s="754"/>
      <c r="G16" s="543"/>
      <c r="H16" s="543"/>
      <c r="I16" s="755"/>
      <c r="J16" s="747"/>
      <c r="K16" s="748"/>
      <c r="L16" s="754"/>
      <c r="M16" s="543"/>
      <c r="N16" s="756"/>
      <c r="O16" s="750"/>
      <c r="P16" s="757"/>
      <c r="Q16" s="756"/>
      <c r="R16" s="756"/>
      <c r="S16" s="750"/>
      <c r="T16" s="752"/>
      <c r="U16" s="751"/>
      <c r="V16" s="750"/>
      <c r="W16" s="754"/>
      <c r="X16" s="302"/>
      <c r="Y16" s="815"/>
      <c r="Z16" s="820"/>
      <c r="AA16" s="829"/>
      <c r="AB16" s="821"/>
      <c r="AC16" s="830"/>
    </row>
    <row r="17" spans="1:29" ht="13">
      <c r="A17" s="742" t="s">
        <v>386</v>
      </c>
      <c r="B17" s="754"/>
      <c r="C17" s="543"/>
      <c r="D17" s="543"/>
      <c r="E17" s="745"/>
      <c r="F17" s="754"/>
      <c r="G17" s="543"/>
      <c r="H17" s="543"/>
      <c r="I17" s="755"/>
      <c r="J17" s="747"/>
      <c r="K17" s="748"/>
      <c r="L17" s="754"/>
      <c r="M17" s="543"/>
      <c r="N17" s="756"/>
      <c r="O17" s="750"/>
      <c r="P17" s="757"/>
      <c r="Q17" s="756"/>
      <c r="R17" s="756"/>
      <c r="S17" s="750"/>
      <c r="T17" s="752"/>
      <c r="U17" s="751"/>
      <c r="V17" s="750"/>
      <c r="W17" s="754"/>
      <c r="X17" s="302"/>
      <c r="Y17" s="815"/>
      <c r="Z17" s="820"/>
      <c r="AA17" s="829"/>
      <c r="AB17" s="821"/>
      <c r="AC17" s="830"/>
    </row>
    <row r="18" spans="1:29" ht="13">
      <c r="A18" s="742" t="s">
        <v>387</v>
      </c>
      <c r="B18" s="759"/>
      <c r="C18" s="545"/>
      <c r="D18" s="545"/>
      <c r="E18" s="745"/>
      <c r="F18" s="759"/>
      <c r="G18" s="545"/>
      <c r="H18" s="545"/>
      <c r="I18" s="760"/>
      <c r="J18" s="761"/>
      <c r="K18" s="748"/>
      <c r="L18" s="759"/>
      <c r="M18" s="545"/>
      <c r="N18" s="762"/>
      <c r="O18" s="750"/>
      <c r="P18" s="763"/>
      <c r="Q18" s="762"/>
      <c r="R18" s="762"/>
      <c r="S18" s="764"/>
      <c r="T18" s="752"/>
      <c r="U18" s="751"/>
      <c r="V18" s="750"/>
      <c r="W18" s="759"/>
      <c r="X18" s="302"/>
      <c r="Y18" s="815"/>
      <c r="Z18" s="823"/>
      <c r="AA18" s="831"/>
      <c r="AB18" s="824"/>
      <c r="AC18" s="832"/>
    </row>
    <row r="19" spans="1:29" ht="13">
      <c r="A19" s="743" t="s">
        <v>566</v>
      </c>
      <c r="B19" s="765">
        <v>2665</v>
      </c>
      <c r="C19" s="290">
        <v>4283</v>
      </c>
      <c r="D19" s="290">
        <v>0</v>
      </c>
      <c r="E19" s="766">
        <v>6948</v>
      </c>
      <c r="F19" s="765">
        <v>71144</v>
      </c>
      <c r="G19" s="290">
        <v>18284</v>
      </c>
      <c r="H19" s="290">
        <v>2750</v>
      </c>
      <c r="I19" s="290">
        <v>471</v>
      </c>
      <c r="J19" s="766">
        <v>92649</v>
      </c>
      <c r="K19" s="765">
        <v>99597</v>
      </c>
      <c r="L19" s="765">
        <v>232309</v>
      </c>
      <c r="M19" s="290">
        <v>82564</v>
      </c>
      <c r="N19" s="290">
        <v>93203</v>
      </c>
      <c r="O19" s="766">
        <v>408076</v>
      </c>
      <c r="P19" s="765">
        <v>0</v>
      </c>
      <c r="Q19" s="290">
        <v>33182</v>
      </c>
      <c r="R19" s="290">
        <v>103680</v>
      </c>
      <c r="S19" s="290">
        <v>40785</v>
      </c>
      <c r="T19" s="766">
        <v>177647</v>
      </c>
      <c r="U19" s="765">
        <v>507673</v>
      </c>
      <c r="V19" s="814">
        <v>-78050</v>
      </c>
      <c r="W19" s="816">
        <v>1472943</v>
      </c>
      <c r="X19" s="767">
        <v>1401702</v>
      </c>
      <c r="Y19" s="817">
        <v>1.0508246403301129</v>
      </c>
      <c r="Z19" s="825">
        <v>5641365</v>
      </c>
      <c r="AA19" s="833">
        <v>902063</v>
      </c>
      <c r="AB19" s="826">
        <v>375309</v>
      </c>
      <c r="AC19" s="834">
        <v>195571</v>
      </c>
    </row>
    <row r="20" spans="1:29" ht="14">
      <c r="A20" s="272"/>
      <c r="B20" s="273"/>
      <c r="C20" s="273"/>
      <c r="D20" s="273"/>
      <c r="E20" s="273"/>
      <c r="F20" s="273"/>
      <c r="G20" s="273"/>
      <c r="H20" s="273"/>
      <c r="I20" s="273"/>
      <c r="J20" s="274"/>
      <c r="K20" s="273"/>
      <c r="L20" s="273"/>
      <c r="M20" s="273"/>
      <c r="N20" s="273"/>
      <c r="O20" s="273"/>
      <c r="P20" s="329"/>
      <c r="Q20" s="329"/>
      <c r="R20" s="329"/>
      <c r="S20" s="329"/>
      <c r="T20" s="329"/>
      <c r="U20" s="329"/>
      <c r="W20" s="329"/>
    </row>
    <row r="21" spans="1:29" ht="16.5">
      <c r="A21" s="1469" t="s">
        <v>567</v>
      </c>
      <c r="B21" s="1469"/>
      <c r="C21" s="1469"/>
      <c r="D21" s="1469"/>
      <c r="E21" s="1469"/>
      <c r="F21" s="1469"/>
      <c r="G21" s="1469"/>
      <c r="H21" s="1469"/>
      <c r="I21" s="1469"/>
      <c r="J21" s="1469"/>
      <c r="K21" s="1469"/>
      <c r="L21" s="1469"/>
      <c r="M21" s="1469"/>
      <c r="N21" s="1469"/>
      <c r="O21" s="1469"/>
      <c r="P21" s="330"/>
      <c r="Q21" s="330"/>
      <c r="R21" s="330"/>
      <c r="S21" s="330"/>
      <c r="T21" s="330"/>
      <c r="U21" s="330"/>
      <c r="V21" s="1"/>
    </row>
    <row r="22" spans="1:29" ht="16.5">
      <c r="A22" s="1469" t="s">
        <v>568</v>
      </c>
      <c r="B22" s="1469"/>
      <c r="C22" s="1469"/>
      <c r="D22" s="1469"/>
      <c r="E22" s="1469"/>
      <c r="F22" s="1469"/>
      <c r="G22" s="1469"/>
      <c r="H22" s="1469"/>
      <c r="I22" s="1469"/>
      <c r="J22" s="1469"/>
      <c r="K22" s="1469"/>
      <c r="L22" s="1469"/>
      <c r="M22" s="1469"/>
      <c r="N22" s="1469"/>
      <c r="O22" s="1469"/>
      <c r="P22" s="330"/>
      <c r="Q22" s="330"/>
      <c r="R22" s="330"/>
      <c r="S22" s="330"/>
      <c r="T22" s="330"/>
      <c r="U22" s="330"/>
      <c r="W22" s="275"/>
    </row>
    <row r="23" spans="1:29" ht="16.5">
      <c r="A23" s="1469" t="s">
        <v>569</v>
      </c>
      <c r="B23" s="1469"/>
      <c r="C23" s="1469"/>
      <c r="D23" s="1469"/>
      <c r="E23" s="1469"/>
      <c r="F23" s="1469"/>
      <c r="G23" s="1469"/>
      <c r="H23" s="1469"/>
      <c r="I23" s="1469"/>
      <c r="J23" s="1469"/>
      <c r="K23" s="1469"/>
      <c r="L23" s="1469"/>
      <c r="M23" s="1469"/>
      <c r="N23" s="1469"/>
      <c r="O23" s="1469"/>
      <c r="P23" s="330"/>
      <c r="Q23" s="330"/>
      <c r="R23" s="330"/>
      <c r="S23" s="330"/>
      <c r="T23" s="330"/>
      <c r="U23" s="330"/>
    </row>
    <row r="24" spans="1:29" ht="17.25" customHeight="1">
      <c r="A24" s="727" t="s">
        <v>570</v>
      </c>
      <c r="B24" s="364"/>
      <c r="C24" s="364"/>
      <c r="D24" s="364"/>
      <c r="E24" s="364"/>
      <c r="F24" s="364"/>
      <c r="G24" s="364"/>
      <c r="H24" s="364"/>
      <c r="I24" s="364"/>
      <c r="J24" s="364"/>
      <c r="K24" s="364"/>
      <c r="L24" s="364"/>
      <c r="M24" s="364"/>
      <c r="N24" s="364"/>
      <c r="O24" s="364"/>
      <c r="P24" s="330"/>
      <c r="Q24" s="330"/>
      <c r="R24" s="330"/>
      <c r="S24" s="330"/>
      <c r="T24" s="330"/>
      <c r="U24" s="330"/>
      <c r="W24" s="275"/>
    </row>
    <row r="25" spans="1:29" ht="17.25" customHeight="1">
      <c r="A25" s="364" t="s">
        <v>571</v>
      </c>
      <c r="B25" s="364"/>
      <c r="C25" s="364"/>
      <c r="D25" s="364"/>
      <c r="E25" s="364"/>
      <c r="F25" s="364"/>
      <c r="G25" s="364"/>
      <c r="H25" s="364"/>
      <c r="I25" s="364"/>
      <c r="J25" s="364"/>
      <c r="K25" s="364"/>
      <c r="L25" s="364"/>
      <c r="M25" s="364"/>
      <c r="N25" s="364"/>
      <c r="O25" s="364"/>
      <c r="P25" s="330"/>
      <c r="Q25" s="330"/>
      <c r="R25" s="330"/>
      <c r="S25" s="330"/>
      <c r="T25" s="330"/>
      <c r="U25" s="330"/>
      <c r="W25" s="275"/>
    </row>
    <row r="26" spans="1:29" ht="16.5">
      <c r="A26" s="1460" t="s">
        <v>572</v>
      </c>
      <c r="B26" s="1460"/>
      <c r="C26" s="1460"/>
      <c r="D26" s="1460"/>
      <c r="E26" s="1460"/>
      <c r="F26" s="1460"/>
      <c r="G26" s="1460"/>
      <c r="H26" s="1460"/>
      <c r="I26" s="1460"/>
      <c r="J26" s="1460"/>
      <c r="K26" s="1460"/>
      <c r="L26" s="1460"/>
      <c r="M26" s="1460"/>
      <c r="N26" s="1460"/>
      <c r="O26" s="1460"/>
      <c r="P26" s="330"/>
      <c r="Q26" s="330"/>
      <c r="R26" s="330"/>
      <c r="S26" s="330"/>
      <c r="T26" s="330"/>
      <c r="U26" s="330"/>
      <c r="W26" s="275"/>
    </row>
    <row r="27" spans="1:29" ht="16.5">
      <c r="A27" s="724" t="s">
        <v>573</v>
      </c>
      <c r="P27" s="330"/>
      <c r="Q27" s="330"/>
      <c r="R27" s="330"/>
      <c r="S27" s="330"/>
      <c r="T27" s="330"/>
      <c r="U27" s="330"/>
    </row>
    <row r="28" spans="1:29">
      <c r="A28" s="1468"/>
      <c r="B28" s="1468"/>
      <c r="C28" s="1468"/>
      <c r="D28" s="1468"/>
      <c r="E28" s="1468"/>
      <c r="F28" s="1468"/>
      <c r="G28" s="1468"/>
      <c r="H28" s="1468"/>
      <c r="I28" s="1468"/>
      <c r="J28" s="276"/>
      <c r="K28" s="330"/>
      <c r="L28" s="330"/>
      <c r="M28" s="330"/>
      <c r="N28" s="330"/>
      <c r="O28" s="330"/>
    </row>
    <row r="30" spans="1:29" ht="14">
      <c r="A30" s="1460" t="s">
        <v>574</v>
      </c>
      <c r="B30" s="1460"/>
      <c r="C30" s="1460"/>
      <c r="D30" s="1460"/>
      <c r="E30" s="1460"/>
      <c r="F30" s="1460"/>
      <c r="G30" s="1460"/>
      <c r="H30" s="1460"/>
      <c r="I30" s="1460"/>
      <c r="J30" s="1460"/>
      <c r="K30" s="1460"/>
      <c r="L30" s="1460"/>
      <c r="M30" s="1460"/>
      <c r="N30" s="1460"/>
      <c r="O30" s="1460"/>
    </row>
    <row r="31" spans="1:29">
      <c r="T31" s="151"/>
    </row>
  </sheetData>
  <mergeCells count="35">
    <mergeCell ref="A3:AC3"/>
    <mergeCell ref="AC4:AC6"/>
    <mergeCell ref="AB4:AB6"/>
    <mergeCell ref="A22:O22"/>
    <mergeCell ref="N5:N6"/>
    <mergeCell ref="O5:O6"/>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0:O30"/>
    <mergeCell ref="Z4:Z6"/>
    <mergeCell ref="A26:O26"/>
    <mergeCell ref="Q5:Q6"/>
    <mergeCell ref="S5:S6"/>
    <mergeCell ref="A28:I28"/>
    <mergeCell ref="A23:O23"/>
    <mergeCell ref="V5:V6"/>
    <mergeCell ref="R5:R6"/>
    <mergeCell ref="T5:T6"/>
    <mergeCell ref="M5:M6"/>
    <mergeCell ref="U5:U6"/>
    <mergeCell ref="A21:O21"/>
  </mergeCells>
  <printOptions horizontalCentered="1" verticalCentered="1"/>
  <pageMargins left="0.25" right="0.25" top="0.5" bottom="0.5" header="0.5" footer="0.5"/>
  <pageSetup paperSize="5" scale="48"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zoomScale="90" zoomScaleNormal="90" workbookViewId="0">
      <selection sqref="A1:M1"/>
    </sheetView>
  </sheetViews>
  <sheetFormatPr defaultColWidth="9.453125" defaultRowHeight="12.5"/>
  <cols>
    <col min="1" max="1" width="12.453125" bestFit="1" customWidth="1"/>
    <col min="2" max="2" width="11.54296875" customWidth="1"/>
    <col min="3" max="4" width="12.54296875" customWidth="1"/>
    <col min="5" max="6" width="13.54296875" customWidth="1"/>
    <col min="7" max="7" width="12.54296875" customWidth="1"/>
    <col min="8" max="8" width="14.54296875" customWidth="1"/>
    <col min="9" max="9" width="12.54296875" customWidth="1"/>
  </cols>
  <sheetData>
    <row r="1" spans="1:9" ht="15.5">
      <c r="A1" s="1518" t="s">
        <v>575</v>
      </c>
      <c r="B1" s="1519"/>
      <c r="C1" s="1519"/>
      <c r="D1" s="1519"/>
      <c r="E1" s="1519"/>
      <c r="F1" s="1519"/>
      <c r="G1" s="1519"/>
      <c r="H1" s="1519"/>
      <c r="I1" s="1520"/>
    </row>
    <row r="2" spans="1:9" ht="15.5">
      <c r="A2" s="1521" t="s">
        <v>1</v>
      </c>
      <c r="B2" s="1413"/>
      <c r="C2" s="1413"/>
      <c r="D2" s="1413"/>
      <c r="E2" s="1413"/>
      <c r="F2" s="1413"/>
      <c r="G2" s="1413"/>
      <c r="H2" s="1413"/>
      <c r="I2" s="1413"/>
    </row>
    <row r="3" spans="1:9" ht="16.5" customHeight="1" thickBot="1">
      <c r="A3" s="1522" t="s">
        <v>785</v>
      </c>
      <c r="B3" s="1523"/>
      <c r="C3" s="1523"/>
      <c r="D3" s="1523"/>
      <c r="E3" s="1523"/>
      <c r="F3" s="1523"/>
      <c r="G3" s="1523"/>
      <c r="H3" s="1523"/>
      <c r="I3" s="1524"/>
    </row>
    <row r="4" spans="1:9" ht="75" customHeight="1" thickBot="1">
      <c r="A4" s="277" t="s">
        <v>368</v>
      </c>
      <c r="B4" s="278" t="s">
        <v>576</v>
      </c>
      <c r="C4" s="278" t="s">
        <v>577</v>
      </c>
      <c r="D4" s="279" t="s">
        <v>578</v>
      </c>
      <c r="E4" s="278" t="s">
        <v>579</v>
      </c>
      <c r="F4" s="278" t="s">
        <v>580</v>
      </c>
      <c r="G4" s="278" t="s">
        <v>581</v>
      </c>
      <c r="H4" s="279" t="s">
        <v>582</v>
      </c>
      <c r="I4" s="280" t="s">
        <v>583</v>
      </c>
    </row>
    <row r="5" spans="1:9" ht="13">
      <c r="A5" s="281" t="s">
        <v>376</v>
      </c>
      <c r="B5" s="302">
        <v>1536454</v>
      </c>
      <c r="C5" s="728">
        <v>4411</v>
      </c>
      <c r="D5" s="332">
        <v>2.8708962324937811E-3</v>
      </c>
      <c r="E5" s="729">
        <v>3387</v>
      </c>
      <c r="F5" s="728">
        <v>234</v>
      </c>
      <c r="G5" s="302">
        <v>3621</v>
      </c>
      <c r="H5" s="332">
        <v>0.82090228973021995</v>
      </c>
      <c r="I5" s="333">
        <v>2.3567252908320065E-3</v>
      </c>
    </row>
    <row r="6" spans="1:9" ht="13">
      <c r="A6" s="285" t="s">
        <v>377</v>
      </c>
      <c r="B6" s="302">
        <v>1527890</v>
      </c>
      <c r="C6" s="728">
        <v>5264</v>
      </c>
      <c r="D6" s="332">
        <v>3.4452742016768223E-3</v>
      </c>
      <c r="E6" s="729">
        <v>4222</v>
      </c>
      <c r="F6" s="728">
        <v>236</v>
      </c>
      <c r="G6" s="302">
        <v>4458</v>
      </c>
      <c r="H6" s="332">
        <v>0.84688449848024316</v>
      </c>
      <c r="I6" s="333">
        <v>2.9177493144139956E-3</v>
      </c>
    </row>
    <row r="7" spans="1:9" ht="13">
      <c r="A7" s="285" t="s">
        <v>378</v>
      </c>
      <c r="B7" s="302">
        <v>1507820</v>
      </c>
      <c r="C7" s="728">
        <v>4998</v>
      </c>
      <c r="D7" s="332">
        <v>3.314719263572575E-3</v>
      </c>
      <c r="E7" s="729">
        <v>3839</v>
      </c>
      <c r="F7" s="728">
        <v>309</v>
      </c>
      <c r="G7" s="302">
        <v>4148</v>
      </c>
      <c r="H7" s="332">
        <v>0.82993197278911568</v>
      </c>
      <c r="I7" s="333">
        <v>2.750991497658872E-3</v>
      </c>
    </row>
    <row r="8" spans="1:9" ht="13">
      <c r="A8" s="285" t="s">
        <v>379</v>
      </c>
      <c r="B8" s="302">
        <v>1503109</v>
      </c>
      <c r="C8" s="728">
        <v>3833</v>
      </c>
      <c r="D8" s="332">
        <v>2.5500479339821665E-3</v>
      </c>
      <c r="E8" s="729">
        <v>3079</v>
      </c>
      <c r="F8" s="728">
        <v>157</v>
      </c>
      <c r="G8" s="302">
        <v>3236</v>
      </c>
      <c r="H8" s="332">
        <v>0.84424732585442208</v>
      </c>
      <c r="I8" s="333">
        <v>2.1528711490650379E-3</v>
      </c>
    </row>
    <row r="9" spans="1:9" ht="13">
      <c r="A9" s="285" t="s">
        <v>380</v>
      </c>
      <c r="B9" s="302">
        <v>1477208</v>
      </c>
      <c r="C9" s="728">
        <v>4162</v>
      </c>
      <c r="D9" s="332">
        <v>2.8174772950051719E-3</v>
      </c>
      <c r="E9" s="729"/>
      <c r="F9" s="728"/>
      <c r="G9" s="302"/>
      <c r="H9" s="332"/>
      <c r="I9" s="333"/>
    </row>
    <row r="10" spans="1:9" ht="13">
      <c r="A10" s="285" t="s">
        <v>381</v>
      </c>
      <c r="B10" s="302">
        <v>1472943</v>
      </c>
      <c r="C10" s="728">
        <v>4355</v>
      </c>
      <c r="D10" s="332">
        <v>2.9566656686647072E-3</v>
      </c>
      <c r="E10" s="729"/>
      <c r="F10" s="728"/>
      <c r="G10" s="302"/>
      <c r="H10" s="332"/>
      <c r="I10" s="333"/>
    </row>
    <row r="11" spans="1:9" ht="13">
      <c r="A11" s="285" t="s">
        <v>382</v>
      </c>
      <c r="B11" s="302"/>
      <c r="C11" s="728"/>
      <c r="D11" s="332"/>
      <c r="E11" s="729"/>
      <c r="F11" s="728"/>
      <c r="G11" s="302"/>
      <c r="H11" s="332"/>
      <c r="I11" s="333"/>
    </row>
    <row r="12" spans="1:9" ht="13">
      <c r="A12" s="285" t="s">
        <v>383</v>
      </c>
      <c r="B12" s="302"/>
      <c r="C12" s="728"/>
      <c r="D12" s="332"/>
      <c r="E12" s="729"/>
      <c r="F12" s="728"/>
      <c r="G12" s="302"/>
      <c r="H12" s="332"/>
      <c r="I12" s="333"/>
    </row>
    <row r="13" spans="1:9" ht="13">
      <c r="A13" s="285" t="s">
        <v>384</v>
      </c>
      <c r="B13" s="302"/>
      <c r="C13" s="728"/>
      <c r="D13" s="332"/>
      <c r="E13" s="729"/>
      <c r="F13" s="728"/>
      <c r="G13" s="302"/>
      <c r="H13" s="332"/>
      <c r="I13" s="333"/>
    </row>
    <row r="14" spans="1:9" ht="13">
      <c r="A14" s="285" t="s">
        <v>385</v>
      </c>
      <c r="B14" s="302"/>
      <c r="C14" s="728"/>
      <c r="D14" s="332"/>
      <c r="E14" s="729"/>
      <c r="F14" s="728"/>
      <c r="G14" s="302"/>
      <c r="H14" s="332"/>
      <c r="I14" s="333"/>
    </row>
    <row r="15" spans="1:9" ht="13">
      <c r="A15" s="285" t="s">
        <v>386</v>
      </c>
      <c r="B15" s="302"/>
      <c r="C15" s="728"/>
      <c r="D15" s="332"/>
      <c r="E15" s="729"/>
      <c r="F15" s="728"/>
      <c r="G15" s="302"/>
      <c r="H15" s="332"/>
      <c r="I15" s="333"/>
    </row>
    <row r="16" spans="1:9" ht="13.5" thickBot="1">
      <c r="A16" s="287" t="s">
        <v>387</v>
      </c>
      <c r="B16" s="334"/>
      <c r="C16" s="728"/>
      <c r="D16" s="332"/>
      <c r="E16" s="729"/>
      <c r="F16" s="728"/>
      <c r="G16" s="302"/>
      <c r="H16" s="332"/>
      <c r="I16" s="333"/>
    </row>
    <row r="17" spans="1:12" ht="13.5" thickBot="1">
      <c r="A17" s="289" t="s">
        <v>566</v>
      </c>
      <c r="B17" s="290">
        <v>1472943</v>
      </c>
      <c r="C17" s="290">
        <v>27023</v>
      </c>
      <c r="D17" s="291">
        <v>1.8346263229466451E-2</v>
      </c>
      <c r="E17" s="290">
        <v>14527</v>
      </c>
      <c r="F17" s="290">
        <v>936</v>
      </c>
      <c r="G17" s="290">
        <v>15463</v>
      </c>
      <c r="H17" s="291">
        <v>0.83556684318599372</v>
      </c>
      <c r="I17" s="292">
        <v>1.0498030134227869E-2</v>
      </c>
    </row>
    <row r="18" spans="1:12" ht="15" customHeight="1">
      <c r="A18" s="293"/>
      <c r="B18" s="294"/>
      <c r="C18" s="294"/>
      <c r="D18" s="295"/>
      <c r="E18" s="294"/>
      <c r="F18" s="294"/>
      <c r="G18" s="294"/>
      <c r="H18" s="295"/>
      <c r="I18" s="295"/>
    </row>
    <row r="19" spans="1:12">
      <c r="A19" s="1525" t="s">
        <v>584</v>
      </c>
      <c r="B19" s="1526"/>
      <c r="C19" s="1526"/>
      <c r="D19" s="1526"/>
      <c r="E19" s="1526"/>
      <c r="F19" s="1526"/>
      <c r="G19" s="1526"/>
      <c r="H19" s="1526"/>
      <c r="I19" s="1526"/>
      <c r="J19" s="296"/>
      <c r="K19" s="296"/>
      <c r="L19" s="297"/>
    </row>
    <row r="20" spans="1:12" ht="26.25" customHeight="1">
      <c r="A20" s="1525" t="s">
        <v>585</v>
      </c>
      <c r="B20" s="1526"/>
      <c r="C20" s="1526"/>
      <c r="D20" s="1526"/>
      <c r="E20" s="1526"/>
      <c r="F20" s="1526"/>
      <c r="G20" s="1526"/>
      <c r="H20" s="1526"/>
      <c r="I20" s="1526"/>
      <c r="J20" s="296"/>
      <c r="K20" s="296"/>
      <c r="L20" s="296"/>
    </row>
    <row r="21" spans="1:12" ht="12.75" customHeight="1">
      <c r="A21" s="1515"/>
      <c r="B21" s="1320"/>
      <c r="C21" s="1320"/>
      <c r="D21" s="1320"/>
      <c r="E21" s="1320"/>
      <c r="F21" s="1320"/>
      <c r="G21" s="1320"/>
      <c r="H21" s="1320"/>
      <c r="I21" s="352"/>
      <c r="J21" s="296"/>
      <c r="K21" s="296"/>
      <c r="L21" s="296"/>
    </row>
    <row r="22" spans="1:12" ht="26.15" customHeight="1">
      <c r="A22" s="1320" t="s">
        <v>586</v>
      </c>
      <c r="B22" s="1320"/>
      <c r="C22" s="1320"/>
      <c r="D22" s="1320"/>
      <c r="E22" s="1320"/>
      <c r="F22" s="1320"/>
      <c r="G22" s="1320"/>
      <c r="H22" s="1320"/>
      <c r="I22" s="1320"/>
      <c r="J22" s="296"/>
      <c r="K22" s="296"/>
      <c r="L22" s="296"/>
    </row>
    <row r="23" spans="1:12" ht="26.15" customHeight="1">
      <c r="A23" s="725"/>
      <c r="B23" s="352"/>
      <c r="C23" s="352"/>
      <c r="D23" s="352"/>
      <c r="E23" s="352"/>
      <c r="F23" s="352"/>
      <c r="G23" s="352"/>
      <c r="H23" s="352"/>
      <c r="I23" s="352"/>
      <c r="J23" s="296"/>
      <c r="K23" s="296"/>
      <c r="L23" s="296"/>
    </row>
    <row r="24" spans="1:12" ht="13.5" thickBot="1">
      <c r="A24" s="300"/>
      <c r="B24" s="301"/>
      <c r="C24" s="301"/>
      <c r="D24" s="330"/>
      <c r="E24" s="301"/>
      <c r="F24" s="301"/>
      <c r="G24" s="301"/>
      <c r="H24" s="330"/>
      <c r="I24" s="330"/>
    </row>
    <row r="25" spans="1:12" ht="15.5">
      <c r="A25" s="1518" t="s">
        <v>587</v>
      </c>
      <c r="B25" s="1519"/>
      <c r="C25" s="1519"/>
      <c r="D25" s="1519"/>
      <c r="E25" s="1519"/>
      <c r="F25" s="1519"/>
      <c r="G25" s="1519"/>
      <c r="H25" s="1519"/>
      <c r="I25" s="1527"/>
    </row>
    <row r="26" spans="1:12" ht="16.5" customHeight="1">
      <c r="A26" s="1521" t="s">
        <v>1</v>
      </c>
      <c r="B26" s="1413"/>
      <c r="C26" s="1413"/>
      <c r="D26" s="1413"/>
      <c r="E26" s="1413"/>
      <c r="F26" s="1413"/>
      <c r="G26" s="1413"/>
      <c r="H26" s="1413"/>
      <c r="I26" s="1528"/>
    </row>
    <row r="27" spans="1:12" ht="16.5" customHeight="1" thickBot="1">
      <c r="A27" s="1522" t="s">
        <v>785</v>
      </c>
      <c r="B27" s="1523"/>
      <c r="C27" s="1523"/>
      <c r="D27" s="1523"/>
      <c r="E27" s="1523"/>
      <c r="F27" s="1523"/>
      <c r="G27" s="1523"/>
      <c r="H27" s="1523"/>
      <c r="I27" s="1529"/>
    </row>
    <row r="28" spans="1:12" ht="75" customHeight="1" thickBot="1">
      <c r="A28" s="277" t="s">
        <v>368</v>
      </c>
      <c r="B28" s="278" t="s">
        <v>576</v>
      </c>
      <c r="C28" s="278" t="s">
        <v>588</v>
      </c>
      <c r="D28" s="279" t="s">
        <v>578</v>
      </c>
      <c r="E28" s="278" t="s">
        <v>579</v>
      </c>
      <c r="F28" s="278" t="s">
        <v>589</v>
      </c>
      <c r="G28" s="278" t="s">
        <v>590</v>
      </c>
      <c r="H28" s="279" t="s">
        <v>582</v>
      </c>
      <c r="I28" s="280" t="s">
        <v>591</v>
      </c>
    </row>
    <row r="29" spans="1:12" ht="13">
      <c r="A29" s="281" t="s">
        <v>376</v>
      </c>
      <c r="B29" s="302">
        <v>1536454</v>
      </c>
      <c r="C29" s="346">
        <v>1004</v>
      </c>
      <c r="D29" s="283">
        <v>6.5345269041572351E-4</v>
      </c>
      <c r="E29" s="347">
        <v>857</v>
      </c>
      <c r="F29" s="346">
        <v>34</v>
      </c>
      <c r="G29" s="282">
        <v>891</v>
      </c>
      <c r="H29" s="283">
        <v>0.88745019920318724</v>
      </c>
      <c r="I29" s="284">
        <v>5.7990672027929241E-4</v>
      </c>
    </row>
    <row r="30" spans="1:12" ht="13">
      <c r="A30" s="285" t="s">
        <v>377</v>
      </c>
      <c r="B30" s="302">
        <v>1527890</v>
      </c>
      <c r="C30" s="346">
        <v>1292</v>
      </c>
      <c r="D30" s="283">
        <v>8.4561061332949364E-4</v>
      </c>
      <c r="E30" s="347">
        <v>1149</v>
      </c>
      <c r="F30" s="346">
        <v>51</v>
      </c>
      <c r="G30" s="282">
        <v>1200</v>
      </c>
      <c r="H30" s="283">
        <v>0.92879256965944268</v>
      </c>
      <c r="I30" s="284">
        <v>7.8539685448559778E-4</v>
      </c>
    </row>
    <row r="31" spans="1:12" ht="13">
      <c r="A31" s="285" t="s">
        <v>378</v>
      </c>
      <c r="B31" s="302">
        <v>1507820</v>
      </c>
      <c r="C31" s="346">
        <v>3236</v>
      </c>
      <c r="D31" s="283">
        <v>2.1461447652902864E-3</v>
      </c>
      <c r="E31" s="347">
        <v>2822</v>
      </c>
      <c r="F31" s="346">
        <v>119</v>
      </c>
      <c r="G31" s="282">
        <v>2941</v>
      </c>
      <c r="H31" s="283">
        <v>0.90883807169344866</v>
      </c>
      <c r="I31" s="284">
        <v>1.9504980700614132E-3</v>
      </c>
    </row>
    <row r="32" spans="1:12" ht="13">
      <c r="A32" s="285" t="s">
        <v>379</v>
      </c>
      <c r="B32" s="302">
        <v>1503109</v>
      </c>
      <c r="C32" s="303">
        <v>2491</v>
      </c>
      <c r="D32" s="283">
        <v>1.6572317776022897E-3</v>
      </c>
      <c r="E32" s="303">
        <v>2185</v>
      </c>
      <c r="F32" s="303">
        <v>79</v>
      </c>
      <c r="G32" s="282">
        <v>2264</v>
      </c>
      <c r="H32" s="283">
        <v>0.90887193898032914</v>
      </c>
      <c r="I32" s="284">
        <v>1.5062114590492107E-3</v>
      </c>
    </row>
    <row r="33" spans="1:12" ht="13">
      <c r="A33" s="285" t="s">
        <v>380</v>
      </c>
      <c r="B33" s="282">
        <v>1477208</v>
      </c>
      <c r="C33" s="303">
        <v>852</v>
      </c>
      <c r="D33" s="283">
        <v>5.767637326632404E-4</v>
      </c>
      <c r="E33" s="303"/>
      <c r="F33" s="303"/>
      <c r="G33" s="282"/>
      <c r="H33" s="283"/>
      <c r="I33" s="284"/>
    </row>
    <row r="34" spans="1:12" ht="13">
      <c r="A34" s="285" t="s">
        <v>381</v>
      </c>
      <c r="B34" s="282">
        <v>1472943</v>
      </c>
      <c r="C34" s="303">
        <v>813</v>
      </c>
      <c r="D34" s="283">
        <v>5.5195618567724619E-4</v>
      </c>
      <c r="E34" s="303"/>
      <c r="F34" s="303"/>
      <c r="G34" s="282"/>
      <c r="H34" s="283"/>
      <c r="I34" s="284"/>
    </row>
    <row r="35" spans="1:12" ht="13">
      <c r="A35" s="285" t="s">
        <v>382</v>
      </c>
      <c r="B35" s="282"/>
      <c r="C35" s="286"/>
      <c r="D35" s="283"/>
      <c r="E35" s="286"/>
      <c r="F35" s="286"/>
      <c r="G35" s="282"/>
      <c r="H35" s="283"/>
      <c r="I35" s="284"/>
    </row>
    <row r="36" spans="1:12" ht="13">
      <c r="A36" s="285" t="s">
        <v>383</v>
      </c>
      <c r="B36" s="282"/>
      <c r="C36" s="286"/>
      <c r="D36" s="283"/>
      <c r="E36" s="286"/>
      <c r="F36" s="286"/>
      <c r="G36" s="282"/>
      <c r="H36" s="283"/>
      <c r="I36" s="284"/>
    </row>
    <row r="37" spans="1:12" ht="13">
      <c r="A37" s="285" t="s">
        <v>384</v>
      </c>
      <c r="B37" s="304"/>
      <c r="C37" s="286"/>
      <c r="D37" s="283"/>
      <c r="E37" s="286"/>
      <c r="F37" s="286"/>
      <c r="G37" s="282"/>
      <c r="H37" s="283"/>
      <c r="I37" s="284"/>
      <c r="J37" s="38"/>
    </row>
    <row r="38" spans="1:12" ht="13">
      <c r="A38" s="285" t="s">
        <v>385</v>
      </c>
      <c r="B38" s="304"/>
      <c r="C38" s="286"/>
      <c r="D38" s="283"/>
      <c r="E38" s="286"/>
      <c r="F38" s="286"/>
      <c r="G38" s="282"/>
      <c r="H38" s="283"/>
      <c r="I38" s="284"/>
    </row>
    <row r="39" spans="1:12" ht="13">
      <c r="A39" s="285" t="s">
        <v>386</v>
      </c>
      <c r="B39" s="304"/>
      <c r="C39" s="286"/>
      <c r="D39" s="283"/>
      <c r="E39" s="286"/>
      <c r="F39" s="286"/>
      <c r="G39" s="282"/>
      <c r="H39" s="283"/>
      <c r="I39" s="284"/>
    </row>
    <row r="40" spans="1:12" ht="13.5" thickBot="1">
      <c r="A40" s="287" t="s">
        <v>387</v>
      </c>
      <c r="B40" s="304"/>
      <c r="C40" s="288"/>
      <c r="D40" s="283"/>
      <c r="E40" s="288"/>
      <c r="F40" s="288"/>
      <c r="G40" s="282"/>
      <c r="H40" s="283"/>
      <c r="I40" s="284"/>
    </row>
    <row r="41" spans="1:12" ht="13.5" thickBot="1">
      <c r="A41" s="289" t="s">
        <v>566</v>
      </c>
      <c r="B41" s="290">
        <v>1472943</v>
      </c>
      <c r="C41" s="290">
        <v>9688</v>
      </c>
      <c r="D41" s="291">
        <v>6.5773081510961387E-3</v>
      </c>
      <c r="E41" s="290">
        <v>7013</v>
      </c>
      <c r="F41" s="290">
        <v>283</v>
      </c>
      <c r="G41" s="290">
        <v>7296</v>
      </c>
      <c r="H41" s="291">
        <v>0.90938551663966094</v>
      </c>
      <c r="I41" s="292">
        <v>4.9533485002474639E-3</v>
      </c>
      <c r="L41" s="38"/>
    </row>
    <row r="42" spans="1:12" s="296" customFormat="1">
      <c r="A42" s="305"/>
      <c r="B42" s="305"/>
      <c r="C42" s="305"/>
      <c r="D42" s="305"/>
      <c r="E42" s="305"/>
      <c r="F42" s="305"/>
      <c r="G42" s="305"/>
      <c r="H42" s="305"/>
      <c r="I42" s="305"/>
      <c r="J42"/>
      <c r="K42"/>
      <c r="L42"/>
    </row>
    <row r="43" spans="1:12" ht="12" customHeight="1">
      <c r="A43" s="1516" t="s">
        <v>592</v>
      </c>
      <c r="B43" s="1517"/>
      <c r="C43" s="1517"/>
      <c r="D43" s="1517"/>
      <c r="E43" s="1517"/>
      <c r="F43" s="1517"/>
      <c r="G43" s="1517"/>
      <c r="H43" s="1517"/>
      <c r="I43" s="1514"/>
    </row>
    <row r="44" spans="1:12" ht="26.25" customHeight="1">
      <c r="A44" s="1511" t="s">
        <v>593</v>
      </c>
      <c r="B44" s="1512"/>
      <c r="C44" s="1512"/>
      <c r="D44" s="1512"/>
      <c r="E44" s="1512"/>
      <c r="F44" s="1512"/>
      <c r="G44" s="1512"/>
      <c r="H44" s="1512"/>
      <c r="I44" s="1512"/>
    </row>
    <row r="45" spans="1:12" s="296" customFormat="1" ht="25.5" customHeight="1">
      <c r="A45" s="1513" t="s">
        <v>594</v>
      </c>
      <c r="B45" s="1514"/>
      <c r="C45" s="1514"/>
      <c r="D45" s="1514"/>
      <c r="E45" s="1514"/>
      <c r="F45" s="1514"/>
      <c r="G45" s="1514"/>
      <c r="H45" s="1514"/>
      <c r="I45" s="1514"/>
    </row>
    <row r="46" spans="1:12" s="296" customFormat="1" ht="13">
      <c r="A46" s="1515"/>
      <c r="B46" s="1320"/>
      <c r="C46" s="1320"/>
      <c r="D46" s="1320"/>
      <c r="E46" s="1320"/>
      <c r="F46" s="1320"/>
      <c r="G46" s="1320"/>
      <c r="H46" s="1320"/>
      <c r="I46" s="359"/>
    </row>
    <row r="47" spans="1:12" ht="25.5" customHeight="1">
      <c r="A47" s="1515" t="s">
        <v>595</v>
      </c>
      <c r="B47" s="1515"/>
      <c r="C47" s="1515"/>
      <c r="D47" s="1515"/>
      <c r="E47" s="1515"/>
      <c r="F47" s="1515"/>
      <c r="G47" s="1515"/>
      <c r="H47" s="1515"/>
      <c r="I47" s="1515"/>
      <c r="J47" s="296"/>
      <c r="K47" s="296"/>
      <c r="L47" s="296"/>
    </row>
    <row r="48" spans="1:12">
      <c r="B48" s="306"/>
    </row>
  </sheetData>
  <mergeCells count="15">
    <mergeCell ref="A21:H21"/>
    <mergeCell ref="A22:I22"/>
    <mergeCell ref="A25:I25"/>
    <mergeCell ref="A26:I26"/>
    <mergeCell ref="A27:I27"/>
    <mergeCell ref="A1:I1"/>
    <mergeCell ref="A2:I2"/>
    <mergeCell ref="A3:I3"/>
    <mergeCell ref="A19:I19"/>
    <mergeCell ref="A20:I20"/>
    <mergeCell ref="A44:I44"/>
    <mergeCell ref="A45:I45"/>
    <mergeCell ref="A46:H46"/>
    <mergeCell ref="A47:I47"/>
    <mergeCell ref="A43:I43"/>
  </mergeCells>
  <printOptions horizontalCentered="1" verticalCentered="1"/>
  <pageMargins left="0.25" right="0.25" top="0.5" bottom="0.5" header="0.5" footer="0.5"/>
  <pageSetup scale="8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2"/>
  <sheetViews>
    <sheetView zoomScale="113" zoomScaleNormal="114" workbookViewId="0">
      <selection sqref="A1:M1"/>
    </sheetView>
  </sheetViews>
  <sheetFormatPr defaultColWidth="8.54296875" defaultRowHeight="12.5"/>
  <cols>
    <col min="1" max="1" width="43.453125" style="117" bestFit="1" customWidth="1"/>
    <col min="2" max="2" width="14" style="117" bestFit="1" customWidth="1"/>
    <col min="3" max="3" width="15.54296875" style="117" bestFit="1" customWidth="1"/>
    <col min="4" max="4" width="13.453125" style="117" bestFit="1" customWidth="1"/>
    <col min="5" max="6" width="12.453125" style="117" bestFit="1" customWidth="1"/>
    <col min="7" max="7" width="11.26953125" style="117" bestFit="1" customWidth="1"/>
    <col min="8" max="8" width="13.54296875" style="117" customWidth="1"/>
    <col min="9" max="9" width="14.453125" style="117" customWidth="1"/>
    <col min="10" max="10" width="17.453125" style="117" customWidth="1"/>
    <col min="11" max="11" width="10.54296875" style="117" customWidth="1"/>
    <col min="12" max="13" width="8.54296875" style="117"/>
    <col min="14" max="14" width="26.453125" style="117" customWidth="1"/>
    <col min="15" max="19" width="8.54296875" style="117"/>
    <col min="20" max="20" width="35.54296875" style="117" customWidth="1"/>
    <col min="21" max="16384" width="8.54296875" style="117"/>
  </cols>
  <sheetData>
    <row r="1" spans="1:14" s="1210" customFormat="1" ht="15.5">
      <c r="A1" s="1285" t="s">
        <v>22</v>
      </c>
      <c r="B1" s="1285"/>
      <c r="C1" s="1285"/>
      <c r="D1" s="1285"/>
      <c r="E1" s="1285"/>
      <c r="F1" s="1285"/>
      <c r="G1" s="1285"/>
      <c r="H1" s="1285"/>
      <c r="I1" s="1285"/>
      <c r="J1" s="1285"/>
      <c r="K1" s="1285"/>
      <c r="L1" s="1285"/>
      <c r="M1" s="1285"/>
    </row>
    <row r="2" spans="1:14" s="1210" customFormat="1" ht="15.5">
      <c r="A2" s="1302" t="s">
        <v>1</v>
      </c>
      <c r="B2" s="1286"/>
      <c r="C2" s="1286"/>
      <c r="D2" s="1286"/>
      <c r="E2" s="1286"/>
      <c r="F2" s="1286"/>
      <c r="G2" s="1286"/>
      <c r="H2" s="1286"/>
      <c r="I2" s="1286"/>
      <c r="J2" s="1286"/>
      <c r="K2" s="1286"/>
      <c r="L2" s="1286"/>
      <c r="M2" s="1303"/>
    </row>
    <row r="3" spans="1:14" s="1210" customFormat="1" ht="16" thickBot="1">
      <c r="A3" s="1304" t="s">
        <v>785</v>
      </c>
      <c r="B3" s="1305"/>
      <c r="C3" s="1305"/>
      <c r="D3" s="1305"/>
      <c r="E3" s="1305"/>
      <c r="F3" s="1305"/>
      <c r="G3" s="1305"/>
      <c r="H3" s="1305"/>
      <c r="I3" s="1305"/>
      <c r="J3" s="1305"/>
      <c r="K3" s="1305"/>
      <c r="L3" s="1305"/>
      <c r="M3" s="1306"/>
    </row>
    <row r="4" spans="1:14" ht="13.5" thickBot="1">
      <c r="A4" s="218" t="s">
        <v>23</v>
      </c>
      <c r="B4" s="1289" t="s">
        <v>24</v>
      </c>
      <c r="C4" s="1290"/>
      <c r="D4" s="1291"/>
      <c r="E4" s="1289" t="s">
        <v>3</v>
      </c>
      <c r="F4" s="1290"/>
      <c r="G4" s="1291"/>
      <c r="H4" s="1289" t="s">
        <v>4</v>
      </c>
      <c r="I4" s="1290"/>
      <c r="J4" s="1291"/>
      <c r="K4" s="1292" t="s">
        <v>5</v>
      </c>
      <c r="L4" s="1290"/>
      <c r="M4" s="1291"/>
    </row>
    <row r="5" spans="1:14" ht="13.5" thickBot="1">
      <c r="A5" s="118" t="s">
        <v>6</v>
      </c>
      <c r="B5" s="119" t="s">
        <v>7</v>
      </c>
      <c r="C5" s="120" t="s">
        <v>8</v>
      </c>
      <c r="D5" s="121" t="s">
        <v>9</v>
      </c>
      <c r="E5" s="1289" t="s">
        <v>3</v>
      </c>
      <c r="F5" s="1290" t="s">
        <v>8</v>
      </c>
      <c r="G5" s="1291" t="s">
        <v>9</v>
      </c>
      <c r="H5" s="119" t="s">
        <v>7</v>
      </c>
      <c r="I5" s="120" t="s">
        <v>8</v>
      </c>
      <c r="J5" s="121" t="s">
        <v>9</v>
      </c>
      <c r="K5" s="119" t="s">
        <v>7</v>
      </c>
      <c r="L5" s="120" t="s">
        <v>8</v>
      </c>
      <c r="M5" s="121" t="s">
        <v>9</v>
      </c>
    </row>
    <row r="6" spans="1:14" ht="13.5" thickBot="1">
      <c r="A6" s="118" t="s">
        <v>25</v>
      </c>
      <c r="B6" s="260"/>
      <c r="C6" s="261"/>
      <c r="D6" s="262"/>
      <c r="E6" s="125"/>
      <c r="F6" s="126"/>
      <c r="G6" s="127"/>
      <c r="H6" s="122"/>
      <c r="I6" s="123"/>
      <c r="J6" s="124"/>
      <c r="K6" s="125"/>
      <c r="L6" s="126"/>
      <c r="M6" s="127"/>
    </row>
    <row r="7" spans="1:14">
      <c r="A7" s="128" t="s">
        <v>23</v>
      </c>
      <c r="B7" s="585">
        <v>10200968</v>
      </c>
      <c r="C7" s="586">
        <v>0</v>
      </c>
      <c r="D7" s="587">
        <f t="shared" ref="D7:D18" si="0">B7+C7</f>
        <v>10200968</v>
      </c>
      <c r="E7" s="1056">
        <v>1276766</v>
      </c>
      <c r="F7" s="586">
        <v>0</v>
      </c>
      <c r="G7" s="587">
        <f t="shared" ref="G7:G18" si="1">E7+F7</f>
        <v>1276766</v>
      </c>
      <c r="H7" s="1056">
        <v>5014636.28</v>
      </c>
      <c r="I7" s="586">
        <v>0</v>
      </c>
      <c r="J7" s="587">
        <f t="shared" ref="J7:J17" si="2">H7+I7</f>
        <v>5014636.28</v>
      </c>
      <c r="K7" s="603">
        <f t="shared" ref="K7:K17" si="3">+H7/B7</f>
        <v>0.49158435552390717</v>
      </c>
      <c r="L7" s="604">
        <v>0</v>
      </c>
      <c r="M7" s="605">
        <f t="shared" ref="M7:M17" si="4">J7/D7</f>
        <v>0.49158435552390717</v>
      </c>
    </row>
    <row r="8" spans="1:14">
      <c r="A8" s="129" t="s">
        <v>26</v>
      </c>
      <c r="B8" s="588">
        <v>1111675</v>
      </c>
      <c r="C8" s="589">
        <v>5794765</v>
      </c>
      <c r="D8" s="590">
        <f t="shared" si="0"/>
        <v>6906440</v>
      </c>
      <c r="E8" s="1057">
        <v>30944.960000000006</v>
      </c>
      <c r="F8" s="1058">
        <v>494413.88000000006</v>
      </c>
      <c r="G8" s="590">
        <f t="shared" si="1"/>
        <v>525358.84000000008</v>
      </c>
      <c r="H8" s="1057">
        <v>191874.55999999997</v>
      </c>
      <c r="I8" s="1058">
        <v>4093824.1</v>
      </c>
      <c r="J8" s="590">
        <f t="shared" si="2"/>
        <v>4285698.66</v>
      </c>
      <c r="K8" s="606">
        <f t="shared" si="3"/>
        <v>0.17259950974880245</v>
      </c>
      <c r="L8" s="607">
        <f t="shared" ref="L8:L17" si="5">I8/C8</f>
        <v>0.70646939090713778</v>
      </c>
      <c r="M8" s="608">
        <f t="shared" si="4"/>
        <v>0.6205365803510926</v>
      </c>
      <c r="N8" s="141"/>
    </row>
    <row r="9" spans="1:14">
      <c r="A9" s="128" t="s">
        <v>27</v>
      </c>
      <c r="B9" s="588">
        <v>236147</v>
      </c>
      <c r="C9" s="589">
        <v>23378299</v>
      </c>
      <c r="D9" s="590">
        <f t="shared" si="0"/>
        <v>23614446</v>
      </c>
      <c r="E9" s="1057">
        <v>18719.6734</v>
      </c>
      <c r="F9" s="1058">
        <v>1853247.6665999999</v>
      </c>
      <c r="G9" s="590">
        <f t="shared" si="1"/>
        <v>1871967.3399999999</v>
      </c>
      <c r="H9" s="1057">
        <v>135956.44630000001</v>
      </c>
      <c r="I9" s="1058">
        <v>13459688.183699999</v>
      </c>
      <c r="J9" s="590">
        <f t="shared" si="2"/>
        <v>13595644.629999999</v>
      </c>
      <c r="K9" s="606">
        <f t="shared" si="3"/>
        <v>0.57572802661054345</v>
      </c>
      <c r="L9" s="607">
        <f t="shared" si="5"/>
        <v>0.57573428176703523</v>
      </c>
      <c r="M9" s="608">
        <f t="shared" si="4"/>
        <v>0.5757342192147975</v>
      </c>
    </row>
    <row r="10" spans="1:14">
      <c r="A10" s="128" t="s">
        <v>28</v>
      </c>
      <c r="B10" s="588">
        <v>11294053</v>
      </c>
      <c r="C10" s="589">
        <v>6498976</v>
      </c>
      <c r="D10" s="590">
        <f t="shared" si="0"/>
        <v>17793029</v>
      </c>
      <c r="E10" s="1057">
        <v>368392.55000000005</v>
      </c>
      <c r="F10" s="1058">
        <v>1178396.94</v>
      </c>
      <c r="G10" s="590">
        <f t="shared" si="1"/>
        <v>1546789.49</v>
      </c>
      <c r="H10" s="1057">
        <v>2533647.37</v>
      </c>
      <c r="I10" s="1058">
        <v>13694768.329999998</v>
      </c>
      <c r="J10" s="590">
        <f t="shared" si="2"/>
        <v>16228415.699999999</v>
      </c>
      <c r="K10" s="606">
        <f t="shared" si="3"/>
        <v>0.22433464496757718</v>
      </c>
      <c r="L10" s="607">
        <f t="shared" si="5"/>
        <v>2.1072194034875644</v>
      </c>
      <c r="M10" s="608">
        <f t="shared" si="4"/>
        <v>0.91206593885729059</v>
      </c>
    </row>
    <row r="11" spans="1:14">
      <c r="A11" s="128" t="s">
        <v>29</v>
      </c>
      <c r="B11" s="588">
        <v>0</v>
      </c>
      <c r="C11" s="589">
        <v>0</v>
      </c>
      <c r="D11" s="590">
        <f t="shared" si="0"/>
        <v>0</v>
      </c>
      <c r="E11" s="588">
        <v>0</v>
      </c>
      <c r="F11" s="589">
        <v>0</v>
      </c>
      <c r="G11" s="590">
        <f t="shared" si="1"/>
        <v>0</v>
      </c>
      <c r="H11" s="588">
        <v>0</v>
      </c>
      <c r="I11" s="589">
        <v>0</v>
      </c>
      <c r="J11" s="590">
        <f t="shared" si="2"/>
        <v>0</v>
      </c>
      <c r="K11" s="606">
        <v>0</v>
      </c>
      <c r="L11" s="607">
        <v>0</v>
      </c>
      <c r="M11" s="608">
        <v>0</v>
      </c>
    </row>
    <row r="12" spans="1:14">
      <c r="A12" s="128" t="s">
        <v>30</v>
      </c>
      <c r="B12" s="588">
        <v>5542434</v>
      </c>
      <c r="C12" s="589">
        <v>0</v>
      </c>
      <c r="D12" s="590">
        <f t="shared" si="0"/>
        <v>5542434</v>
      </c>
      <c r="E12" s="1057">
        <v>372614.32999999996</v>
      </c>
      <c r="F12" s="589">
        <v>0</v>
      </c>
      <c r="G12" s="590">
        <f t="shared" si="1"/>
        <v>372614.32999999996</v>
      </c>
      <c r="H12" s="1057">
        <v>3119113.8400000003</v>
      </c>
      <c r="I12" s="589">
        <v>0</v>
      </c>
      <c r="J12" s="590">
        <f t="shared" si="2"/>
        <v>3119113.8400000003</v>
      </c>
      <c r="K12" s="606">
        <f t="shared" si="3"/>
        <v>0.56276968566517893</v>
      </c>
      <c r="L12" s="607">
        <v>0</v>
      </c>
      <c r="M12" s="608">
        <f t="shared" si="4"/>
        <v>0.56276968566517893</v>
      </c>
    </row>
    <row r="13" spans="1:14">
      <c r="A13" s="128" t="s">
        <v>31</v>
      </c>
      <c r="B13" s="588">
        <v>12485358</v>
      </c>
      <c r="C13" s="589">
        <v>0</v>
      </c>
      <c r="D13" s="590">
        <f t="shared" si="0"/>
        <v>12485358</v>
      </c>
      <c r="E13" s="1057">
        <v>194852.29</v>
      </c>
      <c r="F13" s="589">
        <v>0</v>
      </c>
      <c r="G13" s="590">
        <f t="shared" si="1"/>
        <v>194852.29</v>
      </c>
      <c r="H13" s="1057">
        <v>1461762.2</v>
      </c>
      <c r="I13" s="589">
        <v>0</v>
      </c>
      <c r="J13" s="590">
        <f t="shared" si="2"/>
        <v>1461762.2</v>
      </c>
      <c r="K13" s="606">
        <f t="shared" si="3"/>
        <v>0.11707811662268715</v>
      </c>
      <c r="L13" s="607">
        <v>0</v>
      </c>
      <c r="M13" s="608">
        <f t="shared" si="4"/>
        <v>0.11707811662268715</v>
      </c>
    </row>
    <row r="14" spans="1:14">
      <c r="A14" s="128" t="s">
        <v>32</v>
      </c>
      <c r="B14" s="588">
        <v>8940653</v>
      </c>
      <c r="C14" s="589">
        <v>7928503</v>
      </c>
      <c r="D14" s="590">
        <f t="shared" si="0"/>
        <v>16869156</v>
      </c>
      <c r="E14" s="1057">
        <v>319811.99580000003</v>
      </c>
      <c r="F14" s="1058">
        <v>283606.86420000001</v>
      </c>
      <c r="G14" s="590">
        <f t="shared" si="1"/>
        <v>603418.8600000001</v>
      </c>
      <c r="H14" s="1057">
        <v>3019561.0712000001</v>
      </c>
      <c r="I14" s="1058">
        <v>2677723.9687999999</v>
      </c>
      <c r="J14" s="590">
        <f t="shared" si="2"/>
        <v>5697285.04</v>
      </c>
      <c r="K14" s="606">
        <f t="shared" si="3"/>
        <v>0.33773384015686553</v>
      </c>
      <c r="L14" s="607">
        <f t="shared" si="5"/>
        <v>0.33773386587606763</v>
      </c>
      <c r="M14" s="608">
        <f t="shared" si="4"/>
        <v>0.33773385224489</v>
      </c>
    </row>
    <row r="15" spans="1:14">
      <c r="A15" s="128" t="s">
        <v>33</v>
      </c>
      <c r="B15" s="588">
        <v>2657489</v>
      </c>
      <c r="C15" s="589">
        <v>2356641</v>
      </c>
      <c r="D15" s="590">
        <f t="shared" si="0"/>
        <v>5014130</v>
      </c>
      <c r="E15" s="1057">
        <v>179655.61050000001</v>
      </c>
      <c r="F15" s="1058">
        <v>159317.2395</v>
      </c>
      <c r="G15" s="590">
        <f t="shared" si="1"/>
        <v>338972.85</v>
      </c>
      <c r="H15" s="1057">
        <v>1253252.7975999999</v>
      </c>
      <c r="I15" s="1058">
        <v>1111375.1224</v>
      </c>
      <c r="J15" s="590">
        <f t="shared" si="2"/>
        <v>2364627.92</v>
      </c>
      <c r="K15" s="606">
        <f t="shared" si="3"/>
        <v>0.47159284482456931</v>
      </c>
      <c r="L15" s="607">
        <f t="shared" si="5"/>
        <v>0.47159288258160659</v>
      </c>
      <c r="M15" s="608">
        <f t="shared" si="4"/>
        <v>0.47159286257037608</v>
      </c>
    </row>
    <row r="16" spans="1:14">
      <c r="A16" s="129" t="s">
        <v>34</v>
      </c>
      <c r="B16" s="588">
        <f>172250+131672</f>
        <v>303922</v>
      </c>
      <c r="C16" s="589">
        <f>152750+116766</f>
        <v>269516</v>
      </c>
      <c r="D16" s="590">
        <f t="shared" si="0"/>
        <v>573438</v>
      </c>
      <c r="E16" s="1153">
        <v>40429.0625</v>
      </c>
      <c r="F16" s="1154">
        <v>35852.1875</v>
      </c>
      <c r="G16" s="1155">
        <f t="shared" si="1"/>
        <v>76281.25</v>
      </c>
      <c r="H16" s="1057">
        <v>80858.125</v>
      </c>
      <c r="I16" s="1058">
        <v>71704.375</v>
      </c>
      <c r="J16" s="590">
        <f t="shared" si="2"/>
        <v>152562.5</v>
      </c>
      <c r="K16" s="606">
        <f t="shared" si="3"/>
        <v>0.26604893689828313</v>
      </c>
      <c r="L16" s="607">
        <f t="shared" si="5"/>
        <v>0.26604867614538652</v>
      </c>
      <c r="M16" s="608">
        <f t="shared" si="4"/>
        <v>0.26604881434435806</v>
      </c>
    </row>
    <row r="17" spans="1:14">
      <c r="A17" s="129" t="s">
        <v>35</v>
      </c>
      <c r="B17" s="588">
        <v>2640174</v>
      </c>
      <c r="C17" s="589">
        <v>2341287</v>
      </c>
      <c r="D17" s="590">
        <f t="shared" si="0"/>
        <v>4981461</v>
      </c>
      <c r="E17" s="1057">
        <v>289590.82870000001</v>
      </c>
      <c r="F17" s="1058">
        <v>256806.9613</v>
      </c>
      <c r="G17" s="590">
        <f t="shared" si="1"/>
        <v>546397.79</v>
      </c>
      <c r="H17" s="1057">
        <v>1432205.2518</v>
      </c>
      <c r="I17" s="1058">
        <v>1270068.8082000001</v>
      </c>
      <c r="J17" s="590">
        <f t="shared" si="2"/>
        <v>2702274.06</v>
      </c>
      <c r="K17" s="606">
        <f t="shared" si="3"/>
        <v>0.54246623586172726</v>
      </c>
      <c r="L17" s="607">
        <f t="shared" si="5"/>
        <v>0.54246609159833892</v>
      </c>
      <c r="M17" s="608">
        <f t="shared" si="4"/>
        <v>0.54246616805792514</v>
      </c>
    </row>
    <row r="18" spans="1:14">
      <c r="A18" s="138" t="s">
        <v>36</v>
      </c>
      <c r="B18" s="588">
        <v>0</v>
      </c>
      <c r="C18" s="589">
        <v>0</v>
      </c>
      <c r="D18" s="590">
        <f t="shared" si="0"/>
        <v>0</v>
      </c>
      <c r="E18" s="1057">
        <v>11934.6718</v>
      </c>
      <c r="F18" s="1058">
        <v>9903.3981999999996</v>
      </c>
      <c r="G18" s="590">
        <f t="shared" si="1"/>
        <v>21838.07</v>
      </c>
      <c r="H18" s="1057">
        <v>83422.3266</v>
      </c>
      <c r="I18" s="1058">
        <v>70213.873399999997</v>
      </c>
      <c r="J18" s="590">
        <f t="shared" ref="J18" si="6">SUM(H18:I18)</f>
        <v>153636.20000000001</v>
      </c>
      <c r="K18" s="789">
        <v>0</v>
      </c>
      <c r="L18" s="790">
        <v>0</v>
      </c>
      <c r="M18" s="791">
        <v>0</v>
      </c>
    </row>
    <row r="19" spans="1:14" ht="13.5" thickBot="1">
      <c r="A19" s="133" t="s">
        <v>37</v>
      </c>
      <c r="B19" s="591">
        <f t="shared" ref="B19:C19" si="7">SUM(B7:B18)</f>
        <v>55412873</v>
      </c>
      <c r="C19" s="592">
        <f t="shared" si="7"/>
        <v>48567987</v>
      </c>
      <c r="D19" s="593">
        <f>SUM(D7:D17)</f>
        <v>103980860</v>
      </c>
      <c r="E19" s="591">
        <f t="shared" ref="E19:J19" si="8">SUM(E7:E18)</f>
        <v>3103711.9727000003</v>
      </c>
      <c r="F19" s="592">
        <f t="shared" si="8"/>
        <v>4271545.1372999996</v>
      </c>
      <c r="G19" s="593">
        <f t="shared" si="8"/>
        <v>7375257.1100000003</v>
      </c>
      <c r="H19" s="591">
        <f t="shared" si="8"/>
        <v>18326290.2685</v>
      </c>
      <c r="I19" s="592">
        <f t="shared" si="8"/>
        <v>36449366.761500001</v>
      </c>
      <c r="J19" s="593">
        <f t="shared" si="8"/>
        <v>54775657.030000009</v>
      </c>
      <c r="K19" s="609">
        <f>+H19/B19</f>
        <v>0.33072261509523249</v>
      </c>
      <c r="L19" s="610">
        <f>I19/C19</f>
        <v>0.75048131522313244</v>
      </c>
      <c r="M19" s="611">
        <f>J19/D19</f>
        <v>0.52678595878126044</v>
      </c>
      <c r="N19" s="141"/>
    </row>
    <row r="20" spans="1:14">
      <c r="A20" s="137"/>
      <c r="B20" s="594"/>
      <c r="C20" s="595"/>
      <c r="D20" s="596"/>
      <c r="E20" s="594"/>
      <c r="F20" s="595"/>
      <c r="G20" s="596"/>
      <c r="H20" s="594"/>
      <c r="I20" s="595"/>
      <c r="J20" s="596"/>
      <c r="K20" s="612"/>
      <c r="L20" s="613"/>
      <c r="M20" s="614"/>
    </row>
    <row r="21" spans="1:14">
      <c r="A21" s="140" t="s">
        <v>38</v>
      </c>
      <c r="B21" s="585">
        <v>301343</v>
      </c>
      <c r="C21" s="586">
        <v>267229</v>
      </c>
      <c r="D21" s="587">
        <f>SUM(B21:C21)</f>
        <v>568572</v>
      </c>
      <c r="E21" s="1056">
        <v>24905.9349</v>
      </c>
      <c r="F21" s="1059">
        <v>22086.395100000002</v>
      </c>
      <c r="G21" s="587">
        <f t="shared" ref="G21:G28" si="9">E21+F21</f>
        <v>46992.33</v>
      </c>
      <c r="H21" s="1056">
        <v>201919.2463</v>
      </c>
      <c r="I21" s="1059">
        <v>179060.46369999999</v>
      </c>
      <c r="J21" s="587">
        <f t="shared" ref="J21:J28" si="10">H21+I21</f>
        <v>380979.70999999996</v>
      </c>
      <c r="K21" s="603">
        <f t="shared" ref="K21:K28" si="11">+H21/B21</f>
        <v>0.67006449892647246</v>
      </c>
      <c r="L21" s="604">
        <f t="shared" ref="L21:M24" si="12">I21/C21</f>
        <v>0.67006374195914364</v>
      </c>
      <c r="M21" s="605">
        <f t="shared" si="12"/>
        <v>0.67006414315161489</v>
      </c>
    </row>
    <row r="22" spans="1:14">
      <c r="A22" s="140" t="s">
        <v>39</v>
      </c>
      <c r="B22" s="588">
        <v>0</v>
      </c>
      <c r="C22" s="589">
        <v>0</v>
      </c>
      <c r="D22" s="590">
        <f t="shared" ref="D22:D28" si="13">SUM(B22:C22)</f>
        <v>0</v>
      </c>
      <c r="E22" s="588">
        <v>0</v>
      </c>
      <c r="F22" s="589">
        <v>0</v>
      </c>
      <c r="G22" s="590">
        <f t="shared" si="9"/>
        <v>0</v>
      </c>
      <c r="H22" s="588">
        <v>0</v>
      </c>
      <c r="I22" s="589">
        <v>0</v>
      </c>
      <c r="J22" s="590">
        <f t="shared" si="10"/>
        <v>0</v>
      </c>
      <c r="K22" s="606" t="s">
        <v>40</v>
      </c>
      <c r="L22" s="607" t="s">
        <v>40</v>
      </c>
      <c r="M22" s="608" t="s">
        <v>40</v>
      </c>
    </row>
    <row r="23" spans="1:14">
      <c r="A23" s="129" t="s">
        <v>41</v>
      </c>
      <c r="B23" s="588">
        <v>1538944</v>
      </c>
      <c r="C23" s="589">
        <v>1364724</v>
      </c>
      <c r="D23" s="590">
        <f t="shared" si="13"/>
        <v>2903668</v>
      </c>
      <c r="E23" s="1057">
        <v>123684.20789999999</v>
      </c>
      <c r="F23" s="1058">
        <v>109682.2221</v>
      </c>
      <c r="G23" s="590">
        <f t="shared" si="9"/>
        <v>233366.43</v>
      </c>
      <c r="H23" s="1057">
        <v>768193.87730000005</v>
      </c>
      <c r="I23" s="1058">
        <v>681228.53269999998</v>
      </c>
      <c r="J23" s="590">
        <f t="shared" si="10"/>
        <v>1449422.4100000001</v>
      </c>
      <c r="K23" s="606">
        <f t="shared" si="11"/>
        <v>0.49916948069585382</v>
      </c>
      <c r="L23" s="607">
        <f t="shared" si="12"/>
        <v>0.49916945309088134</v>
      </c>
      <c r="M23" s="608">
        <f t="shared" si="12"/>
        <v>0.49916946772151644</v>
      </c>
      <c r="N23" s="141"/>
    </row>
    <row r="24" spans="1:14">
      <c r="A24" s="128" t="s">
        <v>42</v>
      </c>
      <c r="B24" s="588">
        <v>1207970</v>
      </c>
      <c r="C24" s="589">
        <v>1071218</v>
      </c>
      <c r="D24" s="590">
        <f t="shared" si="13"/>
        <v>2279188</v>
      </c>
      <c r="E24" s="1057">
        <v>242931.47839999999</v>
      </c>
      <c r="F24" s="1058">
        <v>215429.80160000001</v>
      </c>
      <c r="G24" s="590">
        <f t="shared" si="9"/>
        <v>458361.28</v>
      </c>
      <c r="H24" s="1057">
        <v>762571.93409999995</v>
      </c>
      <c r="I24" s="1058">
        <v>676243.03590000002</v>
      </c>
      <c r="J24" s="590">
        <f t="shared" si="10"/>
        <v>1438814.97</v>
      </c>
      <c r="K24" s="606">
        <f t="shared" si="11"/>
        <v>0.63128383494623208</v>
      </c>
      <c r="L24" s="607">
        <f t="shared" si="12"/>
        <v>0.63128423523503152</v>
      </c>
      <c r="M24" s="608">
        <f t="shared" si="12"/>
        <v>0.63128402308190457</v>
      </c>
    </row>
    <row r="25" spans="1:14">
      <c r="A25" s="447" t="s">
        <v>43</v>
      </c>
      <c r="B25" s="588">
        <v>288209.09120000002</v>
      </c>
      <c r="C25" s="589">
        <v>194101.1588</v>
      </c>
      <c r="D25" s="590">
        <f t="shared" si="13"/>
        <v>482310.25</v>
      </c>
      <c r="E25" s="1190">
        <v>23663.471799999999</v>
      </c>
      <c r="F25" s="1191">
        <v>20984.588199999998</v>
      </c>
      <c r="G25" s="590">
        <f t="shared" si="9"/>
        <v>44648.06</v>
      </c>
      <c r="H25" s="1057">
        <v>37215.3174</v>
      </c>
      <c r="I25" s="1058">
        <v>33002.262600000002</v>
      </c>
      <c r="J25" s="590">
        <f t="shared" si="10"/>
        <v>70217.58</v>
      </c>
      <c r="K25" s="606">
        <f t="shared" si="11"/>
        <v>0.1291261050962989</v>
      </c>
      <c r="L25" s="607">
        <f t="shared" ref="L25" si="14">I25/C25</f>
        <v>0.17002609775248803</v>
      </c>
      <c r="M25" s="608">
        <f t="shared" ref="M25" si="15">J25/D25</f>
        <v>0.14558591694868603</v>
      </c>
      <c r="N25" s="141"/>
    </row>
    <row r="26" spans="1:14">
      <c r="A26" s="128" t="s">
        <v>44</v>
      </c>
      <c r="B26" s="597">
        <v>306957</v>
      </c>
      <c r="C26" s="598">
        <v>272208</v>
      </c>
      <c r="D26" s="599">
        <f t="shared" si="13"/>
        <v>579165</v>
      </c>
      <c r="E26" s="1060">
        <v>21950.967599999996</v>
      </c>
      <c r="F26" s="1061">
        <v>19465.952400000002</v>
      </c>
      <c r="G26" s="599">
        <f t="shared" si="9"/>
        <v>41416.92</v>
      </c>
      <c r="H26" s="1057">
        <v>117906.51360000001</v>
      </c>
      <c r="I26" s="1058">
        <v>104558.6064</v>
      </c>
      <c r="J26" s="590">
        <f t="shared" si="10"/>
        <v>222465.12</v>
      </c>
      <c r="K26" s="606">
        <f t="shared" si="11"/>
        <v>0.38411410588453759</v>
      </c>
      <c r="L26" s="607">
        <f t="shared" ref="L26:L28" si="16">I26/C26</f>
        <v>0.38411290777640628</v>
      </c>
      <c r="M26" s="608">
        <f>J26/D26</f>
        <v>0.38411354277278498</v>
      </c>
    </row>
    <row r="27" spans="1:14">
      <c r="A27" s="128" t="s">
        <v>45</v>
      </c>
      <c r="B27" s="588">
        <v>4100056</v>
      </c>
      <c r="C27" s="589">
        <v>3635899</v>
      </c>
      <c r="D27" s="590">
        <f t="shared" si="13"/>
        <v>7735955</v>
      </c>
      <c r="E27" s="1057">
        <v>296503.0675</v>
      </c>
      <c r="F27" s="1058">
        <v>262936.6825</v>
      </c>
      <c r="G27" s="590">
        <f t="shared" si="9"/>
        <v>559439.75</v>
      </c>
      <c r="H27" s="1057">
        <v>1833623.2503000002</v>
      </c>
      <c r="I27" s="1058">
        <v>1626043.2596999998</v>
      </c>
      <c r="J27" s="590">
        <f t="shared" si="10"/>
        <v>3459666.51</v>
      </c>
      <c r="K27" s="606">
        <f t="shared" si="11"/>
        <v>0.44721907464190735</v>
      </c>
      <c r="L27" s="607">
        <f t="shared" si="16"/>
        <v>0.44721903983031425</v>
      </c>
      <c r="M27" s="608">
        <f>J27/D27</f>
        <v>0.44721905828045794</v>
      </c>
      <c r="N27" s="231"/>
    </row>
    <row r="28" spans="1:14" ht="13" thickBot="1">
      <c r="A28" s="138" t="s">
        <v>46</v>
      </c>
      <c r="B28" s="600">
        <v>32798</v>
      </c>
      <c r="C28" s="601">
        <v>29085</v>
      </c>
      <c r="D28" s="602">
        <f t="shared" si="13"/>
        <v>61883</v>
      </c>
      <c r="E28" s="1062">
        <v>0</v>
      </c>
      <c r="F28" s="1063">
        <v>0</v>
      </c>
      <c r="G28" s="602">
        <f t="shared" si="9"/>
        <v>0</v>
      </c>
      <c r="H28" s="1057">
        <v>15441.560600000001</v>
      </c>
      <c r="I28" s="1058">
        <v>13693.4594</v>
      </c>
      <c r="J28" s="590">
        <f t="shared" si="10"/>
        <v>29135.02</v>
      </c>
      <c r="K28" s="615">
        <f t="shared" si="11"/>
        <v>0.47080799438990184</v>
      </c>
      <c r="L28" s="616">
        <f t="shared" si="16"/>
        <v>0.47080829981089906</v>
      </c>
      <c r="M28" s="617">
        <f>J28/D28</f>
        <v>0.47080813793772119</v>
      </c>
      <c r="N28" s="234"/>
    </row>
    <row r="29" spans="1:14" ht="13.5" thickBot="1">
      <c r="A29" s="412"/>
      <c r="B29" s="392"/>
      <c r="C29" s="393"/>
      <c r="D29" s="394"/>
      <c r="E29" s="395"/>
      <c r="F29" s="396"/>
      <c r="G29" s="397"/>
      <c r="H29" s="395"/>
      <c r="I29" s="396"/>
      <c r="J29" s="397"/>
      <c r="K29" s="395"/>
      <c r="L29" s="396"/>
      <c r="M29" s="397"/>
      <c r="N29" s="141"/>
    </row>
    <row r="30" spans="1:14" ht="13">
      <c r="A30" s="142" t="s">
        <v>47</v>
      </c>
      <c r="B30" s="618">
        <f>B19+SUM(B21:B28)</f>
        <v>63189150.091200002</v>
      </c>
      <c r="C30" s="618">
        <f>C19+SUM(C21:C28)</f>
        <v>55402451.158799998</v>
      </c>
      <c r="D30" s="619">
        <f>D19+SUM(D21:D28)</f>
        <v>118591601.25</v>
      </c>
      <c r="E30" s="618">
        <f>E19+SUM(E21:E28)</f>
        <v>3837351.1008000001</v>
      </c>
      <c r="F30" s="618">
        <f>F19+SUM(F21:F28)</f>
        <v>4922130.7791999998</v>
      </c>
      <c r="G30" s="619">
        <f>SUM(E30:F30)</f>
        <v>8759481.879999999</v>
      </c>
      <c r="H30" s="619">
        <f>H19+SUM(H21:H28)</f>
        <v>22063161.9681</v>
      </c>
      <c r="I30" s="619">
        <f>I19+SUM(I21:I28)</f>
        <v>39763196.381899998</v>
      </c>
      <c r="J30" s="619">
        <f>SUM(H30:I30)</f>
        <v>61826358.349999994</v>
      </c>
      <c r="K30" s="620">
        <f>H30/B30</f>
        <v>0.34916060646893576</v>
      </c>
      <c r="L30" s="621">
        <f>I30/C30</f>
        <v>0.717715471973014</v>
      </c>
      <c r="M30" s="622">
        <f>J30/D30</f>
        <v>0.52133842277469034</v>
      </c>
      <c r="N30" s="151"/>
    </row>
    <row r="31" spans="1:14" ht="18.75" customHeight="1" thickBot="1">
      <c r="A31" s="1294" t="s">
        <v>48</v>
      </c>
      <c r="B31" s="1295"/>
      <c r="C31" s="1295"/>
      <c r="D31" s="1295"/>
      <c r="E31" s="1295"/>
      <c r="F31" s="1295"/>
      <c r="G31" s="1295"/>
      <c r="H31" s="1295"/>
      <c r="I31" s="1295"/>
      <c r="J31" s="1295"/>
      <c r="K31" s="1295"/>
      <c r="L31" s="1295"/>
      <c r="M31" s="1296"/>
    </row>
    <row r="32" spans="1:14" ht="13" thickBot="1">
      <c r="A32" s="140" t="s">
        <v>49</v>
      </c>
      <c r="B32" s="247"/>
      <c r="C32" s="248"/>
      <c r="D32" s="249"/>
      <c r="E32" s="250">
        <v>0</v>
      </c>
      <c r="F32" s="251">
        <v>0</v>
      </c>
      <c r="G32" s="245">
        <f>E32+F32</f>
        <v>0</v>
      </c>
      <c r="H32" s="250">
        <v>0</v>
      </c>
      <c r="I32" s="251">
        <v>0</v>
      </c>
      <c r="J32" s="245">
        <f>H32+I32</f>
        <v>0</v>
      </c>
      <c r="K32" s="219"/>
      <c r="L32" s="200"/>
      <c r="M32" s="217"/>
    </row>
    <row r="33" spans="1:13">
      <c r="A33" s="143" t="s">
        <v>50</v>
      </c>
      <c r="B33" s="252"/>
      <c r="C33" s="252"/>
      <c r="D33" s="252"/>
      <c r="E33" s="253"/>
      <c r="F33" s="254">
        <v>337588.95</v>
      </c>
      <c r="G33" s="246">
        <f>F33</f>
        <v>337588.95</v>
      </c>
      <c r="H33" s="253"/>
      <c r="I33" s="254">
        <v>2745456.9699999993</v>
      </c>
      <c r="J33" s="246">
        <f>I33</f>
        <v>2745456.9699999993</v>
      </c>
      <c r="K33" s="201"/>
      <c r="L33" s="201"/>
      <c r="M33" s="201"/>
    </row>
    <row r="34" spans="1:13">
      <c r="A34" s="139"/>
      <c r="B34" s="139"/>
      <c r="C34" s="139"/>
      <c r="D34" s="139"/>
      <c r="E34" s="139"/>
      <c r="F34" s="139"/>
      <c r="G34" s="139"/>
      <c r="H34" s="139"/>
      <c r="I34" s="139"/>
      <c r="J34" s="139"/>
      <c r="K34" s="139"/>
      <c r="L34" s="139"/>
      <c r="M34" s="139"/>
    </row>
    <row r="35" spans="1:13" ht="12.75" customHeight="1">
      <c r="A35" s="1297" t="s">
        <v>51</v>
      </c>
      <c r="B35" s="1298"/>
      <c r="C35" s="1298"/>
      <c r="D35" s="1298"/>
      <c r="E35" s="1298"/>
      <c r="F35" s="1298"/>
      <c r="G35" s="1298"/>
      <c r="H35" s="1298"/>
      <c r="I35" s="1298"/>
      <c r="J35" s="1298"/>
      <c r="K35" s="1298"/>
      <c r="L35" s="1298"/>
      <c r="M35" s="1298"/>
    </row>
    <row r="36" spans="1:13" ht="12.75" customHeight="1">
      <c r="A36" s="1301" t="s">
        <v>21</v>
      </c>
      <c r="B36" s="1301"/>
      <c r="C36" s="1301"/>
      <c r="D36" s="1301"/>
      <c r="E36" s="1301"/>
      <c r="F36" s="1301"/>
      <c r="G36" s="1301"/>
      <c r="H36" s="1301"/>
      <c r="I36" s="1301"/>
      <c r="J36" s="1301"/>
      <c r="K36" s="1301"/>
      <c r="L36" s="1301"/>
      <c r="M36" s="1301"/>
    </row>
    <row r="37" spans="1:13" ht="12.75" customHeight="1">
      <c r="A37" s="1299" t="s">
        <v>52</v>
      </c>
      <c r="B37" s="1300"/>
      <c r="C37" s="1300"/>
      <c r="D37" s="1300"/>
      <c r="E37" s="350"/>
      <c r="F37" s="350"/>
      <c r="G37" s="350"/>
      <c r="H37" s="350"/>
      <c r="I37" s="350"/>
      <c r="J37" s="350"/>
      <c r="K37" s="350"/>
      <c r="L37" s="350"/>
      <c r="M37" s="351"/>
    </row>
    <row r="38" spans="1:13">
      <c r="A38" s="117" t="s">
        <v>53</v>
      </c>
    </row>
    <row r="39" spans="1:13" ht="12.75" customHeight="1">
      <c r="A39" s="1301"/>
      <c r="B39" s="1301"/>
      <c r="C39" s="1301"/>
      <c r="D39" s="1301"/>
      <c r="E39" s="1301"/>
      <c r="F39" s="1301"/>
      <c r="G39" s="1301"/>
      <c r="H39" s="1301"/>
      <c r="I39" s="1301"/>
      <c r="J39" s="1301"/>
      <c r="K39" s="1301"/>
      <c r="L39" s="1301"/>
      <c r="M39" s="1301"/>
    </row>
    <row r="40" spans="1:13">
      <c r="A40" s="226"/>
      <c r="B40" s="226"/>
      <c r="C40" s="226"/>
      <c r="D40" s="1136"/>
      <c r="E40" s="1136"/>
      <c r="F40" s="1136"/>
      <c r="G40" s="226"/>
      <c r="H40" s="1068"/>
      <c r="I40"/>
      <c r="J40" s="145"/>
      <c r="K40"/>
      <c r="L40"/>
      <c r="M40"/>
    </row>
    <row r="41" spans="1:13" ht="13" customHeight="1">
      <c r="A41" s="1293"/>
      <c r="B41" s="1293"/>
      <c r="C41" s="1293"/>
      <c r="D41" s="1293"/>
      <c r="E41" s="1293"/>
      <c r="F41" s="1293"/>
      <c r="G41" s="1293"/>
      <c r="H41" s="1293"/>
      <c r="I41" s="1293"/>
      <c r="J41" s="1293"/>
      <c r="K41" s="1293"/>
    </row>
    <row r="43" spans="1:13">
      <c r="D43" s="144"/>
    </row>
    <row r="49" spans="4:10">
      <c r="D49" s="141"/>
    </row>
    <row r="50" spans="4:10">
      <c r="D50" s="141"/>
      <c r="J50" s="141"/>
    </row>
    <row r="52" spans="4:10">
      <c r="D52" s="144"/>
    </row>
  </sheetData>
  <mergeCells count="14">
    <mergeCell ref="E5:G5"/>
    <mergeCell ref="A1:M1"/>
    <mergeCell ref="A2:M2"/>
    <mergeCell ref="A3:M3"/>
    <mergeCell ref="B4:D4"/>
    <mergeCell ref="E4:G4"/>
    <mergeCell ref="H4:J4"/>
    <mergeCell ref="K4:M4"/>
    <mergeCell ref="A41:K41"/>
    <mergeCell ref="A31:M31"/>
    <mergeCell ref="A35:M35"/>
    <mergeCell ref="A37:D37"/>
    <mergeCell ref="A36:M36"/>
    <mergeCell ref="A39:M39"/>
  </mergeCells>
  <pageMargins left="0.7" right="0.7" top="0.75" bottom="0.75" header="0.3" footer="0.3"/>
  <pageSetup scale="64" orientation="landscape" r:id="rId1"/>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M1"/>
    </sheetView>
  </sheetViews>
  <sheetFormatPr defaultColWidth="8.54296875" defaultRowHeight="12.5"/>
  <cols>
    <col min="1" max="1" width="20" customWidth="1"/>
    <col min="2" max="10" width="10.54296875" customWidth="1"/>
  </cols>
  <sheetData>
    <row r="1" spans="1:10" ht="15.5">
      <c r="A1" s="1324" t="s">
        <v>596</v>
      </c>
      <c r="B1" s="1324"/>
      <c r="C1" s="1324"/>
      <c r="D1" s="1324"/>
      <c r="E1" s="1324"/>
      <c r="F1" s="1324"/>
      <c r="G1" s="1324"/>
      <c r="H1" s="1324"/>
      <c r="I1" s="1324"/>
      <c r="J1" s="1324"/>
    </row>
    <row r="2" spans="1:10" ht="15.5">
      <c r="A2" s="1375" t="s">
        <v>1</v>
      </c>
      <c r="B2" s="1413"/>
      <c r="C2" s="1413"/>
      <c r="D2" s="1413"/>
      <c r="E2" s="1413"/>
      <c r="F2" s="1413"/>
      <c r="G2" s="1413"/>
      <c r="H2" s="1413"/>
      <c r="I2" s="1413"/>
      <c r="J2" s="1413"/>
    </row>
    <row r="3" spans="1:10" ht="16" thickBot="1">
      <c r="A3" s="1534" t="s">
        <v>785</v>
      </c>
      <c r="B3" s="1413"/>
      <c r="C3" s="1413"/>
      <c r="D3" s="1413"/>
      <c r="E3" s="1413"/>
      <c r="F3" s="1413"/>
      <c r="G3" s="1413"/>
      <c r="H3" s="1413"/>
      <c r="I3" s="1413"/>
      <c r="J3" s="1413"/>
    </row>
    <row r="4" spans="1:10" ht="36" customHeight="1" thickBot="1">
      <c r="A4" s="1535" t="s">
        <v>323</v>
      </c>
      <c r="B4" s="1478" t="s">
        <v>597</v>
      </c>
      <c r="C4" s="1508"/>
      <c r="D4" s="1505"/>
      <c r="E4" s="1478" t="s">
        <v>598</v>
      </c>
      <c r="F4" s="1508"/>
      <c r="G4" s="1505"/>
      <c r="H4" s="1537" t="s">
        <v>599</v>
      </c>
      <c r="I4" s="1508"/>
      <c r="J4" s="1505"/>
    </row>
    <row r="5" spans="1:10" ht="13.5" thickBot="1">
      <c r="A5" s="1536"/>
      <c r="B5" s="768" t="s">
        <v>325</v>
      </c>
      <c r="C5" s="769" t="s">
        <v>600</v>
      </c>
      <c r="D5" s="770" t="s">
        <v>9</v>
      </c>
      <c r="E5" s="768" t="s">
        <v>325</v>
      </c>
      <c r="F5" s="771" t="s">
        <v>326</v>
      </c>
      <c r="G5" s="770" t="s">
        <v>9</v>
      </c>
      <c r="H5" s="726" t="s">
        <v>325</v>
      </c>
      <c r="I5" s="769" t="s">
        <v>326</v>
      </c>
      <c r="J5" s="770" t="s">
        <v>9</v>
      </c>
    </row>
    <row r="6" spans="1:10">
      <c r="A6" s="772" t="s">
        <v>601</v>
      </c>
      <c r="B6" s="776">
        <v>114857.0711597858</v>
      </c>
      <c r="C6" s="731">
        <v>2.9473702142040001</v>
      </c>
      <c r="D6" s="777">
        <f>SUM(B6:C6)</f>
        <v>114860.01853</v>
      </c>
      <c r="E6" s="776">
        <v>124368</v>
      </c>
      <c r="F6" s="731">
        <v>1</v>
      </c>
      <c r="G6" s="777">
        <v>124369</v>
      </c>
      <c r="H6" s="784">
        <v>1.0828066460704266</v>
      </c>
      <c r="I6" s="784">
        <v>0.33928550786758604</v>
      </c>
      <c r="J6" s="528">
        <v>1.0827875669157792</v>
      </c>
    </row>
    <row r="7" spans="1:10">
      <c r="A7" s="773" t="s">
        <v>602</v>
      </c>
      <c r="B7" s="778">
        <v>0</v>
      </c>
      <c r="C7" s="304">
        <v>113.558859</v>
      </c>
      <c r="D7" s="779">
        <f t="shared" ref="D7:D53" si="0">SUM(B7:C7)</f>
        <v>113.558859</v>
      </c>
      <c r="E7" s="778">
        <v>0</v>
      </c>
      <c r="F7" s="304">
        <v>12</v>
      </c>
      <c r="G7" s="779">
        <v>12</v>
      </c>
      <c r="H7" s="785" t="s">
        <v>565</v>
      </c>
      <c r="I7" s="730">
        <v>0.10567207266497808</v>
      </c>
      <c r="J7" s="529">
        <v>0.10567207266497808</v>
      </c>
    </row>
    <row r="8" spans="1:10">
      <c r="A8" s="773" t="s">
        <v>603</v>
      </c>
      <c r="B8" s="778">
        <v>0.93343235044403627</v>
      </c>
      <c r="C8" s="304">
        <v>5225.882749649556</v>
      </c>
      <c r="D8" s="779">
        <f t="shared" si="0"/>
        <v>5226.8161820000005</v>
      </c>
      <c r="E8" s="778">
        <v>0</v>
      </c>
      <c r="F8" s="304">
        <v>4375</v>
      </c>
      <c r="G8" s="779">
        <v>4375</v>
      </c>
      <c r="H8" s="785">
        <v>0</v>
      </c>
      <c r="I8" s="730">
        <v>0.83717913500707308</v>
      </c>
      <c r="J8" s="529">
        <v>0.83702962714979967</v>
      </c>
    </row>
    <row r="9" spans="1:10">
      <c r="A9" s="773" t="s">
        <v>604</v>
      </c>
      <c r="B9" s="778">
        <v>21372.79875362934</v>
      </c>
      <c r="C9" s="304">
        <v>11976.102901370659</v>
      </c>
      <c r="D9" s="779">
        <f t="shared" si="0"/>
        <v>33348.901655000001</v>
      </c>
      <c r="E9" s="778">
        <v>19843</v>
      </c>
      <c r="F9" s="304">
        <v>11757</v>
      </c>
      <c r="G9" s="779">
        <v>31600</v>
      </c>
      <c r="H9" s="785">
        <v>0.92842309651329291</v>
      </c>
      <c r="I9" s="730">
        <v>0.98170499175106596</v>
      </c>
      <c r="J9" s="529">
        <v>0.94755744362759875</v>
      </c>
    </row>
    <row r="10" spans="1:10">
      <c r="A10" s="773" t="s">
        <v>605</v>
      </c>
      <c r="B10" s="778">
        <v>8.9320894695444508</v>
      </c>
      <c r="C10" s="304">
        <v>7654.8196975304554</v>
      </c>
      <c r="D10" s="779">
        <f t="shared" si="0"/>
        <v>7663.7517870000001</v>
      </c>
      <c r="E10" s="778">
        <v>14</v>
      </c>
      <c r="F10" s="304">
        <v>5315</v>
      </c>
      <c r="G10" s="779">
        <v>5329</v>
      </c>
      <c r="H10" s="785">
        <v>1.567382419056089</v>
      </c>
      <c r="I10" s="730">
        <v>0.69433379361171477</v>
      </c>
      <c r="J10" s="529">
        <v>0.69535133027658425</v>
      </c>
    </row>
    <row r="11" spans="1:10">
      <c r="A11" s="773" t="s">
        <v>606</v>
      </c>
      <c r="B11" s="778">
        <v>12.117976065999983</v>
      </c>
      <c r="C11" s="304">
        <v>2182.967855934</v>
      </c>
      <c r="D11" s="779">
        <f t="shared" si="0"/>
        <v>2195.0858319999998</v>
      </c>
      <c r="E11" s="778">
        <v>5</v>
      </c>
      <c r="F11" s="304">
        <v>3457</v>
      </c>
      <c r="G11" s="779">
        <v>3462</v>
      </c>
      <c r="H11" s="785">
        <v>0.41261015641289739</v>
      </c>
      <c r="I11" s="730">
        <v>1.583623868121913</v>
      </c>
      <c r="J11" s="529">
        <v>1.5771592844028708</v>
      </c>
    </row>
    <row r="12" spans="1:10">
      <c r="A12" s="773" t="s">
        <v>607</v>
      </c>
      <c r="B12" s="778">
        <v>76637.953177499468</v>
      </c>
      <c r="C12" s="304">
        <v>0.59374450052500005</v>
      </c>
      <c r="D12" s="779">
        <f t="shared" si="0"/>
        <v>76638.546921999994</v>
      </c>
      <c r="E12" s="778">
        <v>95848</v>
      </c>
      <c r="F12" s="304">
        <v>0</v>
      </c>
      <c r="G12" s="779">
        <v>95848</v>
      </c>
      <c r="H12" s="785">
        <v>1.2506597061381397</v>
      </c>
      <c r="I12" s="730">
        <v>0</v>
      </c>
      <c r="J12" s="529">
        <v>1.2506500168583665</v>
      </c>
    </row>
    <row r="13" spans="1:10">
      <c r="A13" s="773" t="s">
        <v>608</v>
      </c>
      <c r="B13" s="778">
        <v>7608.7310085916761</v>
      </c>
      <c r="C13" s="304">
        <v>6489.4828354083256</v>
      </c>
      <c r="D13" s="779">
        <f t="shared" si="0"/>
        <v>14098.213844000002</v>
      </c>
      <c r="E13" s="778">
        <v>5935</v>
      </c>
      <c r="F13" s="304">
        <v>5769</v>
      </c>
      <c r="G13" s="779">
        <v>11704</v>
      </c>
      <c r="H13" s="785">
        <v>0.78002494677473533</v>
      </c>
      <c r="I13" s="730">
        <v>0.88897684858997061</v>
      </c>
      <c r="J13" s="529">
        <v>0.83017608680840482</v>
      </c>
    </row>
    <row r="14" spans="1:10">
      <c r="A14" s="773" t="s">
        <v>609</v>
      </c>
      <c r="B14" s="778">
        <v>123227.78040688056</v>
      </c>
      <c r="C14" s="304">
        <v>169.91484111945198</v>
      </c>
      <c r="D14" s="779">
        <f t="shared" si="0"/>
        <v>123397.695248</v>
      </c>
      <c r="E14" s="778">
        <v>156310</v>
      </c>
      <c r="F14" s="304">
        <v>88</v>
      </c>
      <c r="G14" s="779">
        <v>156398</v>
      </c>
      <c r="H14" s="785">
        <v>1.2684639736582666</v>
      </c>
      <c r="I14" s="730">
        <v>0.51790649610256845</v>
      </c>
      <c r="J14" s="529">
        <v>1.2674304790351005</v>
      </c>
    </row>
    <row r="15" spans="1:10">
      <c r="A15" s="773" t="s">
        <v>610</v>
      </c>
      <c r="B15" s="778">
        <v>0.3273553034998713</v>
      </c>
      <c r="C15" s="304">
        <v>3507.5652046965001</v>
      </c>
      <c r="D15" s="779">
        <f t="shared" si="0"/>
        <v>3507.8925600000002</v>
      </c>
      <c r="E15" s="778">
        <v>0</v>
      </c>
      <c r="F15" s="304">
        <v>4720</v>
      </c>
      <c r="G15" s="779">
        <v>4720</v>
      </c>
      <c r="H15" s="785" t="s">
        <v>565</v>
      </c>
      <c r="I15" s="730">
        <v>1.3456627958562521</v>
      </c>
      <c r="J15" s="529">
        <v>1.3455372190760597</v>
      </c>
    </row>
    <row r="16" spans="1:10">
      <c r="A16" s="773" t="s">
        <v>611</v>
      </c>
      <c r="B16" s="778">
        <v>0</v>
      </c>
      <c r="C16" s="304">
        <v>19759.470264</v>
      </c>
      <c r="D16" s="779">
        <f t="shared" si="0"/>
        <v>19759.470264</v>
      </c>
      <c r="E16" s="778">
        <v>0</v>
      </c>
      <c r="F16" s="304">
        <v>17930</v>
      </c>
      <c r="G16" s="779">
        <v>17930</v>
      </c>
      <c r="H16" s="785" t="s">
        <v>565</v>
      </c>
      <c r="I16" s="730">
        <v>0.90741299035060008</v>
      </c>
      <c r="J16" s="529">
        <v>0.90741299035060008</v>
      </c>
    </row>
    <row r="17" spans="1:10">
      <c r="A17" s="773" t="s">
        <v>612</v>
      </c>
      <c r="B17" s="778">
        <v>37923.46422140229</v>
      </c>
      <c r="C17" s="304">
        <v>59403.918550597715</v>
      </c>
      <c r="D17" s="779">
        <f t="shared" si="0"/>
        <v>97327.382772000012</v>
      </c>
      <c r="E17" s="778">
        <v>50750</v>
      </c>
      <c r="F17" s="304">
        <v>70514</v>
      </c>
      <c r="G17" s="779">
        <v>121264</v>
      </c>
      <c r="H17" s="785">
        <v>1.338221627215137</v>
      </c>
      <c r="I17" s="730">
        <v>1.1870260703414572</v>
      </c>
      <c r="J17" s="529">
        <v>1.2459391853171899</v>
      </c>
    </row>
    <row r="18" spans="1:10">
      <c r="A18" s="773" t="s">
        <v>613</v>
      </c>
      <c r="B18" s="778">
        <v>87.082296031422629</v>
      </c>
      <c r="C18" s="304">
        <v>7582.1492339685774</v>
      </c>
      <c r="D18" s="779">
        <f t="shared" si="0"/>
        <v>7669.23153</v>
      </c>
      <c r="E18" s="778">
        <v>127</v>
      </c>
      <c r="F18" s="304">
        <v>10167</v>
      </c>
      <c r="G18" s="779">
        <v>10294</v>
      </c>
      <c r="H18" s="785">
        <v>1.4583905775081256</v>
      </c>
      <c r="I18" s="730">
        <v>1.3409126734740466</v>
      </c>
      <c r="J18" s="529">
        <v>1.3422466070730297</v>
      </c>
    </row>
    <row r="19" spans="1:10">
      <c r="A19" s="773" t="s">
        <v>614</v>
      </c>
      <c r="B19" s="778">
        <v>0</v>
      </c>
      <c r="C19" s="304">
        <v>14205.029952999999</v>
      </c>
      <c r="D19" s="779">
        <f t="shared" si="0"/>
        <v>14205.029952999999</v>
      </c>
      <c r="E19" s="778">
        <v>0</v>
      </c>
      <c r="F19" s="304">
        <v>12477</v>
      </c>
      <c r="G19" s="779">
        <v>12477</v>
      </c>
      <c r="H19" s="785" t="s">
        <v>565</v>
      </c>
      <c r="I19" s="730">
        <v>0.87835084060241264</v>
      </c>
      <c r="J19" s="529">
        <v>0.87835084060241264</v>
      </c>
    </row>
    <row r="20" spans="1:10">
      <c r="A20" s="773" t="s">
        <v>615</v>
      </c>
      <c r="B20" s="778">
        <v>0</v>
      </c>
      <c r="C20" s="304">
        <v>250.258071</v>
      </c>
      <c r="D20" s="779">
        <f t="shared" si="0"/>
        <v>250.258071</v>
      </c>
      <c r="E20" s="778">
        <v>0</v>
      </c>
      <c r="F20" s="304">
        <v>155</v>
      </c>
      <c r="G20" s="779">
        <v>155</v>
      </c>
      <c r="H20" s="785" t="s">
        <v>565</v>
      </c>
      <c r="I20" s="730">
        <v>0.6193606439170547</v>
      </c>
      <c r="J20" s="529">
        <v>0.6193606439170547</v>
      </c>
    </row>
    <row r="21" spans="1:10">
      <c r="A21" s="773" t="s">
        <v>616</v>
      </c>
      <c r="B21" s="778">
        <v>11899.253634237191</v>
      </c>
      <c r="C21" s="304">
        <v>4687.9748427628092</v>
      </c>
      <c r="D21" s="779">
        <f t="shared" si="0"/>
        <v>16587.228477000001</v>
      </c>
      <c r="E21" s="778">
        <v>18386</v>
      </c>
      <c r="F21" s="304">
        <v>5848</v>
      </c>
      <c r="G21" s="779">
        <v>24234</v>
      </c>
      <c r="H21" s="785">
        <v>1.5451389276297787</v>
      </c>
      <c r="I21" s="730">
        <v>1.2474469672182673</v>
      </c>
      <c r="J21" s="529">
        <v>1.461003568715719</v>
      </c>
    </row>
    <row r="22" spans="1:10">
      <c r="A22" s="773" t="s">
        <v>617</v>
      </c>
      <c r="B22" s="778">
        <v>16238.664091000001</v>
      </c>
      <c r="C22" s="304">
        <v>0</v>
      </c>
      <c r="D22" s="779">
        <f t="shared" si="0"/>
        <v>16238.664091000001</v>
      </c>
      <c r="E22" s="778">
        <v>14452</v>
      </c>
      <c r="F22" s="304">
        <v>0</v>
      </c>
      <c r="G22" s="779">
        <v>14452</v>
      </c>
      <c r="H22" s="785">
        <v>0.88997468751199627</v>
      </c>
      <c r="I22" s="730" t="s">
        <v>565</v>
      </c>
      <c r="J22" s="529">
        <v>0.88997468751199627</v>
      </c>
    </row>
    <row r="23" spans="1:10">
      <c r="A23" s="773" t="s">
        <v>618</v>
      </c>
      <c r="B23" s="778">
        <v>28.985842188504193</v>
      </c>
      <c r="C23" s="304">
        <v>3627.149650811496</v>
      </c>
      <c r="D23" s="779">
        <f t="shared" si="0"/>
        <v>3656.1354930000002</v>
      </c>
      <c r="E23" s="778">
        <v>19</v>
      </c>
      <c r="F23" s="304">
        <v>2277</v>
      </c>
      <c r="G23" s="779">
        <v>2296</v>
      </c>
      <c r="H23" s="785">
        <v>0.65549242545505249</v>
      </c>
      <c r="I23" s="730">
        <v>0.62776566152724655</v>
      </c>
      <c r="J23" s="529">
        <v>0.62798547931166615</v>
      </c>
    </row>
    <row r="24" spans="1:10">
      <c r="A24" s="773" t="s">
        <v>619</v>
      </c>
      <c r="B24" s="778">
        <v>21.547195630741044</v>
      </c>
      <c r="C24" s="304">
        <v>14654.359908369261</v>
      </c>
      <c r="D24" s="779">
        <f t="shared" si="0"/>
        <v>14675.907104000002</v>
      </c>
      <c r="E24" s="778">
        <v>1</v>
      </c>
      <c r="F24" s="304">
        <v>10230</v>
      </c>
      <c r="G24" s="779">
        <v>10231</v>
      </c>
      <c r="H24" s="785">
        <v>4.6409751743902848E-2</v>
      </c>
      <c r="I24" s="730">
        <v>0.69808576177779957</v>
      </c>
      <c r="J24" s="529">
        <v>0.69712896978010186</v>
      </c>
    </row>
    <row r="25" spans="1:10">
      <c r="A25" s="773" t="s">
        <v>620</v>
      </c>
      <c r="B25" s="778">
        <v>17939.542139880312</v>
      </c>
      <c r="C25" s="304">
        <v>17720.960835119688</v>
      </c>
      <c r="D25" s="779">
        <f t="shared" si="0"/>
        <v>35660.502974999996</v>
      </c>
      <c r="E25" s="778">
        <v>20342</v>
      </c>
      <c r="F25" s="304">
        <v>21768</v>
      </c>
      <c r="G25" s="779">
        <v>42110</v>
      </c>
      <c r="H25" s="785">
        <v>1.1339196865442251</v>
      </c>
      <c r="I25" s="730">
        <v>1.2283758314537789</v>
      </c>
      <c r="J25" s="529">
        <v>1.1808582741954443</v>
      </c>
    </row>
    <row r="26" spans="1:10">
      <c r="A26" s="773" t="s">
        <v>621</v>
      </c>
      <c r="B26" s="778">
        <v>34632.713006836297</v>
      </c>
      <c r="C26" s="304">
        <v>4632.6621221636969</v>
      </c>
      <c r="D26" s="779">
        <f t="shared" si="0"/>
        <v>39265.375128999993</v>
      </c>
      <c r="E26" s="778">
        <v>39636</v>
      </c>
      <c r="F26" s="304">
        <v>6287</v>
      </c>
      <c r="G26" s="779">
        <v>45923</v>
      </c>
      <c r="H26" s="785">
        <v>1.1444670820959386</v>
      </c>
      <c r="I26" s="730">
        <v>1.3571030725339495</v>
      </c>
      <c r="J26" s="529">
        <v>1.1695545973807067</v>
      </c>
    </row>
    <row r="27" spans="1:10">
      <c r="A27" s="773" t="s">
        <v>622</v>
      </c>
      <c r="B27" s="778">
        <v>11197.810661212499</v>
      </c>
      <c r="C27" s="304">
        <v>0.27072978749999999</v>
      </c>
      <c r="D27" s="779">
        <f t="shared" si="0"/>
        <v>11198.081391</v>
      </c>
      <c r="E27" s="778">
        <v>11698</v>
      </c>
      <c r="F27" s="304">
        <v>0</v>
      </c>
      <c r="G27" s="779">
        <v>11698</v>
      </c>
      <c r="H27" s="785">
        <v>1.0446684940405431</v>
      </c>
      <c r="I27" s="730">
        <v>0</v>
      </c>
      <c r="J27" s="529">
        <v>1.0446432376712129</v>
      </c>
    </row>
    <row r="28" spans="1:10">
      <c r="A28" s="773" t="s">
        <v>623</v>
      </c>
      <c r="B28" s="778">
        <v>5.8500964101467616</v>
      </c>
      <c r="C28" s="304">
        <v>10447.343986589854</v>
      </c>
      <c r="D28" s="779">
        <f t="shared" si="0"/>
        <v>10453.194083000002</v>
      </c>
      <c r="E28" s="778">
        <v>0</v>
      </c>
      <c r="F28" s="304">
        <v>9473</v>
      </c>
      <c r="G28" s="779">
        <v>9473</v>
      </c>
      <c r="H28" s="785">
        <v>0</v>
      </c>
      <c r="I28" s="730">
        <v>0.90673763706445232</v>
      </c>
      <c r="J28" s="529">
        <v>0.90623018426548796</v>
      </c>
    </row>
    <row r="29" spans="1:10">
      <c r="A29" s="773" t="s">
        <v>624</v>
      </c>
      <c r="B29" s="778">
        <v>19435.016088941753</v>
      </c>
      <c r="C29" s="304">
        <v>8859.9929770582494</v>
      </c>
      <c r="D29" s="779">
        <f t="shared" si="0"/>
        <v>28295.009066000002</v>
      </c>
      <c r="E29" s="778">
        <v>14065</v>
      </c>
      <c r="F29" s="304">
        <v>8155</v>
      </c>
      <c r="G29" s="779">
        <v>22220</v>
      </c>
      <c r="H29" s="785">
        <v>0.72369376673697661</v>
      </c>
      <c r="I29" s="730">
        <v>0.92042962349025181</v>
      </c>
      <c r="J29" s="529">
        <v>0.78529750417009458</v>
      </c>
    </row>
    <row r="30" spans="1:10">
      <c r="A30" s="773" t="s">
        <v>625</v>
      </c>
      <c r="B30" s="778">
        <v>103.51431539825626</v>
      </c>
      <c r="C30" s="304">
        <v>2498.1322966017437</v>
      </c>
      <c r="D30" s="779">
        <f t="shared" si="0"/>
        <v>2601.646612</v>
      </c>
      <c r="E30" s="778">
        <v>8</v>
      </c>
      <c r="F30" s="304">
        <v>1532</v>
      </c>
      <c r="G30" s="779">
        <v>1540</v>
      </c>
      <c r="H30" s="785">
        <v>7.7283996606857364E-2</v>
      </c>
      <c r="I30" s="730">
        <v>0.61325815373509573</v>
      </c>
      <c r="J30" s="529">
        <v>0.59193281397127739</v>
      </c>
    </row>
    <row r="31" spans="1:10">
      <c r="A31" s="773" t="s">
        <v>626</v>
      </c>
      <c r="B31" s="778">
        <v>123014.25106299999</v>
      </c>
      <c r="C31" s="304">
        <v>0</v>
      </c>
      <c r="D31" s="779">
        <f t="shared" si="0"/>
        <v>123014.25106299999</v>
      </c>
      <c r="E31" s="778">
        <v>93404</v>
      </c>
      <c r="F31" s="304">
        <v>0</v>
      </c>
      <c r="G31" s="779">
        <v>93404</v>
      </c>
      <c r="H31" s="785">
        <v>0.75929414025505448</v>
      </c>
      <c r="I31" s="730" t="s">
        <v>565</v>
      </c>
      <c r="J31" s="529">
        <v>0.75929414025505448</v>
      </c>
    </row>
    <row r="32" spans="1:10">
      <c r="A32" s="773" t="s">
        <v>627</v>
      </c>
      <c r="B32" s="778">
        <v>84.578816271243923</v>
      </c>
      <c r="C32" s="304">
        <v>4535.6082897287561</v>
      </c>
      <c r="D32" s="779">
        <f t="shared" si="0"/>
        <v>4620.1871060000003</v>
      </c>
      <c r="E32" s="778">
        <v>84</v>
      </c>
      <c r="F32" s="304">
        <v>5613</v>
      </c>
      <c r="G32" s="779">
        <v>5697</v>
      </c>
      <c r="H32" s="785">
        <v>0.99315648649671728</v>
      </c>
      <c r="I32" s="730">
        <v>1.2375407313526352</v>
      </c>
      <c r="J32" s="529">
        <v>1.2330669449732021</v>
      </c>
    </row>
    <row r="33" spans="1:10">
      <c r="A33" s="773" t="s">
        <v>628</v>
      </c>
      <c r="B33" s="778">
        <v>39.518432617499997</v>
      </c>
      <c r="C33" s="304">
        <v>255.89126738249999</v>
      </c>
      <c r="D33" s="779">
        <f t="shared" si="0"/>
        <v>295.40969999999999</v>
      </c>
      <c r="E33" s="778">
        <v>21</v>
      </c>
      <c r="F33" s="304">
        <v>248</v>
      </c>
      <c r="G33" s="779">
        <v>269</v>
      </c>
      <c r="H33" s="785">
        <v>0.53139759370670347</v>
      </c>
      <c r="I33" s="730">
        <v>0.96916163860056892</v>
      </c>
      <c r="J33" s="529">
        <v>0.91059975349489208</v>
      </c>
    </row>
    <row r="34" spans="1:10">
      <c r="A34" s="773" t="s">
        <v>629</v>
      </c>
      <c r="B34" s="778">
        <v>64493.768544999999</v>
      </c>
      <c r="C34" s="304">
        <v>0</v>
      </c>
      <c r="D34" s="779">
        <f t="shared" si="0"/>
        <v>64493.768544999999</v>
      </c>
      <c r="E34" s="778">
        <v>51944</v>
      </c>
      <c r="F34" s="304">
        <v>0</v>
      </c>
      <c r="G34" s="779">
        <v>51944</v>
      </c>
      <c r="H34" s="785">
        <v>0.80541114547766735</v>
      </c>
      <c r="I34" s="730" t="s">
        <v>565</v>
      </c>
      <c r="J34" s="529">
        <v>0.80541114547766735</v>
      </c>
    </row>
    <row r="35" spans="1:10">
      <c r="A35" s="773" t="s">
        <v>630</v>
      </c>
      <c r="B35" s="778">
        <v>75102.093465704354</v>
      </c>
      <c r="C35" s="304">
        <v>8030.4533462956479</v>
      </c>
      <c r="D35" s="779">
        <f t="shared" si="0"/>
        <v>83132.546812000001</v>
      </c>
      <c r="E35" s="778">
        <v>82543</v>
      </c>
      <c r="F35" s="304">
        <v>9491</v>
      </c>
      <c r="G35" s="779">
        <v>92034</v>
      </c>
      <c r="H35" s="785">
        <v>1.0990772186356372</v>
      </c>
      <c r="I35" s="730">
        <v>1.1818759901491844</v>
      </c>
      <c r="J35" s="529">
        <v>1.1070754298930621</v>
      </c>
    </row>
    <row r="36" spans="1:10">
      <c r="A36" s="773" t="s">
        <v>631</v>
      </c>
      <c r="B36" s="778">
        <v>11139.126353043835</v>
      </c>
      <c r="C36" s="304">
        <v>16124.906778956163</v>
      </c>
      <c r="D36" s="779">
        <f t="shared" si="0"/>
        <v>27264.033131999997</v>
      </c>
      <c r="E36" s="778">
        <v>6349</v>
      </c>
      <c r="F36" s="304">
        <v>15883</v>
      </c>
      <c r="G36" s="779">
        <v>22232</v>
      </c>
      <c r="H36" s="785">
        <v>0.56997288645218536</v>
      </c>
      <c r="I36" s="730">
        <v>0.98499794248287598</v>
      </c>
      <c r="J36" s="529">
        <v>0.8154332813624019</v>
      </c>
    </row>
    <row r="37" spans="1:10">
      <c r="A37" s="773" t="s">
        <v>632</v>
      </c>
      <c r="B37" s="778">
        <v>40074.178326000001</v>
      </c>
      <c r="C37" s="304">
        <v>0</v>
      </c>
      <c r="D37" s="779">
        <f t="shared" si="0"/>
        <v>40074.178326000001</v>
      </c>
      <c r="E37" s="778">
        <v>37993</v>
      </c>
      <c r="F37" s="304">
        <v>0</v>
      </c>
      <c r="G37" s="779">
        <v>37993</v>
      </c>
      <c r="H37" s="785">
        <v>0.94806684970382193</v>
      </c>
      <c r="I37" s="730" t="s">
        <v>565</v>
      </c>
      <c r="J37" s="529">
        <v>0.94806684970382193</v>
      </c>
    </row>
    <row r="38" spans="1:10">
      <c r="A38" s="773" t="s">
        <v>633</v>
      </c>
      <c r="B38" s="778">
        <v>14603.921712410185</v>
      </c>
      <c r="C38" s="304">
        <v>1181.8661515898161</v>
      </c>
      <c r="D38" s="779">
        <f t="shared" si="0"/>
        <v>15785.787864000002</v>
      </c>
      <c r="E38" s="778">
        <v>21338</v>
      </c>
      <c r="F38" s="304">
        <v>943</v>
      </c>
      <c r="G38" s="779">
        <v>22281</v>
      </c>
      <c r="H38" s="785">
        <v>1.4611143787402874</v>
      </c>
      <c r="I38" s="730">
        <v>0.79789069069412011</v>
      </c>
      <c r="J38" s="529">
        <v>1.4114594844399588</v>
      </c>
    </row>
    <row r="39" spans="1:10">
      <c r="A39" s="773" t="s">
        <v>634</v>
      </c>
      <c r="B39" s="778">
        <v>91993.583608449189</v>
      </c>
      <c r="C39" s="304">
        <v>3683.8158725508233</v>
      </c>
      <c r="D39" s="779">
        <f t="shared" si="0"/>
        <v>95677.399481000015</v>
      </c>
      <c r="E39" s="778">
        <v>110703</v>
      </c>
      <c r="F39" s="304">
        <v>3264</v>
      </c>
      <c r="G39" s="779">
        <v>113967</v>
      </c>
      <c r="H39" s="785">
        <v>1.2033774058762989</v>
      </c>
      <c r="I39" s="730">
        <v>0.8860377697813312</v>
      </c>
      <c r="J39" s="529">
        <v>1.1911590471544118</v>
      </c>
    </row>
    <row r="40" spans="1:10">
      <c r="A40" s="773" t="s">
        <v>635</v>
      </c>
      <c r="B40" s="778">
        <v>20862.7489791632</v>
      </c>
      <c r="C40" s="304">
        <v>6.5584468368</v>
      </c>
      <c r="D40" s="779">
        <f t="shared" si="0"/>
        <v>20869.307425999999</v>
      </c>
      <c r="E40" s="778">
        <v>20077</v>
      </c>
      <c r="F40" s="304">
        <v>2</v>
      </c>
      <c r="G40" s="779">
        <v>20079</v>
      </c>
      <c r="H40" s="785">
        <v>0.9623372269901741</v>
      </c>
      <c r="I40" s="730">
        <v>0.30495024961974698</v>
      </c>
      <c r="J40" s="529">
        <v>0.96213063472267435</v>
      </c>
    </row>
    <row r="41" spans="1:10">
      <c r="A41" s="773" t="s">
        <v>636</v>
      </c>
      <c r="B41" s="778">
        <v>10224.929843811067</v>
      </c>
      <c r="C41" s="304">
        <v>10661.409843188932</v>
      </c>
      <c r="D41" s="779">
        <f t="shared" si="0"/>
        <v>20886.339687</v>
      </c>
      <c r="E41" s="778">
        <v>9759</v>
      </c>
      <c r="F41" s="304">
        <v>8513</v>
      </c>
      <c r="G41" s="779">
        <v>18272</v>
      </c>
      <c r="H41" s="785">
        <v>0.95443197646064193</v>
      </c>
      <c r="I41" s="730">
        <v>0.7984872662444874</v>
      </c>
      <c r="J41" s="529">
        <v>0.87483016525738078</v>
      </c>
    </row>
    <row r="42" spans="1:10">
      <c r="A42" s="773" t="s">
        <v>637</v>
      </c>
      <c r="B42" s="778">
        <v>8.1111329087179911</v>
      </c>
      <c r="C42" s="304">
        <v>360.25858909128203</v>
      </c>
      <c r="D42" s="779">
        <f t="shared" si="0"/>
        <v>368.36972200000002</v>
      </c>
      <c r="E42" s="778">
        <v>1</v>
      </c>
      <c r="F42" s="304">
        <v>117</v>
      </c>
      <c r="G42" s="779">
        <v>118</v>
      </c>
      <c r="H42" s="785">
        <v>0.12328733991341481</v>
      </c>
      <c r="I42" s="730">
        <v>0.32476671908120597</v>
      </c>
      <c r="J42" s="529">
        <v>0.32033034463131038</v>
      </c>
    </row>
    <row r="43" spans="1:10">
      <c r="A43" s="773" t="s">
        <v>638</v>
      </c>
      <c r="B43" s="778">
        <v>0</v>
      </c>
      <c r="C43" s="304">
        <v>15.537756</v>
      </c>
      <c r="D43" s="779">
        <f t="shared" si="0"/>
        <v>15.537756</v>
      </c>
      <c r="E43" s="778">
        <v>0</v>
      </c>
      <c r="F43" s="304">
        <v>9</v>
      </c>
      <c r="G43" s="779">
        <v>9</v>
      </c>
      <c r="H43" s="785" t="s">
        <v>565</v>
      </c>
      <c r="I43" s="730">
        <v>0.5792342214667292</v>
      </c>
      <c r="J43" s="529">
        <v>0.5792342214667292</v>
      </c>
    </row>
    <row r="44" spans="1:10">
      <c r="A44" s="773" t="s">
        <v>639</v>
      </c>
      <c r="B44" s="778">
        <v>36064.147711999998</v>
      </c>
      <c r="C44" s="304">
        <v>0</v>
      </c>
      <c r="D44" s="779">
        <f t="shared" si="0"/>
        <v>36064.147711999998</v>
      </c>
      <c r="E44" s="778">
        <v>46496</v>
      </c>
      <c r="F44" s="304">
        <v>0</v>
      </c>
      <c r="G44" s="779">
        <v>46496</v>
      </c>
      <c r="H44" s="785">
        <v>1.2892582509174035</v>
      </c>
      <c r="I44" s="730" t="s">
        <v>565</v>
      </c>
      <c r="J44" s="529">
        <v>1.2892582509174035</v>
      </c>
    </row>
    <row r="45" spans="1:10">
      <c r="A45" s="773" t="s">
        <v>640</v>
      </c>
      <c r="B45" s="778">
        <v>43521.860305762581</v>
      </c>
      <c r="C45" s="304">
        <v>2641.2432832374129</v>
      </c>
      <c r="D45" s="779">
        <f t="shared" si="0"/>
        <v>46163.103588999991</v>
      </c>
      <c r="E45" s="778">
        <v>40761</v>
      </c>
      <c r="F45" s="304">
        <v>2820</v>
      </c>
      <c r="G45" s="779">
        <v>43581</v>
      </c>
      <c r="H45" s="785">
        <v>0.93656382594020171</v>
      </c>
      <c r="I45" s="730">
        <v>1.0676790047691034</v>
      </c>
      <c r="J45" s="529">
        <v>0.9440656414267764</v>
      </c>
    </row>
    <row r="46" spans="1:10">
      <c r="A46" s="773" t="s">
        <v>641</v>
      </c>
      <c r="B46" s="778">
        <v>29584.802745080422</v>
      </c>
      <c r="C46" s="304">
        <v>25973.081497919578</v>
      </c>
      <c r="D46" s="779">
        <f t="shared" si="0"/>
        <v>55557.884243</v>
      </c>
      <c r="E46" s="778">
        <v>22986</v>
      </c>
      <c r="F46" s="304">
        <v>22403</v>
      </c>
      <c r="G46" s="779">
        <v>45389</v>
      </c>
      <c r="H46" s="785">
        <v>0.77695295784327245</v>
      </c>
      <c r="I46" s="730">
        <v>0.8625468642138</v>
      </c>
      <c r="J46" s="529">
        <v>0.81696775567400726</v>
      </c>
    </row>
    <row r="47" spans="1:10">
      <c r="A47" s="773" t="s">
        <v>642</v>
      </c>
      <c r="B47" s="778">
        <v>11554.430844342951</v>
      </c>
      <c r="C47" s="304">
        <v>0.42085365705</v>
      </c>
      <c r="D47" s="779">
        <f t="shared" si="0"/>
        <v>11554.851698</v>
      </c>
      <c r="E47" s="778">
        <v>13248</v>
      </c>
      <c r="F47" s="304">
        <v>0</v>
      </c>
      <c r="G47" s="779">
        <v>13248</v>
      </c>
      <c r="H47" s="785">
        <v>1.1465731353168487</v>
      </c>
      <c r="I47" s="730">
        <v>0</v>
      </c>
      <c r="J47" s="529">
        <v>1.1465313745474606</v>
      </c>
    </row>
    <row r="48" spans="1:10">
      <c r="A48" s="773" t="s">
        <v>643</v>
      </c>
      <c r="B48" s="778">
        <v>10.617100372228297</v>
      </c>
      <c r="C48" s="304">
        <v>9258.1781436277724</v>
      </c>
      <c r="D48" s="779">
        <f t="shared" si="0"/>
        <v>9268.7952440000008</v>
      </c>
      <c r="E48" s="778">
        <v>4</v>
      </c>
      <c r="F48" s="304">
        <v>11165</v>
      </c>
      <c r="G48" s="779">
        <v>11169</v>
      </c>
      <c r="H48" s="785">
        <v>0.37675070026304064</v>
      </c>
      <c r="I48" s="730">
        <v>1.2059608085727598</v>
      </c>
      <c r="J48" s="529">
        <v>1.2050109756421759</v>
      </c>
    </row>
    <row r="49" spans="1:19">
      <c r="A49" s="773" t="s">
        <v>644</v>
      </c>
      <c r="B49" s="778">
        <v>0</v>
      </c>
      <c r="C49" s="304">
        <v>555.80779300000006</v>
      </c>
      <c r="D49" s="779">
        <f t="shared" si="0"/>
        <v>555.80779300000006</v>
      </c>
      <c r="E49" s="778">
        <v>0</v>
      </c>
      <c r="F49" s="304">
        <v>264</v>
      </c>
      <c r="G49" s="779">
        <v>264</v>
      </c>
      <c r="H49" s="785" t="s">
        <v>565</v>
      </c>
      <c r="I49" s="730">
        <v>0.47498434409321061</v>
      </c>
      <c r="J49" s="529">
        <v>0.47498434409321061</v>
      </c>
    </row>
    <row r="50" spans="1:19">
      <c r="A50" s="773" t="s">
        <v>645</v>
      </c>
      <c r="B50" s="778">
        <v>535.67097129109152</v>
      </c>
      <c r="C50" s="304">
        <v>6648.3718817089084</v>
      </c>
      <c r="D50" s="779">
        <f t="shared" si="0"/>
        <v>7184.0428529999999</v>
      </c>
      <c r="E50" s="778">
        <v>351</v>
      </c>
      <c r="F50" s="304">
        <v>9962</v>
      </c>
      <c r="G50" s="779">
        <v>10313</v>
      </c>
      <c r="H50" s="785">
        <v>0.6552529795557307</v>
      </c>
      <c r="I50" s="730">
        <v>1.4984119687118571</v>
      </c>
      <c r="J50" s="529">
        <v>1.4355426618444198</v>
      </c>
    </row>
    <row r="51" spans="1:19">
      <c r="A51" s="773" t="s">
        <v>646</v>
      </c>
      <c r="B51" s="778">
        <v>0</v>
      </c>
      <c r="C51" s="304">
        <v>8976.5105220000005</v>
      </c>
      <c r="D51" s="779">
        <f t="shared" si="0"/>
        <v>8976.5105220000005</v>
      </c>
      <c r="E51" s="778">
        <v>0</v>
      </c>
      <c r="F51" s="304">
        <v>6892</v>
      </c>
      <c r="G51" s="779">
        <v>6892</v>
      </c>
      <c r="H51" s="785" t="s">
        <v>565</v>
      </c>
      <c r="I51" s="730">
        <v>0.76778164333554821</v>
      </c>
      <c r="J51" s="529">
        <v>0.76778164333554821</v>
      </c>
    </row>
    <row r="52" spans="1:19">
      <c r="A52" s="773" t="s">
        <v>647</v>
      </c>
      <c r="B52" s="778">
        <v>21107.277733743998</v>
      </c>
      <c r="C52" s="304">
        <v>0.54037625600000005</v>
      </c>
      <c r="D52" s="779">
        <f t="shared" si="0"/>
        <v>21107.81811</v>
      </c>
      <c r="E52" s="778">
        <v>21633</v>
      </c>
      <c r="F52" s="304">
        <v>1</v>
      </c>
      <c r="G52" s="779">
        <v>21634</v>
      </c>
      <c r="H52" s="785">
        <v>1.0249071563319383</v>
      </c>
      <c r="I52" s="730">
        <v>1.8505624347787775</v>
      </c>
      <c r="J52" s="529">
        <v>1.0249282937373199</v>
      </c>
    </row>
    <row r="53" spans="1:19" ht="13" thickBot="1">
      <c r="A53" s="774" t="s">
        <v>648</v>
      </c>
      <c r="B53" s="780">
        <v>9765.1536860601191</v>
      </c>
      <c r="C53" s="313">
        <v>112.81748993987999</v>
      </c>
      <c r="D53" s="781">
        <f t="shared" si="0"/>
        <v>9877.9711759999991</v>
      </c>
      <c r="E53" s="780">
        <v>11438</v>
      </c>
      <c r="F53" s="313">
        <v>106</v>
      </c>
      <c r="G53" s="781">
        <v>11544</v>
      </c>
      <c r="H53" s="786">
        <v>1.1713077302949046</v>
      </c>
      <c r="I53" s="732">
        <v>0.93957062913283207</v>
      </c>
      <c r="J53" s="733">
        <v>1.1686610331530289</v>
      </c>
    </row>
    <row r="54" spans="1:19" ht="13.5" thickBot="1">
      <c r="A54" s="775" t="s">
        <v>9</v>
      </c>
      <c r="B54" s="782">
        <f>SUM(B6:B53)</f>
        <v>1097024.8603257784</v>
      </c>
      <c r="C54" s="315">
        <f t="shared" ref="C54:D54" si="1">SUM(C6:C53)</f>
        <v>304676.78766422166</v>
      </c>
      <c r="D54" s="783">
        <f t="shared" si="1"/>
        <v>1401701.64799</v>
      </c>
      <c r="E54" s="788">
        <f>SUM(E6:E53)</f>
        <v>1162940</v>
      </c>
      <c r="F54" s="734">
        <f t="shared" ref="F54:G54" si="2">SUM(F6:F53)</f>
        <v>310003</v>
      </c>
      <c r="G54" s="783">
        <f t="shared" si="2"/>
        <v>1472943</v>
      </c>
      <c r="H54" s="787">
        <f>E54/B54</f>
        <v>1.0600853654808216</v>
      </c>
      <c r="I54" s="735">
        <f t="shared" ref="I54:J54" si="3">F54/C54</f>
        <v>1.0174815166478919</v>
      </c>
      <c r="J54" s="736">
        <f t="shared" si="3"/>
        <v>1.0508249042242035</v>
      </c>
    </row>
    <row r="56" spans="1:19" ht="14.5">
      <c r="A56" s="1530" t="s">
        <v>649</v>
      </c>
      <c r="B56" s="1531"/>
      <c r="C56" s="1531"/>
      <c r="D56" s="1531"/>
      <c r="E56" s="1531"/>
      <c r="F56" s="1531"/>
      <c r="G56" s="1531"/>
      <c r="H56" s="1531"/>
      <c r="I56" s="1531"/>
      <c r="J56" s="1531"/>
      <c r="K56" s="330"/>
      <c r="L56" s="330"/>
      <c r="M56" s="330"/>
      <c r="N56" s="330"/>
      <c r="O56" s="330"/>
      <c r="P56" s="330"/>
      <c r="Q56" s="330"/>
      <c r="R56" s="330"/>
      <c r="S56" s="330"/>
    </row>
    <row r="57" spans="1:19" ht="14.5">
      <c r="A57" s="1532" t="s">
        <v>650</v>
      </c>
      <c r="B57" s="1532"/>
      <c r="C57" s="1532"/>
      <c r="D57" s="1532"/>
      <c r="E57" s="1532"/>
      <c r="F57" s="1532"/>
      <c r="G57" s="1532"/>
      <c r="H57" s="1532"/>
      <c r="I57" s="1532"/>
      <c r="J57" s="1532"/>
      <c r="K57" s="330"/>
      <c r="L57" s="330"/>
      <c r="M57" s="330"/>
      <c r="N57" s="330"/>
      <c r="O57" s="330"/>
      <c r="P57" s="330"/>
      <c r="Q57" s="330"/>
      <c r="R57" s="330"/>
      <c r="S57" s="330"/>
    </row>
    <row r="58" spans="1:19" ht="14.5">
      <c r="A58" t="s">
        <v>651</v>
      </c>
    </row>
    <row r="60" spans="1:19" ht="26.25" customHeight="1">
      <c r="A60" s="1533" t="s">
        <v>161</v>
      </c>
      <c r="B60" s="1533"/>
      <c r="C60" s="1533"/>
      <c r="D60" s="1533"/>
      <c r="E60" s="1533"/>
      <c r="F60" s="1533"/>
      <c r="G60" s="1533"/>
      <c r="H60" s="1533"/>
      <c r="I60" s="1533"/>
      <c r="J60" s="1533"/>
    </row>
    <row r="62" spans="1:19">
      <c r="A62" s="1"/>
    </row>
    <row r="66" spans="8:8">
      <c r="H66" t="s">
        <v>652</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pageMargins left="0.25" right="0.25" top="0.5" bottom="0.5" header="0.5" footer="0.5"/>
  <pageSetup scale="65"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zoomScale="90" zoomScaleNormal="90" workbookViewId="0">
      <selection sqref="A1:M1"/>
    </sheetView>
  </sheetViews>
  <sheetFormatPr defaultColWidth="8.54296875" defaultRowHeight="12.5"/>
  <cols>
    <col min="1" max="1" width="10.54296875" customWidth="1"/>
    <col min="2" max="5" width="12.54296875" customWidth="1"/>
    <col min="6" max="6" width="13.54296875" customWidth="1"/>
    <col min="7" max="7" width="14.54296875" style="263" customWidth="1"/>
    <col min="8" max="8" width="12.54296875" customWidth="1"/>
    <col min="9" max="9" width="12.1796875" style="4" bestFit="1" customWidth="1"/>
    <col min="10" max="11" width="8.54296875" style="4"/>
  </cols>
  <sheetData>
    <row r="1" spans="1:11" ht="15.5">
      <c r="A1" s="1324" t="s">
        <v>653</v>
      </c>
      <c r="B1" s="1324"/>
      <c r="C1" s="1324"/>
      <c r="D1" s="1324"/>
      <c r="E1" s="1324"/>
      <c r="F1" s="1324"/>
      <c r="G1" s="1324"/>
      <c r="H1" s="1324"/>
    </row>
    <row r="2" spans="1:11" ht="15.5">
      <c r="A2" s="1375" t="s">
        <v>1</v>
      </c>
      <c r="B2" s="1413"/>
      <c r="C2" s="1413"/>
      <c r="D2" s="1413"/>
      <c r="E2" s="1413"/>
      <c r="F2" s="1413"/>
      <c r="G2" s="1413"/>
      <c r="H2" s="1413"/>
    </row>
    <row r="3" spans="1:11" ht="16" thickBot="1">
      <c r="A3" s="1534" t="s">
        <v>785</v>
      </c>
      <c r="B3" s="1413"/>
      <c r="C3" s="1413"/>
      <c r="D3" s="1413"/>
      <c r="E3" s="1413"/>
      <c r="F3" s="1413"/>
      <c r="G3" s="1413"/>
      <c r="H3" s="1413"/>
    </row>
    <row r="4" spans="1:11" ht="52">
      <c r="A4" s="437" t="s">
        <v>368</v>
      </c>
      <c r="B4" s="438" t="s">
        <v>654</v>
      </c>
      <c r="C4" s="438" t="s">
        <v>655</v>
      </c>
      <c r="D4" s="438" t="s">
        <v>656</v>
      </c>
      <c r="E4" s="438" t="s">
        <v>657</v>
      </c>
      <c r="F4" s="438" t="s">
        <v>658</v>
      </c>
      <c r="G4" s="439" t="s">
        <v>659</v>
      </c>
      <c r="H4" s="434" t="s">
        <v>660</v>
      </c>
      <c r="I4" s="6"/>
      <c r="J4" s="6"/>
    </row>
    <row r="5" spans="1:11" s="4" customFormat="1">
      <c r="A5" s="307" t="s">
        <v>376</v>
      </c>
      <c r="B5" s="304">
        <v>1536454</v>
      </c>
      <c r="C5" s="304">
        <v>38218</v>
      </c>
      <c r="D5" s="308">
        <v>2.4874158289151512E-2</v>
      </c>
      <c r="E5" s="336">
        <v>21668</v>
      </c>
      <c r="F5" s="336">
        <v>16550</v>
      </c>
      <c r="G5" s="308">
        <v>0.5669579779161652</v>
      </c>
      <c r="H5" s="309">
        <v>1.0771555803167554E-2</v>
      </c>
      <c r="I5" s="340"/>
      <c r="J5" s="310"/>
    </row>
    <row r="6" spans="1:11">
      <c r="A6" s="307" t="s">
        <v>377</v>
      </c>
      <c r="B6" s="304">
        <v>1527890</v>
      </c>
      <c r="C6" s="304">
        <v>33516</v>
      </c>
      <c r="D6" s="308">
        <v>2.1936134145782746E-2</v>
      </c>
      <c r="E6" s="336">
        <v>19536</v>
      </c>
      <c r="F6" s="336">
        <v>13980</v>
      </c>
      <c r="G6" s="308">
        <v>0.58288578589330464</v>
      </c>
      <c r="H6" s="309">
        <v>9.1498733547572143E-3</v>
      </c>
      <c r="I6" s="340"/>
      <c r="J6" s="310"/>
    </row>
    <row r="7" spans="1:11">
      <c r="A7" s="307" t="s">
        <v>378</v>
      </c>
      <c r="B7" s="304">
        <v>1507820</v>
      </c>
      <c r="C7" s="304">
        <v>39919</v>
      </c>
      <c r="D7" s="308">
        <v>2.6474645514716611E-2</v>
      </c>
      <c r="E7" s="336">
        <v>22617</v>
      </c>
      <c r="F7" s="336">
        <v>17302</v>
      </c>
      <c r="G7" s="308">
        <v>0.56657230892557431</v>
      </c>
      <c r="H7" s="309">
        <v>1.1474844477457521E-2</v>
      </c>
      <c r="I7" s="341"/>
      <c r="J7" s="310"/>
    </row>
    <row r="8" spans="1:11">
      <c r="A8" s="307" t="s">
        <v>379</v>
      </c>
      <c r="B8" s="304">
        <v>1503109</v>
      </c>
      <c r="C8" s="304">
        <v>31018</v>
      </c>
      <c r="D8" s="308">
        <v>2.0635895334270501E-2</v>
      </c>
      <c r="E8" s="336"/>
      <c r="F8" s="336"/>
      <c r="G8" s="308"/>
      <c r="H8" s="309"/>
      <c r="I8" s="341"/>
      <c r="J8" s="310"/>
    </row>
    <row r="9" spans="1:11">
      <c r="A9" s="307" t="s">
        <v>380</v>
      </c>
      <c r="B9" s="311">
        <v>1477208</v>
      </c>
      <c r="C9" s="311">
        <v>9934</v>
      </c>
      <c r="D9" s="308">
        <v>6.7248484979772656E-3</v>
      </c>
      <c r="E9" s="336"/>
      <c r="F9" s="336"/>
      <c r="G9" s="308"/>
      <c r="H9" s="309"/>
      <c r="I9" s="341"/>
    </row>
    <row r="10" spans="1:11">
      <c r="A10" s="307" t="s">
        <v>381</v>
      </c>
      <c r="B10" s="304">
        <v>1472943</v>
      </c>
      <c r="C10" s="304">
        <v>10337</v>
      </c>
      <c r="D10" s="308">
        <v>7.0179226215814194E-3</v>
      </c>
      <c r="E10" s="304"/>
      <c r="F10" s="304"/>
      <c r="G10" s="308"/>
      <c r="H10" s="309"/>
      <c r="I10" s="341"/>
    </row>
    <row r="11" spans="1:11">
      <c r="A11" s="307" t="s">
        <v>382</v>
      </c>
      <c r="B11" s="304"/>
      <c r="C11" s="304"/>
      <c r="D11" s="308"/>
      <c r="E11" s="304"/>
      <c r="F11" s="304"/>
      <c r="G11" s="308"/>
      <c r="H11" s="349"/>
      <c r="I11" s="341"/>
    </row>
    <row r="12" spans="1:11">
      <c r="A12" s="307" t="s">
        <v>383</v>
      </c>
      <c r="B12" s="304"/>
      <c r="C12" s="304"/>
      <c r="D12" s="308"/>
      <c r="E12" s="304"/>
      <c r="F12" s="304"/>
      <c r="G12" s="308"/>
      <c r="H12" s="349"/>
      <c r="I12" s="341"/>
      <c r="J12" s="344"/>
    </row>
    <row r="13" spans="1:11">
      <c r="A13" s="307" t="s">
        <v>384</v>
      </c>
      <c r="B13" s="304"/>
      <c r="C13" s="304"/>
      <c r="D13" s="308"/>
      <c r="E13" s="304"/>
      <c r="F13" s="304"/>
      <c r="G13" s="308"/>
      <c r="H13" s="349"/>
      <c r="I13" s="348"/>
      <c r="J13" s="344"/>
      <c r="K13" s="344"/>
    </row>
    <row r="14" spans="1:11">
      <c r="A14" s="307" t="s">
        <v>385</v>
      </c>
      <c r="B14" s="304"/>
      <c r="C14" s="304"/>
      <c r="D14" s="308"/>
      <c r="E14" s="304"/>
      <c r="F14" s="304"/>
      <c r="G14" s="308"/>
      <c r="H14" s="309"/>
      <c r="I14" s="342"/>
    </row>
    <row r="15" spans="1:11">
      <c r="A15" s="307" t="s">
        <v>386</v>
      </c>
      <c r="B15" s="304"/>
      <c r="C15" s="304"/>
      <c r="D15" s="308"/>
      <c r="E15" s="304"/>
      <c r="F15" s="304"/>
      <c r="G15" s="308"/>
      <c r="H15" s="309"/>
      <c r="I15" s="342"/>
    </row>
    <row r="16" spans="1:11" ht="13" thickBot="1">
      <c r="A16" s="312" t="s">
        <v>387</v>
      </c>
      <c r="B16" s="313"/>
      <c r="C16" s="313"/>
      <c r="D16" s="308"/>
      <c r="E16" s="313"/>
      <c r="F16" s="313"/>
      <c r="G16" s="308"/>
      <c r="H16" s="309"/>
      <c r="I16" s="342"/>
    </row>
    <row r="17" spans="1:9" ht="13.5" thickBot="1">
      <c r="A17" s="314" t="s">
        <v>388</v>
      </c>
      <c r="B17" s="315">
        <v>1472943</v>
      </c>
      <c r="C17" s="315">
        <v>162942</v>
      </c>
      <c r="D17" s="316">
        <v>0.11062342534639834</v>
      </c>
      <c r="E17" s="315">
        <v>63821</v>
      </c>
      <c r="F17" s="315">
        <v>47832</v>
      </c>
      <c r="G17" s="316">
        <v>0.57160130045766799</v>
      </c>
      <c r="H17" s="343">
        <v>3.2473761713793403E-2</v>
      </c>
      <c r="I17" s="341"/>
    </row>
    <row r="19" spans="1:9" ht="26.25" customHeight="1">
      <c r="A19" s="1538" t="s">
        <v>661</v>
      </c>
      <c r="B19" s="1539"/>
      <c r="C19" s="1539"/>
      <c r="D19" s="1539"/>
      <c r="E19" s="1539"/>
      <c r="F19" s="1539"/>
      <c r="G19" s="1539"/>
      <c r="H19" s="1539"/>
      <c r="I19" s="276"/>
    </row>
    <row r="20" spans="1:9" ht="14.5">
      <c r="A20" s="1540" t="s">
        <v>662</v>
      </c>
      <c r="B20" s="1541"/>
      <c r="C20" s="1541"/>
      <c r="D20" s="1541"/>
      <c r="E20" s="1541"/>
      <c r="F20" s="1541"/>
      <c r="G20" s="1541"/>
      <c r="H20" s="1541"/>
      <c r="I20" s="330"/>
    </row>
    <row r="21" spans="1:9" ht="12.75" customHeight="1">
      <c r="A21" s="1542"/>
      <c r="B21" s="1542"/>
      <c r="C21" s="1542"/>
      <c r="D21" s="1542"/>
      <c r="E21" s="1542"/>
      <c r="F21" s="1542"/>
      <c r="G21" s="1542"/>
      <c r="H21" s="1542"/>
      <c r="I21" s="352"/>
    </row>
    <row r="22" spans="1:9" ht="29.15" customHeight="1">
      <c r="A22" s="1434" t="s">
        <v>663</v>
      </c>
      <c r="B22" s="1434"/>
      <c r="C22" s="1434"/>
      <c r="D22" s="1434"/>
      <c r="E22" s="1434"/>
      <c r="F22" s="1434"/>
      <c r="G22" s="1434"/>
      <c r="H22" s="1434"/>
    </row>
  </sheetData>
  <mergeCells count="7">
    <mergeCell ref="A22:H22"/>
    <mergeCell ref="A1:H1"/>
    <mergeCell ref="A2:H2"/>
    <mergeCell ref="A3:H3"/>
    <mergeCell ref="A19:H19"/>
    <mergeCell ref="A20:H20"/>
    <mergeCell ref="A21:H21"/>
  </mergeCells>
  <printOptions horizontalCentered="1" verticalCentered="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dimension ref="A1:K35"/>
  <sheetViews>
    <sheetView zoomScale="90" zoomScaleNormal="90" workbookViewId="0">
      <selection sqref="A1:M1"/>
    </sheetView>
  </sheetViews>
  <sheetFormatPr defaultColWidth="9.453125" defaultRowHeight="12.5"/>
  <cols>
    <col min="1" max="1" width="48.54296875" customWidth="1"/>
    <col min="2" max="7" width="9.54296875" customWidth="1"/>
  </cols>
  <sheetData>
    <row r="1" spans="1:7" ht="15.5">
      <c r="A1" s="1324" t="s">
        <v>664</v>
      </c>
      <c r="B1" s="1324"/>
      <c r="C1" s="1324"/>
      <c r="D1" s="1324"/>
      <c r="E1" s="1324"/>
      <c r="F1" s="1324"/>
      <c r="G1" s="1544"/>
    </row>
    <row r="2" spans="1:7" ht="15.5">
      <c r="A2" s="1375" t="s">
        <v>1</v>
      </c>
      <c r="B2" s="1413"/>
      <c r="C2" s="1413"/>
      <c r="D2" s="1413"/>
      <c r="E2" s="1413"/>
      <c r="F2" s="1413"/>
      <c r="G2" s="1544"/>
    </row>
    <row r="3" spans="1:7" ht="16" thickBot="1">
      <c r="A3" s="1545" t="s">
        <v>785</v>
      </c>
      <c r="B3" s="1546"/>
      <c r="C3" s="1546"/>
      <c r="D3" s="1546"/>
      <c r="E3" s="1546"/>
      <c r="F3" s="1546"/>
      <c r="G3" s="1547"/>
    </row>
    <row r="4" spans="1:7" ht="13.5" customHeight="1">
      <c r="A4" s="1548" t="s">
        <v>665</v>
      </c>
      <c r="B4" s="1551" t="s">
        <v>666</v>
      </c>
      <c r="C4" s="1552"/>
      <c r="D4" s="1552"/>
      <c r="E4" s="1537"/>
      <c r="F4" s="1551" t="s">
        <v>667</v>
      </c>
      <c r="G4" s="1553"/>
    </row>
    <row r="5" spans="1:7" ht="13.5" customHeight="1">
      <c r="A5" s="1549"/>
      <c r="B5" s="1556" t="s">
        <v>668</v>
      </c>
      <c r="C5" s="1557"/>
      <c r="D5" s="1557"/>
      <c r="E5" s="1558"/>
      <c r="F5" s="1554"/>
      <c r="G5" s="1555"/>
    </row>
    <row r="6" spans="1:7" ht="24.75" customHeight="1" thickBot="1">
      <c r="A6" s="1550"/>
      <c r="B6" s="800" t="s">
        <v>669</v>
      </c>
      <c r="C6" s="800" t="s">
        <v>670</v>
      </c>
      <c r="D6" s="800" t="s">
        <v>671</v>
      </c>
      <c r="E6" s="800" t="s">
        <v>482</v>
      </c>
      <c r="F6" s="801" t="s">
        <v>672</v>
      </c>
      <c r="G6" s="802" t="s">
        <v>673</v>
      </c>
    </row>
    <row r="7" spans="1:7" ht="13">
      <c r="A7" s="795" t="s">
        <v>674</v>
      </c>
      <c r="B7" s="796"/>
      <c r="C7" s="797" t="s">
        <v>675</v>
      </c>
      <c r="D7" s="798"/>
      <c r="E7" s="797" t="s">
        <v>676</v>
      </c>
      <c r="F7" s="799">
        <v>1</v>
      </c>
      <c r="G7" s="803">
        <v>10</v>
      </c>
    </row>
    <row r="8" spans="1:7" ht="13">
      <c r="A8" s="338" t="s">
        <v>677</v>
      </c>
      <c r="B8" s="339"/>
      <c r="C8" s="339" t="s">
        <v>675</v>
      </c>
      <c r="D8" s="337"/>
      <c r="E8" s="339"/>
      <c r="F8" s="794">
        <v>0</v>
      </c>
      <c r="G8" s="804">
        <v>0</v>
      </c>
    </row>
    <row r="9" spans="1:7">
      <c r="A9" s="318" t="s">
        <v>678</v>
      </c>
      <c r="B9" s="319"/>
      <c r="C9" s="319" t="s">
        <v>675</v>
      </c>
      <c r="D9" s="320"/>
      <c r="E9" s="319"/>
      <c r="F9" s="794">
        <v>0</v>
      </c>
      <c r="G9" s="804">
        <v>0</v>
      </c>
    </row>
    <row r="10" spans="1:7">
      <c r="A10" s="318" t="s">
        <v>679</v>
      </c>
      <c r="B10" s="319"/>
      <c r="C10" s="319" t="s">
        <v>675</v>
      </c>
      <c r="D10" s="320"/>
      <c r="E10" s="319"/>
      <c r="F10" s="794">
        <v>0</v>
      </c>
      <c r="G10" s="804">
        <v>1</v>
      </c>
    </row>
    <row r="11" spans="1:7">
      <c r="A11" s="318" t="s">
        <v>680</v>
      </c>
      <c r="B11" s="319"/>
      <c r="C11" s="319" t="s">
        <v>675</v>
      </c>
      <c r="D11" s="320"/>
      <c r="E11" s="319" t="s">
        <v>676</v>
      </c>
      <c r="F11" s="794">
        <v>3</v>
      </c>
      <c r="G11" s="804">
        <v>127</v>
      </c>
    </row>
    <row r="12" spans="1:7">
      <c r="A12" s="318" t="s">
        <v>681</v>
      </c>
      <c r="B12" s="319"/>
      <c r="C12" s="319" t="s">
        <v>675</v>
      </c>
      <c r="D12" s="320"/>
      <c r="E12" s="319"/>
      <c r="F12" s="794">
        <v>0</v>
      </c>
      <c r="G12" s="804">
        <v>142</v>
      </c>
    </row>
    <row r="13" spans="1:7">
      <c r="A13" s="318" t="s">
        <v>682</v>
      </c>
      <c r="B13" s="319"/>
      <c r="C13" s="319" t="s">
        <v>675</v>
      </c>
      <c r="D13" s="320"/>
      <c r="E13" s="319"/>
      <c r="F13" s="794">
        <v>0</v>
      </c>
      <c r="G13" s="804">
        <v>0</v>
      </c>
    </row>
    <row r="14" spans="1:7">
      <c r="A14" s="318" t="s">
        <v>683</v>
      </c>
      <c r="B14" s="319"/>
      <c r="C14" s="319" t="s">
        <v>675</v>
      </c>
      <c r="D14" s="320"/>
      <c r="E14" s="319" t="s">
        <v>676</v>
      </c>
      <c r="F14" s="794">
        <v>0</v>
      </c>
      <c r="G14" s="804">
        <v>0</v>
      </c>
    </row>
    <row r="15" spans="1:7">
      <c r="A15" s="318" t="s">
        <v>684</v>
      </c>
      <c r="B15" s="321"/>
      <c r="C15" s="322" t="s">
        <v>675</v>
      </c>
      <c r="D15" s="323"/>
      <c r="E15" s="322" t="s">
        <v>676</v>
      </c>
      <c r="F15" s="794">
        <v>7</v>
      </c>
      <c r="G15" s="804">
        <v>17</v>
      </c>
    </row>
    <row r="16" spans="1:7">
      <c r="A16" s="318" t="s">
        <v>685</v>
      </c>
      <c r="B16" s="321"/>
      <c r="C16" s="322" t="s">
        <v>675</v>
      </c>
      <c r="D16" s="323"/>
      <c r="E16" s="322" t="s">
        <v>676</v>
      </c>
      <c r="F16" s="794">
        <v>32</v>
      </c>
      <c r="G16" s="804">
        <v>97</v>
      </c>
    </row>
    <row r="17" spans="1:7">
      <c r="A17" s="318" t="s">
        <v>686</v>
      </c>
      <c r="B17" s="321"/>
      <c r="C17" s="322" t="s">
        <v>675</v>
      </c>
      <c r="D17" s="323"/>
      <c r="E17" s="322"/>
      <c r="F17" s="794">
        <v>0</v>
      </c>
      <c r="G17" s="804">
        <v>1</v>
      </c>
    </row>
    <row r="18" spans="1:7">
      <c r="A18" s="318" t="s">
        <v>687</v>
      </c>
      <c r="B18" s="321"/>
      <c r="C18" s="322" t="s">
        <v>675</v>
      </c>
      <c r="D18" s="323"/>
      <c r="E18" s="322"/>
      <c r="F18" s="794">
        <v>0</v>
      </c>
      <c r="G18" s="804">
        <v>0</v>
      </c>
    </row>
    <row r="19" spans="1:7" ht="13">
      <c r="A19" s="318" t="s">
        <v>688</v>
      </c>
      <c r="B19" s="324"/>
      <c r="C19" s="319" t="s">
        <v>675</v>
      </c>
      <c r="D19" s="320"/>
      <c r="E19" s="319"/>
      <c r="F19" s="794">
        <v>0</v>
      </c>
      <c r="G19" s="804">
        <v>2</v>
      </c>
    </row>
    <row r="20" spans="1:7">
      <c r="A20" s="318" t="s">
        <v>689</v>
      </c>
      <c r="B20" s="319"/>
      <c r="C20" s="319" t="s">
        <v>675</v>
      </c>
      <c r="D20" s="320"/>
      <c r="E20" s="319"/>
      <c r="F20" s="794">
        <v>0</v>
      </c>
      <c r="G20" s="804">
        <v>0</v>
      </c>
    </row>
    <row r="21" spans="1:7">
      <c r="A21" s="325" t="s">
        <v>690</v>
      </c>
      <c r="B21" s="319"/>
      <c r="C21" s="319" t="s">
        <v>675</v>
      </c>
      <c r="D21" s="320"/>
      <c r="E21" s="319"/>
      <c r="F21" s="794">
        <v>0</v>
      </c>
      <c r="G21" s="804">
        <v>0</v>
      </c>
    </row>
    <row r="22" spans="1:7">
      <c r="A22" s="325" t="s">
        <v>691</v>
      </c>
      <c r="B22" s="319"/>
      <c r="C22" s="319" t="s">
        <v>675</v>
      </c>
      <c r="D22" s="320"/>
      <c r="E22" s="319" t="s">
        <v>676</v>
      </c>
      <c r="F22" s="794">
        <v>0</v>
      </c>
      <c r="G22" s="804">
        <v>0</v>
      </c>
    </row>
    <row r="23" spans="1:7">
      <c r="A23" s="325" t="s">
        <v>692</v>
      </c>
      <c r="B23" s="319"/>
      <c r="C23" s="319" t="s">
        <v>675</v>
      </c>
      <c r="D23" s="320"/>
      <c r="E23" s="319" t="s">
        <v>676</v>
      </c>
      <c r="F23" s="794">
        <v>2</v>
      </c>
      <c r="G23" s="804">
        <v>11</v>
      </c>
    </row>
    <row r="24" spans="1:7">
      <c r="A24" s="317" t="s">
        <v>693</v>
      </c>
      <c r="B24" s="319"/>
      <c r="C24" s="319" t="s">
        <v>675</v>
      </c>
      <c r="D24" s="320"/>
      <c r="E24" s="319"/>
      <c r="F24" s="794">
        <v>0</v>
      </c>
      <c r="G24" s="804">
        <v>0</v>
      </c>
    </row>
    <row r="25" spans="1:7">
      <c r="A25" s="325" t="s">
        <v>694</v>
      </c>
      <c r="B25" s="319"/>
      <c r="C25" s="319" t="s">
        <v>675</v>
      </c>
      <c r="D25" s="320"/>
      <c r="E25" s="319"/>
      <c r="F25" s="794">
        <v>16</v>
      </c>
      <c r="G25" s="804">
        <v>54</v>
      </c>
    </row>
    <row r="26" spans="1:7">
      <c r="A26" s="325" t="s">
        <v>695</v>
      </c>
      <c r="B26" s="319"/>
      <c r="C26" s="319" t="s">
        <v>675</v>
      </c>
      <c r="D26" s="320"/>
      <c r="E26" s="319"/>
      <c r="F26" s="794">
        <v>0</v>
      </c>
      <c r="G26" s="804">
        <v>0</v>
      </c>
    </row>
    <row r="27" spans="1:7">
      <c r="A27" s="325" t="s">
        <v>696</v>
      </c>
      <c r="B27" s="319"/>
      <c r="C27" s="319" t="s">
        <v>675</v>
      </c>
      <c r="D27" s="320"/>
      <c r="E27" s="319" t="s">
        <v>676</v>
      </c>
      <c r="F27" s="794">
        <v>2</v>
      </c>
      <c r="G27" s="804">
        <v>9</v>
      </c>
    </row>
    <row r="28" spans="1:7">
      <c r="A28" s="325" t="s">
        <v>697</v>
      </c>
      <c r="B28" s="319"/>
      <c r="C28" s="319" t="s">
        <v>675</v>
      </c>
      <c r="D28" s="320"/>
      <c r="E28" s="319"/>
      <c r="F28" s="794">
        <v>0</v>
      </c>
      <c r="G28" s="804">
        <v>0</v>
      </c>
    </row>
    <row r="29" spans="1:7">
      <c r="A29" s="325" t="s">
        <v>698</v>
      </c>
      <c r="B29" s="319"/>
      <c r="C29" s="319" t="s">
        <v>675</v>
      </c>
      <c r="D29" s="320"/>
      <c r="E29" s="319"/>
      <c r="F29" s="794">
        <v>0</v>
      </c>
      <c r="G29" s="804">
        <v>0</v>
      </c>
    </row>
    <row r="30" spans="1:7">
      <c r="A30" s="325" t="s">
        <v>699</v>
      </c>
      <c r="B30" s="319"/>
      <c r="C30" s="319" t="s">
        <v>675</v>
      </c>
      <c r="D30" s="320"/>
      <c r="E30" s="319"/>
      <c r="F30" s="794">
        <v>0</v>
      </c>
      <c r="G30" s="804">
        <v>0</v>
      </c>
    </row>
    <row r="31" spans="1:7" ht="13.5" thickBot="1">
      <c r="A31" s="805" t="s">
        <v>700</v>
      </c>
      <c r="B31" s="806"/>
      <c r="C31" s="807"/>
      <c r="D31" s="807"/>
      <c r="E31" s="807"/>
      <c r="F31" s="808">
        <f>SUM(F7:F30)</f>
        <v>63</v>
      </c>
      <c r="G31" s="809">
        <f>SUM(G7:G30)</f>
        <v>471</v>
      </c>
    </row>
    <row r="32" spans="1:7" ht="28.5" customHeight="1">
      <c r="A32" s="326"/>
      <c r="B32" s="327"/>
      <c r="C32" s="327"/>
      <c r="D32" s="327"/>
      <c r="E32" s="327"/>
      <c r="F32" s="328"/>
      <c r="G32" s="328"/>
    </row>
    <row r="33" spans="1:11" ht="26.25" customHeight="1">
      <c r="A33" s="1543" t="s">
        <v>701</v>
      </c>
      <c r="B33" s="1543"/>
      <c r="C33" s="1543"/>
      <c r="D33" s="1543"/>
      <c r="E33" s="1543"/>
      <c r="F33" s="1543"/>
      <c r="G33" s="1543"/>
    </row>
    <row r="34" spans="1:11" ht="13.5" customHeight="1">
      <c r="A34" s="964"/>
      <c r="B34" s="964"/>
      <c r="C34" s="964"/>
      <c r="D34" s="964"/>
      <c r="E34" s="964"/>
      <c r="F34" s="964"/>
      <c r="G34" s="964"/>
    </row>
    <row r="35" spans="1:11" ht="26.25" customHeight="1">
      <c r="A35" s="1434" t="s">
        <v>161</v>
      </c>
      <c r="B35" s="1434"/>
      <c r="C35" s="1434"/>
      <c r="D35" s="1434"/>
      <c r="E35" s="1434"/>
      <c r="F35" s="1434"/>
      <c r="G35" s="1434"/>
      <c r="H35" s="793"/>
      <c r="I35" s="793"/>
      <c r="J35" s="793"/>
      <c r="K35" s="793"/>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8"/>
  <sheetViews>
    <sheetView zoomScale="90" zoomScaleNormal="90" workbookViewId="0">
      <selection sqref="A1:M1"/>
    </sheetView>
  </sheetViews>
  <sheetFormatPr defaultColWidth="8.54296875" defaultRowHeight="12.5"/>
  <cols>
    <col min="1" max="1" width="57" customWidth="1"/>
    <col min="2" max="2" width="11.1796875" customWidth="1"/>
    <col min="3" max="3" width="12.1796875" customWidth="1"/>
    <col min="4" max="4" width="11.54296875" customWidth="1"/>
    <col min="5" max="5" width="11.81640625" customWidth="1"/>
    <col min="6" max="6" width="11.54296875" customWidth="1"/>
    <col min="7" max="7" width="12.453125" customWidth="1"/>
    <col min="8" max="8" width="11" customWidth="1"/>
    <col min="9" max="9" width="12.453125" customWidth="1"/>
    <col min="10" max="10" width="13.1796875" customWidth="1"/>
    <col min="11" max="11" width="11.54296875" customWidth="1"/>
    <col min="12" max="12" width="11.1796875" customWidth="1"/>
    <col min="13" max="13" width="12.453125" customWidth="1"/>
    <col min="14" max="20" width="9.54296875" customWidth="1"/>
    <col min="21" max="21" width="13.54296875" customWidth="1"/>
  </cols>
  <sheetData>
    <row r="1" spans="1:16" s="1209" customFormat="1" ht="15.5">
      <c r="A1" s="1559" t="s">
        <v>702</v>
      </c>
      <c r="B1" s="1559"/>
      <c r="C1" s="1559"/>
      <c r="D1" s="1559"/>
      <c r="E1" s="1559"/>
      <c r="F1" s="1559"/>
      <c r="G1" s="1559"/>
      <c r="H1" s="1559"/>
      <c r="I1" s="1559"/>
      <c r="J1" s="1559"/>
      <c r="K1" s="1559"/>
      <c r="L1" s="1559"/>
      <c r="M1" s="1559"/>
      <c r="N1" s="1559"/>
      <c r="O1" s="1559"/>
      <c r="P1" s="1559"/>
    </row>
    <row r="2" spans="1:16" s="1209" customFormat="1" ht="15.5">
      <c r="A2" s="1324" t="s">
        <v>1</v>
      </c>
      <c r="B2" s="1324"/>
      <c r="C2" s="1324"/>
      <c r="D2" s="1324"/>
      <c r="E2" s="1324"/>
      <c r="F2" s="1324"/>
      <c r="G2" s="1324"/>
      <c r="H2" s="1324"/>
      <c r="I2" s="1324"/>
      <c r="J2" s="1324"/>
      <c r="K2" s="1324"/>
      <c r="L2" s="1324"/>
      <c r="M2" s="1324"/>
      <c r="N2" s="1324"/>
      <c r="O2" s="1324"/>
      <c r="P2" s="1324"/>
    </row>
    <row r="3" spans="1:16" s="1209" customFormat="1" ht="16" thickBot="1">
      <c r="A3" s="1545" t="s">
        <v>785</v>
      </c>
      <c r="B3" s="1545"/>
      <c r="C3" s="1545"/>
      <c r="D3" s="1545"/>
      <c r="E3" s="1545"/>
      <c r="F3" s="1545"/>
      <c r="G3" s="1545"/>
      <c r="H3" s="1545"/>
      <c r="I3" s="1545"/>
      <c r="J3" s="1545"/>
      <c r="K3" s="1545"/>
      <c r="L3" s="1545"/>
      <c r="M3" s="1545"/>
      <c r="N3" s="1545"/>
      <c r="O3" s="1545"/>
      <c r="P3" s="1545"/>
    </row>
    <row r="4" spans="1:16" ht="20.149999999999999" customHeight="1">
      <c r="A4" s="1560">
        <v>2022</v>
      </c>
      <c r="B4" s="1563" t="s">
        <v>703</v>
      </c>
      <c r="C4" s="1562"/>
      <c r="D4" s="1564"/>
      <c r="E4" s="1562" t="s">
        <v>3</v>
      </c>
      <c r="F4" s="1562"/>
      <c r="G4" s="1562"/>
      <c r="H4" s="1565" t="s">
        <v>4</v>
      </c>
      <c r="I4" s="1566"/>
      <c r="J4" s="1567"/>
      <c r="K4" s="1568" t="s">
        <v>399</v>
      </c>
      <c r="L4" s="1290"/>
      <c r="M4" s="1569"/>
      <c r="N4" s="1425" t="s">
        <v>400</v>
      </c>
      <c r="O4" s="1426"/>
      <c r="P4" s="1427"/>
    </row>
    <row r="5" spans="1:16" ht="13">
      <c r="A5" s="1561"/>
      <c r="B5" s="106" t="s">
        <v>7</v>
      </c>
      <c r="C5" s="355" t="s">
        <v>8</v>
      </c>
      <c r="D5" s="1016" t="s">
        <v>9</v>
      </c>
      <c r="E5" s="21" t="s">
        <v>7</v>
      </c>
      <c r="F5" s="355" t="s">
        <v>8</v>
      </c>
      <c r="G5" s="1020" t="s">
        <v>9</v>
      </c>
      <c r="H5" s="106" t="s">
        <v>7</v>
      </c>
      <c r="I5" s="355" t="s">
        <v>8</v>
      </c>
      <c r="J5" s="450" t="s">
        <v>9</v>
      </c>
      <c r="K5" s="21" t="s">
        <v>7</v>
      </c>
      <c r="L5" s="355" t="s">
        <v>8</v>
      </c>
      <c r="M5" s="454" t="s">
        <v>150</v>
      </c>
      <c r="N5" s="106" t="s">
        <v>7</v>
      </c>
      <c r="O5" s="355" t="s">
        <v>8</v>
      </c>
      <c r="P5" s="450" t="s">
        <v>9</v>
      </c>
    </row>
    <row r="6" spans="1:16" ht="13">
      <c r="A6" s="1007"/>
      <c r="B6" s="999"/>
      <c r="C6" s="355"/>
      <c r="D6" s="450"/>
      <c r="E6" s="21"/>
      <c r="F6" s="355"/>
      <c r="G6" s="1020"/>
      <c r="H6" s="1025"/>
      <c r="I6" s="357"/>
      <c r="J6" s="450"/>
      <c r="K6" s="1023"/>
      <c r="L6" s="454"/>
      <c r="M6" s="454"/>
      <c r="N6" s="1029"/>
      <c r="O6" s="454"/>
      <c r="P6" s="450"/>
    </row>
    <row r="7" spans="1:16" ht="13">
      <c r="A7" s="107"/>
      <c r="B7" s="96"/>
      <c r="C7" s="85"/>
      <c r="D7" s="86"/>
      <c r="E7" s="1014"/>
      <c r="F7" s="85"/>
      <c r="G7" s="530"/>
      <c r="H7" s="489"/>
      <c r="I7" s="85"/>
      <c r="J7" s="86"/>
      <c r="K7" s="520"/>
      <c r="L7" s="530"/>
      <c r="M7" s="530"/>
      <c r="N7" s="1030"/>
      <c r="O7" s="530"/>
      <c r="P7" s="86"/>
    </row>
    <row r="8" spans="1:16" ht="13">
      <c r="A8" s="1008" t="s">
        <v>144</v>
      </c>
      <c r="B8" s="1003"/>
      <c r="C8" s="115"/>
      <c r="D8" s="1017"/>
      <c r="E8" s="1015"/>
      <c r="F8" s="115"/>
      <c r="G8" s="1021"/>
      <c r="H8" s="1026"/>
      <c r="I8" s="116"/>
      <c r="J8" s="1027"/>
      <c r="K8" s="1024"/>
      <c r="L8" s="116"/>
      <c r="M8" s="1028"/>
      <c r="N8" s="1031"/>
      <c r="O8" s="662"/>
      <c r="P8" s="1004"/>
    </row>
    <row r="9" spans="1:16">
      <c r="A9" s="1009"/>
      <c r="B9" s="1005"/>
      <c r="C9" s="115"/>
      <c r="D9" s="1017"/>
      <c r="E9" s="1015"/>
      <c r="F9" s="115"/>
      <c r="G9" s="1021"/>
      <c r="H9" s="1026"/>
      <c r="I9" s="116"/>
      <c r="J9" s="1027"/>
      <c r="K9" s="1024"/>
      <c r="L9" s="116"/>
      <c r="M9" s="1028"/>
      <c r="N9" s="1031"/>
      <c r="O9" s="662"/>
      <c r="P9" s="1004"/>
    </row>
    <row r="10" spans="1:16">
      <c r="A10" s="1010" t="s">
        <v>704</v>
      </c>
      <c r="B10" s="1018">
        <f>80000*0.8</f>
        <v>64000</v>
      </c>
      <c r="C10" s="115">
        <f>80000*0.2</f>
        <v>16000</v>
      </c>
      <c r="D10" s="1017">
        <f>SUM(B10:C10)</f>
        <v>80000</v>
      </c>
      <c r="E10" s="1015">
        <v>0</v>
      </c>
      <c r="F10" s="115">
        <v>0</v>
      </c>
      <c r="G10" s="1022">
        <v>0</v>
      </c>
      <c r="H10" s="1026">
        <v>0</v>
      </c>
      <c r="I10" s="116">
        <v>0</v>
      </c>
      <c r="J10" s="1017">
        <v>0</v>
      </c>
      <c r="K10" s="1024">
        <v>0</v>
      </c>
      <c r="L10" s="116">
        <v>0</v>
      </c>
      <c r="M10" s="1022">
        <v>0</v>
      </c>
      <c r="N10" s="1031">
        <v>0</v>
      </c>
      <c r="O10" s="662">
        <v>0</v>
      </c>
      <c r="P10" s="1004">
        <v>0</v>
      </c>
    </row>
    <row r="11" spans="1:16" ht="13" thickBot="1">
      <c r="A11" s="1050"/>
      <c r="B11" s="1051"/>
      <c r="C11" s="1034"/>
      <c r="D11" s="1035"/>
      <c r="E11" s="1036"/>
      <c r="F11" s="1034"/>
      <c r="G11" s="1052"/>
      <c r="H11" s="1038"/>
      <c r="I11" s="1039"/>
      <c r="J11" s="1035"/>
      <c r="K11" s="1041"/>
      <c r="L11" s="1039"/>
      <c r="M11" s="1052"/>
      <c r="N11" s="1043"/>
      <c r="O11" s="1053"/>
      <c r="P11" s="1044"/>
    </row>
    <row r="12" spans="1:16" ht="13.5" thickBot="1">
      <c r="A12" s="448" t="s">
        <v>402</v>
      </c>
      <c r="B12" s="1045">
        <f t="shared" ref="B12:M12" si="0">B10</f>
        <v>64000</v>
      </c>
      <c r="C12" s="1046">
        <f t="shared" si="0"/>
        <v>16000</v>
      </c>
      <c r="D12" s="1047">
        <f t="shared" si="0"/>
        <v>80000</v>
      </c>
      <c r="E12" s="1048">
        <f t="shared" si="0"/>
        <v>0</v>
      </c>
      <c r="F12" s="1046">
        <f t="shared" si="0"/>
        <v>0</v>
      </c>
      <c r="G12" s="1049">
        <f t="shared" si="0"/>
        <v>0</v>
      </c>
      <c r="H12" s="1045">
        <f t="shared" si="0"/>
        <v>0</v>
      </c>
      <c r="I12" s="1046">
        <f t="shared" si="0"/>
        <v>0</v>
      </c>
      <c r="J12" s="1047">
        <f t="shared" si="0"/>
        <v>0</v>
      </c>
      <c r="K12" s="1048">
        <f t="shared" si="0"/>
        <v>0</v>
      </c>
      <c r="L12" s="1046">
        <f t="shared" si="0"/>
        <v>0</v>
      </c>
      <c r="M12" s="1049">
        <f t="shared" si="0"/>
        <v>0</v>
      </c>
      <c r="N12" s="202">
        <f>K12/B12</f>
        <v>0</v>
      </c>
      <c r="O12" s="203">
        <f>L12/C12</f>
        <v>0</v>
      </c>
      <c r="P12" s="204">
        <f>M12/D12</f>
        <v>0</v>
      </c>
    </row>
    <row r="13" spans="1:16">
      <c r="A13" s="1010"/>
      <c r="B13" s="1006"/>
      <c r="C13" s="115"/>
      <c r="D13" s="1017"/>
      <c r="E13" s="1015"/>
      <c r="F13" s="115"/>
      <c r="G13" s="1021"/>
      <c r="H13" s="1026"/>
      <c r="I13" s="116"/>
      <c r="J13" s="1027"/>
      <c r="K13" s="1024"/>
      <c r="L13" s="116"/>
      <c r="M13" s="1028"/>
      <c r="N13" s="1031"/>
      <c r="O13" s="662"/>
      <c r="P13" s="1004"/>
    </row>
    <row r="14" spans="1:16" ht="13">
      <c r="A14" s="1008" t="s">
        <v>403</v>
      </c>
      <c r="B14" s="1003"/>
      <c r="C14" s="115"/>
      <c r="D14" s="1017"/>
      <c r="E14" s="1015"/>
      <c r="F14" s="115"/>
      <c r="G14" s="1021"/>
      <c r="H14" s="1026"/>
      <c r="I14" s="116"/>
      <c r="J14" s="1027"/>
      <c r="K14" s="1024"/>
      <c r="L14" s="116"/>
      <c r="M14" s="1028"/>
      <c r="N14" s="1031"/>
      <c r="O14" s="662"/>
      <c r="P14" s="1004"/>
    </row>
    <row r="15" spans="1:16">
      <c r="A15" s="1009"/>
      <c r="B15" s="1005"/>
      <c r="C15" s="115"/>
      <c r="D15" s="1017"/>
      <c r="E15" s="1015"/>
      <c r="F15" s="115"/>
      <c r="G15" s="1021"/>
      <c r="H15" s="1026"/>
      <c r="I15" s="116"/>
      <c r="J15" s="1027"/>
      <c r="K15" s="1024"/>
      <c r="L15" s="116"/>
      <c r="M15" s="1028"/>
      <c r="N15" s="1031"/>
      <c r="O15" s="662"/>
      <c r="P15" s="1004"/>
    </row>
    <row r="16" spans="1:16">
      <c r="A16" s="1011" t="s">
        <v>404</v>
      </c>
      <c r="B16" s="1019">
        <v>60000</v>
      </c>
      <c r="C16" s="661">
        <v>15000</v>
      </c>
      <c r="D16" s="1017">
        <f>SUM(B16:C16)</f>
        <v>75000</v>
      </c>
      <c r="E16" s="1015">
        <v>6545.6880000000001</v>
      </c>
      <c r="F16" s="115">
        <v>1636.422</v>
      </c>
      <c r="G16" s="1021">
        <f>SUM(E16:F16)</f>
        <v>8182.1100000000006</v>
      </c>
      <c r="H16" s="1018">
        <v>23345.687999999998</v>
      </c>
      <c r="I16" s="115">
        <v>5836.4219999999996</v>
      </c>
      <c r="J16" s="1027">
        <f>SUM(H16:I16)</f>
        <v>29182.109999999997</v>
      </c>
      <c r="K16" s="1015">
        <v>46343.808000000005</v>
      </c>
      <c r="L16" s="115">
        <v>11585.952000000001</v>
      </c>
      <c r="M16" s="1028">
        <v>57929.760000000002</v>
      </c>
      <c r="N16" s="108">
        <f t="shared" ref="N16:P19" si="1">K16/B16</f>
        <v>0.77239680000000011</v>
      </c>
      <c r="O16" s="109">
        <f t="shared" si="1"/>
        <v>0.77239680000000011</v>
      </c>
      <c r="P16" s="1004">
        <f t="shared" si="1"/>
        <v>0.77239679999999999</v>
      </c>
    </row>
    <row r="17" spans="1:22">
      <c r="A17" s="1012" t="s">
        <v>405</v>
      </c>
      <c r="B17" s="1019">
        <v>60000</v>
      </c>
      <c r="C17" s="661">
        <v>15000</v>
      </c>
      <c r="D17" s="1017">
        <f>SUM(B17:C17)</f>
        <v>75000</v>
      </c>
      <c r="E17" s="1015"/>
      <c r="F17" s="115"/>
      <c r="G17" s="1021">
        <f>SUM(E17:F17)</f>
        <v>0</v>
      </c>
      <c r="H17" s="1026"/>
      <c r="I17" s="116"/>
      <c r="J17" s="1027">
        <f>SUM(H17:I17)</f>
        <v>0</v>
      </c>
      <c r="K17" s="1024"/>
      <c r="L17" s="116"/>
      <c r="M17" s="1028">
        <f>SUM(K17:L17)</f>
        <v>0</v>
      </c>
      <c r="N17" s="108">
        <f t="shared" si="1"/>
        <v>0</v>
      </c>
      <c r="O17" s="109">
        <f t="shared" si="1"/>
        <v>0</v>
      </c>
      <c r="P17" s="1004">
        <f t="shared" si="1"/>
        <v>0</v>
      </c>
    </row>
    <row r="18" spans="1:22">
      <c r="A18" s="1012" t="s">
        <v>406</v>
      </c>
      <c r="B18" s="1019">
        <v>60000</v>
      </c>
      <c r="C18" s="661">
        <v>15000</v>
      </c>
      <c r="D18" s="1017">
        <f>SUM(B18:C18)</f>
        <v>75000</v>
      </c>
      <c r="E18" s="1015"/>
      <c r="F18" s="115"/>
      <c r="G18" s="1021">
        <f>SUM(E18:F18)</f>
        <v>0</v>
      </c>
      <c r="H18" s="1026"/>
      <c r="I18" s="116"/>
      <c r="J18" s="1027">
        <f>SUM(H18:I18)</f>
        <v>0</v>
      </c>
      <c r="K18" s="1024"/>
      <c r="L18" s="116"/>
      <c r="M18" s="1028">
        <f>SUM(K18:L18)</f>
        <v>0</v>
      </c>
      <c r="N18" s="108">
        <f t="shared" si="1"/>
        <v>0</v>
      </c>
      <c r="O18" s="109">
        <f t="shared" si="1"/>
        <v>0</v>
      </c>
      <c r="P18" s="1004">
        <f t="shared" si="1"/>
        <v>0</v>
      </c>
    </row>
    <row r="19" spans="1:22">
      <c r="A19" s="1013" t="s">
        <v>705</v>
      </c>
      <c r="B19" s="1019">
        <v>18000</v>
      </c>
      <c r="C19" s="661">
        <v>4500</v>
      </c>
      <c r="D19" s="1017">
        <f>SUM(B19:C19)</f>
        <v>22500</v>
      </c>
      <c r="E19" s="1015"/>
      <c r="F19" s="115"/>
      <c r="G19" s="1021">
        <f>SUM(E19:F19)</f>
        <v>0</v>
      </c>
      <c r="H19" s="1026"/>
      <c r="I19" s="116"/>
      <c r="J19" s="1027">
        <f>SUM(H19:I19)</f>
        <v>0</v>
      </c>
      <c r="K19" s="1024"/>
      <c r="L19" s="116"/>
      <c r="M19" s="1028">
        <f>SUM(K19:L19)</f>
        <v>0</v>
      </c>
      <c r="N19" s="108">
        <f t="shared" si="1"/>
        <v>0</v>
      </c>
      <c r="O19" s="109">
        <f t="shared" si="1"/>
        <v>0</v>
      </c>
      <c r="P19" s="1004">
        <f t="shared" si="1"/>
        <v>0</v>
      </c>
    </row>
    <row r="20" spans="1:22" ht="13" thickBot="1">
      <c r="A20" s="1032"/>
      <c r="B20" s="1033"/>
      <c r="C20" s="1034"/>
      <c r="D20" s="1035"/>
      <c r="E20" s="1036"/>
      <c r="F20" s="1034"/>
      <c r="G20" s="1037"/>
      <c r="H20" s="1038"/>
      <c r="I20" s="1039"/>
      <c r="J20" s="1040"/>
      <c r="K20" s="1041"/>
      <c r="L20" s="1039"/>
      <c r="M20" s="1042"/>
      <c r="N20" s="1043"/>
      <c r="O20" s="185"/>
      <c r="P20" s="1044"/>
    </row>
    <row r="21" spans="1:22" ht="13.5" thickBot="1">
      <c r="A21" s="448" t="s">
        <v>413</v>
      </c>
      <c r="B21" s="1045">
        <f t="shared" ref="B21:M21" si="2">SUM(B16:B19)</f>
        <v>198000</v>
      </c>
      <c r="C21" s="1046">
        <f t="shared" si="2"/>
        <v>49500</v>
      </c>
      <c r="D21" s="1047">
        <f t="shared" si="2"/>
        <v>247500</v>
      </c>
      <c r="E21" s="1048">
        <f t="shared" si="2"/>
        <v>6545.6880000000001</v>
      </c>
      <c r="F21" s="1046">
        <f t="shared" si="2"/>
        <v>1636.422</v>
      </c>
      <c r="G21" s="1049">
        <f t="shared" si="2"/>
        <v>8182.1100000000006</v>
      </c>
      <c r="H21" s="1045">
        <f t="shared" si="2"/>
        <v>23345.687999999998</v>
      </c>
      <c r="I21" s="1046">
        <f t="shared" si="2"/>
        <v>5836.4219999999996</v>
      </c>
      <c r="J21" s="1047">
        <f t="shared" si="2"/>
        <v>29182.109999999997</v>
      </c>
      <c r="K21" s="1048">
        <f t="shared" si="2"/>
        <v>46343.808000000005</v>
      </c>
      <c r="L21" s="1046">
        <f t="shared" si="2"/>
        <v>11585.952000000001</v>
      </c>
      <c r="M21" s="1049">
        <f t="shared" si="2"/>
        <v>57929.760000000002</v>
      </c>
      <c r="N21" s="202">
        <f>K21/B21</f>
        <v>0.23405963636363639</v>
      </c>
      <c r="O21" s="203">
        <f>L21/C21</f>
        <v>0.23405963636363639</v>
      </c>
      <c r="P21" s="204">
        <f>M21/D21</f>
        <v>0.23405963636363636</v>
      </c>
    </row>
    <row r="23" spans="1:22" ht="13">
      <c r="A23" s="531" t="s">
        <v>706</v>
      </c>
      <c r="B23" s="358"/>
      <c r="C23" s="358"/>
      <c r="D23" s="358"/>
      <c r="E23" s="358"/>
      <c r="F23" s="358"/>
      <c r="G23" s="358"/>
      <c r="H23" s="358"/>
      <c r="I23" s="358"/>
      <c r="J23" s="358"/>
      <c r="K23" s="358"/>
      <c r="L23" s="358"/>
      <c r="M23" s="358"/>
    </row>
    <row r="24" spans="1:22">
      <c r="A24" s="1"/>
      <c r="B24" s="1"/>
      <c r="K24" s="1068"/>
      <c r="L24" s="1068"/>
      <c r="M24" s="1068"/>
    </row>
    <row r="25" spans="1:22">
      <c r="A25" s="1"/>
      <c r="B25" s="1"/>
    </row>
    <row r="26" spans="1:22">
      <c r="B26" s="531"/>
      <c r="C26" s="257"/>
      <c r="D26" s="257"/>
      <c r="E26" s="257"/>
      <c r="F26" s="257"/>
      <c r="G26" s="257"/>
      <c r="H26" s="257"/>
      <c r="I26" s="257"/>
      <c r="J26" s="257"/>
      <c r="K26" s="1146"/>
      <c r="L26" s="1146"/>
      <c r="M26" s="1146"/>
      <c r="Q26" s="2"/>
      <c r="R26" s="2"/>
      <c r="S26" s="2"/>
      <c r="T26" s="2"/>
      <c r="U26" s="2"/>
      <c r="V26" s="2"/>
    </row>
    <row r="27" spans="1:22">
      <c r="C27" s="1"/>
      <c r="D27" s="1"/>
      <c r="E27" s="1"/>
      <c r="F27" s="1"/>
      <c r="M27" s="145"/>
    </row>
    <row r="28" spans="1:22">
      <c r="C28" s="1"/>
      <c r="D28" s="1"/>
      <c r="E28" s="1"/>
      <c r="F28" s="1"/>
    </row>
  </sheetData>
  <mergeCells count="9">
    <mergeCell ref="A1:P1"/>
    <mergeCell ref="A2:P2"/>
    <mergeCell ref="A3:P3"/>
    <mergeCell ref="N4:P4"/>
    <mergeCell ref="A4:A5"/>
    <mergeCell ref="E4:G4"/>
    <mergeCell ref="B4:D4"/>
    <mergeCell ref="H4:J4"/>
    <mergeCell ref="K4:M4"/>
  </mergeCells>
  <printOptions horizontalCentered="1" verticalCentered="1"/>
  <pageMargins left="0.25" right="0.25" top="0.5" bottom="0.5" header="0.5" footer="0.5"/>
  <pageSetup scale="59" orientation="landscape"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dimension ref="A1:H26"/>
  <sheetViews>
    <sheetView zoomScale="90" zoomScaleNormal="90" workbookViewId="0">
      <selection sqref="A1:M1"/>
    </sheetView>
  </sheetViews>
  <sheetFormatPr defaultRowHeight="12.5"/>
  <cols>
    <col min="1" max="1" width="18.81640625" customWidth="1"/>
    <col min="2" max="2" width="20.54296875" customWidth="1"/>
    <col min="3" max="3" width="20.81640625" customWidth="1"/>
    <col min="4" max="4" width="23.54296875" customWidth="1"/>
    <col min="5" max="5" width="31.54296875" customWidth="1"/>
  </cols>
  <sheetData>
    <row r="1" spans="1:8" ht="15.5">
      <c r="A1" s="1324" t="s">
        <v>707</v>
      </c>
      <c r="B1" s="1324"/>
      <c r="C1" s="1324"/>
      <c r="D1" s="1324"/>
      <c r="E1" s="1324"/>
      <c r="F1" s="1055"/>
      <c r="G1" s="1055"/>
      <c r="H1" s="1055"/>
    </row>
    <row r="2" spans="1:8" ht="15.5">
      <c r="A2" s="1375" t="s">
        <v>1</v>
      </c>
      <c r="B2" s="1375"/>
      <c r="C2" s="1375"/>
      <c r="D2" s="1375"/>
      <c r="E2" s="1375"/>
      <c r="F2" s="532"/>
      <c r="G2" s="532"/>
      <c r="H2" s="532"/>
    </row>
    <row r="3" spans="1:8" ht="15.5">
      <c r="A3" s="1534" t="s">
        <v>785</v>
      </c>
      <c r="B3" s="1375"/>
      <c r="C3" s="1375"/>
      <c r="D3" s="1375"/>
      <c r="E3" s="1375"/>
      <c r="F3" s="532"/>
      <c r="G3" s="532"/>
      <c r="H3" s="532"/>
    </row>
    <row r="4" spans="1:8" ht="13" thickBot="1"/>
    <row r="5" spans="1:8" ht="16" thickBot="1">
      <c r="A5" s="1570" t="s">
        <v>576</v>
      </c>
      <c r="B5" s="1571"/>
      <c r="C5" s="1571"/>
      <c r="D5" s="1571"/>
      <c r="E5" s="1572"/>
    </row>
    <row r="6" spans="1:8" ht="54.75" customHeight="1" thickBot="1">
      <c r="A6" s="521" t="s">
        <v>368</v>
      </c>
      <c r="B6" s="521" t="s">
        <v>820</v>
      </c>
      <c r="C6" s="521" t="s">
        <v>888</v>
      </c>
      <c r="D6" s="521" t="s">
        <v>708</v>
      </c>
      <c r="E6" s="521" t="s">
        <v>889</v>
      </c>
      <c r="F6" s="352"/>
      <c r="G6" s="352"/>
    </row>
    <row r="7" spans="1:8">
      <c r="A7" s="533" t="s">
        <v>376</v>
      </c>
      <c r="B7" s="1238" t="s">
        <v>565</v>
      </c>
      <c r="C7" s="1238" t="s">
        <v>565</v>
      </c>
      <c r="D7" s="1238" t="s">
        <v>565</v>
      </c>
      <c r="E7" s="1239" t="s">
        <v>565</v>
      </c>
    </row>
    <row r="8" spans="1:8">
      <c r="A8" s="307" t="s">
        <v>377</v>
      </c>
      <c r="B8" s="1234" t="s">
        <v>565</v>
      </c>
      <c r="C8" s="1234" t="s">
        <v>565</v>
      </c>
      <c r="D8" s="1234" t="s">
        <v>565</v>
      </c>
      <c r="E8" s="1240" t="s">
        <v>565</v>
      </c>
    </row>
    <row r="9" spans="1:8">
      <c r="A9" s="307" t="s">
        <v>378</v>
      </c>
      <c r="B9" s="1234" t="s">
        <v>565</v>
      </c>
      <c r="C9" s="1234" t="s">
        <v>565</v>
      </c>
      <c r="D9" s="1234" t="s">
        <v>565</v>
      </c>
      <c r="E9" s="1240" t="s">
        <v>565</v>
      </c>
    </row>
    <row r="10" spans="1:8">
      <c r="A10" s="307" t="s">
        <v>379</v>
      </c>
      <c r="B10" s="1234" t="s">
        <v>565</v>
      </c>
      <c r="C10" s="1234" t="s">
        <v>565</v>
      </c>
      <c r="D10" s="1234" t="s">
        <v>565</v>
      </c>
      <c r="E10" s="1240" t="s">
        <v>565</v>
      </c>
    </row>
    <row r="11" spans="1:8">
      <c r="A11" s="307" t="s">
        <v>380</v>
      </c>
      <c r="B11" s="1234" t="s">
        <v>565</v>
      </c>
      <c r="C11" s="1234" t="s">
        <v>565</v>
      </c>
      <c r="D11" s="1234" t="s">
        <v>565</v>
      </c>
      <c r="E11" s="1240" t="s">
        <v>565</v>
      </c>
    </row>
    <row r="12" spans="1:8">
      <c r="A12" s="307" t="s">
        <v>381</v>
      </c>
      <c r="B12" s="1234" t="s">
        <v>565</v>
      </c>
      <c r="C12" s="1229">
        <v>1.05</v>
      </c>
      <c r="D12" s="109">
        <v>0.35</v>
      </c>
      <c r="E12" s="110">
        <v>0.39</v>
      </c>
    </row>
    <row r="13" spans="1:8">
      <c r="A13" s="307" t="s">
        <v>382</v>
      </c>
      <c r="B13" s="91"/>
      <c r="C13" s="91"/>
      <c r="D13" s="91"/>
      <c r="E13" s="90"/>
    </row>
    <row r="14" spans="1:8">
      <c r="A14" s="307" t="s">
        <v>383</v>
      </c>
      <c r="B14" s="91"/>
      <c r="C14" s="91"/>
      <c r="D14" s="91"/>
      <c r="E14" s="90"/>
    </row>
    <row r="15" spans="1:8">
      <c r="A15" s="307" t="s">
        <v>384</v>
      </c>
      <c r="B15" s="91"/>
      <c r="C15" s="91"/>
      <c r="D15" s="91"/>
      <c r="E15" s="90"/>
    </row>
    <row r="16" spans="1:8">
      <c r="A16" s="307" t="s">
        <v>385</v>
      </c>
      <c r="B16" s="91"/>
      <c r="C16" s="91"/>
      <c r="D16" s="91"/>
      <c r="E16" s="90"/>
    </row>
    <row r="17" spans="1:5">
      <c r="A17" s="307" t="s">
        <v>386</v>
      </c>
      <c r="B17" s="91"/>
      <c r="C17" s="91"/>
      <c r="D17" s="91"/>
      <c r="E17" s="90"/>
    </row>
    <row r="18" spans="1:5" ht="13" thickBot="1">
      <c r="A18" s="93" t="s">
        <v>387</v>
      </c>
      <c r="B18" s="11"/>
      <c r="C18" s="11"/>
      <c r="D18" s="11"/>
      <c r="E18" s="197"/>
    </row>
    <row r="20" spans="1:5" ht="13">
      <c r="A20" s="73" t="s">
        <v>709</v>
      </c>
    </row>
    <row r="21" spans="1:5">
      <c r="A21" t="s">
        <v>819</v>
      </c>
    </row>
    <row r="22" spans="1:5">
      <c r="A22" t="s">
        <v>710</v>
      </c>
    </row>
    <row r="23" spans="1:5">
      <c r="A23" t="s">
        <v>817</v>
      </c>
    </row>
    <row r="24" spans="1:5">
      <c r="A24" t="s">
        <v>890</v>
      </c>
    </row>
    <row r="25" spans="1:5" ht="25.5" customHeight="1">
      <c r="A25" s="1284" t="s">
        <v>887</v>
      </c>
      <c r="B25" s="1284"/>
      <c r="C25" s="1284"/>
      <c r="D25" s="1284"/>
      <c r="E25" s="1284"/>
    </row>
    <row r="26" spans="1:5">
      <c r="A26" s="1283" t="s">
        <v>711</v>
      </c>
      <c r="B26" s="1283"/>
      <c r="C26" s="1283"/>
      <c r="D26" s="1283"/>
      <c r="E26" s="1283"/>
    </row>
  </sheetData>
  <mergeCells count="6">
    <mergeCell ref="A26:E26"/>
    <mergeCell ref="A25:E25"/>
    <mergeCell ref="A1:E1"/>
    <mergeCell ref="A2:E2"/>
    <mergeCell ref="A3:E3"/>
    <mergeCell ref="A5:E5"/>
  </mergeCells>
  <pageMargins left="0.7" right="0.7" top="0.75" bottom="0.75" header="0.3" footer="0.3"/>
  <pageSetup orientation="landscape"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dimension ref="A1:J22"/>
  <sheetViews>
    <sheetView zoomScale="90" zoomScaleNormal="90" workbookViewId="0">
      <selection sqref="A1:M1"/>
    </sheetView>
  </sheetViews>
  <sheetFormatPr defaultRowHeight="12.5"/>
  <cols>
    <col min="1" max="1" width="12.1796875" customWidth="1"/>
    <col min="2" max="2" width="24.453125" customWidth="1"/>
    <col min="5" max="5" width="28.453125" customWidth="1"/>
    <col min="8" max="8" width="26.453125" customWidth="1"/>
  </cols>
  <sheetData>
    <row r="1" spans="1:10" ht="30.75" customHeight="1">
      <c r="A1" s="1342" t="s">
        <v>712</v>
      </c>
      <c r="B1" s="1324"/>
      <c r="C1" s="1324"/>
      <c r="D1" s="1324"/>
      <c r="E1" s="1324"/>
      <c r="F1" s="1324"/>
      <c r="G1" s="1324"/>
      <c r="H1" s="1324"/>
      <c r="I1" s="1054"/>
      <c r="J1" s="1054"/>
    </row>
    <row r="2" spans="1:10" ht="15.5">
      <c r="A2" s="1375" t="s">
        <v>1</v>
      </c>
      <c r="B2" s="1375"/>
      <c r="C2" s="1375"/>
      <c r="D2" s="1375"/>
      <c r="E2" s="1375"/>
      <c r="F2" s="1375"/>
      <c r="G2" s="1375"/>
      <c r="H2" s="1375"/>
      <c r="I2" s="455"/>
      <c r="J2" s="455"/>
    </row>
    <row r="3" spans="1:10" ht="15.5">
      <c r="A3" s="1534" t="s">
        <v>785</v>
      </c>
      <c r="B3" s="1375"/>
      <c r="C3" s="1375"/>
      <c r="D3" s="1375"/>
      <c r="E3" s="1375"/>
      <c r="F3" s="1375"/>
      <c r="G3" s="1375"/>
      <c r="H3" s="1375"/>
      <c r="I3" s="455"/>
      <c r="J3" s="455"/>
    </row>
    <row r="4" spans="1:10" ht="13" thickBot="1"/>
    <row r="5" spans="1:10" ht="52.5" thickBot="1">
      <c r="A5" s="582" t="s">
        <v>713</v>
      </c>
      <c r="B5" s="521" t="s">
        <v>816</v>
      </c>
      <c r="D5" s="582" t="s">
        <v>713</v>
      </c>
      <c r="E5" s="521" t="s">
        <v>892</v>
      </c>
      <c r="G5" s="582" t="s">
        <v>713</v>
      </c>
      <c r="H5" s="990" t="s">
        <v>891</v>
      </c>
    </row>
    <row r="6" spans="1:10">
      <c r="A6" s="583" t="s">
        <v>714</v>
      </c>
      <c r="B6" s="1235" t="s">
        <v>565</v>
      </c>
      <c r="D6" s="583" t="s">
        <v>795</v>
      </c>
      <c r="E6" s="1230">
        <v>0</v>
      </c>
      <c r="G6" s="583" t="s">
        <v>805</v>
      </c>
      <c r="H6" s="1230">
        <v>0.38616533464039654</v>
      </c>
    </row>
    <row r="7" spans="1:10">
      <c r="A7" s="493" t="s">
        <v>715</v>
      </c>
      <c r="B7" s="1236" t="s">
        <v>565</v>
      </c>
      <c r="D7" s="493" t="s">
        <v>796</v>
      </c>
      <c r="E7" s="1231">
        <v>3.232248489678561E-2</v>
      </c>
      <c r="G7" s="493" t="s">
        <v>806</v>
      </c>
      <c r="H7" s="1231">
        <v>0.73924531460305654</v>
      </c>
    </row>
    <row r="8" spans="1:10">
      <c r="A8" s="493" t="s">
        <v>716</v>
      </c>
      <c r="B8" s="1236" t="s">
        <v>565</v>
      </c>
      <c r="D8" s="493" t="s">
        <v>797</v>
      </c>
      <c r="E8" s="1231">
        <v>0.12377376505798619</v>
      </c>
      <c r="G8" s="493" t="s">
        <v>807</v>
      </c>
      <c r="H8" s="1231">
        <v>0.74374924992769587</v>
      </c>
    </row>
    <row r="9" spans="1:10">
      <c r="A9" s="493" t="s">
        <v>717</v>
      </c>
      <c r="B9" s="1236" t="s">
        <v>565</v>
      </c>
      <c r="D9" s="493" t="s">
        <v>798</v>
      </c>
      <c r="E9" s="1231">
        <v>0.13313658535546249</v>
      </c>
      <c r="G9" s="493" t="s">
        <v>808</v>
      </c>
      <c r="H9" s="1231">
        <v>0.82601750844898447</v>
      </c>
    </row>
    <row r="10" spans="1:10">
      <c r="A10" s="493" t="s">
        <v>718</v>
      </c>
      <c r="B10" s="1236" t="s">
        <v>565</v>
      </c>
      <c r="D10" s="493" t="s">
        <v>799</v>
      </c>
      <c r="E10" s="1231">
        <v>0.14658439631609013</v>
      </c>
      <c r="G10" s="493" t="s">
        <v>809</v>
      </c>
      <c r="H10" s="1231">
        <v>0.83458381946601934</v>
      </c>
    </row>
    <row r="11" spans="1:10">
      <c r="A11" s="493" t="s">
        <v>719</v>
      </c>
      <c r="B11" s="1236" t="s">
        <v>565</v>
      </c>
      <c r="D11" s="493" t="s">
        <v>800</v>
      </c>
      <c r="E11" s="1231">
        <v>0.18900116721305452</v>
      </c>
      <c r="G11" s="493" t="s">
        <v>810</v>
      </c>
      <c r="H11" s="1231">
        <v>0.85490163488744209</v>
      </c>
    </row>
    <row r="12" spans="1:10">
      <c r="A12" s="493" t="s">
        <v>720</v>
      </c>
      <c r="B12" s="1236" t="s">
        <v>565</v>
      </c>
      <c r="D12" s="493" t="s">
        <v>801</v>
      </c>
      <c r="E12" s="1231">
        <v>0.20507760755378548</v>
      </c>
      <c r="G12" s="493" t="s">
        <v>811</v>
      </c>
      <c r="H12" s="1231">
        <v>0.8563433498427494</v>
      </c>
    </row>
    <row r="13" spans="1:10">
      <c r="A13" s="493" t="s">
        <v>721</v>
      </c>
      <c r="B13" s="1236" t="s">
        <v>565</v>
      </c>
      <c r="D13" s="493" t="s">
        <v>802</v>
      </c>
      <c r="E13" s="1231">
        <v>0.25301257594510734</v>
      </c>
      <c r="G13" s="493" t="s">
        <v>812</v>
      </c>
      <c r="H13" s="1231">
        <v>0.87742383469657703</v>
      </c>
    </row>
    <row r="14" spans="1:10">
      <c r="A14" s="493" t="s">
        <v>722</v>
      </c>
      <c r="B14" s="1236" t="s">
        <v>565</v>
      </c>
      <c r="D14" s="493" t="s">
        <v>803</v>
      </c>
      <c r="E14" s="1231">
        <v>0.25998181612897475</v>
      </c>
      <c r="G14" s="493" t="s">
        <v>813</v>
      </c>
      <c r="H14" s="1231">
        <v>0.90392772682770928</v>
      </c>
    </row>
    <row r="15" spans="1:10" ht="13" thickBot="1">
      <c r="A15" s="498" t="s">
        <v>723</v>
      </c>
      <c r="B15" s="1237" t="s">
        <v>565</v>
      </c>
      <c r="D15" s="498" t="s">
        <v>804</v>
      </c>
      <c r="E15" s="1232">
        <v>0.32172164125782537</v>
      </c>
      <c r="G15" s="498" t="s">
        <v>814</v>
      </c>
      <c r="H15" s="1232">
        <v>0.92568663871010903</v>
      </c>
    </row>
    <row r="18" spans="1:8">
      <c r="A18" t="s">
        <v>818</v>
      </c>
    </row>
    <row r="19" spans="1:8">
      <c r="A19" t="s">
        <v>815</v>
      </c>
    </row>
    <row r="20" spans="1:8">
      <c r="A20" t="s">
        <v>817</v>
      </c>
    </row>
    <row r="21" spans="1:8">
      <c r="A21" t="s">
        <v>890</v>
      </c>
    </row>
    <row r="22" spans="1:8" ht="29.5" customHeight="1">
      <c r="A22" s="1284" t="s">
        <v>887</v>
      </c>
      <c r="B22" s="1284"/>
      <c r="C22" s="1284"/>
      <c r="D22" s="1284"/>
      <c r="E22" s="1284"/>
      <c r="F22" s="1284"/>
      <c r="G22" s="1284"/>
      <c r="H22" s="1284"/>
    </row>
  </sheetData>
  <mergeCells count="4">
    <mergeCell ref="A3:H3"/>
    <mergeCell ref="A1:H1"/>
    <mergeCell ref="A2:H2"/>
    <mergeCell ref="A22:H22"/>
  </mergeCells>
  <phoneticPr fontId="42" type="noConversion"/>
  <pageMargins left="0.7" right="0.7" top="0.75" bottom="0.75" header="0.3" footer="0.3"/>
  <pageSetup orientation="landscape"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32"/>
  <sheetViews>
    <sheetView zoomScale="90" zoomScaleNormal="90" workbookViewId="0">
      <selection sqref="A1:M1"/>
    </sheetView>
  </sheetViews>
  <sheetFormatPr defaultColWidth="8.54296875" defaultRowHeight="12.5"/>
  <cols>
    <col min="1" max="1" width="49.54296875" style="60" customWidth="1"/>
    <col min="2" max="2" width="21.1796875" style="60" customWidth="1"/>
    <col min="3" max="3" width="21.453125" style="60" customWidth="1"/>
    <col min="4" max="4" width="21.54296875" style="60" customWidth="1"/>
    <col min="5" max="5" width="19.453125" style="60" customWidth="1"/>
    <col min="6" max="6" width="12.54296875" style="60" customWidth="1"/>
    <col min="7" max="7" width="10.54296875" style="60" bestFit="1" customWidth="1"/>
    <col min="8" max="8" width="9.81640625" style="60" bestFit="1" customWidth="1"/>
    <col min="9" max="16384" width="8.54296875" style="60"/>
  </cols>
  <sheetData>
    <row r="1" spans="1:6" ht="15.5">
      <c r="A1" s="1578" t="s">
        <v>724</v>
      </c>
      <c r="B1" s="1578"/>
      <c r="C1" s="1578"/>
      <c r="D1" s="1578"/>
      <c r="E1" s="1578"/>
    </row>
    <row r="2" spans="1:6" ht="15.5">
      <c r="A2" s="1578" t="s">
        <v>1</v>
      </c>
      <c r="B2" s="1578"/>
      <c r="C2" s="1578"/>
      <c r="D2" s="1578"/>
      <c r="E2" s="1578"/>
    </row>
    <row r="3" spans="1:6" ht="15.5">
      <c r="A3" s="1579" t="s">
        <v>785</v>
      </c>
      <c r="B3" s="1579"/>
      <c r="C3" s="1579"/>
      <c r="D3" s="1579"/>
      <c r="E3" s="1579"/>
    </row>
    <row r="4" spans="1:6" ht="26">
      <c r="A4" s="895"/>
      <c r="B4" s="896" t="s">
        <v>502</v>
      </c>
      <c r="C4" s="897" t="s">
        <v>503</v>
      </c>
      <c r="D4" s="897" t="s">
        <v>504</v>
      </c>
      <c r="E4" s="897" t="s">
        <v>725</v>
      </c>
    </row>
    <row r="5" spans="1:6" ht="19.5" customHeight="1">
      <c r="A5" s="898" t="s">
        <v>726</v>
      </c>
      <c r="B5" s="899" t="s">
        <v>7</v>
      </c>
      <c r="C5" s="899" t="s">
        <v>7</v>
      </c>
      <c r="D5" s="899" t="s">
        <v>7</v>
      </c>
      <c r="E5" s="899" t="s">
        <v>7</v>
      </c>
    </row>
    <row r="6" spans="1:6">
      <c r="A6" s="900" t="s">
        <v>506</v>
      </c>
      <c r="B6" s="901">
        <v>2575100</v>
      </c>
      <c r="C6" s="901">
        <v>313841.10000000003</v>
      </c>
      <c r="D6" s="901">
        <v>1309578.75</v>
      </c>
      <c r="E6" s="902">
        <f>D6/B6</f>
        <v>0.50855452215447938</v>
      </c>
      <c r="F6" s="377"/>
    </row>
    <row r="7" spans="1:6">
      <c r="A7" s="900" t="s">
        <v>507</v>
      </c>
      <c r="B7" s="901">
        <v>55400</v>
      </c>
      <c r="C7" s="901">
        <v>1096.8900000000001</v>
      </c>
      <c r="D7" s="901">
        <v>2853.82</v>
      </c>
      <c r="E7" s="902">
        <f>D7/B7</f>
        <v>5.1512996389891701E-2</v>
      </c>
      <c r="F7" s="377"/>
    </row>
    <row r="8" spans="1:6">
      <c r="A8" s="900" t="s">
        <v>508</v>
      </c>
      <c r="B8" s="901">
        <v>81500</v>
      </c>
      <c r="C8" s="901">
        <v>0</v>
      </c>
      <c r="D8" s="901">
        <v>0</v>
      </c>
      <c r="E8" s="902">
        <f>D8/B8</f>
        <v>0</v>
      </c>
      <c r="F8" s="377"/>
    </row>
    <row r="9" spans="1:6">
      <c r="A9" s="903" t="s">
        <v>509</v>
      </c>
      <c r="B9" s="901">
        <v>0</v>
      </c>
      <c r="C9" s="901">
        <v>0</v>
      </c>
      <c r="D9" s="901">
        <v>0</v>
      </c>
      <c r="E9" s="902">
        <v>0</v>
      </c>
      <c r="F9" s="377"/>
    </row>
    <row r="10" spans="1:6">
      <c r="A10" s="900" t="s">
        <v>727</v>
      </c>
      <c r="B10" s="901">
        <v>0</v>
      </c>
      <c r="C10" s="901">
        <v>0</v>
      </c>
      <c r="D10" s="901">
        <v>0</v>
      </c>
      <c r="E10" s="902">
        <v>0</v>
      </c>
      <c r="F10" s="377"/>
    </row>
    <row r="11" spans="1:6">
      <c r="A11" s="900" t="s">
        <v>403</v>
      </c>
      <c r="B11" s="901">
        <v>0</v>
      </c>
      <c r="C11" s="901">
        <v>0</v>
      </c>
      <c r="D11" s="901">
        <v>0</v>
      </c>
      <c r="E11" s="902">
        <v>0</v>
      </c>
      <c r="F11" s="377"/>
    </row>
    <row r="12" spans="1:6">
      <c r="A12" s="900" t="s">
        <v>44</v>
      </c>
      <c r="B12" s="901">
        <v>28700</v>
      </c>
      <c r="C12" s="901">
        <v>0</v>
      </c>
      <c r="D12" s="901">
        <v>0</v>
      </c>
      <c r="E12" s="902">
        <f>D12/B12</f>
        <v>0</v>
      </c>
      <c r="F12" s="377"/>
    </row>
    <row r="13" spans="1:6">
      <c r="A13" s="900" t="s">
        <v>45</v>
      </c>
      <c r="B13" s="901">
        <v>53700</v>
      </c>
      <c r="C13" s="901">
        <v>3339.82</v>
      </c>
      <c r="D13" s="901">
        <v>28604.309999999998</v>
      </c>
      <c r="E13" s="902">
        <f>D13/B13</f>
        <v>0.53266871508379887</v>
      </c>
      <c r="F13" s="377"/>
    </row>
    <row r="14" spans="1:6">
      <c r="A14" s="900" t="s">
        <v>46</v>
      </c>
      <c r="B14" s="901">
        <v>0</v>
      </c>
      <c r="C14" s="901">
        <v>0</v>
      </c>
      <c r="D14" s="901">
        <v>0</v>
      </c>
      <c r="E14" s="902">
        <v>0</v>
      </c>
      <c r="F14" s="377"/>
    </row>
    <row r="15" spans="1:6">
      <c r="A15" s="903"/>
      <c r="B15" s="901"/>
      <c r="C15" s="901"/>
      <c r="D15" s="901"/>
      <c r="E15" s="904"/>
      <c r="F15" s="377"/>
    </row>
    <row r="16" spans="1:6" ht="13">
      <c r="A16" s="905" t="s">
        <v>513</v>
      </c>
      <c r="B16" s="906">
        <f>SUM(B6:B9,B10:B14)</f>
        <v>2794400</v>
      </c>
      <c r="C16" s="906">
        <f>SUM(C6:C9,C10:C14)</f>
        <v>318277.81000000006</v>
      </c>
      <c r="D16" s="906">
        <f>SUM(D6:D9,D10:D14)</f>
        <v>1341036.8800000001</v>
      </c>
      <c r="E16" s="907">
        <f>D16/B16</f>
        <v>0.479901545949041</v>
      </c>
      <c r="F16" s="377"/>
    </row>
    <row r="17" spans="1:7">
      <c r="A17" s="903"/>
      <c r="B17" s="901"/>
      <c r="C17" s="901"/>
      <c r="D17" s="901"/>
      <c r="E17" s="904"/>
      <c r="F17" s="377"/>
    </row>
    <row r="18" spans="1:7">
      <c r="A18" s="900" t="s">
        <v>728</v>
      </c>
      <c r="B18" s="1203">
        <v>12898000</v>
      </c>
      <c r="C18" s="1203">
        <v>1560762.29</v>
      </c>
      <c r="D18" s="1203">
        <v>7416045.4000000004</v>
      </c>
      <c r="E18" s="1204">
        <f>D18/B18</f>
        <v>0.57497638393549388</v>
      </c>
      <c r="F18" s="377"/>
    </row>
    <row r="19" spans="1:7">
      <c r="A19" s="903"/>
      <c r="B19" s="901"/>
      <c r="C19" s="901"/>
      <c r="D19" s="901"/>
      <c r="E19" s="904"/>
      <c r="F19" s="377"/>
    </row>
    <row r="20" spans="1:7" s="54" customFormat="1" ht="13.5" customHeight="1">
      <c r="A20" s="908" t="s">
        <v>515</v>
      </c>
      <c r="B20" s="906">
        <f t="shared" ref="B20:D20" si="0">SUM(B16,B18)</f>
        <v>15692400</v>
      </c>
      <c r="C20" s="906">
        <f t="shared" si="0"/>
        <v>1879040.1</v>
      </c>
      <c r="D20" s="906">
        <f t="shared" si="0"/>
        <v>8757082.2800000012</v>
      </c>
      <c r="E20" s="907">
        <f>D20/B20</f>
        <v>0.55804607835640185</v>
      </c>
      <c r="F20" s="377"/>
    </row>
    <row r="21" spans="1:7" s="264" customFormat="1" ht="13">
      <c r="A21" s="909"/>
      <c r="B21" s="910"/>
      <c r="C21" s="911"/>
      <c r="D21" s="911"/>
      <c r="E21" s="909"/>
    </row>
    <row r="22" spans="1:7" s="264" customFormat="1" ht="15" customHeight="1">
      <c r="A22" s="912" t="s">
        <v>49</v>
      </c>
      <c r="B22" s="913"/>
      <c r="C22" s="901">
        <v>0</v>
      </c>
      <c r="D22" s="901">
        <v>0</v>
      </c>
      <c r="E22" s="914"/>
      <c r="F22" s="270"/>
      <c r="G22" s="268"/>
    </row>
    <row r="23" spans="1:7" ht="15.5">
      <c r="A23" s="534"/>
      <c r="B23" s="534"/>
      <c r="C23" s="534"/>
      <c r="D23" s="534"/>
      <c r="E23" s="534"/>
    </row>
    <row r="24" spans="1:7" ht="12" customHeight="1">
      <c r="A24" s="1299" t="s">
        <v>524</v>
      </c>
      <c r="B24" s="1299"/>
      <c r="C24" s="1299"/>
      <c r="D24" s="1299"/>
      <c r="E24" s="1299"/>
    </row>
    <row r="25" spans="1:7" ht="25.5" customHeight="1">
      <c r="A25" s="1573" t="s">
        <v>729</v>
      </c>
      <c r="B25" s="1573"/>
      <c r="C25" s="1573"/>
      <c r="D25" s="1573"/>
      <c r="E25" s="1573"/>
    </row>
    <row r="26" spans="1:7" ht="12.65" customHeight="1">
      <c r="A26" s="1573"/>
      <c r="B26" s="1574"/>
      <c r="C26" s="1574"/>
      <c r="D26" s="1574"/>
    </row>
    <row r="27" spans="1:7" ht="12.65" customHeight="1">
      <c r="A27" s="1575"/>
      <c r="B27" s="1576"/>
      <c r="E27" s="535"/>
    </row>
    <row r="28" spans="1:7" ht="12.65" customHeight="1">
      <c r="A28" s="1577"/>
      <c r="B28" s="1576"/>
      <c r="C28" s="1576"/>
      <c r="E28" s="535"/>
    </row>
    <row r="29" spans="1:7">
      <c r="A29" s="536"/>
      <c r="C29" s="537"/>
      <c r="D29" s="537"/>
    </row>
    <row r="30" spans="1:7" ht="13">
      <c r="A30" s="538" t="s">
        <v>531</v>
      </c>
    </row>
    <row r="31" spans="1:7" hidden="1"/>
    <row r="32" spans="1:7">
      <c r="B32" s="539"/>
    </row>
  </sheetData>
  <mergeCells count="8">
    <mergeCell ref="A26:D26"/>
    <mergeCell ref="A27:B27"/>
    <mergeCell ref="A28:C28"/>
    <mergeCell ref="A1:E1"/>
    <mergeCell ref="A2:E2"/>
    <mergeCell ref="A3:E3"/>
    <mergeCell ref="A24:E24"/>
    <mergeCell ref="A25:E25"/>
  </mergeCells>
  <printOptions horizontalCentered="1" verticalCentered="1"/>
  <pageMargins left="0.25" right="0.25" top="0.5" bottom="0.5" header="0.5" footer="0.5"/>
  <pageSetup orientation="landscape" r:id="rId1"/>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32"/>
  <sheetViews>
    <sheetView zoomScale="90" zoomScaleNormal="90" workbookViewId="0">
      <selection sqref="A1:M1"/>
    </sheetView>
  </sheetViews>
  <sheetFormatPr defaultColWidth="9.453125" defaultRowHeight="12.5"/>
  <cols>
    <col min="1" max="1" width="14.453125" style="378" customWidth="1"/>
    <col min="2" max="3" width="7.54296875" style="378" customWidth="1"/>
    <col min="4" max="4" width="14" style="378" customWidth="1"/>
    <col min="5" max="5" width="12.54296875" style="378" customWidth="1"/>
    <col min="6" max="8" width="8.54296875" style="378" customWidth="1"/>
    <col min="9" max="9" width="12.54296875" style="378" customWidth="1"/>
    <col min="10" max="10" width="13.54296875" style="380" customWidth="1"/>
    <col min="11" max="12" width="13.54296875" style="378" customWidth="1"/>
    <col min="13" max="13" width="17.81640625" style="378" customWidth="1"/>
    <col min="14" max="14" width="13.54296875" style="378" customWidth="1"/>
    <col min="15" max="15" width="18.54296875" style="378" customWidth="1"/>
    <col min="16" max="16" width="11.54296875" style="378" customWidth="1"/>
    <col min="17" max="17" width="10.54296875" style="378" customWidth="1"/>
    <col min="18" max="18" width="17.54296875" style="378" customWidth="1"/>
    <col min="19" max="19" width="9.54296875" style="378" customWidth="1"/>
    <col min="20" max="20" width="15.54296875" style="378" customWidth="1"/>
    <col min="21" max="21" width="9.54296875" style="378" customWidth="1"/>
    <col min="22" max="22" width="11" style="378" bestFit="1" customWidth="1"/>
    <col min="23" max="23" width="15.54296875" style="378" customWidth="1"/>
    <col min="24" max="24" width="13.54296875" style="378" customWidth="1"/>
    <col min="25" max="25" width="14.54296875" style="378" customWidth="1"/>
    <col min="26" max="26" width="10.453125" style="378" customWidth="1"/>
    <col min="27" max="16384" width="9.453125" style="378"/>
  </cols>
  <sheetData>
    <row r="1" spans="1:26" ht="15.5">
      <c r="A1" s="1476" t="s">
        <v>730</v>
      </c>
      <c r="B1" s="1476"/>
      <c r="C1" s="1476"/>
      <c r="D1" s="1476"/>
      <c r="E1" s="1476"/>
      <c r="F1" s="1476"/>
      <c r="G1" s="1476"/>
      <c r="H1" s="1476"/>
      <c r="I1" s="1476"/>
      <c r="J1" s="1476"/>
      <c r="K1" s="1476"/>
      <c r="L1" s="1476"/>
      <c r="M1" s="1476"/>
      <c r="N1" s="1476"/>
      <c r="O1" s="1476"/>
      <c r="P1" s="1476"/>
      <c r="Q1" s="1476"/>
      <c r="R1" s="1476"/>
      <c r="S1" s="1476"/>
      <c r="T1" s="1476"/>
      <c r="U1" s="1476"/>
      <c r="V1" s="1476"/>
      <c r="W1" s="1476"/>
      <c r="X1" s="1476"/>
      <c r="Y1" s="1476"/>
    </row>
    <row r="2" spans="1:26" ht="15.5">
      <c r="A2" s="1477" t="s">
        <v>1</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row>
    <row r="3" spans="1:26" ht="16" thickBot="1">
      <c r="A3" s="1504" t="s">
        <v>785</v>
      </c>
      <c r="B3" s="1584"/>
      <c r="C3" s="1584"/>
      <c r="D3" s="1584"/>
      <c r="E3" s="1584"/>
      <c r="F3" s="1584"/>
      <c r="G3" s="1584"/>
      <c r="H3" s="1584"/>
      <c r="I3" s="1584"/>
      <c r="J3" s="1584"/>
      <c r="K3" s="1584"/>
      <c r="L3" s="1584"/>
      <c r="M3" s="1584"/>
      <c r="N3" s="1584"/>
      <c r="O3" s="1584"/>
      <c r="P3" s="1584"/>
      <c r="Q3" s="1584"/>
      <c r="R3" s="1584"/>
      <c r="S3" s="1584"/>
      <c r="T3" s="1584"/>
      <c r="U3" s="1584"/>
      <c r="V3" s="1584"/>
      <c r="W3" s="1584"/>
      <c r="X3" s="1584"/>
      <c r="Y3" s="1584"/>
    </row>
    <row r="4" spans="1:26" ht="15.75" customHeight="1" thickBot="1">
      <c r="A4" s="1481"/>
      <c r="B4" s="1484" t="s">
        <v>533</v>
      </c>
      <c r="C4" s="1485"/>
      <c r="D4" s="1485"/>
      <c r="E4" s="1485"/>
      <c r="F4" s="1485"/>
      <c r="G4" s="1485"/>
      <c r="H4" s="1485"/>
      <c r="I4" s="1485"/>
      <c r="J4" s="1485"/>
      <c r="K4" s="1486"/>
      <c r="L4" s="1487" t="s">
        <v>534</v>
      </c>
      <c r="M4" s="1488"/>
      <c r="N4" s="1488"/>
      <c r="O4" s="1489"/>
      <c r="P4" s="1490" t="s">
        <v>535</v>
      </c>
      <c r="Q4" s="1491"/>
      <c r="R4" s="1491"/>
      <c r="S4" s="1491"/>
      <c r="T4" s="1491"/>
      <c r="U4" s="1492" t="s">
        <v>536</v>
      </c>
      <c r="V4" s="1585"/>
      <c r="W4" s="1586" t="s">
        <v>731</v>
      </c>
      <c r="X4" s="1466" t="s">
        <v>732</v>
      </c>
      <c r="Y4" s="1499" t="s">
        <v>733</v>
      </c>
    </row>
    <row r="5" spans="1:26" ht="15" customHeight="1">
      <c r="A5" s="1482"/>
      <c r="B5" s="1474" t="s">
        <v>542</v>
      </c>
      <c r="C5" s="1464"/>
      <c r="D5" s="1464"/>
      <c r="E5" s="1472"/>
      <c r="F5" s="1490" t="s">
        <v>543</v>
      </c>
      <c r="G5" s="1491"/>
      <c r="H5" s="1491"/>
      <c r="I5" s="1491"/>
      <c r="J5" s="1502"/>
      <c r="K5" s="1491" t="s">
        <v>544</v>
      </c>
      <c r="L5" s="1474" t="s">
        <v>545</v>
      </c>
      <c r="M5" s="1464" t="s">
        <v>546</v>
      </c>
      <c r="N5" s="1464" t="s">
        <v>547</v>
      </c>
      <c r="O5" s="1499" t="s">
        <v>548</v>
      </c>
      <c r="P5" s="1474" t="s">
        <v>549</v>
      </c>
      <c r="Q5" s="1464" t="s">
        <v>550</v>
      </c>
      <c r="R5" s="1464" t="s">
        <v>551</v>
      </c>
      <c r="S5" s="1466" t="s">
        <v>734</v>
      </c>
      <c r="T5" s="1472" t="s">
        <v>553</v>
      </c>
      <c r="U5" s="1474" t="s">
        <v>554</v>
      </c>
      <c r="V5" s="1581" t="s">
        <v>555</v>
      </c>
      <c r="W5" s="1587"/>
      <c r="X5" s="1497"/>
      <c r="Y5" s="1500"/>
    </row>
    <row r="6" spans="1:26" ht="47.25" customHeight="1" thickBot="1">
      <c r="A6" s="1483"/>
      <c r="B6" s="737" t="s">
        <v>556</v>
      </c>
      <c r="C6" s="738" t="s">
        <v>557</v>
      </c>
      <c r="D6" s="738" t="s">
        <v>558</v>
      </c>
      <c r="E6" s="739" t="s">
        <v>559</v>
      </c>
      <c r="F6" s="737" t="s">
        <v>560</v>
      </c>
      <c r="G6" s="738" t="s">
        <v>561</v>
      </c>
      <c r="H6" s="738" t="s">
        <v>562</v>
      </c>
      <c r="I6" s="740" t="s">
        <v>563</v>
      </c>
      <c r="J6" s="739" t="s">
        <v>564</v>
      </c>
      <c r="K6" s="1503"/>
      <c r="L6" s="1475"/>
      <c r="M6" s="1465"/>
      <c r="N6" s="1465"/>
      <c r="O6" s="1501"/>
      <c r="P6" s="1475"/>
      <c r="Q6" s="1465"/>
      <c r="R6" s="1465"/>
      <c r="S6" s="1583"/>
      <c r="T6" s="1473"/>
      <c r="U6" s="1475"/>
      <c r="V6" s="1582"/>
      <c r="W6" s="1588"/>
      <c r="X6" s="1498"/>
      <c r="Y6" s="1501"/>
    </row>
    <row r="7" spans="1:26" ht="13">
      <c r="A7" s="741" t="s">
        <v>376</v>
      </c>
      <c r="B7" s="744">
        <v>0</v>
      </c>
      <c r="C7" s="302">
        <v>0</v>
      </c>
      <c r="D7" s="302">
        <v>0</v>
      </c>
      <c r="E7" s="745">
        <v>0</v>
      </c>
      <c r="F7" s="744">
        <v>1680</v>
      </c>
      <c r="G7" s="302">
        <v>348</v>
      </c>
      <c r="H7" s="302">
        <v>19</v>
      </c>
      <c r="I7" s="746">
        <v>0</v>
      </c>
      <c r="J7" s="747">
        <v>2047</v>
      </c>
      <c r="K7" s="748">
        <v>2047</v>
      </c>
      <c r="L7" s="744">
        <v>773</v>
      </c>
      <c r="M7" s="302">
        <v>177</v>
      </c>
      <c r="N7" s="749">
        <v>0</v>
      </c>
      <c r="O7" s="750">
        <v>950</v>
      </c>
      <c r="P7" s="751" t="s">
        <v>565</v>
      </c>
      <c r="Q7" s="749">
        <v>0</v>
      </c>
      <c r="R7" s="749">
        <v>740</v>
      </c>
      <c r="S7" s="750">
        <v>369</v>
      </c>
      <c r="T7" s="752">
        <v>1109</v>
      </c>
      <c r="U7" s="751">
        <v>2997</v>
      </c>
      <c r="V7" s="752">
        <v>938</v>
      </c>
      <c r="W7" s="753">
        <v>39800</v>
      </c>
      <c r="X7" s="302">
        <v>174219</v>
      </c>
      <c r="Y7" s="815">
        <v>0.23</v>
      </c>
    </row>
    <row r="8" spans="1:26" ht="13">
      <c r="A8" s="742" t="s">
        <v>377</v>
      </c>
      <c r="B8" s="754">
        <v>0</v>
      </c>
      <c r="C8" s="543">
        <v>0</v>
      </c>
      <c r="D8" s="543">
        <v>0</v>
      </c>
      <c r="E8" s="745">
        <v>0</v>
      </c>
      <c r="F8" s="754">
        <v>658</v>
      </c>
      <c r="G8" s="543">
        <v>290</v>
      </c>
      <c r="H8" s="543">
        <v>12</v>
      </c>
      <c r="I8" s="755">
        <v>1</v>
      </c>
      <c r="J8" s="747">
        <v>961</v>
      </c>
      <c r="K8" s="748">
        <v>961</v>
      </c>
      <c r="L8" s="754">
        <v>1636</v>
      </c>
      <c r="M8" s="543">
        <v>161</v>
      </c>
      <c r="N8" s="756">
        <v>0</v>
      </c>
      <c r="O8" s="750">
        <v>1797</v>
      </c>
      <c r="P8" s="757" t="s">
        <v>565</v>
      </c>
      <c r="Q8" s="756">
        <v>0</v>
      </c>
      <c r="R8" s="756">
        <v>846</v>
      </c>
      <c r="S8" s="750">
        <v>226</v>
      </c>
      <c r="T8" s="752">
        <v>1072</v>
      </c>
      <c r="U8" s="757">
        <v>2758</v>
      </c>
      <c r="V8" s="915">
        <f>K8-T8</f>
        <v>-111</v>
      </c>
      <c r="W8" s="754">
        <v>39689</v>
      </c>
      <c r="X8" s="302">
        <v>174219</v>
      </c>
      <c r="Y8" s="815">
        <v>0.23</v>
      </c>
    </row>
    <row r="9" spans="1:26" ht="13">
      <c r="A9" s="742" t="s">
        <v>378</v>
      </c>
      <c r="B9" s="754">
        <v>0</v>
      </c>
      <c r="C9" s="543">
        <v>0</v>
      </c>
      <c r="D9" s="543">
        <v>0</v>
      </c>
      <c r="E9" s="745">
        <v>0</v>
      </c>
      <c r="F9" s="754">
        <v>1092</v>
      </c>
      <c r="G9" s="543">
        <v>246</v>
      </c>
      <c r="H9" s="543">
        <v>13</v>
      </c>
      <c r="I9" s="755">
        <v>0</v>
      </c>
      <c r="J9" s="747">
        <v>1351</v>
      </c>
      <c r="K9" s="748">
        <v>1351</v>
      </c>
      <c r="L9" s="754">
        <v>1252</v>
      </c>
      <c r="M9" s="543">
        <v>148</v>
      </c>
      <c r="N9" s="756">
        <v>0</v>
      </c>
      <c r="O9" s="750">
        <v>1400</v>
      </c>
      <c r="P9" s="757" t="s">
        <v>565</v>
      </c>
      <c r="Q9" s="756">
        <v>0</v>
      </c>
      <c r="R9" s="756">
        <v>1096</v>
      </c>
      <c r="S9" s="750">
        <v>37</v>
      </c>
      <c r="T9" s="752">
        <v>1133</v>
      </c>
      <c r="U9" s="757">
        <v>2751</v>
      </c>
      <c r="V9" s="915">
        <v>218</v>
      </c>
      <c r="W9" s="754">
        <v>39907</v>
      </c>
      <c r="X9" s="302">
        <v>174219</v>
      </c>
      <c r="Y9" s="815">
        <v>0.23</v>
      </c>
    </row>
    <row r="10" spans="1:26" ht="13">
      <c r="A10" s="742" t="s">
        <v>379</v>
      </c>
      <c r="B10" s="754">
        <v>0</v>
      </c>
      <c r="C10" s="543">
        <v>0</v>
      </c>
      <c r="D10" s="543">
        <v>0</v>
      </c>
      <c r="E10" s="745">
        <v>0</v>
      </c>
      <c r="F10" s="754">
        <v>456</v>
      </c>
      <c r="G10" s="543">
        <v>217</v>
      </c>
      <c r="H10" s="543">
        <v>15</v>
      </c>
      <c r="I10" s="755">
        <v>0</v>
      </c>
      <c r="J10" s="747">
        <v>688</v>
      </c>
      <c r="K10" s="748">
        <v>688</v>
      </c>
      <c r="L10" s="754">
        <v>783</v>
      </c>
      <c r="M10" s="543">
        <v>148</v>
      </c>
      <c r="N10" s="756">
        <v>0</v>
      </c>
      <c r="O10" s="750">
        <v>931</v>
      </c>
      <c r="P10" s="758" t="s">
        <v>565</v>
      </c>
      <c r="Q10" s="756">
        <v>0</v>
      </c>
      <c r="R10" s="756">
        <v>858</v>
      </c>
      <c r="S10" s="750">
        <v>7</v>
      </c>
      <c r="T10" s="752">
        <v>865</v>
      </c>
      <c r="U10" s="751">
        <v>1619</v>
      </c>
      <c r="V10" s="752">
        <f>K10-T10</f>
        <v>-177</v>
      </c>
      <c r="W10" s="302">
        <v>39730</v>
      </c>
      <c r="X10" s="302">
        <v>174219</v>
      </c>
      <c r="Y10" s="815">
        <v>0.23</v>
      </c>
    </row>
    <row r="11" spans="1:26" ht="13">
      <c r="A11" s="742" t="s">
        <v>380</v>
      </c>
      <c r="B11" s="754">
        <v>0</v>
      </c>
      <c r="C11" s="543">
        <v>0</v>
      </c>
      <c r="D11" s="543">
        <v>0</v>
      </c>
      <c r="E11" s="745">
        <v>0</v>
      </c>
      <c r="F11" s="754">
        <v>421</v>
      </c>
      <c r="G11" s="543">
        <v>285</v>
      </c>
      <c r="H11" s="543">
        <v>17</v>
      </c>
      <c r="I11" s="755">
        <v>1</v>
      </c>
      <c r="J11" s="747">
        <v>724</v>
      </c>
      <c r="K11" s="748">
        <v>724</v>
      </c>
      <c r="L11" s="754">
        <v>907</v>
      </c>
      <c r="M11" s="543">
        <v>215</v>
      </c>
      <c r="N11" s="756">
        <v>0</v>
      </c>
      <c r="O11" s="750">
        <f>L11+M11</f>
        <v>1122</v>
      </c>
      <c r="P11" s="757">
        <v>0</v>
      </c>
      <c r="Q11" s="756">
        <v>0</v>
      </c>
      <c r="R11" s="756">
        <v>957</v>
      </c>
      <c r="S11" s="750">
        <v>219</v>
      </c>
      <c r="T11" s="752">
        <f>R11+S11</f>
        <v>1176</v>
      </c>
      <c r="U11" s="751">
        <f>K11+O11</f>
        <v>1846</v>
      </c>
      <c r="V11" s="752">
        <f>K11-T11</f>
        <v>-452</v>
      </c>
      <c r="W11" s="302">
        <v>39278</v>
      </c>
      <c r="X11" s="302">
        <v>174219</v>
      </c>
      <c r="Y11" s="815">
        <v>0.23</v>
      </c>
    </row>
    <row r="12" spans="1:26" ht="13">
      <c r="A12" s="742" t="s">
        <v>381</v>
      </c>
      <c r="B12" s="754">
        <v>0</v>
      </c>
      <c r="C12" s="543">
        <v>0</v>
      </c>
      <c r="D12" s="543">
        <v>0</v>
      </c>
      <c r="E12" s="745">
        <v>0</v>
      </c>
      <c r="F12" s="754">
        <v>720</v>
      </c>
      <c r="G12" s="543">
        <v>185</v>
      </c>
      <c r="H12" s="543">
        <v>21</v>
      </c>
      <c r="I12" s="755">
        <v>0</v>
      </c>
      <c r="J12" s="747">
        <v>926</v>
      </c>
      <c r="K12" s="748">
        <v>926</v>
      </c>
      <c r="L12" s="754">
        <v>801</v>
      </c>
      <c r="M12" s="543">
        <v>178</v>
      </c>
      <c r="N12" s="756">
        <v>0</v>
      </c>
      <c r="O12" s="750">
        <f>L12+M12</f>
        <v>979</v>
      </c>
      <c r="P12" s="757">
        <v>0</v>
      </c>
      <c r="Q12" s="756">
        <v>0</v>
      </c>
      <c r="R12" s="756">
        <v>2455</v>
      </c>
      <c r="S12" s="750">
        <v>-1199</v>
      </c>
      <c r="T12" s="752">
        <v>1256</v>
      </c>
      <c r="U12" s="751">
        <f>O12+K12</f>
        <v>1905</v>
      </c>
      <c r="V12" s="752">
        <f>K12-T12</f>
        <v>-330</v>
      </c>
      <c r="W12" s="302">
        <v>38948</v>
      </c>
      <c r="X12" s="302">
        <v>174219</v>
      </c>
      <c r="Y12" s="815">
        <v>0.22</v>
      </c>
    </row>
    <row r="13" spans="1:26" ht="13">
      <c r="A13" s="742" t="s">
        <v>382</v>
      </c>
      <c r="B13" s="754"/>
      <c r="C13" s="543"/>
      <c r="D13" s="543"/>
      <c r="E13" s="745"/>
      <c r="F13" s="754"/>
      <c r="G13" s="543"/>
      <c r="H13" s="543"/>
      <c r="I13" s="755"/>
      <c r="J13" s="747"/>
      <c r="K13" s="748"/>
      <c r="L13" s="754"/>
      <c r="M13" s="543"/>
      <c r="N13" s="756"/>
      <c r="O13" s="750"/>
      <c r="P13" s="757"/>
      <c r="Q13" s="756"/>
      <c r="R13" s="756"/>
      <c r="S13" s="750"/>
      <c r="T13" s="752"/>
      <c r="U13" s="751"/>
      <c r="V13" s="752"/>
      <c r="W13" s="302"/>
      <c r="X13" s="302"/>
      <c r="Y13" s="815"/>
    </row>
    <row r="14" spans="1:26" ht="13">
      <c r="A14" s="742" t="s">
        <v>383</v>
      </c>
      <c r="B14" s="754"/>
      <c r="C14" s="543"/>
      <c r="D14" s="543"/>
      <c r="E14" s="745"/>
      <c r="F14" s="754"/>
      <c r="G14" s="543"/>
      <c r="H14" s="543"/>
      <c r="I14" s="755"/>
      <c r="J14" s="747"/>
      <c r="K14" s="748"/>
      <c r="L14" s="754"/>
      <c r="M14" s="543"/>
      <c r="N14" s="756"/>
      <c r="O14" s="750"/>
      <c r="P14" s="757"/>
      <c r="Q14" s="756"/>
      <c r="R14" s="756"/>
      <c r="S14" s="750"/>
      <c r="T14" s="752"/>
      <c r="U14" s="751"/>
      <c r="V14" s="752"/>
      <c r="W14" s="916"/>
      <c r="X14" s="302"/>
      <c r="Y14" s="815"/>
    </row>
    <row r="15" spans="1:26" ht="13">
      <c r="A15" s="742" t="s">
        <v>384</v>
      </c>
      <c r="B15" s="754"/>
      <c r="C15" s="543"/>
      <c r="D15" s="543"/>
      <c r="E15" s="745"/>
      <c r="F15" s="754"/>
      <c r="G15" s="543"/>
      <c r="H15" s="543"/>
      <c r="I15" s="755"/>
      <c r="J15" s="747"/>
      <c r="K15" s="748"/>
      <c r="L15" s="754"/>
      <c r="M15" s="543"/>
      <c r="N15" s="756"/>
      <c r="O15" s="750"/>
      <c r="P15" s="757"/>
      <c r="Q15" s="756"/>
      <c r="R15" s="756"/>
      <c r="S15" s="750"/>
      <c r="T15" s="752"/>
      <c r="U15" s="751"/>
      <c r="V15" s="752"/>
      <c r="W15" s="916"/>
      <c r="X15" s="302"/>
      <c r="Y15" s="815"/>
      <c r="Z15" s="379"/>
    </row>
    <row r="16" spans="1:26" ht="13">
      <c r="A16" s="742" t="s">
        <v>385</v>
      </c>
      <c r="B16" s="754"/>
      <c r="C16" s="543"/>
      <c r="D16" s="543"/>
      <c r="E16" s="745"/>
      <c r="F16" s="754"/>
      <c r="G16" s="543"/>
      <c r="H16" s="543"/>
      <c r="I16" s="755"/>
      <c r="J16" s="747"/>
      <c r="K16" s="748"/>
      <c r="L16" s="754"/>
      <c r="M16" s="543"/>
      <c r="N16" s="756"/>
      <c r="O16" s="750"/>
      <c r="P16" s="757"/>
      <c r="Q16" s="756"/>
      <c r="R16" s="756"/>
      <c r="S16" s="750"/>
      <c r="T16" s="752"/>
      <c r="U16" s="751"/>
      <c r="V16" s="752"/>
      <c r="W16" s="916"/>
      <c r="X16" s="302"/>
      <c r="Y16" s="815"/>
    </row>
    <row r="17" spans="1:25" ht="13">
      <c r="A17" s="742" t="s">
        <v>386</v>
      </c>
      <c r="B17" s="754"/>
      <c r="C17" s="543"/>
      <c r="D17" s="543"/>
      <c r="E17" s="745"/>
      <c r="F17" s="754"/>
      <c r="G17" s="543"/>
      <c r="H17" s="543"/>
      <c r="I17" s="755"/>
      <c r="J17" s="747"/>
      <c r="K17" s="748"/>
      <c r="L17" s="754"/>
      <c r="M17" s="543"/>
      <c r="N17" s="756"/>
      <c r="O17" s="750"/>
      <c r="P17" s="757"/>
      <c r="Q17" s="756"/>
      <c r="R17" s="756"/>
      <c r="S17" s="750"/>
      <c r="T17" s="752"/>
      <c r="U17" s="751"/>
      <c r="V17" s="752"/>
      <c r="W17" s="916"/>
      <c r="X17" s="302"/>
      <c r="Y17" s="815"/>
    </row>
    <row r="18" spans="1:25" ht="13.5" thickBot="1">
      <c r="A18" s="742" t="s">
        <v>387</v>
      </c>
      <c r="B18" s="759"/>
      <c r="C18" s="545"/>
      <c r="D18" s="545"/>
      <c r="E18" s="745"/>
      <c r="F18" s="759"/>
      <c r="G18" s="545"/>
      <c r="H18" s="545"/>
      <c r="I18" s="760"/>
      <c r="J18" s="761"/>
      <c r="K18" s="748"/>
      <c r="L18" s="759"/>
      <c r="M18" s="545"/>
      <c r="N18" s="762"/>
      <c r="O18" s="750"/>
      <c r="P18" s="763"/>
      <c r="Q18" s="762"/>
      <c r="R18" s="762"/>
      <c r="S18" s="764"/>
      <c r="T18" s="752"/>
      <c r="U18" s="751"/>
      <c r="V18" s="752"/>
      <c r="W18" s="917"/>
      <c r="X18" s="302"/>
      <c r="Y18" s="815"/>
    </row>
    <row r="19" spans="1:25" ht="13.5" thickBot="1">
      <c r="A19" s="743" t="s">
        <v>566</v>
      </c>
      <c r="B19" s="765">
        <f>SUM(B7:B18)</f>
        <v>0</v>
      </c>
      <c r="C19" s="290">
        <f t="shared" ref="C19:V19" si="0">SUM(C7:C18)</f>
        <v>0</v>
      </c>
      <c r="D19" s="290">
        <f t="shared" si="0"/>
        <v>0</v>
      </c>
      <c r="E19" s="766">
        <f t="shared" si="0"/>
        <v>0</v>
      </c>
      <c r="F19" s="765">
        <f t="shared" si="0"/>
        <v>5027</v>
      </c>
      <c r="G19" s="290">
        <f t="shared" si="0"/>
        <v>1571</v>
      </c>
      <c r="H19" s="290">
        <f t="shared" si="0"/>
        <v>97</v>
      </c>
      <c r="I19" s="290">
        <f t="shared" si="0"/>
        <v>2</v>
      </c>
      <c r="J19" s="766">
        <f t="shared" si="0"/>
        <v>6697</v>
      </c>
      <c r="K19" s="765">
        <f t="shared" si="0"/>
        <v>6697</v>
      </c>
      <c r="L19" s="765">
        <f t="shared" si="0"/>
        <v>6152</v>
      </c>
      <c r="M19" s="290">
        <f t="shared" si="0"/>
        <v>1027</v>
      </c>
      <c r="N19" s="290">
        <f t="shared" si="0"/>
        <v>0</v>
      </c>
      <c r="O19" s="766">
        <f t="shared" si="0"/>
        <v>7179</v>
      </c>
      <c r="P19" s="765">
        <f t="shared" si="0"/>
        <v>0</v>
      </c>
      <c r="Q19" s="290">
        <f t="shared" si="0"/>
        <v>0</v>
      </c>
      <c r="R19" s="290">
        <f t="shared" si="0"/>
        <v>6952</v>
      </c>
      <c r="S19" s="290">
        <f t="shared" si="0"/>
        <v>-341</v>
      </c>
      <c r="T19" s="766">
        <f t="shared" si="0"/>
        <v>6611</v>
      </c>
      <c r="U19" s="765">
        <f t="shared" si="0"/>
        <v>13876</v>
      </c>
      <c r="V19" s="918">
        <f t="shared" si="0"/>
        <v>86</v>
      </c>
      <c r="W19" s="919">
        <f>_xlfn.IFS(W18&lt;&gt;0,W18,W17&lt;&gt;0,W17,W16&lt;&gt;0,W16,W15&lt;&gt;0,W15,W14&lt;&gt;0,W14,W13&lt;&gt;0,W13,W12&lt;&gt;0,W12,W11&lt;&gt;0,W11,W10&lt;&gt;0,W10,W9&lt;&gt;0,W9,W8&lt;&gt;0,W8,W7&lt;&gt;0,W7)</f>
        <v>38948</v>
      </c>
      <c r="X19" s="767">
        <f>_xlfn.IFS(X18&lt;&gt;"",X18,X17&lt;&gt;"",X17,X16&lt;&gt;"",X16,X15&lt;&gt;"",X15,X14&lt;&gt;"",X14,X13&lt;&gt;"",X13,X12&lt;&gt;"",X12,X11&lt;&gt;"",X11,X10&lt;&gt;"",X10,X9&lt;&gt;"",X9,X8&lt;&gt;"",X8,X7&lt;&gt;"",X7)</f>
        <v>174219</v>
      </c>
      <c r="Y19" s="817">
        <f>W19/X19</f>
        <v>0.22355770610553383</v>
      </c>
    </row>
    <row r="20" spans="1:25" ht="14">
      <c r="A20" s="272"/>
      <c r="B20" s="273"/>
      <c r="C20" s="273"/>
      <c r="D20" s="273"/>
      <c r="E20" s="273"/>
      <c r="F20" s="273"/>
      <c r="G20" s="273"/>
      <c r="H20" s="273"/>
      <c r="I20" s="273"/>
      <c r="J20" s="274"/>
      <c r="K20" s="273"/>
      <c r="L20" s="273"/>
      <c r="M20" s="273"/>
      <c r="N20" s="273"/>
      <c r="O20" s="273"/>
      <c r="P20" s="329"/>
      <c r="Q20" s="329"/>
      <c r="R20" s="329"/>
      <c r="S20" s="329"/>
      <c r="T20" s="329"/>
      <c r="U20" s="329"/>
      <c r="W20" s="329"/>
    </row>
    <row r="21" spans="1:25" ht="14.5">
      <c r="A21" s="1532" t="s">
        <v>735</v>
      </c>
      <c r="B21" s="1532"/>
      <c r="C21" s="1532"/>
      <c r="D21" s="1532"/>
      <c r="E21" s="1532"/>
      <c r="F21" s="1532"/>
      <c r="G21" s="1532"/>
      <c r="H21" s="1532"/>
      <c r="I21" s="1532"/>
      <c r="J21" s="1532"/>
      <c r="K21" s="1532"/>
      <c r="L21" s="1532"/>
      <c r="M21" s="1532"/>
      <c r="N21" s="1532"/>
      <c r="O21" s="1532"/>
    </row>
    <row r="22" spans="1:25" ht="14.5">
      <c r="A22" s="1532" t="s">
        <v>736</v>
      </c>
      <c r="B22" s="1532"/>
      <c r="C22" s="1532"/>
      <c r="D22" s="1532"/>
      <c r="E22" s="1532"/>
      <c r="F22" s="1532"/>
      <c r="G22" s="1532"/>
      <c r="H22" s="1532"/>
      <c r="I22" s="1532"/>
      <c r="J22" s="1532"/>
      <c r="K22" s="1532"/>
      <c r="L22" s="1532"/>
      <c r="M22" s="1532"/>
      <c r="N22" s="1532"/>
      <c r="O22" s="1532"/>
      <c r="W22" s="540"/>
    </row>
    <row r="23" spans="1:25" ht="14.5">
      <c r="A23" s="1532" t="s">
        <v>737</v>
      </c>
      <c r="B23" s="1532"/>
      <c r="C23" s="1532"/>
      <c r="D23" s="1532"/>
      <c r="E23" s="1532"/>
      <c r="F23" s="1532"/>
      <c r="G23" s="1532"/>
      <c r="H23" s="1532"/>
      <c r="I23" s="1532"/>
      <c r="J23" s="1532"/>
      <c r="K23" s="1532"/>
      <c r="L23" s="1532"/>
      <c r="M23" s="1532"/>
      <c r="N23" s="1532"/>
      <c r="O23" s="1532"/>
    </row>
    <row r="24" spans="1:25" ht="14.5">
      <c r="A24" s="1532" t="s">
        <v>738</v>
      </c>
      <c r="B24" s="1532"/>
      <c r="C24" s="1532"/>
      <c r="D24" s="1532"/>
      <c r="E24" s="1532"/>
      <c r="F24" s="1532"/>
      <c r="G24" s="1532"/>
      <c r="H24" s="1532"/>
      <c r="I24" s="1532"/>
      <c r="J24" s="1532"/>
      <c r="K24" s="1532"/>
      <c r="L24" s="1532"/>
      <c r="M24" s="1532"/>
      <c r="N24" s="1532"/>
      <c r="O24" s="1532"/>
      <c r="W24" s="540"/>
    </row>
    <row r="25" spans="1:25" ht="14.5">
      <c r="A25" s="335" t="s">
        <v>739</v>
      </c>
      <c r="W25" s="540"/>
    </row>
    <row r="26" spans="1:25" ht="14.5">
      <c r="A26" s="331"/>
    </row>
    <row r="27" spans="1:25">
      <c r="A27" s="335"/>
    </row>
    <row r="28" spans="1:25" ht="13">
      <c r="A28" s="1580" t="s">
        <v>365</v>
      </c>
      <c r="B28" s="1580"/>
      <c r="C28" s="1580"/>
      <c r="D28" s="1580"/>
      <c r="E28" s="1580"/>
      <c r="F28" s="1580"/>
      <c r="G28" s="1580"/>
      <c r="H28" s="1580"/>
      <c r="I28" s="1580"/>
      <c r="J28" s="1580"/>
      <c r="K28" s="1580"/>
      <c r="L28" s="1580"/>
      <c r="M28" s="1580"/>
      <c r="N28" s="1580"/>
      <c r="O28" s="1580"/>
    </row>
    <row r="32" spans="1:25">
      <c r="T32" s="379"/>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8:O28"/>
    <mergeCell ref="R5:R6"/>
    <mergeCell ref="T5:T6"/>
  </mergeCells>
  <printOptions horizontalCentered="1" verticalCentered="1"/>
  <pageMargins left="0.25" right="0.25" top="0.5" bottom="0.5" header="0.5" footer="0.5"/>
  <pageSetup paperSize="5" scale="54" orientation="landscape" r:id="rId1"/>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4"/>
  <sheetViews>
    <sheetView zoomScale="90" zoomScaleNormal="90" workbookViewId="0">
      <selection sqref="A1:M1"/>
    </sheetView>
  </sheetViews>
  <sheetFormatPr defaultColWidth="9.453125" defaultRowHeight="12.5"/>
  <cols>
    <col min="1" max="1" width="12.453125" style="378" bestFit="1" customWidth="1"/>
    <col min="2" max="2" width="11.54296875" style="378" customWidth="1"/>
    <col min="3" max="4" width="12.54296875" style="378" customWidth="1"/>
    <col min="5" max="6" width="13.54296875" style="378" customWidth="1"/>
    <col min="7" max="7" width="12.54296875" style="378" customWidth="1"/>
    <col min="8" max="8" width="14.54296875" style="378" customWidth="1"/>
    <col min="9" max="9" width="12.54296875" style="378" customWidth="1"/>
    <col min="10" max="16384" width="9.453125" style="378"/>
  </cols>
  <sheetData>
    <row r="1" spans="1:13" ht="15.5">
      <c r="A1" s="1518" t="s">
        <v>740</v>
      </c>
      <c r="B1" s="1519"/>
      <c r="C1" s="1519"/>
      <c r="D1" s="1519"/>
      <c r="E1" s="1519"/>
      <c r="F1" s="1519"/>
      <c r="G1" s="1519"/>
      <c r="H1" s="1519"/>
      <c r="I1" s="1527"/>
      <c r="J1" s="1174"/>
      <c r="K1" s="1174"/>
      <c r="L1" s="1174"/>
      <c r="M1" s="1174"/>
    </row>
    <row r="2" spans="1:13" ht="15.5">
      <c r="A2" s="1521" t="s">
        <v>1</v>
      </c>
      <c r="B2" s="1594"/>
      <c r="C2" s="1594"/>
      <c r="D2" s="1594"/>
      <c r="E2" s="1594"/>
      <c r="F2" s="1594"/>
      <c r="G2" s="1594"/>
      <c r="H2" s="1594"/>
      <c r="I2" s="1595"/>
    </row>
    <row r="3" spans="1:13" ht="16.5" customHeight="1" thickBot="1">
      <c r="A3" s="1522" t="s">
        <v>785</v>
      </c>
      <c r="B3" s="1523"/>
      <c r="C3" s="1523"/>
      <c r="D3" s="1523"/>
      <c r="E3" s="1523"/>
      <c r="F3" s="1523"/>
      <c r="G3" s="1523"/>
      <c r="H3" s="1523"/>
      <c r="I3" s="1529"/>
    </row>
    <row r="4" spans="1:13" ht="75" customHeight="1" thickBot="1">
      <c r="A4" s="277" t="s">
        <v>368</v>
      </c>
      <c r="B4" s="278" t="s">
        <v>741</v>
      </c>
      <c r="C4" s="278" t="s">
        <v>577</v>
      </c>
      <c r="D4" s="279" t="s">
        <v>742</v>
      </c>
      <c r="E4" s="278" t="s">
        <v>743</v>
      </c>
      <c r="F4" s="278" t="s">
        <v>744</v>
      </c>
      <c r="G4" s="278" t="s">
        <v>745</v>
      </c>
      <c r="H4" s="279" t="s">
        <v>582</v>
      </c>
      <c r="I4" s="280" t="s">
        <v>746</v>
      </c>
    </row>
    <row r="5" spans="1:13" ht="13">
      <c r="A5" s="281" t="s">
        <v>376</v>
      </c>
      <c r="B5" s="302">
        <v>39800</v>
      </c>
      <c r="C5" s="920">
        <v>0</v>
      </c>
      <c r="D5" s="332" t="s">
        <v>565</v>
      </c>
      <c r="E5" s="921">
        <v>0</v>
      </c>
      <c r="F5" s="920">
        <v>0</v>
      </c>
      <c r="G5" s="302">
        <v>0</v>
      </c>
      <c r="H5" s="332" t="s">
        <v>565</v>
      </c>
      <c r="I5" s="333" t="s">
        <v>565</v>
      </c>
    </row>
    <row r="6" spans="1:13" ht="13">
      <c r="A6" s="285" t="s">
        <v>377</v>
      </c>
      <c r="B6" s="302">
        <v>39689</v>
      </c>
      <c r="C6" s="920">
        <v>0</v>
      </c>
      <c r="D6" s="332" t="s">
        <v>565</v>
      </c>
      <c r="E6" s="921">
        <v>0</v>
      </c>
      <c r="F6" s="920">
        <v>0</v>
      </c>
      <c r="G6" s="302">
        <v>0</v>
      </c>
      <c r="H6" s="332" t="s">
        <v>565</v>
      </c>
      <c r="I6" s="333" t="s">
        <v>565</v>
      </c>
    </row>
    <row r="7" spans="1:13" ht="13">
      <c r="A7" s="285" t="s">
        <v>378</v>
      </c>
      <c r="B7" s="302">
        <v>39907</v>
      </c>
      <c r="C7" s="920">
        <v>0</v>
      </c>
      <c r="D7" s="332" t="s">
        <v>565</v>
      </c>
      <c r="E7" s="921">
        <v>0</v>
      </c>
      <c r="F7" s="920">
        <v>0</v>
      </c>
      <c r="G7" s="302">
        <v>0</v>
      </c>
      <c r="H7" s="332" t="s">
        <v>565</v>
      </c>
      <c r="I7" s="333" t="s">
        <v>565</v>
      </c>
    </row>
    <row r="8" spans="1:13" ht="13">
      <c r="A8" s="285" t="s">
        <v>379</v>
      </c>
      <c r="B8" s="302">
        <v>39730</v>
      </c>
      <c r="C8" s="920">
        <v>0</v>
      </c>
      <c r="D8" s="332" t="s">
        <v>565</v>
      </c>
      <c r="E8" s="921">
        <v>0</v>
      </c>
      <c r="F8" s="920">
        <v>0</v>
      </c>
      <c r="G8" s="302">
        <v>0</v>
      </c>
      <c r="H8" s="332" t="s">
        <v>565</v>
      </c>
      <c r="I8" s="333" t="s">
        <v>565</v>
      </c>
    </row>
    <row r="9" spans="1:13" ht="13">
      <c r="A9" s="285" t="s">
        <v>380</v>
      </c>
      <c r="B9" s="302">
        <v>39278</v>
      </c>
      <c r="C9" s="920">
        <v>0</v>
      </c>
      <c r="D9" s="332" t="s">
        <v>565</v>
      </c>
      <c r="E9" s="921">
        <v>0</v>
      </c>
      <c r="F9" s="920">
        <v>0</v>
      </c>
      <c r="G9" s="302">
        <v>0</v>
      </c>
      <c r="H9" s="332" t="s">
        <v>565</v>
      </c>
      <c r="I9" s="333" t="s">
        <v>565</v>
      </c>
    </row>
    <row r="10" spans="1:13" ht="13">
      <c r="A10" s="285" t="s">
        <v>381</v>
      </c>
      <c r="B10" s="302">
        <v>38948</v>
      </c>
      <c r="C10" s="920">
        <v>0</v>
      </c>
      <c r="D10" s="332" t="s">
        <v>565</v>
      </c>
      <c r="E10" s="921">
        <v>0</v>
      </c>
      <c r="F10" s="920">
        <v>0</v>
      </c>
      <c r="G10" s="302">
        <v>0</v>
      </c>
      <c r="H10" s="332" t="s">
        <v>565</v>
      </c>
      <c r="I10" s="333" t="s">
        <v>565</v>
      </c>
    </row>
    <row r="11" spans="1:13" ht="13">
      <c r="A11" s="285" t="s">
        <v>382</v>
      </c>
      <c r="B11" s="302"/>
      <c r="C11" s="920"/>
      <c r="D11" s="332"/>
      <c r="E11" s="921"/>
      <c r="F11" s="920"/>
      <c r="G11" s="302"/>
      <c r="H11" s="332"/>
      <c r="I11" s="333"/>
    </row>
    <row r="12" spans="1:13" ht="13">
      <c r="A12" s="285" t="s">
        <v>383</v>
      </c>
      <c r="B12" s="302"/>
      <c r="C12" s="920"/>
      <c r="D12" s="332"/>
      <c r="E12" s="921"/>
      <c r="F12" s="920"/>
      <c r="G12" s="302"/>
      <c r="H12" s="332"/>
      <c r="I12" s="333"/>
    </row>
    <row r="13" spans="1:13" ht="13">
      <c r="A13" s="285" t="s">
        <v>384</v>
      </c>
      <c r="B13" s="302"/>
      <c r="C13" s="920"/>
      <c r="D13" s="332"/>
      <c r="E13" s="921"/>
      <c r="F13" s="920"/>
      <c r="G13" s="302"/>
      <c r="H13" s="332"/>
      <c r="I13" s="333"/>
    </row>
    <row r="14" spans="1:13" ht="13">
      <c r="A14" s="285" t="s">
        <v>385</v>
      </c>
      <c r="B14" s="302"/>
      <c r="C14" s="920"/>
      <c r="D14" s="332"/>
      <c r="E14" s="921"/>
      <c r="F14" s="920"/>
      <c r="G14" s="302"/>
      <c r="H14" s="332"/>
      <c r="I14" s="333"/>
    </row>
    <row r="15" spans="1:13" ht="13">
      <c r="A15" s="285" t="s">
        <v>386</v>
      </c>
      <c r="B15" s="302"/>
      <c r="C15" s="920"/>
      <c r="D15" s="332"/>
      <c r="E15" s="921"/>
      <c r="F15" s="920"/>
      <c r="G15" s="302"/>
      <c r="H15" s="332"/>
      <c r="I15" s="333"/>
    </row>
    <row r="16" spans="1:13" ht="13.5" thickBot="1">
      <c r="A16" s="287" t="s">
        <v>387</v>
      </c>
      <c r="B16" s="334"/>
      <c r="C16" s="920"/>
      <c r="D16" s="332"/>
      <c r="E16" s="921"/>
      <c r="F16" s="920"/>
      <c r="G16" s="302"/>
      <c r="H16" s="332"/>
      <c r="I16" s="333"/>
    </row>
    <row r="17" spans="1:16" ht="13.5" thickBot="1">
      <c r="A17" s="289" t="s">
        <v>566</v>
      </c>
      <c r="B17" s="290">
        <f>_xlfn.IFS(B16&lt;&gt;0,B16,B15&lt;&gt;0,B15,B14&lt;&gt;0,B14,B13&lt;&gt;0,B13,B12&lt;&gt;0,B12,B11&lt;&gt;0,B11,B10&lt;&gt;0,B10,B9&lt;&gt;0,B9,B8&lt;&gt;0,B8,B7&lt;&gt;0,B7,B6&lt;&gt;0,B6,B5&lt;&gt;0,B5)</f>
        <v>38948</v>
      </c>
      <c r="C17" s="290">
        <f>SUM(C5:C16)</f>
        <v>0</v>
      </c>
      <c r="D17" s="291">
        <f t="shared" ref="D17" si="0">IF(B17&gt;0,(C17/B17),0)</f>
        <v>0</v>
      </c>
      <c r="E17" s="290">
        <f>SUM(E5:E16)</f>
        <v>0</v>
      </c>
      <c r="F17" s="290">
        <f>SUM(F5:F16)</f>
        <v>0</v>
      </c>
      <c r="G17" s="290">
        <f>SUM(G5:G16)</f>
        <v>0</v>
      </c>
      <c r="H17" s="291">
        <f>IF(C17=0,0,G17/C17)</f>
        <v>0</v>
      </c>
      <c r="I17" s="292">
        <f>IF(B17&gt;0,G17/B17,0)</f>
        <v>0</v>
      </c>
    </row>
    <row r="18" spans="1:16" ht="15" customHeight="1">
      <c r="A18" s="293"/>
      <c r="B18" s="294"/>
      <c r="C18" s="294"/>
      <c r="D18" s="295"/>
      <c r="E18" s="294"/>
      <c r="F18" s="294"/>
      <c r="G18" s="294"/>
      <c r="H18" s="295"/>
      <c r="I18" s="295"/>
    </row>
    <row r="19" spans="1:16" ht="15.75" customHeight="1">
      <c r="A19" s="1589" t="s">
        <v>747</v>
      </c>
      <c r="B19" s="1590"/>
      <c r="C19" s="1590"/>
      <c r="D19" s="1590"/>
      <c r="E19" s="1590"/>
      <c r="F19" s="1590"/>
      <c r="G19" s="1590"/>
      <c r="H19" s="1590"/>
      <c r="I19" s="1591"/>
      <c r="J19" s="381"/>
      <c r="K19" s="381"/>
      <c r="L19" s="382"/>
    </row>
    <row r="20" spans="1:16" ht="27" customHeight="1">
      <c r="A20" s="1592" t="s">
        <v>748</v>
      </c>
      <c r="B20" s="1591"/>
      <c r="C20" s="1591"/>
      <c r="D20" s="1591"/>
      <c r="E20" s="1591"/>
      <c r="F20" s="1591"/>
      <c r="G20" s="1591"/>
      <c r="H20" s="1591"/>
      <c r="I20" s="1591"/>
      <c r="J20" s="381"/>
      <c r="K20" s="381"/>
      <c r="L20" s="381"/>
    </row>
    <row r="21" spans="1:16" ht="16" customHeight="1">
      <c r="A21" s="1590"/>
      <c r="B21" s="1590"/>
      <c r="C21" s="1590"/>
      <c r="D21" s="1590"/>
      <c r="E21" s="1590"/>
      <c r="F21" s="1590"/>
      <c r="G21" s="1590"/>
      <c r="H21" s="1590"/>
      <c r="I21" s="1590"/>
      <c r="J21" s="541"/>
      <c r="K21" s="541"/>
      <c r="L21" s="298"/>
      <c r="M21" s="299"/>
      <c r="N21" s="299"/>
      <c r="O21" s="299"/>
      <c r="P21" s="299"/>
    </row>
    <row r="22" spans="1:16" ht="13.5" thickBot="1">
      <c r="A22" s="300"/>
      <c r="B22" s="540"/>
      <c r="C22" s="540"/>
      <c r="E22" s="540"/>
      <c r="F22" s="540"/>
      <c r="G22" s="540"/>
    </row>
    <row r="23" spans="1:16" ht="15.5">
      <c r="A23" s="1596" t="s">
        <v>749</v>
      </c>
      <c r="B23" s="1597"/>
      <c r="C23" s="1597"/>
      <c r="D23" s="1597"/>
      <c r="E23" s="1597"/>
      <c r="F23" s="1597"/>
      <c r="G23" s="1597"/>
      <c r="H23" s="1597"/>
      <c r="I23" s="1598"/>
    </row>
    <row r="24" spans="1:16" ht="16.5" customHeight="1">
      <c r="A24" s="1599" t="s">
        <v>1</v>
      </c>
      <c r="B24" s="1600"/>
      <c r="C24" s="1600"/>
      <c r="D24" s="1600"/>
      <c r="E24" s="1600"/>
      <c r="F24" s="1600"/>
      <c r="G24" s="1600"/>
      <c r="H24" s="1600"/>
      <c r="I24" s="1601"/>
    </row>
    <row r="25" spans="1:16" ht="16.5" customHeight="1" thickBot="1">
      <c r="A25" s="1602" t="s">
        <v>785</v>
      </c>
      <c r="B25" s="1603"/>
      <c r="C25" s="1603"/>
      <c r="D25" s="1603"/>
      <c r="E25" s="1603"/>
      <c r="F25" s="1603"/>
      <c r="G25" s="1603"/>
      <c r="H25" s="1603"/>
      <c r="I25" s="1604"/>
    </row>
    <row r="26" spans="1:16" ht="75" customHeight="1" thickBot="1">
      <c r="A26" s="277" t="s">
        <v>368</v>
      </c>
      <c r="B26" s="278" t="s">
        <v>741</v>
      </c>
      <c r="C26" s="278" t="s">
        <v>577</v>
      </c>
      <c r="D26" s="279" t="s">
        <v>742</v>
      </c>
      <c r="E26" s="278" t="s">
        <v>750</v>
      </c>
      <c r="F26" s="278" t="s">
        <v>744</v>
      </c>
      <c r="G26" s="278" t="s">
        <v>745</v>
      </c>
      <c r="H26" s="279" t="s">
        <v>582</v>
      </c>
      <c r="I26" s="280" t="s">
        <v>751</v>
      </c>
    </row>
    <row r="27" spans="1:16" ht="13">
      <c r="A27" s="281" t="s">
        <v>376</v>
      </c>
      <c r="B27" s="302">
        <v>39800</v>
      </c>
      <c r="C27" s="302">
        <v>0</v>
      </c>
      <c r="D27" s="332" t="s">
        <v>565</v>
      </c>
      <c r="E27" s="542">
        <v>0</v>
      </c>
      <c r="F27" s="302">
        <v>0</v>
      </c>
      <c r="G27" s="302">
        <v>0</v>
      </c>
      <c r="H27" s="332" t="s">
        <v>565</v>
      </c>
      <c r="I27" s="333" t="s">
        <v>565</v>
      </c>
    </row>
    <row r="28" spans="1:16" ht="13">
      <c r="A28" s="285" t="s">
        <v>377</v>
      </c>
      <c r="B28" s="302">
        <v>39689</v>
      </c>
      <c r="C28" s="302">
        <v>0</v>
      </c>
      <c r="D28" s="332" t="s">
        <v>565</v>
      </c>
      <c r="E28" s="542">
        <v>0</v>
      </c>
      <c r="F28" s="302">
        <v>0</v>
      </c>
      <c r="G28" s="302">
        <v>0</v>
      </c>
      <c r="H28" s="332" t="s">
        <v>565</v>
      </c>
      <c r="I28" s="333" t="s">
        <v>565</v>
      </c>
    </row>
    <row r="29" spans="1:16" ht="13">
      <c r="A29" s="285" t="s">
        <v>378</v>
      </c>
      <c r="B29" s="302">
        <v>39907</v>
      </c>
      <c r="C29" s="920">
        <v>0</v>
      </c>
      <c r="D29" s="332" t="s">
        <v>565</v>
      </c>
      <c r="E29" s="921">
        <v>0</v>
      </c>
      <c r="F29" s="920">
        <v>0</v>
      </c>
      <c r="G29" s="302">
        <v>0</v>
      </c>
      <c r="H29" s="332" t="s">
        <v>565</v>
      </c>
      <c r="I29" s="333" t="s">
        <v>565</v>
      </c>
    </row>
    <row r="30" spans="1:16" ht="13">
      <c r="A30" s="285" t="s">
        <v>379</v>
      </c>
      <c r="B30" s="302">
        <v>39730</v>
      </c>
      <c r="C30" s="920">
        <v>0</v>
      </c>
      <c r="D30" s="332" t="s">
        <v>565</v>
      </c>
      <c r="E30" s="921">
        <v>0</v>
      </c>
      <c r="F30" s="920">
        <v>0</v>
      </c>
      <c r="G30" s="302">
        <v>0</v>
      </c>
      <c r="H30" s="332" t="s">
        <v>565</v>
      </c>
      <c r="I30" s="333" t="s">
        <v>565</v>
      </c>
    </row>
    <row r="31" spans="1:16" ht="13">
      <c r="A31" s="285" t="s">
        <v>380</v>
      </c>
      <c r="B31" s="302">
        <v>39278</v>
      </c>
      <c r="C31" s="920">
        <v>0</v>
      </c>
      <c r="D31" s="332" t="s">
        <v>565</v>
      </c>
      <c r="E31" s="921">
        <v>0</v>
      </c>
      <c r="F31" s="920">
        <v>0</v>
      </c>
      <c r="G31" s="302">
        <v>0</v>
      </c>
      <c r="H31" s="332" t="s">
        <v>565</v>
      </c>
      <c r="I31" s="333" t="s">
        <v>565</v>
      </c>
    </row>
    <row r="32" spans="1:16" ht="13">
      <c r="A32" s="285" t="s">
        <v>381</v>
      </c>
      <c r="B32" s="302">
        <v>38948</v>
      </c>
      <c r="C32" s="920">
        <v>0</v>
      </c>
      <c r="D32" s="332" t="s">
        <v>565</v>
      </c>
      <c r="E32" s="921">
        <v>0</v>
      </c>
      <c r="F32" s="920">
        <v>0</v>
      </c>
      <c r="G32" s="302">
        <v>0</v>
      </c>
      <c r="H32" s="332" t="s">
        <v>565</v>
      </c>
      <c r="I32" s="333" t="s">
        <v>565</v>
      </c>
    </row>
    <row r="33" spans="1:12" ht="13">
      <c r="A33" s="285" t="s">
        <v>382</v>
      </c>
      <c r="B33" s="302"/>
      <c r="C33" s="920"/>
      <c r="D33" s="332"/>
      <c r="E33" s="921"/>
      <c r="F33" s="920"/>
      <c r="G33" s="302"/>
      <c r="H33" s="332"/>
      <c r="I33" s="333"/>
    </row>
    <row r="34" spans="1:12" ht="13">
      <c r="A34" s="285" t="s">
        <v>383</v>
      </c>
      <c r="B34" s="302"/>
      <c r="C34" s="920"/>
      <c r="D34" s="332"/>
      <c r="E34" s="921"/>
      <c r="F34" s="920"/>
      <c r="G34" s="302"/>
      <c r="H34" s="332"/>
      <c r="I34" s="333"/>
    </row>
    <row r="35" spans="1:12" ht="13">
      <c r="A35" s="285" t="s">
        <v>384</v>
      </c>
      <c r="B35" s="302"/>
      <c r="C35" s="920"/>
      <c r="D35" s="332"/>
      <c r="E35" s="921"/>
      <c r="F35" s="920"/>
      <c r="G35" s="302"/>
      <c r="H35" s="332"/>
      <c r="I35" s="333"/>
      <c r="J35" s="544"/>
    </row>
    <row r="36" spans="1:12" ht="13">
      <c r="A36" s="285" t="s">
        <v>385</v>
      </c>
      <c r="B36" s="302"/>
      <c r="C36" s="920"/>
      <c r="D36" s="332"/>
      <c r="E36" s="921"/>
      <c r="F36" s="920"/>
      <c r="G36" s="302"/>
      <c r="H36" s="332"/>
      <c r="I36" s="333"/>
    </row>
    <row r="37" spans="1:12" ht="13">
      <c r="A37" s="285" t="s">
        <v>386</v>
      </c>
      <c r="B37" s="302"/>
      <c r="C37" s="920"/>
      <c r="D37" s="332"/>
      <c r="E37" s="921"/>
      <c r="F37" s="920"/>
      <c r="G37" s="302"/>
      <c r="H37" s="332"/>
      <c r="I37" s="333"/>
    </row>
    <row r="38" spans="1:12" ht="13.5" thickBot="1">
      <c r="A38" s="287" t="s">
        <v>387</v>
      </c>
      <c r="B38" s="334"/>
      <c r="C38" s="920"/>
      <c r="D38" s="332"/>
      <c r="E38" s="921"/>
      <c r="F38" s="920"/>
      <c r="G38" s="302"/>
      <c r="H38" s="332"/>
      <c r="I38" s="333"/>
    </row>
    <row r="39" spans="1:12" ht="13.5" thickBot="1">
      <c r="A39" s="289" t="s">
        <v>566</v>
      </c>
      <c r="B39" s="290">
        <f>_xlfn.IFS(B38&lt;&gt;0,B38,B37&lt;&gt;0,B37,B36&lt;&gt;0,B36,B35&lt;&gt;0,B35,B34&lt;&gt;0,B34,B33&lt;&gt;0,B33,B32&lt;&gt;0,B32,B31&lt;&gt;0,B31,B30&lt;&gt;0,B30,B29&lt;&gt;0,B29,B28&lt;&gt;0,B28,B27&lt;&gt;0,B27)</f>
        <v>38948</v>
      </c>
      <c r="C39" s="290">
        <f>SUM(C27:C38)</f>
        <v>0</v>
      </c>
      <c r="D39" s="291">
        <f t="shared" ref="D39" si="1">IF(B39&gt;0,(C39/B39),0)</f>
        <v>0</v>
      </c>
      <c r="E39" s="290">
        <f>SUM(E27:E38)</f>
        <v>0</v>
      </c>
      <c r="F39" s="290">
        <f>SUM(F27:F38)</f>
        <v>0</v>
      </c>
      <c r="G39" s="290">
        <f>SUM(G27:G38)</f>
        <v>0</v>
      </c>
      <c r="H39" s="291">
        <f>IF(C39=0,0,G39/C39)</f>
        <v>0</v>
      </c>
      <c r="I39" s="292">
        <f>IF(B39&gt;0,G39/B39,0)</f>
        <v>0</v>
      </c>
      <c r="L39" s="383"/>
    </row>
    <row r="40" spans="1:12" s="381" customFormat="1">
      <c r="A40" s="546"/>
      <c r="B40" s="546"/>
      <c r="C40" s="546"/>
      <c r="D40" s="546"/>
      <c r="E40" s="546"/>
      <c r="F40" s="546"/>
      <c r="G40" s="546"/>
      <c r="H40" s="546"/>
      <c r="I40" s="546"/>
      <c r="J40" s="378"/>
      <c r="K40" s="378"/>
      <c r="L40" s="378"/>
    </row>
    <row r="41" spans="1:12" ht="12.75" customHeight="1">
      <c r="A41" s="1593"/>
      <c r="B41" s="1590"/>
      <c r="C41" s="1590"/>
      <c r="D41" s="1590"/>
      <c r="E41" s="1590"/>
      <c r="F41" s="1590"/>
      <c r="G41" s="1590"/>
      <c r="H41" s="1590"/>
      <c r="I41" s="1591"/>
    </row>
    <row r="42" spans="1:12">
      <c r="A42" s="1589" t="s">
        <v>747</v>
      </c>
      <c r="B42" s="1590"/>
      <c r="C42" s="1590"/>
      <c r="D42" s="1590"/>
      <c r="E42" s="1590"/>
      <c r="F42" s="1590"/>
      <c r="G42" s="1590"/>
      <c r="H42" s="1590"/>
      <c r="I42" s="1591"/>
    </row>
    <row r="43" spans="1:12" s="381" customFormat="1" ht="25.5" customHeight="1">
      <c r="A43" s="1592" t="s">
        <v>595</v>
      </c>
      <c r="B43" s="1592"/>
      <c r="C43" s="1592"/>
      <c r="D43" s="1592"/>
      <c r="E43" s="1592"/>
      <c r="F43" s="1592"/>
      <c r="G43" s="1592"/>
      <c r="H43" s="1592"/>
      <c r="I43" s="1592"/>
    </row>
    <row r="44" spans="1:12">
      <c r="B44" s="264"/>
    </row>
  </sheetData>
  <mergeCells count="12">
    <mergeCell ref="A42:I42"/>
    <mergeCell ref="A43:I43"/>
    <mergeCell ref="A41:I41"/>
    <mergeCell ref="A1:I1"/>
    <mergeCell ref="A2:I2"/>
    <mergeCell ref="A3:I3"/>
    <mergeCell ref="A19:I19"/>
    <mergeCell ref="A20:I20"/>
    <mergeCell ref="A21:I21"/>
    <mergeCell ref="A23:I23"/>
    <mergeCell ref="A24:I24"/>
    <mergeCell ref="A25:I25"/>
  </mergeCells>
  <printOptions horizontalCentered="1" verticalCentered="1"/>
  <pageMargins left="0.25" right="0.25" top="0.5" bottom="0.5" header="0.5" footer="0.5"/>
  <pageSetup scale="89" orientation="portrait" r:id="rId1"/>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S64"/>
  <sheetViews>
    <sheetView zoomScale="90" zoomScaleNormal="90" workbookViewId="0">
      <selection sqref="A1:M1"/>
    </sheetView>
  </sheetViews>
  <sheetFormatPr defaultColWidth="8.54296875" defaultRowHeight="12.5"/>
  <cols>
    <col min="1" max="1" width="20" style="378" customWidth="1"/>
    <col min="2" max="10" width="10.54296875" style="378" customWidth="1"/>
    <col min="11" max="16384" width="8.54296875" style="378"/>
  </cols>
  <sheetData>
    <row r="1" spans="1:13" ht="15.5">
      <c r="A1" s="1476" t="s">
        <v>752</v>
      </c>
      <c r="B1" s="1476"/>
      <c r="C1" s="1476"/>
      <c r="D1" s="1476"/>
      <c r="E1" s="1476"/>
      <c r="F1" s="1476"/>
      <c r="G1" s="1476"/>
      <c r="H1" s="1476"/>
      <c r="I1" s="1476"/>
      <c r="J1" s="1476"/>
      <c r="K1" s="1174"/>
      <c r="L1" s="1174"/>
      <c r="M1" s="1174"/>
    </row>
    <row r="2" spans="1:13" ht="15.5">
      <c r="A2" s="1477" t="s">
        <v>1</v>
      </c>
      <c r="B2" s="1607"/>
      <c r="C2" s="1607"/>
      <c r="D2" s="1607"/>
      <c r="E2" s="1607"/>
      <c r="F2" s="1607"/>
      <c r="G2" s="1607"/>
      <c r="H2" s="1607"/>
      <c r="I2" s="1607"/>
      <c r="J2" s="1607"/>
    </row>
    <row r="3" spans="1:13" ht="16" thickBot="1">
      <c r="A3" s="1608" t="s">
        <v>785</v>
      </c>
      <c r="B3" s="1607"/>
      <c r="C3" s="1607"/>
      <c r="D3" s="1607"/>
      <c r="E3" s="1607"/>
      <c r="F3" s="1607"/>
      <c r="G3" s="1607"/>
      <c r="H3" s="1607"/>
      <c r="I3" s="1607"/>
      <c r="J3" s="1607"/>
    </row>
    <row r="4" spans="1:13" ht="36" customHeight="1" thickBot="1">
      <c r="A4" s="1535" t="s">
        <v>323</v>
      </c>
      <c r="B4" s="1478" t="s">
        <v>597</v>
      </c>
      <c r="C4" s="1508"/>
      <c r="D4" s="1505"/>
      <c r="E4" s="1478" t="s">
        <v>598</v>
      </c>
      <c r="F4" s="1508"/>
      <c r="G4" s="1505"/>
      <c r="H4" s="1537" t="s">
        <v>779</v>
      </c>
      <c r="I4" s="1508"/>
      <c r="J4" s="1505"/>
    </row>
    <row r="5" spans="1:13" ht="13.5" thickBot="1">
      <c r="A5" s="1536"/>
      <c r="B5" s="768" t="s">
        <v>325</v>
      </c>
      <c r="C5" s="769" t="s">
        <v>600</v>
      </c>
      <c r="D5" s="770" t="s">
        <v>9</v>
      </c>
      <c r="E5" s="1194" t="s">
        <v>325</v>
      </c>
      <c r="F5" s="1196" t="s">
        <v>600</v>
      </c>
      <c r="G5" s="1195" t="s">
        <v>9</v>
      </c>
      <c r="H5" s="726" t="s">
        <v>325</v>
      </c>
      <c r="I5" s="769" t="s">
        <v>326</v>
      </c>
      <c r="J5" s="770" t="s">
        <v>9</v>
      </c>
    </row>
    <row r="6" spans="1:13">
      <c r="A6" s="772" t="s">
        <v>601</v>
      </c>
      <c r="B6" s="776">
        <v>14248.880669287675</v>
      </c>
      <c r="C6" s="731">
        <v>0.26556271232399997</v>
      </c>
      <c r="D6" s="777">
        <f>SUM(B6:C6)</f>
        <v>14249.146231999999</v>
      </c>
      <c r="E6" s="776">
        <v>3795</v>
      </c>
      <c r="F6" s="731">
        <v>0</v>
      </c>
      <c r="G6" s="777">
        <f>SUM(E6:F6)</f>
        <v>3795</v>
      </c>
      <c r="H6" s="784">
        <f>E6/B6</f>
        <v>0.26633671009539855</v>
      </c>
      <c r="I6" s="784">
        <f>F6/C6</f>
        <v>0</v>
      </c>
      <c r="J6" s="528">
        <f>G6/D6</f>
        <v>0.26633174635245055</v>
      </c>
    </row>
    <row r="7" spans="1:13">
      <c r="A7" s="773" t="s">
        <v>602</v>
      </c>
      <c r="B7" s="778">
        <v>0</v>
      </c>
      <c r="C7" s="304">
        <v>6.4663050000000002</v>
      </c>
      <c r="D7" s="779">
        <f t="shared" ref="D7:D53" si="0">SUM(B7:C7)</f>
        <v>6.4663050000000002</v>
      </c>
      <c r="E7" s="778">
        <v>0</v>
      </c>
      <c r="F7" s="304">
        <v>0</v>
      </c>
      <c r="G7" s="779">
        <f t="shared" ref="G7:G53" si="1">SUM(E7:F7)</f>
        <v>0</v>
      </c>
      <c r="H7" s="785" t="s">
        <v>565</v>
      </c>
      <c r="I7" s="730">
        <f t="shared" ref="I7:I54" si="2">F7/C7</f>
        <v>0</v>
      </c>
      <c r="J7" s="529">
        <f t="shared" ref="J7:J54" si="3">G7/D7</f>
        <v>0</v>
      </c>
    </row>
    <row r="8" spans="1:13">
      <c r="A8" s="773" t="s">
        <v>603</v>
      </c>
      <c r="B8" s="778">
        <v>7.8529796883969993E-2</v>
      </c>
      <c r="C8" s="304">
        <v>453.38499820311597</v>
      </c>
      <c r="D8" s="779">
        <f t="shared" si="0"/>
        <v>453.46352799999994</v>
      </c>
      <c r="E8" s="778">
        <v>0</v>
      </c>
      <c r="F8" s="304">
        <v>147</v>
      </c>
      <c r="G8" s="779">
        <f t="shared" si="1"/>
        <v>147</v>
      </c>
      <c r="H8" s="785">
        <f t="shared" ref="H8:H54" si="4">E8/B8</f>
        <v>0</v>
      </c>
      <c r="I8" s="730">
        <f t="shared" si="2"/>
        <v>0.32422775473956938</v>
      </c>
      <c r="J8" s="529">
        <f t="shared" si="3"/>
        <v>0.3241716057040866</v>
      </c>
    </row>
    <row r="9" spans="1:13">
      <c r="A9" s="773" t="s">
        <v>604</v>
      </c>
      <c r="B9" s="778">
        <v>2227.6121776960035</v>
      </c>
      <c r="C9" s="304">
        <v>1138.8096453039971</v>
      </c>
      <c r="D9" s="779">
        <f t="shared" si="0"/>
        <v>3366.4218230000006</v>
      </c>
      <c r="E9" s="778">
        <v>441</v>
      </c>
      <c r="F9" s="304">
        <v>189</v>
      </c>
      <c r="G9" s="779">
        <f t="shared" si="1"/>
        <v>630</v>
      </c>
      <c r="H9" s="785">
        <f t="shared" si="4"/>
        <v>0.19796982814850733</v>
      </c>
      <c r="I9" s="730">
        <f t="shared" si="2"/>
        <v>0.16596276715723443</v>
      </c>
      <c r="J9" s="529">
        <f t="shared" si="3"/>
        <v>0.18714232295421995</v>
      </c>
    </row>
    <row r="10" spans="1:13">
      <c r="A10" s="773" t="s">
        <v>605</v>
      </c>
      <c r="B10" s="778">
        <v>0.88916697677702317</v>
      </c>
      <c r="C10" s="304">
        <v>751.96918802322296</v>
      </c>
      <c r="D10" s="779">
        <f t="shared" si="0"/>
        <v>752.85835499999996</v>
      </c>
      <c r="E10" s="778">
        <v>1</v>
      </c>
      <c r="F10" s="304">
        <v>165</v>
      </c>
      <c r="G10" s="779">
        <f t="shared" si="1"/>
        <v>166</v>
      </c>
      <c r="H10" s="785">
        <f t="shared" si="4"/>
        <v>1.1246481550908638</v>
      </c>
      <c r="I10" s="730">
        <f t="shared" si="2"/>
        <v>0.21942388415375383</v>
      </c>
      <c r="J10" s="529">
        <f t="shared" si="3"/>
        <v>0.22049300362748847</v>
      </c>
    </row>
    <row r="11" spans="1:13">
      <c r="A11" s="773" t="s">
        <v>606</v>
      </c>
      <c r="B11" s="778">
        <v>2.650098947999993</v>
      </c>
      <c r="C11" s="304">
        <v>637.75891105200003</v>
      </c>
      <c r="D11" s="779">
        <f t="shared" si="0"/>
        <v>640.40901000000008</v>
      </c>
      <c r="E11" s="778">
        <v>0</v>
      </c>
      <c r="F11" s="304">
        <v>78</v>
      </c>
      <c r="G11" s="779">
        <f t="shared" si="1"/>
        <v>78</v>
      </c>
      <c r="H11" s="785">
        <f t="shared" si="4"/>
        <v>0</v>
      </c>
      <c r="I11" s="730">
        <f t="shared" si="2"/>
        <v>0.12230326954011031</v>
      </c>
      <c r="J11" s="529">
        <f t="shared" si="3"/>
        <v>0.12179716209801607</v>
      </c>
    </row>
    <row r="12" spans="1:13">
      <c r="A12" s="773" t="s">
        <v>607</v>
      </c>
      <c r="B12" s="778">
        <v>13437.102358942248</v>
      </c>
      <c r="C12" s="304">
        <v>6.7568057755000008E-2</v>
      </c>
      <c r="D12" s="779">
        <f t="shared" si="0"/>
        <v>13437.169927000003</v>
      </c>
      <c r="E12" s="778">
        <v>3825</v>
      </c>
      <c r="F12" s="304">
        <v>0</v>
      </c>
      <c r="G12" s="779">
        <f t="shared" si="1"/>
        <v>3825</v>
      </c>
      <c r="H12" s="785">
        <f t="shared" si="4"/>
        <v>0.28465958640662609</v>
      </c>
      <c r="I12" s="730">
        <f t="shared" si="2"/>
        <v>0</v>
      </c>
      <c r="J12" s="529">
        <f t="shared" si="3"/>
        <v>0.28465815501181013</v>
      </c>
    </row>
    <row r="13" spans="1:13">
      <c r="A13" s="773" t="s">
        <v>608</v>
      </c>
      <c r="B13" s="778">
        <v>854.06994214067504</v>
      </c>
      <c r="C13" s="304">
        <v>676.927519859325</v>
      </c>
      <c r="D13" s="779">
        <f t="shared" si="0"/>
        <v>1530.997462</v>
      </c>
      <c r="E13" s="778">
        <v>346</v>
      </c>
      <c r="F13" s="304">
        <v>221</v>
      </c>
      <c r="G13" s="779">
        <f t="shared" si="1"/>
        <v>567</v>
      </c>
      <c r="H13" s="785">
        <f t="shared" si="4"/>
        <v>0.40511904579239938</v>
      </c>
      <c r="I13" s="730">
        <f t="shared" si="2"/>
        <v>0.32647512993108463</v>
      </c>
      <c r="J13" s="529">
        <f t="shared" si="3"/>
        <v>0.37034679290670175</v>
      </c>
    </row>
    <row r="14" spans="1:13">
      <c r="A14" s="773" t="s">
        <v>609</v>
      </c>
      <c r="B14" s="778">
        <v>16482.227995453952</v>
      </c>
      <c r="C14" s="304">
        <v>21.328692546048</v>
      </c>
      <c r="D14" s="779">
        <f t="shared" si="0"/>
        <v>16503.556688000001</v>
      </c>
      <c r="E14" s="778">
        <v>3577</v>
      </c>
      <c r="F14" s="304">
        <v>4</v>
      </c>
      <c r="G14" s="779">
        <f t="shared" si="1"/>
        <v>3581</v>
      </c>
      <c r="H14" s="785">
        <f t="shared" si="4"/>
        <v>0.21702163087336196</v>
      </c>
      <c r="I14" s="730">
        <f t="shared" si="2"/>
        <v>0.18754079704436272</v>
      </c>
      <c r="J14" s="529">
        <f t="shared" si="3"/>
        <v>0.21698353074424268</v>
      </c>
    </row>
    <row r="15" spans="1:13">
      <c r="A15" s="773" t="s">
        <v>610</v>
      </c>
      <c r="B15" s="778">
        <v>7.8214134599988938E-2</v>
      </c>
      <c r="C15" s="304">
        <v>803.45987586539991</v>
      </c>
      <c r="D15" s="779">
        <f t="shared" si="0"/>
        <v>803.5380899999999</v>
      </c>
      <c r="E15" s="778">
        <v>0</v>
      </c>
      <c r="F15" s="304">
        <v>95</v>
      </c>
      <c r="G15" s="779">
        <f t="shared" si="1"/>
        <v>95</v>
      </c>
      <c r="H15" s="785">
        <f t="shared" si="4"/>
        <v>0</v>
      </c>
      <c r="I15" s="730">
        <f t="shared" si="2"/>
        <v>0.11823863624512213</v>
      </c>
      <c r="J15" s="529">
        <f t="shared" si="3"/>
        <v>0.11822712722927672</v>
      </c>
    </row>
    <row r="16" spans="1:13">
      <c r="A16" s="773" t="s">
        <v>611</v>
      </c>
      <c r="B16" s="778">
        <v>0</v>
      </c>
      <c r="C16" s="304">
        <v>1693.1714120000001</v>
      </c>
      <c r="D16" s="779">
        <f t="shared" si="0"/>
        <v>1693.1714120000001</v>
      </c>
      <c r="E16" s="778">
        <v>0</v>
      </c>
      <c r="F16" s="304">
        <v>418</v>
      </c>
      <c r="G16" s="779">
        <f t="shared" si="1"/>
        <v>418</v>
      </c>
      <c r="H16" s="785" t="s">
        <v>565</v>
      </c>
      <c r="I16" s="730">
        <f t="shared" si="2"/>
        <v>0.24687400049251479</v>
      </c>
      <c r="J16" s="529">
        <f t="shared" si="3"/>
        <v>0.24687400049251479</v>
      </c>
    </row>
    <row r="17" spans="1:10">
      <c r="A17" s="773" t="s">
        <v>612</v>
      </c>
      <c r="B17" s="778">
        <v>5243.0604446778898</v>
      </c>
      <c r="C17" s="304">
        <v>9172.7404773221097</v>
      </c>
      <c r="D17" s="779">
        <f t="shared" si="0"/>
        <v>14415.800921999999</v>
      </c>
      <c r="E17" s="778">
        <v>1326</v>
      </c>
      <c r="F17" s="304">
        <v>804</v>
      </c>
      <c r="G17" s="779">
        <f t="shared" si="1"/>
        <v>2130</v>
      </c>
      <c r="H17" s="785">
        <f t="shared" si="4"/>
        <v>0.25290572443161363</v>
      </c>
      <c r="I17" s="730">
        <f t="shared" si="2"/>
        <v>8.7651013564347541E-2</v>
      </c>
      <c r="J17" s="529">
        <f t="shared" si="3"/>
        <v>0.14775453764413465</v>
      </c>
    </row>
    <row r="18" spans="1:10">
      <c r="A18" s="773" t="s">
        <v>613</v>
      </c>
      <c r="B18" s="778">
        <v>18.488339068734149</v>
      </c>
      <c r="C18" s="304">
        <v>1591.7331789312657</v>
      </c>
      <c r="D18" s="779">
        <f t="shared" si="0"/>
        <v>1610.2215179999998</v>
      </c>
      <c r="E18" s="778">
        <v>2</v>
      </c>
      <c r="F18" s="304">
        <v>224</v>
      </c>
      <c r="G18" s="779">
        <f t="shared" si="1"/>
        <v>226</v>
      </c>
      <c r="H18" s="785">
        <f t="shared" si="4"/>
        <v>0.1081762938555267</v>
      </c>
      <c r="I18" s="730">
        <f t="shared" si="2"/>
        <v>0.14072710361569513</v>
      </c>
      <c r="J18" s="529">
        <f t="shared" si="3"/>
        <v>0.14035335975431923</v>
      </c>
    </row>
    <row r="19" spans="1:10">
      <c r="A19" s="773" t="s">
        <v>614</v>
      </c>
      <c r="B19" s="778">
        <v>0</v>
      </c>
      <c r="C19" s="304">
        <v>1168.38157</v>
      </c>
      <c r="D19" s="779">
        <f t="shared" si="0"/>
        <v>1168.38157</v>
      </c>
      <c r="E19" s="778">
        <v>0</v>
      </c>
      <c r="F19" s="304">
        <v>236</v>
      </c>
      <c r="G19" s="779">
        <f t="shared" si="1"/>
        <v>236</v>
      </c>
      <c r="H19" s="785" t="s">
        <v>565</v>
      </c>
      <c r="I19" s="730">
        <f t="shared" si="2"/>
        <v>0.20198880747494161</v>
      </c>
      <c r="J19" s="529">
        <f t="shared" si="3"/>
        <v>0.20198880747494161</v>
      </c>
    </row>
    <row r="20" spans="1:10">
      <c r="A20" s="773" t="s">
        <v>615</v>
      </c>
      <c r="B20" s="778">
        <v>0</v>
      </c>
      <c r="C20" s="304">
        <v>14.563521</v>
      </c>
      <c r="D20" s="779">
        <f t="shared" si="0"/>
        <v>14.563521</v>
      </c>
      <c r="E20" s="778">
        <v>0</v>
      </c>
      <c r="F20" s="304">
        <v>1</v>
      </c>
      <c r="G20" s="779">
        <f t="shared" si="1"/>
        <v>1</v>
      </c>
      <c r="H20" s="785" t="s">
        <v>565</v>
      </c>
      <c r="I20" s="730">
        <f t="shared" si="2"/>
        <v>6.8664713704879476E-2</v>
      </c>
      <c r="J20" s="529">
        <f t="shared" si="3"/>
        <v>6.8664713704879476E-2</v>
      </c>
    </row>
    <row r="21" spans="1:10">
      <c r="A21" s="773" t="s">
        <v>616</v>
      </c>
      <c r="B21" s="778">
        <v>2530.2009705961259</v>
      </c>
      <c r="C21" s="304">
        <v>998.61271940387405</v>
      </c>
      <c r="D21" s="779">
        <f t="shared" si="0"/>
        <v>3528.81369</v>
      </c>
      <c r="E21" s="778">
        <v>380</v>
      </c>
      <c r="F21" s="304">
        <v>127</v>
      </c>
      <c r="G21" s="779">
        <f t="shared" si="1"/>
        <v>507</v>
      </c>
      <c r="H21" s="785">
        <f t="shared" si="4"/>
        <v>0.15018569845480315</v>
      </c>
      <c r="I21" s="730">
        <f t="shared" si="2"/>
        <v>0.12717642939278118</v>
      </c>
      <c r="J21" s="529">
        <f t="shared" si="3"/>
        <v>0.14367434626450909</v>
      </c>
    </row>
    <row r="22" spans="1:10">
      <c r="A22" s="773" t="s">
        <v>617</v>
      </c>
      <c r="B22" s="778">
        <v>1641.3663939999999</v>
      </c>
      <c r="C22" s="304">
        <v>0</v>
      </c>
      <c r="D22" s="779">
        <f t="shared" si="0"/>
        <v>1641.3663939999999</v>
      </c>
      <c r="E22" s="778">
        <v>481</v>
      </c>
      <c r="F22" s="304">
        <v>0</v>
      </c>
      <c r="G22" s="779">
        <f t="shared" si="1"/>
        <v>481</v>
      </c>
      <c r="H22" s="785">
        <f t="shared" si="4"/>
        <v>0.29304852454533686</v>
      </c>
      <c r="I22" s="730" t="s">
        <v>565</v>
      </c>
      <c r="J22" s="529">
        <f t="shared" si="3"/>
        <v>0.29304852454533686</v>
      </c>
    </row>
    <row r="23" spans="1:10">
      <c r="A23" s="773" t="s">
        <v>618</v>
      </c>
      <c r="B23" s="778">
        <v>2.0841875041040225</v>
      </c>
      <c r="C23" s="304">
        <v>260.80525549589601</v>
      </c>
      <c r="D23" s="779">
        <f t="shared" si="0"/>
        <v>262.88944300000003</v>
      </c>
      <c r="E23" s="778">
        <v>1</v>
      </c>
      <c r="F23" s="304">
        <v>56</v>
      </c>
      <c r="G23" s="779">
        <f t="shared" si="1"/>
        <v>57</v>
      </c>
      <c r="H23" s="785">
        <f t="shared" si="4"/>
        <v>0.47980327971013959</v>
      </c>
      <c r="I23" s="730">
        <f t="shared" si="2"/>
        <v>0.21471959947095931</v>
      </c>
      <c r="J23" s="529">
        <f t="shared" si="3"/>
        <v>0.21682118288789556</v>
      </c>
    </row>
    <row r="24" spans="1:10">
      <c r="A24" s="773" t="s">
        <v>619</v>
      </c>
      <c r="B24" s="778">
        <v>2.0777963237460426</v>
      </c>
      <c r="C24" s="304">
        <v>1225.8780276762541</v>
      </c>
      <c r="D24" s="779">
        <f t="shared" si="0"/>
        <v>1227.9558240000001</v>
      </c>
      <c r="E24" s="778">
        <v>0</v>
      </c>
      <c r="F24" s="304">
        <v>206</v>
      </c>
      <c r="G24" s="779">
        <f t="shared" si="1"/>
        <v>206</v>
      </c>
      <c r="H24" s="785">
        <f t="shared" si="4"/>
        <v>0</v>
      </c>
      <c r="I24" s="730">
        <f t="shared" si="2"/>
        <v>0.16804281939084006</v>
      </c>
      <c r="J24" s="529">
        <f t="shared" si="3"/>
        <v>0.16775847793039173</v>
      </c>
    </row>
    <row r="25" spans="1:10">
      <c r="A25" s="773" t="s">
        <v>620</v>
      </c>
      <c r="B25" s="778">
        <v>2798.4846168557278</v>
      </c>
      <c r="C25" s="304">
        <v>2613.4409231442723</v>
      </c>
      <c r="D25" s="779">
        <f t="shared" si="0"/>
        <v>5411.9255400000002</v>
      </c>
      <c r="E25" s="778">
        <v>375</v>
      </c>
      <c r="F25" s="304">
        <v>510</v>
      </c>
      <c r="G25" s="779">
        <f t="shared" si="1"/>
        <v>885</v>
      </c>
      <c r="H25" s="785">
        <f t="shared" si="4"/>
        <v>0.13400109392823317</v>
      </c>
      <c r="I25" s="730">
        <f t="shared" si="2"/>
        <v>0.19514502718753285</v>
      </c>
      <c r="J25" s="529">
        <f t="shared" si="3"/>
        <v>0.16352774875760762</v>
      </c>
    </row>
    <row r="26" spans="1:10">
      <c r="A26" s="773" t="s">
        <v>621</v>
      </c>
      <c r="B26" s="778">
        <v>6949.0374588940413</v>
      </c>
      <c r="C26" s="304">
        <v>924.916822105959</v>
      </c>
      <c r="D26" s="779">
        <f t="shared" si="0"/>
        <v>7873.9542810000003</v>
      </c>
      <c r="E26" s="778">
        <v>921</v>
      </c>
      <c r="F26" s="304">
        <v>122</v>
      </c>
      <c r="G26" s="779">
        <f t="shared" si="1"/>
        <v>1043</v>
      </c>
      <c r="H26" s="785">
        <f t="shared" si="4"/>
        <v>0.1325363412484151</v>
      </c>
      <c r="I26" s="730">
        <f t="shared" si="2"/>
        <v>0.13190375294744461</v>
      </c>
      <c r="J26" s="529">
        <f t="shared" si="3"/>
        <v>0.13246203404009832</v>
      </c>
    </row>
    <row r="27" spans="1:10">
      <c r="A27" s="773" t="s">
        <v>622</v>
      </c>
      <c r="B27" s="778">
        <v>2240.8039866468748</v>
      </c>
      <c r="C27" s="304">
        <v>4.6292353125000012E-2</v>
      </c>
      <c r="D27" s="779">
        <f t="shared" si="0"/>
        <v>2240.8502789999998</v>
      </c>
      <c r="E27" s="778">
        <v>399</v>
      </c>
      <c r="F27" s="304">
        <v>0</v>
      </c>
      <c r="G27" s="779">
        <f t="shared" si="1"/>
        <v>399</v>
      </c>
      <c r="H27" s="785">
        <f t="shared" si="4"/>
        <v>0.17806108984885427</v>
      </c>
      <c r="I27" s="730">
        <f t="shared" si="2"/>
        <v>0</v>
      </c>
      <c r="J27" s="529">
        <f t="shared" si="3"/>
        <v>0.17805741139388279</v>
      </c>
    </row>
    <row r="28" spans="1:10">
      <c r="A28" s="773" t="s">
        <v>623</v>
      </c>
      <c r="B28" s="778">
        <v>0.46032319009600542</v>
      </c>
      <c r="C28" s="304">
        <v>767.15325580990395</v>
      </c>
      <c r="D28" s="779">
        <f t="shared" si="0"/>
        <v>767.61357899999996</v>
      </c>
      <c r="E28" s="778">
        <v>0</v>
      </c>
      <c r="F28" s="304">
        <v>278</v>
      </c>
      <c r="G28" s="779">
        <f t="shared" si="1"/>
        <v>278</v>
      </c>
      <c r="H28" s="785">
        <f t="shared" si="4"/>
        <v>0</v>
      </c>
      <c r="I28" s="730">
        <f t="shared" si="2"/>
        <v>0.36237870059810678</v>
      </c>
      <c r="J28" s="529">
        <f t="shared" si="3"/>
        <v>0.36216138901836703</v>
      </c>
    </row>
    <row r="29" spans="1:10">
      <c r="A29" s="773" t="s">
        <v>624</v>
      </c>
      <c r="B29" s="778">
        <v>1155.4885591971861</v>
      </c>
      <c r="C29" s="304">
        <v>1048.957855802814</v>
      </c>
      <c r="D29" s="779">
        <f t="shared" si="0"/>
        <v>2204.4464150000003</v>
      </c>
      <c r="E29" s="778">
        <v>547</v>
      </c>
      <c r="F29" s="304">
        <v>337</v>
      </c>
      <c r="G29" s="779">
        <f t="shared" si="1"/>
        <v>884</v>
      </c>
      <c r="H29" s="785">
        <f t="shared" si="4"/>
        <v>0.47339283080400757</v>
      </c>
      <c r="I29" s="730">
        <f t="shared" si="2"/>
        <v>0.32127124854037054</v>
      </c>
      <c r="J29" s="529">
        <f t="shared" si="3"/>
        <v>0.40100770605485542</v>
      </c>
    </row>
    <row r="30" spans="1:10">
      <c r="A30" s="773" t="s">
        <v>625</v>
      </c>
      <c r="B30" s="778">
        <v>5.6263119813040134</v>
      </c>
      <c r="C30" s="304">
        <v>135.78094601869597</v>
      </c>
      <c r="D30" s="779">
        <f t="shared" si="0"/>
        <v>141.40725799999998</v>
      </c>
      <c r="E30" s="778">
        <v>0</v>
      </c>
      <c r="F30" s="304">
        <v>44</v>
      </c>
      <c r="G30" s="779">
        <f t="shared" si="1"/>
        <v>44</v>
      </c>
      <c r="H30" s="785">
        <f t="shared" si="4"/>
        <v>0</v>
      </c>
      <c r="I30" s="730">
        <f t="shared" si="2"/>
        <v>0.32405135838383059</v>
      </c>
      <c r="J30" s="529">
        <f t="shared" si="3"/>
        <v>0.31115800293645468</v>
      </c>
    </row>
    <row r="31" spans="1:10">
      <c r="A31" s="773" t="s">
        <v>626</v>
      </c>
      <c r="B31" s="778">
        <v>58.365257999999997</v>
      </c>
      <c r="C31" s="304">
        <v>0</v>
      </c>
      <c r="D31" s="779">
        <f t="shared" si="0"/>
        <v>58.365257999999997</v>
      </c>
      <c r="E31" s="778">
        <v>35</v>
      </c>
      <c r="F31" s="304">
        <v>0</v>
      </c>
      <c r="G31" s="779">
        <f t="shared" si="1"/>
        <v>35</v>
      </c>
      <c r="H31" s="785">
        <f t="shared" si="4"/>
        <v>0.59967181161094163</v>
      </c>
      <c r="I31" s="730" t="s">
        <v>565</v>
      </c>
      <c r="J31" s="529">
        <f t="shared" si="3"/>
        <v>0.59967181161094163</v>
      </c>
    </row>
    <row r="32" spans="1:10">
      <c r="A32" s="773" t="s">
        <v>627</v>
      </c>
      <c r="B32" s="778">
        <v>16.718971951076014</v>
      </c>
      <c r="C32" s="304">
        <v>976.63791404892402</v>
      </c>
      <c r="D32" s="779">
        <f t="shared" si="0"/>
        <v>993.35688600000003</v>
      </c>
      <c r="E32" s="778">
        <v>6</v>
      </c>
      <c r="F32" s="304">
        <v>289</v>
      </c>
      <c r="G32" s="779">
        <f t="shared" si="1"/>
        <v>295</v>
      </c>
      <c r="H32" s="785">
        <f t="shared" si="4"/>
        <v>0.35887374041642833</v>
      </c>
      <c r="I32" s="730">
        <f t="shared" si="2"/>
        <v>0.29591314840714111</v>
      </c>
      <c r="J32" s="529">
        <f t="shared" si="3"/>
        <v>0.29697282432690558</v>
      </c>
    </row>
    <row r="33" spans="1:10">
      <c r="A33" s="773" t="s">
        <v>628</v>
      </c>
      <c r="B33" s="778">
        <v>0</v>
      </c>
      <c r="C33" s="304">
        <v>0</v>
      </c>
      <c r="D33" s="779">
        <f t="shared" si="0"/>
        <v>0</v>
      </c>
      <c r="E33" s="778">
        <v>0</v>
      </c>
      <c r="F33" s="304">
        <v>0</v>
      </c>
      <c r="G33" s="779">
        <f t="shared" si="1"/>
        <v>0</v>
      </c>
      <c r="H33" s="785" t="s">
        <v>565</v>
      </c>
      <c r="I33" s="730" t="s">
        <v>565</v>
      </c>
      <c r="J33" s="529" t="s">
        <v>565</v>
      </c>
    </row>
    <row r="34" spans="1:10">
      <c r="A34" s="773" t="s">
        <v>629</v>
      </c>
      <c r="B34" s="778">
        <v>6041.2414529999996</v>
      </c>
      <c r="C34" s="304">
        <v>0</v>
      </c>
      <c r="D34" s="779">
        <f t="shared" si="0"/>
        <v>6041.2414529999996</v>
      </c>
      <c r="E34" s="778">
        <v>1364</v>
      </c>
      <c r="F34" s="304">
        <v>0</v>
      </c>
      <c r="G34" s="779">
        <f t="shared" si="1"/>
        <v>1364</v>
      </c>
      <c r="H34" s="785">
        <f t="shared" si="4"/>
        <v>0.22578140778045808</v>
      </c>
      <c r="I34" s="730" t="s">
        <v>565</v>
      </c>
      <c r="J34" s="529">
        <f t="shared" si="3"/>
        <v>0.22578140778045808</v>
      </c>
    </row>
    <row r="35" spans="1:10">
      <c r="A35" s="773" t="s">
        <v>630</v>
      </c>
      <c r="B35" s="778">
        <v>11168.395193401881</v>
      </c>
      <c r="C35" s="304">
        <v>1010.4349715981191</v>
      </c>
      <c r="D35" s="779">
        <f t="shared" si="0"/>
        <v>12178.830164999999</v>
      </c>
      <c r="E35" s="778">
        <v>2711</v>
      </c>
      <c r="F35" s="304">
        <v>418</v>
      </c>
      <c r="G35" s="779">
        <f t="shared" si="1"/>
        <v>3129</v>
      </c>
      <c r="H35" s="785">
        <f t="shared" si="4"/>
        <v>0.24273854506882223</v>
      </c>
      <c r="I35" s="730">
        <f t="shared" si="2"/>
        <v>0.41368322727279017</v>
      </c>
      <c r="J35" s="529">
        <f t="shared" si="3"/>
        <v>0.25692122786901511</v>
      </c>
    </row>
    <row r="36" spans="1:10">
      <c r="A36" s="773" t="s">
        <v>631</v>
      </c>
      <c r="B36" s="778">
        <v>1556.1350748123064</v>
      </c>
      <c r="C36" s="304">
        <v>2249.7361751876938</v>
      </c>
      <c r="D36" s="779">
        <f t="shared" si="0"/>
        <v>3805.8712500000001</v>
      </c>
      <c r="E36" s="778">
        <v>171</v>
      </c>
      <c r="F36" s="304">
        <v>446</v>
      </c>
      <c r="G36" s="779">
        <f t="shared" si="1"/>
        <v>617</v>
      </c>
      <c r="H36" s="785">
        <f t="shared" si="4"/>
        <v>0.10988763300038412</v>
      </c>
      <c r="I36" s="730">
        <f t="shared" si="2"/>
        <v>0.19824546758812311</v>
      </c>
      <c r="J36" s="529">
        <f t="shared" si="3"/>
        <v>0.16211793817250122</v>
      </c>
    </row>
    <row r="37" spans="1:10">
      <c r="A37" s="773" t="s">
        <v>632</v>
      </c>
      <c r="B37" s="778">
        <v>6533.5757509999994</v>
      </c>
      <c r="C37" s="304">
        <v>0</v>
      </c>
      <c r="D37" s="779">
        <f t="shared" si="0"/>
        <v>6533.5757509999994</v>
      </c>
      <c r="E37" s="778">
        <v>1630</v>
      </c>
      <c r="F37" s="304">
        <v>0</v>
      </c>
      <c r="G37" s="779">
        <f t="shared" si="1"/>
        <v>1630</v>
      </c>
      <c r="H37" s="785">
        <f t="shared" si="4"/>
        <v>0.24948053900661052</v>
      </c>
      <c r="I37" s="730" t="s">
        <v>565</v>
      </c>
      <c r="J37" s="529">
        <f t="shared" si="3"/>
        <v>0.24948053900661052</v>
      </c>
    </row>
    <row r="38" spans="1:10">
      <c r="A38" s="773" t="s">
        <v>633</v>
      </c>
      <c r="B38" s="778">
        <v>4190.6721216424676</v>
      </c>
      <c r="C38" s="304">
        <v>339.14270635753201</v>
      </c>
      <c r="D38" s="779">
        <f t="shared" si="0"/>
        <v>4529.8148279999996</v>
      </c>
      <c r="E38" s="778">
        <v>330</v>
      </c>
      <c r="F38" s="304">
        <v>27</v>
      </c>
      <c r="G38" s="779">
        <f t="shared" si="1"/>
        <v>357</v>
      </c>
      <c r="H38" s="785">
        <f t="shared" si="4"/>
        <v>7.8746318113444222E-2</v>
      </c>
      <c r="I38" s="730">
        <f t="shared" si="2"/>
        <v>7.9612503804035756E-2</v>
      </c>
      <c r="J38" s="529">
        <f t="shared" si="3"/>
        <v>7.8811168569913131E-2</v>
      </c>
    </row>
    <row r="39" spans="1:10">
      <c r="A39" s="773" t="s">
        <v>634</v>
      </c>
      <c r="B39" s="778">
        <v>15033.368108916835</v>
      </c>
      <c r="C39" s="304">
        <v>638.00080108316502</v>
      </c>
      <c r="D39" s="779">
        <f t="shared" si="0"/>
        <v>15671.368909999999</v>
      </c>
      <c r="E39" s="778">
        <v>3967</v>
      </c>
      <c r="F39" s="304">
        <v>171</v>
      </c>
      <c r="G39" s="779">
        <f t="shared" si="1"/>
        <v>4138</v>
      </c>
      <c r="H39" s="785">
        <f t="shared" si="4"/>
        <v>0.26387965566059868</v>
      </c>
      <c r="I39" s="730">
        <f t="shared" si="2"/>
        <v>0.26802474183368574</v>
      </c>
      <c r="J39" s="529">
        <f t="shared" si="3"/>
        <v>0.26404840724281053</v>
      </c>
    </row>
    <row r="40" spans="1:10">
      <c r="A40" s="773" t="s">
        <v>635</v>
      </c>
      <c r="B40" s="778">
        <v>2783.2882545598723</v>
      </c>
      <c r="C40" s="304">
        <v>0.77503444012800005</v>
      </c>
      <c r="D40" s="779">
        <f t="shared" si="0"/>
        <v>2784.0632890000002</v>
      </c>
      <c r="E40" s="778">
        <v>498</v>
      </c>
      <c r="F40" s="304">
        <v>0</v>
      </c>
      <c r="G40" s="779">
        <f t="shared" si="1"/>
        <v>498</v>
      </c>
      <c r="H40" s="785">
        <f t="shared" si="4"/>
        <v>0.17892505355279842</v>
      </c>
      <c r="I40" s="730">
        <f t="shared" si="2"/>
        <v>0</v>
      </c>
      <c r="J40" s="529">
        <f t="shared" si="3"/>
        <v>0.17887524395283241</v>
      </c>
    </row>
    <row r="41" spans="1:10">
      <c r="A41" s="773" t="s">
        <v>636</v>
      </c>
      <c r="B41" s="778">
        <v>549.53706936854906</v>
      </c>
      <c r="C41" s="304">
        <v>671.93937763145095</v>
      </c>
      <c r="D41" s="779">
        <f t="shared" si="0"/>
        <v>1221.476447</v>
      </c>
      <c r="E41" s="778">
        <v>144</v>
      </c>
      <c r="F41" s="304">
        <v>167</v>
      </c>
      <c r="G41" s="779">
        <f t="shared" si="1"/>
        <v>311</v>
      </c>
      <c r="H41" s="785">
        <f t="shared" si="4"/>
        <v>0.26203873774241399</v>
      </c>
      <c r="I41" s="730">
        <f t="shared" si="2"/>
        <v>0.2485343255051754</v>
      </c>
      <c r="J41" s="529">
        <f t="shared" si="3"/>
        <v>0.25460990325587507</v>
      </c>
    </row>
    <row r="42" spans="1:10">
      <c r="A42" s="773" t="s">
        <v>637</v>
      </c>
      <c r="B42" s="778">
        <v>0.26231221488600021</v>
      </c>
      <c r="C42" s="304">
        <v>11.650681785114001</v>
      </c>
      <c r="D42" s="779">
        <f t="shared" si="0"/>
        <v>11.912994000000001</v>
      </c>
      <c r="E42" s="778">
        <v>0</v>
      </c>
      <c r="F42" s="304">
        <v>4</v>
      </c>
      <c r="G42" s="779">
        <f t="shared" si="1"/>
        <v>4</v>
      </c>
      <c r="H42" s="785">
        <f t="shared" si="4"/>
        <v>0</v>
      </c>
      <c r="I42" s="730">
        <f t="shared" si="2"/>
        <v>0.34332754715786451</v>
      </c>
      <c r="J42" s="529">
        <f t="shared" si="3"/>
        <v>0.33576781789699545</v>
      </c>
    </row>
    <row r="43" spans="1:10">
      <c r="A43" s="773" t="s">
        <v>638</v>
      </c>
      <c r="B43" s="778">
        <v>0</v>
      </c>
      <c r="C43" s="304">
        <v>1.1244479999999999</v>
      </c>
      <c r="D43" s="779">
        <f t="shared" si="0"/>
        <v>1.1244479999999999</v>
      </c>
      <c r="E43" s="778">
        <v>0</v>
      </c>
      <c r="F43" s="304">
        <v>0</v>
      </c>
      <c r="G43" s="779">
        <f t="shared" si="1"/>
        <v>0</v>
      </c>
      <c r="H43" s="785" t="s">
        <v>565</v>
      </c>
      <c r="I43" s="730">
        <f t="shared" si="2"/>
        <v>0</v>
      </c>
      <c r="J43" s="529">
        <f t="shared" si="3"/>
        <v>0</v>
      </c>
    </row>
    <row r="44" spans="1:10">
      <c r="A44" s="773" t="s">
        <v>639</v>
      </c>
      <c r="B44" s="778">
        <v>6974.09195</v>
      </c>
      <c r="C44" s="304">
        <v>0</v>
      </c>
      <c r="D44" s="779">
        <f t="shared" si="0"/>
        <v>6974.09195</v>
      </c>
      <c r="E44" s="778">
        <v>1879</v>
      </c>
      <c r="F44" s="304">
        <v>0</v>
      </c>
      <c r="G44" s="779">
        <f t="shared" si="1"/>
        <v>1879</v>
      </c>
      <c r="H44" s="785">
        <f t="shared" si="4"/>
        <v>0.26942575656749118</v>
      </c>
      <c r="I44" s="730" t="s">
        <v>565</v>
      </c>
      <c r="J44" s="529">
        <f t="shared" si="3"/>
        <v>0.26942575656749118</v>
      </c>
    </row>
    <row r="45" spans="1:10">
      <c r="A45" s="773" t="s">
        <v>640</v>
      </c>
      <c r="B45" s="778">
        <v>5379.5966187340791</v>
      </c>
      <c r="C45" s="304">
        <v>363.63555726591994</v>
      </c>
      <c r="D45" s="779">
        <f t="shared" si="0"/>
        <v>5743.2321759999995</v>
      </c>
      <c r="E45" s="778">
        <v>1396</v>
      </c>
      <c r="F45" s="304">
        <v>110</v>
      </c>
      <c r="G45" s="779">
        <f t="shared" si="1"/>
        <v>1506</v>
      </c>
      <c r="H45" s="785">
        <f t="shared" si="4"/>
        <v>0.25949901060211933</v>
      </c>
      <c r="I45" s="730">
        <f t="shared" si="2"/>
        <v>0.30250067080090037</v>
      </c>
      <c r="J45" s="529">
        <f t="shared" si="3"/>
        <v>0.26222168177238603</v>
      </c>
    </row>
    <row r="46" spans="1:10">
      <c r="A46" s="773" t="s">
        <v>641</v>
      </c>
      <c r="B46" s="778">
        <v>6.0952547313770538</v>
      </c>
      <c r="C46" s="304">
        <v>1303.7872142686228</v>
      </c>
      <c r="D46" s="779">
        <f t="shared" si="0"/>
        <v>1309.8824689999999</v>
      </c>
      <c r="E46" s="778">
        <v>7</v>
      </c>
      <c r="F46" s="304">
        <v>322</v>
      </c>
      <c r="G46" s="779">
        <f t="shared" si="1"/>
        <v>329</v>
      </c>
      <c r="H46" s="785">
        <f t="shared" si="4"/>
        <v>1.1484343655016604</v>
      </c>
      <c r="I46" s="730">
        <f t="shared" si="2"/>
        <v>0.24697281617432509</v>
      </c>
      <c r="J46" s="529">
        <f t="shared" si="3"/>
        <v>0.25116757250073557</v>
      </c>
    </row>
    <row r="47" spans="1:10">
      <c r="A47" s="773" t="s">
        <v>642</v>
      </c>
      <c r="B47" s="778">
        <v>2060.242170805544</v>
      </c>
      <c r="C47" s="304">
        <v>6.5329194456000009E-2</v>
      </c>
      <c r="D47" s="779">
        <f t="shared" si="0"/>
        <v>2060.3074999999999</v>
      </c>
      <c r="E47" s="778">
        <v>439</v>
      </c>
      <c r="F47" s="304">
        <v>0</v>
      </c>
      <c r="G47" s="779">
        <f t="shared" si="1"/>
        <v>439</v>
      </c>
      <c r="H47" s="785">
        <f t="shared" si="4"/>
        <v>0.21308174651543671</v>
      </c>
      <c r="I47" s="730">
        <f t="shared" si="2"/>
        <v>0</v>
      </c>
      <c r="J47" s="529">
        <f t="shared" si="3"/>
        <v>0.21307499001969368</v>
      </c>
    </row>
    <row r="48" spans="1:10">
      <c r="A48" s="773" t="s">
        <v>643</v>
      </c>
      <c r="B48" s="778">
        <v>1.5343727103039555</v>
      </c>
      <c r="C48" s="304">
        <v>1586.686106289696</v>
      </c>
      <c r="D48" s="779">
        <f t="shared" si="0"/>
        <v>1588.2204790000001</v>
      </c>
      <c r="E48" s="778">
        <v>2</v>
      </c>
      <c r="F48" s="304">
        <v>258</v>
      </c>
      <c r="G48" s="779">
        <f t="shared" si="1"/>
        <v>260</v>
      </c>
      <c r="H48" s="785">
        <f t="shared" si="4"/>
        <v>1.3034642669080088</v>
      </c>
      <c r="I48" s="730">
        <f t="shared" si="2"/>
        <v>0.16260304982647561</v>
      </c>
      <c r="J48" s="529">
        <f t="shared" si="3"/>
        <v>0.16370523075215931</v>
      </c>
    </row>
    <row r="49" spans="1:19">
      <c r="A49" s="773" t="s">
        <v>644</v>
      </c>
      <c r="B49" s="778">
        <v>0</v>
      </c>
      <c r="C49" s="304">
        <v>63.856738</v>
      </c>
      <c r="D49" s="779">
        <f t="shared" si="0"/>
        <v>63.856738</v>
      </c>
      <c r="E49" s="778">
        <v>0</v>
      </c>
      <c r="F49" s="304">
        <v>0</v>
      </c>
      <c r="G49" s="779">
        <f t="shared" si="1"/>
        <v>0</v>
      </c>
      <c r="H49" s="785" t="s">
        <v>565</v>
      </c>
      <c r="I49" s="730">
        <f t="shared" si="2"/>
        <v>0</v>
      </c>
      <c r="J49" s="529">
        <f t="shared" si="3"/>
        <v>0</v>
      </c>
    </row>
    <row r="50" spans="1:19">
      <c r="A50" s="773" t="s">
        <v>645</v>
      </c>
      <c r="B50" s="778">
        <v>103.73642368471201</v>
      </c>
      <c r="C50" s="304">
        <v>1287.5036343152881</v>
      </c>
      <c r="D50" s="779">
        <f t="shared" si="0"/>
        <v>1391.2400580000001</v>
      </c>
      <c r="E50" s="778">
        <v>7</v>
      </c>
      <c r="F50" s="304">
        <v>117</v>
      </c>
      <c r="G50" s="779">
        <f t="shared" si="1"/>
        <v>124</v>
      </c>
      <c r="H50" s="785">
        <f t="shared" si="4"/>
        <v>6.7478709515523941E-2</v>
      </c>
      <c r="I50" s="730">
        <f t="shared" si="2"/>
        <v>9.0873529892769728E-2</v>
      </c>
      <c r="J50" s="529">
        <f t="shared" si="3"/>
        <v>8.9129118506160773E-2</v>
      </c>
    </row>
    <row r="51" spans="1:19">
      <c r="A51" s="773" t="s">
        <v>646</v>
      </c>
      <c r="B51" s="778">
        <v>0</v>
      </c>
      <c r="C51" s="304">
        <v>740.18517900000006</v>
      </c>
      <c r="D51" s="779">
        <f t="shared" si="0"/>
        <v>740.18517900000006</v>
      </c>
      <c r="E51" s="778">
        <v>0</v>
      </c>
      <c r="F51" s="304">
        <v>212</v>
      </c>
      <c r="G51" s="779">
        <f t="shared" si="1"/>
        <v>212</v>
      </c>
      <c r="H51" s="785" t="s">
        <v>565</v>
      </c>
      <c r="I51" s="730">
        <f t="shared" si="2"/>
        <v>0.28641481350168996</v>
      </c>
      <c r="J51" s="529">
        <f t="shared" si="3"/>
        <v>0.28641481350168996</v>
      </c>
    </row>
    <row r="52" spans="1:19">
      <c r="A52" s="773" t="s">
        <v>647</v>
      </c>
      <c r="B52" s="778">
        <v>2963.5452183360003</v>
      </c>
      <c r="C52" s="304">
        <v>6.0836664000000013E-2</v>
      </c>
      <c r="D52" s="779">
        <f t="shared" si="0"/>
        <v>2963.6060550000002</v>
      </c>
      <c r="E52" s="778">
        <v>748</v>
      </c>
      <c r="F52" s="304">
        <v>0</v>
      </c>
      <c r="G52" s="779">
        <f t="shared" si="1"/>
        <v>748</v>
      </c>
      <c r="H52" s="785">
        <f t="shared" si="4"/>
        <v>0.25240040049734558</v>
      </c>
      <c r="I52" s="730">
        <f t="shared" si="2"/>
        <v>0</v>
      </c>
      <c r="J52" s="529">
        <f t="shared" si="3"/>
        <v>0.25239521924245761</v>
      </c>
    </row>
    <row r="53" spans="1:19" ht="13" thickBot="1">
      <c r="A53" s="774" t="s">
        <v>648</v>
      </c>
      <c r="B53" s="780">
        <v>1591.071491168648</v>
      </c>
      <c r="C53" s="313">
        <v>14.939513831352002</v>
      </c>
      <c r="D53" s="781">
        <f t="shared" si="0"/>
        <v>1606.0110050000001</v>
      </c>
      <c r="E53" s="780">
        <v>390</v>
      </c>
      <c r="F53" s="313">
        <v>4</v>
      </c>
      <c r="G53" s="781">
        <f t="shared" si="1"/>
        <v>394</v>
      </c>
      <c r="H53" s="786">
        <f t="shared" si="4"/>
        <v>0.24511783547422092</v>
      </c>
      <c r="I53" s="732">
        <f t="shared" si="2"/>
        <v>0.26774632997799541</v>
      </c>
      <c r="J53" s="733">
        <f t="shared" si="3"/>
        <v>0.24532833135847656</v>
      </c>
    </row>
    <row r="54" spans="1:19" ht="13.5" thickBot="1">
      <c r="A54" s="775" t="s">
        <v>9</v>
      </c>
      <c r="B54" s="782">
        <f>SUM(B6:B53)</f>
        <v>136852.24161135117</v>
      </c>
      <c r="C54" s="315">
        <f t="shared" ref="C54:G54" si="5">SUM(C6:C53)</f>
        <v>37366.782742648815</v>
      </c>
      <c r="D54" s="783">
        <f t="shared" si="5"/>
        <v>174219.02435400002</v>
      </c>
      <c r="E54" s="782">
        <f t="shared" si="5"/>
        <v>32141</v>
      </c>
      <c r="F54" s="315">
        <f t="shared" si="5"/>
        <v>6807</v>
      </c>
      <c r="G54" s="783">
        <f t="shared" si="5"/>
        <v>38948</v>
      </c>
      <c r="H54" s="787">
        <f t="shared" si="4"/>
        <v>0.23485914166665775</v>
      </c>
      <c r="I54" s="735">
        <f t="shared" si="2"/>
        <v>0.18216714151927207</v>
      </c>
      <c r="J54" s="736">
        <f t="shared" si="3"/>
        <v>0.2235576748545014</v>
      </c>
    </row>
    <row r="56" spans="1:19" ht="30" customHeight="1">
      <c r="A56" s="1606" t="s">
        <v>753</v>
      </c>
      <c r="B56" s="1395"/>
      <c r="C56" s="1395"/>
      <c r="D56" s="1395"/>
      <c r="E56" s="1395"/>
      <c r="F56" s="1395"/>
      <c r="G56" s="1395"/>
      <c r="H56" s="1395"/>
      <c r="I56" s="1395"/>
      <c r="J56" s="1395"/>
      <c r="K56" s="330"/>
      <c r="L56" s="330"/>
      <c r="M56" s="330"/>
      <c r="N56" s="330"/>
      <c r="O56" s="330"/>
      <c r="P56" s="330"/>
      <c r="Q56" s="330"/>
      <c r="R56" s="330"/>
      <c r="S56" s="330"/>
    </row>
    <row r="57" spans="1:19" ht="14.5">
      <c r="A57" s="1532" t="s">
        <v>754</v>
      </c>
      <c r="B57" s="1532"/>
      <c r="C57" s="1532"/>
      <c r="D57" s="1532"/>
      <c r="E57" s="1532"/>
      <c r="F57" s="1532"/>
      <c r="G57" s="1532"/>
      <c r="H57" s="1532"/>
      <c r="I57" s="1532"/>
      <c r="J57" s="1532"/>
      <c r="K57" s="330"/>
      <c r="L57" s="330"/>
      <c r="M57" s="330"/>
      <c r="N57" s="330"/>
      <c r="O57" s="330"/>
      <c r="P57" s="330"/>
      <c r="Q57" s="330"/>
      <c r="R57" s="330"/>
      <c r="S57" s="330"/>
    </row>
    <row r="58" spans="1:19" ht="16" customHeight="1">
      <c r="A58" s="1605"/>
      <c r="B58" s="1605"/>
      <c r="C58" s="1605"/>
      <c r="D58" s="1605"/>
      <c r="E58" s="1605"/>
      <c r="F58" s="1605"/>
      <c r="G58" s="1605"/>
      <c r="H58" s="1605"/>
      <c r="I58" s="1605"/>
      <c r="J58" s="1605"/>
    </row>
    <row r="59" spans="1:19" ht="28" customHeight="1">
      <c r="A59" s="1605" t="s">
        <v>161</v>
      </c>
      <c r="B59" s="1605"/>
      <c r="C59" s="1605"/>
      <c r="D59" s="1605"/>
      <c r="E59" s="1605"/>
      <c r="F59" s="1605"/>
      <c r="G59" s="1605"/>
      <c r="H59" s="1605"/>
      <c r="I59" s="1605"/>
      <c r="J59" s="1605"/>
    </row>
    <row r="61" spans="1:19">
      <c r="A61" s="335"/>
    </row>
    <row r="64" spans="1:19">
      <c r="H64" s="378" t="s">
        <v>652</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pageMargins left="0.25" right="0.25" top="0.5" bottom="0.5" header="0.5" footer="0.5"/>
  <pageSetup scale="64"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pageSetUpPr fitToPage="1"/>
  </sheetPr>
  <dimension ref="A1:M60"/>
  <sheetViews>
    <sheetView zoomScale="115" zoomScaleNormal="115" workbookViewId="0">
      <selection sqref="A1:M1"/>
    </sheetView>
  </sheetViews>
  <sheetFormatPr defaultColWidth="8.54296875" defaultRowHeight="12.5"/>
  <cols>
    <col min="1" max="1" width="43.453125" style="117" bestFit="1" customWidth="1"/>
    <col min="2" max="2" width="14" style="117" bestFit="1" customWidth="1"/>
    <col min="3" max="4" width="15.54296875" style="117" bestFit="1" customWidth="1"/>
    <col min="5" max="7" width="12.453125" style="117" bestFit="1" customWidth="1"/>
    <col min="8" max="8" width="13.54296875" style="117" customWidth="1"/>
    <col min="9" max="9" width="14.453125" style="117" customWidth="1"/>
    <col min="10" max="10" width="17.453125" style="117" customWidth="1"/>
    <col min="11" max="11" width="10.54296875" style="117" customWidth="1"/>
    <col min="12" max="13" width="8.54296875" style="117"/>
    <col min="14" max="14" width="26.453125" style="117" customWidth="1"/>
    <col min="15" max="19" width="8.54296875" style="117"/>
    <col min="20" max="20" width="35.54296875" style="117" customWidth="1"/>
    <col min="21" max="16384" width="8.54296875" style="117"/>
  </cols>
  <sheetData>
    <row r="1" spans="1:13" s="1248" customFormat="1" ht="15.5">
      <c r="A1" s="1312" t="s">
        <v>54</v>
      </c>
      <c r="B1" s="1313"/>
      <c r="C1" s="1313"/>
      <c r="D1" s="1313"/>
      <c r="E1" s="1313"/>
      <c r="F1" s="1313"/>
      <c r="G1" s="1313"/>
      <c r="H1" s="1313"/>
      <c r="I1" s="1313"/>
      <c r="J1" s="1313"/>
      <c r="K1" s="1313"/>
      <c r="L1" s="1313"/>
      <c r="M1" s="1313"/>
    </row>
    <row r="2" spans="1:13" s="1248" customFormat="1" ht="15.5">
      <c r="A2" s="1302" t="s">
        <v>1</v>
      </c>
      <c r="B2" s="1314"/>
      <c r="C2" s="1314"/>
      <c r="D2" s="1314"/>
      <c r="E2" s="1314"/>
      <c r="F2" s="1314"/>
      <c r="G2" s="1314"/>
      <c r="H2" s="1314"/>
      <c r="I2" s="1314"/>
      <c r="J2" s="1314"/>
      <c r="K2" s="1314"/>
      <c r="L2" s="1314"/>
      <c r="M2" s="1315"/>
    </row>
    <row r="3" spans="1:13" s="1209" customFormat="1" ht="16" thickBot="1">
      <c r="A3" s="1304" t="s">
        <v>785</v>
      </c>
      <c r="B3" s="1305"/>
      <c r="C3" s="1305"/>
      <c r="D3" s="1305"/>
      <c r="E3" s="1305"/>
      <c r="F3" s="1305"/>
      <c r="G3" s="1305"/>
      <c r="H3" s="1305"/>
      <c r="I3" s="1305"/>
      <c r="J3" s="1305"/>
      <c r="K3" s="1305"/>
      <c r="L3" s="1305"/>
      <c r="M3" s="1306"/>
    </row>
    <row r="4" spans="1:13" customFormat="1" ht="16" thickBot="1">
      <c r="A4" s="1316"/>
      <c r="B4" s="1317"/>
      <c r="C4" s="1317"/>
      <c r="D4" s="1317"/>
      <c r="E4" s="1317"/>
      <c r="F4" s="1317"/>
      <c r="G4" s="1317"/>
      <c r="H4" s="1317"/>
      <c r="I4" s="1317"/>
      <c r="J4" s="1317"/>
      <c r="K4" s="1317"/>
      <c r="L4" s="1317"/>
      <c r="M4" s="1317"/>
    </row>
    <row r="5" spans="1:13" customFormat="1" ht="13">
      <c r="A5" s="1318" t="s">
        <v>55</v>
      </c>
      <c r="B5" s="1289" t="s">
        <v>56</v>
      </c>
      <c r="C5" s="1290"/>
      <c r="D5" s="1291"/>
      <c r="E5" s="1289" t="s">
        <v>3</v>
      </c>
      <c r="F5" s="1290"/>
      <c r="G5" s="1291"/>
      <c r="H5" s="1289" t="s">
        <v>4</v>
      </c>
      <c r="I5" s="1290"/>
      <c r="J5" s="1291"/>
      <c r="K5" s="1292" t="s">
        <v>5</v>
      </c>
      <c r="L5" s="1290"/>
      <c r="M5" s="1291"/>
    </row>
    <row r="6" spans="1:13" customFormat="1" ht="13.5" thickBot="1">
      <c r="A6" s="1319"/>
      <c r="B6" s="119" t="s">
        <v>7</v>
      </c>
      <c r="C6" s="120" t="s">
        <v>8</v>
      </c>
      <c r="D6" s="121" t="s">
        <v>9</v>
      </c>
      <c r="E6" s="119" t="s">
        <v>7</v>
      </c>
      <c r="F6" s="120" t="s">
        <v>8</v>
      </c>
      <c r="G6" s="121" t="s">
        <v>9</v>
      </c>
      <c r="H6" s="119" t="s">
        <v>7</v>
      </c>
      <c r="I6" s="120" t="s">
        <v>8</v>
      </c>
      <c r="J6" s="121" t="s">
        <v>9</v>
      </c>
      <c r="K6" s="119" t="s">
        <v>7</v>
      </c>
      <c r="L6" s="120" t="s">
        <v>8</v>
      </c>
      <c r="M6" s="121" t="s">
        <v>9</v>
      </c>
    </row>
    <row r="7" spans="1:13" customFormat="1">
      <c r="A7" s="480" t="s">
        <v>11</v>
      </c>
      <c r="B7" s="467"/>
      <c r="C7" s="468"/>
      <c r="D7" s="469">
        <f t="shared" ref="D7:D10" si="0">B7+C7</f>
        <v>0</v>
      </c>
      <c r="E7" s="467">
        <v>0</v>
      </c>
      <c r="F7" s="468">
        <v>0</v>
      </c>
      <c r="G7" s="469">
        <f t="shared" ref="G7:G10" si="1">E7+F7</f>
        <v>0</v>
      </c>
      <c r="H7" s="467">
        <v>0</v>
      </c>
      <c r="I7" s="468">
        <v>0</v>
      </c>
      <c r="J7" s="469">
        <f t="shared" ref="J7" si="2">H7+I7</f>
        <v>0</v>
      </c>
      <c r="K7" s="470"/>
      <c r="L7" s="471"/>
      <c r="M7" s="472"/>
    </row>
    <row r="8" spans="1:13" customFormat="1">
      <c r="A8" s="466" t="s">
        <v>12</v>
      </c>
      <c r="B8" s="467">
        <v>30413070</v>
      </c>
      <c r="C8" s="468">
        <v>17347343</v>
      </c>
      <c r="D8" s="469">
        <f t="shared" si="0"/>
        <v>47760413</v>
      </c>
      <c r="E8" s="1192">
        <v>239855.32130000001</v>
      </c>
      <c r="F8" s="1065">
        <v>212701.88870000001</v>
      </c>
      <c r="G8" s="469">
        <f t="shared" si="1"/>
        <v>452557.21</v>
      </c>
      <c r="H8" s="1057">
        <v>1176680.1075000002</v>
      </c>
      <c r="I8" s="1058">
        <v>2136527.4024999999</v>
      </c>
      <c r="J8" s="590">
        <f t="shared" ref="J8" si="3">SUM(H8:I8)</f>
        <v>3313207.51</v>
      </c>
      <c r="K8" s="470">
        <f t="shared" ref="K8:K10" si="4">+H8/B8</f>
        <v>3.8689948351152977E-2</v>
      </c>
      <c r="L8" s="471">
        <f t="shared" ref="L8:L10" si="5">I8/C8</f>
        <v>0.12316165089374205</v>
      </c>
      <c r="M8" s="472">
        <f t="shared" ref="M8:M10" si="6">J8/D8</f>
        <v>6.9371416658394469E-2</v>
      </c>
    </row>
    <row r="9" spans="1:13" customFormat="1">
      <c r="A9" s="466" t="s">
        <v>13</v>
      </c>
      <c r="B9" s="467">
        <v>0</v>
      </c>
      <c r="C9" s="468">
        <v>0</v>
      </c>
      <c r="D9" s="469">
        <f t="shared" si="0"/>
        <v>0</v>
      </c>
      <c r="E9" s="467">
        <v>0</v>
      </c>
      <c r="F9" s="468">
        <v>0</v>
      </c>
      <c r="G9" s="469">
        <f t="shared" si="1"/>
        <v>0</v>
      </c>
      <c r="H9" s="467">
        <v>0</v>
      </c>
      <c r="I9" s="468">
        <v>0</v>
      </c>
      <c r="J9" s="469">
        <f t="shared" ref="J9" si="7">H9+I9</f>
        <v>0</v>
      </c>
      <c r="K9" s="470"/>
      <c r="L9" s="471"/>
      <c r="M9" s="472"/>
    </row>
    <row r="10" spans="1:13" customFormat="1">
      <c r="A10" s="475" t="s">
        <v>19</v>
      </c>
      <c r="B10" s="467">
        <v>418485.46790010476</v>
      </c>
      <c r="C10" s="468">
        <v>188249.74010973936</v>
      </c>
      <c r="D10" s="469">
        <f t="shared" si="0"/>
        <v>606735.20800984418</v>
      </c>
      <c r="E10" s="1064">
        <v>19041.797600000002</v>
      </c>
      <c r="F10" s="1065">
        <v>16886.1224</v>
      </c>
      <c r="G10" s="469">
        <f t="shared" si="1"/>
        <v>35927.919999999998</v>
      </c>
      <c r="H10" s="1057">
        <v>73237.133100000006</v>
      </c>
      <c r="I10" s="1058">
        <v>64946.136899999998</v>
      </c>
      <c r="J10" s="590">
        <f t="shared" ref="J10" si="8">SUM(H10:I10)</f>
        <v>138183.27000000002</v>
      </c>
      <c r="K10" s="470">
        <f t="shared" si="4"/>
        <v>0.17500520022234606</v>
      </c>
      <c r="L10" s="471">
        <f t="shared" si="5"/>
        <v>0.34499987549592331</v>
      </c>
      <c r="M10" s="472">
        <f t="shared" si="6"/>
        <v>0.22774888975580598</v>
      </c>
    </row>
    <row r="11" spans="1:13" customFormat="1" ht="13.5" thickBot="1">
      <c r="A11" s="476" t="s">
        <v>57</v>
      </c>
      <c r="B11" s="239">
        <f>SUM(B7:B10)</f>
        <v>30831555.467900105</v>
      </c>
      <c r="C11" s="240">
        <f>SUM(C7:C10)</f>
        <v>17535592.740109738</v>
      </c>
      <c r="D11" s="241">
        <f>SUM(D7:D10)</f>
        <v>48367148.208009847</v>
      </c>
      <c r="E11" s="239">
        <f t="shared" ref="E11:G11" si="9">SUM(E7:E10)</f>
        <v>258897.1189</v>
      </c>
      <c r="F11" s="240">
        <f t="shared" si="9"/>
        <v>229588.0111</v>
      </c>
      <c r="G11" s="241">
        <f t="shared" si="9"/>
        <v>488485.13</v>
      </c>
      <c r="H11" s="239">
        <f t="shared" ref="H11:J11" si="10">SUM(H7:H10)</f>
        <v>1249917.2406000001</v>
      </c>
      <c r="I11" s="240">
        <f t="shared" si="10"/>
        <v>2201473.5393999997</v>
      </c>
      <c r="J11" s="241">
        <f t="shared" si="10"/>
        <v>3451390.78</v>
      </c>
      <c r="K11" s="477">
        <f>+H11/B11</f>
        <v>4.054019401977095E-2</v>
      </c>
      <c r="L11" s="478">
        <f>I11/C11</f>
        <v>0.12554314941202396</v>
      </c>
      <c r="M11" s="479">
        <f>J11/D11</f>
        <v>7.1358161642212176E-2</v>
      </c>
    </row>
    <row r="12" spans="1:13" customFormat="1">
      <c r="A12" s="335"/>
      <c r="B12" s="335"/>
      <c r="C12" s="335"/>
      <c r="D12" s="335"/>
      <c r="E12" s="335"/>
      <c r="F12" s="335"/>
      <c r="G12" s="335"/>
      <c r="H12" s="335"/>
      <c r="I12" s="335"/>
      <c r="J12" s="335"/>
      <c r="K12" s="335"/>
      <c r="L12" s="335"/>
      <c r="M12" s="335"/>
    </row>
    <row r="13" spans="1:13" customFormat="1">
      <c r="A13" t="s">
        <v>58</v>
      </c>
    </row>
    <row r="14" spans="1:13" customFormat="1">
      <c r="A14" t="s">
        <v>59</v>
      </c>
      <c r="G14" s="1135"/>
      <c r="H14" s="1135"/>
      <c r="I14" s="1135"/>
    </row>
    <row r="15" spans="1:13" customFormat="1">
      <c r="A15" s="792" t="s">
        <v>60</v>
      </c>
    </row>
    <row r="16" spans="1:13" customFormat="1">
      <c r="A16" s="792" t="s">
        <v>61</v>
      </c>
    </row>
    <row r="17" spans="1:13" customFormat="1"/>
    <row r="18" spans="1:13" s="1209" customFormat="1" ht="15.5">
      <c r="A18" s="1285" t="s">
        <v>62</v>
      </c>
      <c r="B18" s="1285"/>
      <c r="C18" s="1285"/>
      <c r="D18" s="1285"/>
      <c r="E18" s="1285"/>
      <c r="F18" s="1285"/>
      <c r="G18" s="1285"/>
      <c r="H18" s="1285"/>
      <c r="I18" s="1285"/>
      <c r="J18" s="1285"/>
      <c r="K18" s="1285"/>
      <c r="L18" s="1285"/>
      <c r="M18" s="1285"/>
    </row>
    <row r="19" spans="1:13" customFormat="1" ht="16" thickBot="1">
      <c r="A19" s="1287"/>
      <c r="B19" s="1311"/>
      <c r="C19" s="1311"/>
      <c r="D19" s="1311"/>
      <c r="E19" s="1311"/>
      <c r="F19" s="1311"/>
      <c r="G19" s="1311"/>
      <c r="H19" s="1311"/>
      <c r="I19" s="1311"/>
      <c r="J19" s="1311"/>
      <c r="K19" s="1311"/>
      <c r="L19" s="1311"/>
      <c r="M19" s="1311"/>
    </row>
    <row r="20" spans="1:13" customFormat="1" ht="13">
      <c r="A20" s="218"/>
      <c r="B20" s="1289" t="s">
        <v>63</v>
      </c>
      <c r="C20" s="1290"/>
      <c r="D20" s="1291"/>
      <c r="E20" s="1289" t="s">
        <v>3</v>
      </c>
      <c r="F20" s="1290"/>
      <c r="G20" s="1291"/>
      <c r="H20" s="1289" t="s">
        <v>4</v>
      </c>
      <c r="I20" s="1290"/>
      <c r="J20" s="1291"/>
      <c r="K20" s="1292" t="s">
        <v>5</v>
      </c>
      <c r="L20" s="1290"/>
      <c r="M20" s="1291"/>
    </row>
    <row r="21" spans="1:13" customFormat="1" ht="13.5" thickBot="1">
      <c r="A21" s="118"/>
      <c r="B21" s="119" t="s">
        <v>7</v>
      </c>
      <c r="C21" s="120" t="s">
        <v>8</v>
      </c>
      <c r="D21" s="121" t="s">
        <v>9</v>
      </c>
      <c r="E21" s="119" t="s">
        <v>7</v>
      </c>
      <c r="F21" s="120" t="s">
        <v>8</v>
      </c>
      <c r="G21" s="121" t="s">
        <v>9</v>
      </c>
      <c r="H21" s="119" t="s">
        <v>7</v>
      </c>
      <c r="I21" s="120" t="s">
        <v>8</v>
      </c>
      <c r="J21" s="121" t="s">
        <v>9</v>
      </c>
      <c r="K21" s="119" t="s">
        <v>7</v>
      </c>
      <c r="L21" s="120" t="s">
        <v>8</v>
      </c>
      <c r="M21" s="121" t="s">
        <v>9</v>
      </c>
    </row>
    <row r="22" spans="1:13" customFormat="1">
      <c r="A22" s="447" t="s">
        <v>64</v>
      </c>
      <c r="B22" s="236">
        <v>4637128.7589001758</v>
      </c>
      <c r="C22" s="237">
        <v>4112170.2410998237</v>
      </c>
      <c r="D22" s="238">
        <f t="shared" ref="D22:D23" si="11">B22+C22</f>
        <v>8749299</v>
      </c>
      <c r="E22" s="1066">
        <v>10922.542100000001</v>
      </c>
      <c r="F22" s="1067">
        <v>9686.027900000001</v>
      </c>
      <c r="G22" s="238">
        <f t="shared" ref="G22:G23" si="12">E22+F22</f>
        <v>20608.57</v>
      </c>
      <c r="H22" s="1066">
        <v>62807.173000000003</v>
      </c>
      <c r="I22" s="1067">
        <v>55696.927000000003</v>
      </c>
      <c r="J22" s="238">
        <f t="shared" ref="J22:J23" si="13">H22+I22</f>
        <v>118504.1</v>
      </c>
      <c r="K22" s="130">
        <f t="shared" ref="K22" si="14">+H22/B22</f>
        <v>1.3544409971246188E-2</v>
      </c>
      <c r="L22" s="131">
        <f t="shared" ref="L22" si="15">I22/C22</f>
        <v>1.3544411766645035E-2</v>
      </c>
      <c r="M22" s="132">
        <f t="shared" ref="M22" si="16">J22/D22</f>
        <v>1.3544410815083585E-2</v>
      </c>
    </row>
    <row r="23" spans="1:13" customFormat="1">
      <c r="A23" s="564"/>
      <c r="B23" s="236"/>
      <c r="C23" s="237"/>
      <c r="D23" s="238">
        <f t="shared" si="11"/>
        <v>0</v>
      </c>
      <c r="E23" s="236">
        <v>0</v>
      </c>
      <c r="F23" s="237">
        <v>0</v>
      </c>
      <c r="G23" s="238">
        <f t="shared" si="12"/>
        <v>0</v>
      </c>
      <c r="H23" s="236">
        <v>0</v>
      </c>
      <c r="I23" s="237">
        <v>0</v>
      </c>
      <c r="J23" s="238">
        <f t="shared" si="13"/>
        <v>0</v>
      </c>
      <c r="K23" s="130"/>
      <c r="L23" s="131"/>
      <c r="M23" s="132"/>
    </row>
    <row r="24" spans="1:13" customFormat="1" ht="13.5" thickBot="1">
      <c r="A24" s="476" t="s">
        <v>65</v>
      </c>
      <c r="B24" s="239">
        <f>SUM(B22:B23)</f>
        <v>4637128.7589001758</v>
      </c>
      <c r="C24" s="240">
        <f>SUM(C22:C23)</f>
        <v>4112170.2410998237</v>
      </c>
      <c r="D24" s="241">
        <f>SUM(D22:D23)</f>
        <v>8749299</v>
      </c>
      <c r="E24" s="239">
        <f t="shared" ref="E24:J24" si="17">SUM(E22:E23)</f>
        <v>10922.542100000001</v>
      </c>
      <c r="F24" s="240">
        <f t="shared" si="17"/>
        <v>9686.027900000001</v>
      </c>
      <c r="G24" s="241">
        <f t="shared" si="17"/>
        <v>20608.57</v>
      </c>
      <c r="H24" s="239">
        <f t="shared" si="17"/>
        <v>62807.173000000003</v>
      </c>
      <c r="I24" s="240">
        <f t="shared" si="17"/>
        <v>55696.927000000003</v>
      </c>
      <c r="J24" s="241">
        <f t="shared" si="17"/>
        <v>118504.1</v>
      </c>
      <c r="K24" s="134">
        <f t="shared" ref="K24" si="18">+H24/B24</f>
        <v>1.3544409971246188E-2</v>
      </c>
      <c r="L24" s="135">
        <f t="shared" ref="L24" si="19">I24/C24</f>
        <v>1.3544411766645035E-2</v>
      </c>
      <c r="M24" s="136">
        <f t="shared" ref="M24" si="20">J24/D24</f>
        <v>1.3544410815083585E-2</v>
      </c>
    </row>
    <row r="25" spans="1:13" customFormat="1" ht="13">
      <c r="A25" s="565"/>
      <c r="B25" s="566"/>
      <c r="C25" s="566"/>
      <c r="D25" s="566"/>
      <c r="E25" s="566"/>
      <c r="F25" s="566"/>
      <c r="G25" s="566"/>
      <c r="H25" s="566"/>
      <c r="I25" s="566"/>
      <c r="J25" s="566"/>
      <c r="K25" s="567"/>
      <c r="L25" s="567"/>
      <c r="M25" s="567"/>
    </row>
    <row r="26" spans="1:13" customFormat="1" ht="13">
      <c r="A26" t="s">
        <v>66</v>
      </c>
      <c r="B26" s="566"/>
      <c r="C26" s="566"/>
      <c r="D26" s="566"/>
      <c r="E26" s="566"/>
      <c r="F26" s="566"/>
      <c r="G26" s="566"/>
      <c r="H26" s="566"/>
      <c r="I26" s="566"/>
      <c r="J26" s="566"/>
      <c r="K26" s="567"/>
      <c r="L26" s="567"/>
      <c r="M26" s="567"/>
    </row>
    <row r="27" spans="1:13" customFormat="1" ht="13">
      <c r="A27" s="792" t="s">
        <v>67</v>
      </c>
      <c r="B27" s="566"/>
      <c r="C27" s="566"/>
      <c r="D27" s="566"/>
      <c r="E27" s="566"/>
      <c r="F27" s="566"/>
      <c r="G27" s="566"/>
      <c r="H27" s="566"/>
      <c r="I27" s="566"/>
      <c r="J27" s="566"/>
      <c r="K27" s="567"/>
      <c r="L27" s="567"/>
      <c r="M27" s="567"/>
    </row>
    <row r="28" spans="1:13" customFormat="1" ht="13">
      <c r="B28" s="566"/>
      <c r="C28" s="566"/>
      <c r="D28" s="566"/>
      <c r="E28" s="566"/>
      <c r="F28" s="566"/>
      <c r="G28" s="566"/>
      <c r="H28" s="566"/>
      <c r="I28" s="566"/>
      <c r="J28" s="566"/>
      <c r="K28" s="567"/>
      <c r="L28" s="567"/>
      <c r="M28" s="567"/>
    </row>
    <row r="29" spans="1:13" s="1209" customFormat="1" ht="12.75" customHeight="1">
      <c r="A29" s="1285" t="s">
        <v>68</v>
      </c>
      <c r="B29" s="1285"/>
      <c r="C29" s="1285"/>
      <c r="D29" s="1285"/>
      <c r="E29" s="1285"/>
      <c r="F29" s="1285"/>
      <c r="G29" s="1285"/>
      <c r="H29" s="1285"/>
      <c r="I29" s="1285"/>
      <c r="J29" s="1285"/>
      <c r="K29" s="1285"/>
      <c r="L29" s="1285"/>
      <c r="M29" s="1285"/>
    </row>
    <row r="30" spans="1:13" customFormat="1" ht="12.75" customHeight="1" thickBot="1">
      <c r="A30" s="568"/>
      <c r="B30" s="568"/>
      <c r="C30" s="568"/>
      <c r="D30" s="568"/>
      <c r="E30" s="568"/>
      <c r="F30" s="568"/>
      <c r="G30" s="568"/>
      <c r="H30" s="568"/>
      <c r="I30" s="568"/>
      <c r="J30" s="568"/>
      <c r="K30" s="568"/>
      <c r="L30" s="568"/>
      <c r="M30" s="568"/>
    </row>
    <row r="31" spans="1:13" customFormat="1" ht="12.75" customHeight="1">
      <c r="A31" s="569"/>
      <c r="B31" s="1307" t="s">
        <v>63</v>
      </c>
      <c r="C31" s="1308"/>
      <c r="D31" s="1309"/>
      <c r="E31" s="1307" t="s">
        <v>69</v>
      </c>
      <c r="F31" s="1308"/>
      <c r="G31" s="1309"/>
      <c r="H31" s="1307" t="s">
        <v>4</v>
      </c>
      <c r="I31" s="1308"/>
      <c r="J31" s="1309"/>
      <c r="K31" s="1310" t="s">
        <v>5</v>
      </c>
      <c r="L31" s="1308"/>
      <c r="M31" s="1309"/>
    </row>
    <row r="32" spans="1:13" ht="25.5" customHeight="1" thickBot="1">
      <c r="A32" s="570"/>
      <c r="B32" s="463" t="s">
        <v>7</v>
      </c>
      <c r="C32" s="464" t="s">
        <v>8</v>
      </c>
      <c r="D32" s="465" t="s">
        <v>9</v>
      </c>
      <c r="E32" s="463" t="s">
        <v>7</v>
      </c>
      <c r="F32" s="464" t="s">
        <v>8</v>
      </c>
      <c r="G32" s="465" t="s">
        <v>9</v>
      </c>
      <c r="H32" s="463" t="s">
        <v>7</v>
      </c>
      <c r="I32" s="464" t="s">
        <v>8</v>
      </c>
      <c r="J32" s="465" t="s">
        <v>9</v>
      </c>
      <c r="K32" s="463" t="s">
        <v>7</v>
      </c>
      <c r="L32" s="464" t="s">
        <v>8</v>
      </c>
      <c r="M32" s="465" t="s">
        <v>9</v>
      </c>
    </row>
    <row r="33" spans="1:13" ht="12.75" customHeight="1">
      <c r="A33" s="447" t="s">
        <v>70</v>
      </c>
      <c r="B33" s="242">
        <v>0</v>
      </c>
      <c r="C33" s="243">
        <v>0</v>
      </c>
      <c r="D33" s="244">
        <f t="shared" ref="D33:D34" si="21">B33+C33</f>
        <v>0</v>
      </c>
      <c r="E33" s="242">
        <v>0</v>
      </c>
      <c r="F33" s="243">
        <v>0</v>
      </c>
      <c r="G33" s="244">
        <f t="shared" ref="G33:G34" si="22">E33+F33</f>
        <v>0</v>
      </c>
      <c r="H33" s="242">
        <v>0</v>
      </c>
      <c r="I33" s="243">
        <v>0</v>
      </c>
      <c r="J33" s="244">
        <f t="shared" ref="J33:J34" si="23">H33+I33</f>
        <v>0</v>
      </c>
      <c r="K33" s="571"/>
      <c r="L33" s="572"/>
      <c r="M33" s="573"/>
    </row>
    <row r="34" spans="1:13">
      <c r="A34" s="564"/>
      <c r="B34" s="242">
        <v>0</v>
      </c>
      <c r="C34" s="243">
        <v>0</v>
      </c>
      <c r="D34" s="244">
        <f t="shared" si="21"/>
        <v>0</v>
      </c>
      <c r="E34" s="242">
        <v>0</v>
      </c>
      <c r="F34" s="243">
        <v>0</v>
      </c>
      <c r="G34" s="244">
        <f t="shared" si="22"/>
        <v>0</v>
      </c>
      <c r="H34" s="242">
        <v>0</v>
      </c>
      <c r="I34" s="243">
        <v>0</v>
      </c>
      <c r="J34" s="244">
        <f t="shared" si="23"/>
        <v>0</v>
      </c>
      <c r="K34" s="571"/>
      <c r="L34" s="572"/>
      <c r="M34" s="573"/>
    </row>
    <row r="35" spans="1:13" ht="13.5" thickBot="1">
      <c r="A35" s="476" t="s">
        <v>65</v>
      </c>
      <c r="B35" s="574">
        <f>SUM(B33:B34)</f>
        <v>0</v>
      </c>
      <c r="C35" s="575">
        <f>SUM(C33:C34)</f>
        <v>0</v>
      </c>
      <c r="D35" s="576">
        <v>0</v>
      </c>
      <c r="E35" s="574">
        <f t="shared" ref="E35:J35" si="24">SUM(E33:E34)</f>
        <v>0</v>
      </c>
      <c r="F35" s="575">
        <f t="shared" si="24"/>
        <v>0</v>
      </c>
      <c r="G35" s="576">
        <f t="shared" si="24"/>
        <v>0</v>
      </c>
      <c r="H35" s="574">
        <f t="shared" si="24"/>
        <v>0</v>
      </c>
      <c r="I35" s="575">
        <f t="shared" si="24"/>
        <v>0</v>
      </c>
      <c r="J35" s="576">
        <f t="shared" si="24"/>
        <v>0</v>
      </c>
      <c r="K35" s="577"/>
      <c r="L35" s="578"/>
      <c r="M35" s="579"/>
    </row>
    <row r="36" spans="1:13" ht="13">
      <c r="A36" s="565"/>
      <c r="B36" s="580"/>
      <c r="C36" s="580"/>
      <c r="D36" s="580"/>
      <c r="E36" s="580"/>
      <c r="F36" s="580"/>
      <c r="G36" s="580"/>
      <c r="H36" s="580"/>
      <c r="I36" s="580"/>
      <c r="J36" s="580"/>
      <c r="K36" s="581"/>
      <c r="L36" s="581"/>
      <c r="M36" s="581"/>
    </row>
    <row r="37" spans="1:13" ht="13">
      <c r="A37" t="s">
        <v>71</v>
      </c>
      <c r="B37" s="580"/>
      <c r="C37" s="580"/>
      <c r="D37" s="580"/>
      <c r="E37" s="580"/>
      <c r="F37" s="580"/>
      <c r="G37" s="580"/>
      <c r="H37" s="580"/>
      <c r="I37" s="580"/>
      <c r="J37" s="580"/>
      <c r="K37" s="581"/>
      <c r="L37" s="581"/>
      <c r="M37" s="581"/>
    </row>
    <row r="38" spans="1:13" ht="13">
      <c r="A38" s="565"/>
      <c r="B38" s="580"/>
      <c r="C38" s="580"/>
      <c r="D38" s="580"/>
      <c r="E38" s="580"/>
      <c r="F38" s="580"/>
      <c r="G38" s="580"/>
      <c r="H38" s="580"/>
      <c r="I38" s="580"/>
      <c r="J38" s="580"/>
      <c r="K38" s="581"/>
      <c r="L38" s="581"/>
      <c r="M38" s="581"/>
    </row>
    <row r="39" spans="1:13" s="1210" customFormat="1" ht="15.5">
      <c r="A39" s="1285" t="s">
        <v>72</v>
      </c>
      <c r="B39" s="1285"/>
      <c r="C39" s="1285"/>
      <c r="D39" s="1285"/>
      <c r="E39" s="1285"/>
      <c r="F39" s="1285"/>
      <c r="G39" s="1285"/>
      <c r="H39" s="1285"/>
      <c r="I39" s="1285"/>
      <c r="J39" s="1285"/>
      <c r="K39" s="1285"/>
      <c r="L39" s="1285"/>
      <c r="M39" s="1285"/>
    </row>
    <row r="40" spans="1:13" ht="16" thickBot="1">
      <c r="A40" s="568"/>
      <c r="B40" s="568"/>
      <c r="C40" s="568"/>
      <c r="D40" s="568"/>
      <c r="E40" s="568"/>
      <c r="F40" s="568"/>
      <c r="G40" s="568"/>
      <c r="H40" s="568"/>
      <c r="I40" s="568"/>
      <c r="J40" s="568"/>
      <c r="K40" s="568"/>
      <c r="L40" s="568"/>
      <c r="M40" s="568"/>
    </row>
    <row r="41" spans="1:13" ht="13">
      <c r="A41" s="569"/>
      <c r="B41" s="1307" t="s">
        <v>63</v>
      </c>
      <c r="C41" s="1308"/>
      <c r="D41" s="1309"/>
      <c r="E41" s="1307" t="s">
        <v>69</v>
      </c>
      <c r="F41" s="1308"/>
      <c r="G41" s="1309"/>
      <c r="H41" s="1307" t="s">
        <v>4</v>
      </c>
      <c r="I41" s="1308"/>
      <c r="J41" s="1309"/>
      <c r="K41" s="1310" t="s">
        <v>5</v>
      </c>
      <c r="L41" s="1308"/>
      <c r="M41" s="1309"/>
    </row>
    <row r="42" spans="1:13" ht="13.5" thickBot="1">
      <c r="A42" s="570"/>
      <c r="B42" s="463" t="s">
        <v>7</v>
      </c>
      <c r="C42" s="464" t="s">
        <v>8</v>
      </c>
      <c r="D42" s="465" t="s">
        <v>9</v>
      </c>
      <c r="E42" s="463" t="s">
        <v>7</v>
      </c>
      <c r="F42" s="464" t="s">
        <v>8</v>
      </c>
      <c r="G42" s="465" t="s">
        <v>9</v>
      </c>
      <c r="H42" s="463" t="s">
        <v>7</v>
      </c>
      <c r="I42" s="464" t="s">
        <v>8</v>
      </c>
      <c r="J42" s="465" t="s">
        <v>9</v>
      </c>
      <c r="K42" s="463" t="s">
        <v>7</v>
      </c>
      <c r="L42" s="464" t="s">
        <v>8</v>
      </c>
      <c r="M42" s="465" t="s">
        <v>9</v>
      </c>
    </row>
    <row r="43" spans="1:13">
      <c r="A43" s="447" t="s">
        <v>73</v>
      </c>
      <c r="B43" s="242"/>
      <c r="C43" s="243"/>
      <c r="D43" s="244">
        <f t="shared" ref="D43:D44" si="25">B43+C43</f>
        <v>0</v>
      </c>
      <c r="E43" s="242">
        <v>0</v>
      </c>
      <c r="F43" s="243">
        <v>0</v>
      </c>
      <c r="G43" s="244">
        <f t="shared" ref="G43:G44" si="26">E43+F43</f>
        <v>0</v>
      </c>
      <c r="H43" s="242">
        <v>0</v>
      </c>
      <c r="I43" s="243">
        <v>0</v>
      </c>
      <c r="J43" s="244">
        <f t="shared" ref="J43:J44" si="27">H43+I43</f>
        <v>0</v>
      </c>
      <c r="K43" s="571"/>
      <c r="L43" s="572"/>
      <c r="M43" s="573"/>
    </row>
    <row r="44" spans="1:13">
      <c r="A44" s="564"/>
      <c r="B44" s="242"/>
      <c r="C44" s="243"/>
      <c r="D44" s="244">
        <f t="shared" si="25"/>
        <v>0</v>
      </c>
      <c r="E44" s="242">
        <v>0</v>
      </c>
      <c r="F44" s="243">
        <v>0</v>
      </c>
      <c r="G44" s="244">
        <f t="shared" si="26"/>
        <v>0</v>
      </c>
      <c r="H44" s="242">
        <v>0</v>
      </c>
      <c r="I44" s="243">
        <v>0</v>
      </c>
      <c r="J44" s="244">
        <f t="shared" si="27"/>
        <v>0</v>
      </c>
      <c r="K44" s="571"/>
      <c r="L44" s="572"/>
      <c r="M44" s="573"/>
    </row>
    <row r="45" spans="1:13" ht="13.5" thickBot="1">
      <c r="A45" s="476" t="s">
        <v>65</v>
      </c>
      <c r="B45" s="574">
        <f>SUM(B43:B44)</f>
        <v>0</v>
      </c>
      <c r="C45" s="575">
        <f>SUM(C43:C44)</f>
        <v>0</v>
      </c>
      <c r="D45" s="576">
        <v>0</v>
      </c>
      <c r="E45" s="574">
        <f t="shared" ref="E45:J45" si="28">SUM(E43:E44)</f>
        <v>0</v>
      </c>
      <c r="F45" s="575">
        <f t="shared" si="28"/>
        <v>0</v>
      </c>
      <c r="G45" s="576">
        <f t="shared" si="28"/>
        <v>0</v>
      </c>
      <c r="H45" s="574">
        <f t="shared" si="28"/>
        <v>0</v>
      </c>
      <c r="I45" s="575">
        <f t="shared" si="28"/>
        <v>0</v>
      </c>
      <c r="J45" s="576">
        <f t="shared" si="28"/>
        <v>0</v>
      </c>
      <c r="K45" s="577"/>
      <c r="L45" s="578"/>
      <c r="M45" s="579"/>
    </row>
    <row r="46" spans="1:13" ht="13">
      <c r="A46" s="565"/>
      <c r="B46" s="580"/>
      <c r="C46" s="580"/>
      <c r="D46" s="580"/>
      <c r="E46" s="580"/>
      <c r="F46" s="580"/>
      <c r="G46" s="580"/>
      <c r="H46" s="580"/>
      <c r="I46" s="580"/>
      <c r="J46" s="580"/>
      <c r="K46" s="581"/>
      <c r="L46" s="581"/>
      <c r="M46" s="581"/>
    </row>
    <row r="47" spans="1:13" ht="13">
      <c r="A47" t="s">
        <v>74</v>
      </c>
      <c r="B47" s="580"/>
      <c r="C47" s="580"/>
      <c r="D47" s="580"/>
      <c r="E47" s="580"/>
      <c r="F47" s="580"/>
      <c r="G47" s="580"/>
      <c r="H47" s="580"/>
      <c r="I47" s="580"/>
      <c r="J47" s="580"/>
      <c r="K47" s="581"/>
      <c r="L47" s="581"/>
      <c r="M47" s="581"/>
    </row>
    <row r="48" spans="1:13">
      <c r="A48"/>
      <c r="B48"/>
      <c r="C48"/>
      <c r="D48"/>
      <c r="E48"/>
      <c r="F48"/>
      <c r="G48"/>
      <c r="H48"/>
      <c r="I48"/>
      <c r="J48"/>
      <c r="K48"/>
      <c r="L48"/>
      <c r="M48"/>
    </row>
    <row r="49" spans="1:13" s="1210" customFormat="1" ht="15.5">
      <c r="A49" s="1285" t="s">
        <v>75</v>
      </c>
      <c r="B49" s="1285"/>
      <c r="C49" s="1285"/>
      <c r="D49" s="1285"/>
      <c r="E49" s="1285"/>
      <c r="F49" s="1285"/>
      <c r="G49" s="1285"/>
      <c r="H49" s="1285"/>
      <c r="I49" s="1285"/>
      <c r="J49" s="1285"/>
      <c r="K49" s="1285"/>
      <c r="L49" s="1285"/>
      <c r="M49" s="1285"/>
    </row>
    <row r="50" spans="1:13" ht="16" thickBot="1">
      <c r="A50" s="568"/>
      <c r="B50" s="568"/>
      <c r="C50" s="568"/>
      <c r="D50" s="568"/>
      <c r="E50" s="568"/>
      <c r="F50" s="568"/>
      <c r="G50" s="568"/>
      <c r="H50" s="568"/>
      <c r="I50" s="568"/>
      <c r="J50" s="568"/>
      <c r="K50" s="568"/>
      <c r="L50" s="568"/>
      <c r="M50" s="568"/>
    </row>
    <row r="51" spans="1:13" ht="13">
      <c r="A51" s="569"/>
      <c r="B51" s="1307" t="s">
        <v>24</v>
      </c>
      <c r="C51" s="1308"/>
      <c r="D51" s="1309"/>
      <c r="E51" s="1307" t="s">
        <v>3</v>
      </c>
      <c r="F51" s="1308"/>
      <c r="G51" s="1309"/>
      <c r="H51" s="1307" t="s">
        <v>4</v>
      </c>
      <c r="I51" s="1308"/>
      <c r="J51" s="1309"/>
      <c r="K51" s="1310" t="s">
        <v>5</v>
      </c>
      <c r="L51" s="1308"/>
      <c r="M51" s="1309"/>
    </row>
    <row r="52" spans="1:13" ht="13.5" thickBot="1">
      <c r="B52" s="463" t="s">
        <v>7</v>
      </c>
      <c r="C52" s="464" t="s">
        <v>8</v>
      </c>
      <c r="D52" s="465" t="s">
        <v>9</v>
      </c>
      <c r="E52" s="463" t="s">
        <v>7</v>
      </c>
      <c r="F52" s="464" t="s">
        <v>8</v>
      </c>
      <c r="G52" s="465" t="s">
        <v>9</v>
      </c>
      <c r="H52" s="463" t="s">
        <v>7</v>
      </c>
      <c r="I52" s="464" t="s">
        <v>8</v>
      </c>
      <c r="J52" s="465" t="s">
        <v>9</v>
      </c>
      <c r="K52" s="463" t="s">
        <v>7</v>
      </c>
      <c r="L52" s="464" t="s">
        <v>8</v>
      </c>
      <c r="M52" s="465" t="s">
        <v>9</v>
      </c>
    </row>
    <row r="53" spans="1:13">
      <c r="A53" s="584" t="s">
        <v>76</v>
      </c>
      <c r="B53" s="236">
        <v>2503978</v>
      </c>
      <c r="C53" s="237">
        <v>1467786</v>
      </c>
      <c r="D53" s="238">
        <f>B53+C53</f>
        <v>3971764</v>
      </c>
      <c r="E53" s="236">
        <v>0</v>
      </c>
      <c r="F53" s="237">
        <v>0</v>
      </c>
      <c r="G53" s="238">
        <f t="shared" ref="G53:G54" si="29">E53+F53</f>
        <v>0</v>
      </c>
      <c r="H53" s="236">
        <v>0</v>
      </c>
      <c r="I53" s="237">
        <v>0</v>
      </c>
      <c r="J53" s="238">
        <f t="shared" ref="J53:J54" si="30">H53+I53</f>
        <v>0</v>
      </c>
      <c r="K53" s="130">
        <f>+H53/B53</f>
        <v>0</v>
      </c>
      <c r="L53" s="131">
        <f t="shared" ref="L53:M55" si="31">I53/C53</f>
        <v>0</v>
      </c>
      <c r="M53" s="132">
        <f t="shared" si="31"/>
        <v>0</v>
      </c>
    </row>
    <row r="54" spans="1:13">
      <c r="A54" s="564" t="s">
        <v>18</v>
      </c>
      <c r="B54" s="236">
        <v>689000</v>
      </c>
      <c r="C54" s="237">
        <v>611000</v>
      </c>
      <c r="D54" s="238">
        <f t="shared" ref="D54" si="32">B54+C54</f>
        <v>1300000</v>
      </c>
      <c r="E54" s="236">
        <v>0</v>
      </c>
      <c r="F54" s="237">
        <v>0</v>
      </c>
      <c r="G54" s="238">
        <f t="shared" si="29"/>
        <v>0</v>
      </c>
      <c r="H54" s="236">
        <v>689000</v>
      </c>
      <c r="I54" s="237">
        <v>611000</v>
      </c>
      <c r="J54" s="238">
        <f t="shared" si="30"/>
        <v>1300000</v>
      </c>
      <c r="K54" s="130">
        <f>+H54/B54</f>
        <v>1</v>
      </c>
      <c r="L54" s="131">
        <f t="shared" si="31"/>
        <v>1</v>
      </c>
      <c r="M54" s="132">
        <f t="shared" si="31"/>
        <v>1</v>
      </c>
    </row>
    <row r="55" spans="1:13" ht="13.5" thickBot="1">
      <c r="A55" s="476" t="s">
        <v>65</v>
      </c>
      <c r="B55" s="239">
        <f>SUM(B53:B54)</f>
        <v>3192978</v>
      </c>
      <c r="C55" s="240">
        <f>SUM(C53:C54)</f>
        <v>2078786</v>
      </c>
      <c r="D55" s="241">
        <f>SUM(D53:D54)</f>
        <v>5271764</v>
      </c>
      <c r="E55" s="239">
        <f t="shared" ref="E55:J55" si="33">SUM(E53:E54)</f>
        <v>0</v>
      </c>
      <c r="F55" s="240">
        <f t="shared" si="33"/>
        <v>0</v>
      </c>
      <c r="G55" s="241">
        <f t="shared" si="33"/>
        <v>0</v>
      </c>
      <c r="H55" s="239">
        <f t="shared" si="33"/>
        <v>689000</v>
      </c>
      <c r="I55" s="240">
        <f t="shared" si="33"/>
        <v>611000</v>
      </c>
      <c r="J55" s="241">
        <f t="shared" si="33"/>
        <v>1300000</v>
      </c>
      <c r="K55" s="134">
        <f>+H55/B55</f>
        <v>0.21578601543762593</v>
      </c>
      <c r="L55" s="135">
        <f t="shared" si="31"/>
        <v>0.2939215484422158</v>
      </c>
      <c r="M55" s="136">
        <f t="shared" si="31"/>
        <v>0.2465967748176891</v>
      </c>
    </row>
    <row r="56" spans="1:13">
      <c r="A56"/>
      <c r="B56"/>
      <c r="C56"/>
      <c r="D56"/>
      <c r="E56"/>
      <c r="F56"/>
      <c r="G56"/>
      <c r="H56"/>
      <c r="I56"/>
      <c r="J56"/>
      <c r="K56"/>
      <c r="L56"/>
      <c r="M56"/>
    </row>
    <row r="57" spans="1:13">
      <c r="A57" s="378" t="s">
        <v>77</v>
      </c>
      <c r="B57"/>
      <c r="C57"/>
      <c r="D57"/>
      <c r="E57"/>
      <c r="F57"/>
      <c r="G57"/>
      <c r="H57"/>
      <c r="I57"/>
      <c r="J57"/>
      <c r="K57"/>
      <c r="L57"/>
      <c r="M57"/>
    </row>
    <row r="58" spans="1:13">
      <c r="A58" s="792" t="s">
        <v>78</v>
      </c>
      <c r="B58"/>
      <c r="C58"/>
      <c r="D58"/>
      <c r="E58"/>
      <c r="F58"/>
      <c r="G58"/>
      <c r="H58"/>
      <c r="I58"/>
      <c r="J58"/>
      <c r="K58"/>
      <c r="L58"/>
      <c r="M58"/>
    </row>
    <row r="59" spans="1:13">
      <c r="A59" s="226"/>
      <c r="B59" s="226"/>
      <c r="C59" s="226"/>
      <c r="D59" s="226"/>
      <c r="E59" s="226"/>
      <c r="F59" s="226"/>
      <c r="G59" s="226"/>
      <c r="H59"/>
      <c r="I59"/>
      <c r="J59" s="145"/>
      <c r="K59"/>
      <c r="L59"/>
      <c r="M59"/>
    </row>
    <row r="60" spans="1:13" ht="13">
      <c r="A60" s="1293" t="s">
        <v>21</v>
      </c>
      <c r="B60" s="1293"/>
      <c r="C60" s="1293"/>
      <c r="D60" s="1293"/>
      <c r="E60" s="1293"/>
      <c r="F60" s="1293"/>
      <c r="G60" s="1293"/>
      <c r="H60" s="1293"/>
      <c r="I60" s="1293"/>
      <c r="J60" s="1293"/>
      <c r="K60" s="1293"/>
    </row>
  </sheetData>
  <mergeCells count="31">
    <mergeCell ref="A18:M18"/>
    <mergeCell ref="A19:M19"/>
    <mergeCell ref="B20:D20"/>
    <mergeCell ref="E20:G20"/>
    <mergeCell ref="A1:M1"/>
    <mergeCell ref="A2:M2"/>
    <mergeCell ref="A4:M4"/>
    <mergeCell ref="B5:D5"/>
    <mergeCell ref="E5:G5"/>
    <mergeCell ref="H5:J5"/>
    <mergeCell ref="K5:M5"/>
    <mergeCell ref="A5:A6"/>
    <mergeCell ref="H20:J20"/>
    <mergeCell ref="K20:M20"/>
    <mergeCell ref="A3:M3"/>
    <mergeCell ref="A29:M29"/>
    <mergeCell ref="B31:D31"/>
    <mergeCell ref="E31:G31"/>
    <mergeCell ref="H31:J31"/>
    <mergeCell ref="K31:M31"/>
    <mergeCell ref="A39:M39"/>
    <mergeCell ref="B41:D41"/>
    <mergeCell ref="E41:G41"/>
    <mergeCell ref="H41:J41"/>
    <mergeCell ref="K41:M41"/>
    <mergeCell ref="A60:K60"/>
    <mergeCell ref="A49:M49"/>
    <mergeCell ref="B51:D51"/>
    <mergeCell ref="E51:G51"/>
    <mergeCell ref="H51:J51"/>
    <mergeCell ref="K51:M51"/>
  </mergeCells>
  <pageMargins left="0.7" right="0.7" top="0.75" bottom="0.75" header="0.3" footer="0.3"/>
  <pageSetup scale="60" orientation="landscape"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M20"/>
  <sheetViews>
    <sheetView zoomScale="90" zoomScaleNormal="90" workbookViewId="0">
      <selection sqref="A1:M1"/>
    </sheetView>
  </sheetViews>
  <sheetFormatPr defaultColWidth="8.54296875" defaultRowHeight="12.5"/>
  <cols>
    <col min="1" max="1" width="15.81640625" style="378" customWidth="1"/>
    <col min="2" max="2" width="16.1796875" style="378" customWidth="1"/>
    <col min="3" max="4" width="16.54296875" style="378" customWidth="1"/>
    <col min="5" max="5" width="14.81640625" style="378" customWidth="1"/>
    <col min="6" max="6" width="16.453125" style="378" customWidth="1"/>
    <col min="7" max="7" width="18.1796875" style="391" customWidth="1"/>
    <col min="8" max="8" width="19.54296875" style="378" customWidth="1"/>
    <col min="9" max="9" width="12.1796875" style="380" bestFit="1" customWidth="1"/>
    <col min="10" max="11" width="8.54296875" style="380"/>
    <col min="12" max="16384" width="8.54296875" style="378"/>
  </cols>
  <sheetData>
    <row r="1" spans="1:13" ht="15.5">
      <c r="A1" s="1476" t="s">
        <v>755</v>
      </c>
      <c r="B1" s="1476"/>
      <c r="C1" s="1476"/>
      <c r="D1" s="1476"/>
      <c r="E1" s="1476"/>
      <c r="F1" s="1476"/>
      <c r="G1" s="1476"/>
      <c r="H1" s="1476"/>
      <c r="I1" s="1175"/>
      <c r="J1" s="1175"/>
      <c r="K1" s="1175"/>
      <c r="L1" s="1174"/>
      <c r="M1" s="1174"/>
    </row>
    <row r="2" spans="1:13" ht="15.5">
      <c r="A2" s="1477" t="s">
        <v>1</v>
      </c>
      <c r="B2" s="1607"/>
      <c r="C2" s="1607"/>
      <c r="D2" s="1607"/>
      <c r="E2" s="1607"/>
      <c r="F2" s="1607"/>
      <c r="G2" s="1607"/>
      <c r="H2" s="1607"/>
    </row>
    <row r="3" spans="1:13" ht="16" thickBot="1">
      <c r="A3" s="1608" t="s">
        <v>785</v>
      </c>
      <c r="B3" s="1607"/>
      <c r="C3" s="1607"/>
      <c r="D3" s="1607"/>
      <c r="E3" s="1607"/>
      <c r="F3" s="1607"/>
      <c r="G3" s="1607"/>
      <c r="H3" s="1607"/>
    </row>
    <row r="4" spans="1:13" ht="39">
      <c r="A4" s="810" t="s">
        <v>368</v>
      </c>
      <c r="B4" s="811" t="s">
        <v>756</v>
      </c>
      <c r="C4" s="811" t="s">
        <v>655</v>
      </c>
      <c r="D4" s="811" t="s">
        <v>656</v>
      </c>
      <c r="E4" s="811" t="s">
        <v>657</v>
      </c>
      <c r="F4" s="811" t="s">
        <v>757</v>
      </c>
      <c r="G4" s="922" t="s">
        <v>659</v>
      </c>
      <c r="H4" s="812" t="s">
        <v>660</v>
      </c>
      <c r="I4" s="384"/>
      <c r="J4" s="384"/>
    </row>
    <row r="5" spans="1:13" s="380" customFormat="1">
      <c r="A5" s="923" t="s">
        <v>376</v>
      </c>
      <c r="B5" s="543">
        <v>39800</v>
      </c>
      <c r="C5" s="543">
        <v>1343</v>
      </c>
      <c r="D5" s="924">
        <v>3.4000000000000002E-2</v>
      </c>
      <c r="E5" s="925">
        <v>485</v>
      </c>
      <c r="F5" s="925">
        <v>858</v>
      </c>
      <c r="G5" s="924">
        <f>E5/C5</f>
        <v>0.36113179448994787</v>
      </c>
      <c r="H5" s="926">
        <f>F5/B5</f>
        <v>2.1557788944723617E-2</v>
      </c>
      <c r="I5" s="385"/>
      <c r="J5" s="386"/>
    </row>
    <row r="6" spans="1:13">
      <c r="A6" s="923" t="s">
        <v>377</v>
      </c>
      <c r="B6" s="543">
        <v>39689</v>
      </c>
      <c r="C6" s="543">
        <v>1471</v>
      </c>
      <c r="D6" s="924">
        <f>C6/B6</f>
        <v>3.7063166116556225E-2</v>
      </c>
      <c r="E6" s="925">
        <v>514</v>
      </c>
      <c r="F6" s="925">
        <v>957</v>
      </c>
      <c r="G6" s="924">
        <f>E6/C6</f>
        <v>0.34942216179469748</v>
      </c>
      <c r="H6" s="926">
        <f>F6/B6</f>
        <v>2.4112474489153164E-2</v>
      </c>
      <c r="I6" s="385"/>
      <c r="J6" s="386"/>
    </row>
    <row r="7" spans="1:13">
      <c r="A7" s="923" t="s">
        <v>378</v>
      </c>
      <c r="B7" s="543">
        <v>39907</v>
      </c>
      <c r="C7" s="543">
        <v>3669</v>
      </c>
      <c r="D7" s="924">
        <f>C7/B7</f>
        <v>9.1938757611446612E-2</v>
      </c>
      <c r="E7" s="925">
        <v>1214</v>
      </c>
      <c r="F7" s="925">
        <v>2455</v>
      </c>
      <c r="G7" s="924">
        <f>E7/C7</f>
        <v>0.33088034886890161</v>
      </c>
      <c r="H7" s="926">
        <f>F7/B7</f>
        <v>6.1518029418397777E-2</v>
      </c>
      <c r="I7" s="387"/>
      <c r="J7" s="386"/>
    </row>
    <row r="8" spans="1:13">
      <c r="A8" s="923" t="s">
        <v>379</v>
      </c>
      <c r="B8" s="543">
        <v>39730</v>
      </c>
      <c r="C8" s="543">
        <v>2860</v>
      </c>
      <c r="D8" s="924">
        <f>C8/B8</f>
        <v>7.1985904857790078E-2</v>
      </c>
      <c r="E8" s="925"/>
      <c r="F8" s="925"/>
      <c r="G8" s="924"/>
      <c r="H8" s="926"/>
      <c r="I8" s="387"/>
      <c r="J8" s="386"/>
    </row>
    <row r="9" spans="1:13">
      <c r="A9" s="923" t="s">
        <v>380</v>
      </c>
      <c r="B9" s="927">
        <v>39278</v>
      </c>
      <c r="C9" s="927">
        <v>1485</v>
      </c>
      <c r="D9" s="924">
        <f>C9/B9</f>
        <v>3.7807424003258823E-2</v>
      </c>
      <c r="E9" s="925"/>
      <c r="F9" s="925"/>
      <c r="G9" s="924"/>
      <c r="H9" s="926"/>
      <c r="I9" s="387"/>
    </row>
    <row r="10" spans="1:13">
      <c r="A10" s="923" t="s">
        <v>381</v>
      </c>
      <c r="B10" s="543">
        <v>38948</v>
      </c>
      <c r="C10" s="543">
        <v>1413</v>
      </c>
      <c r="D10" s="924">
        <f>C10/B10</f>
        <v>3.6279141419328337E-2</v>
      </c>
      <c r="E10" s="543"/>
      <c r="F10" s="543"/>
      <c r="G10" s="924"/>
      <c r="H10" s="926"/>
      <c r="I10" s="387"/>
    </row>
    <row r="11" spans="1:13">
      <c r="A11" s="923" t="s">
        <v>382</v>
      </c>
      <c r="B11" s="543"/>
      <c r="C11" s="543"/>
      <c r="D11" s="924"/>
      <c r="E11" s="543"/>
      <c r="F11" s="543"/>
      <c r="G11" s="924"/>
      <c r="H11" s="928"/>
      <c r="I11" s="387"/>
    </row>
    <row r="12" spans="1:13">
      <c r="A12" s="923" t="s">
        <v>383</v>
      </c>
      <c r="B12" s="543"/>
      <c r="C12" s="543"/>
      <c r="D12" s="924"/>
      <c r="E12" s="543"/>
      <c r="F12" s="543"/>
      <c r="G12" s="924"/>
      <c r="H12" s="928"/>
      <c r="I12" s="387"/>
      <c r="J12" s="388"/>
    </row>
    <row r="13" spans="1:13">
      <c r="A13" s="923" t="s">
        <v>384</v>
      </c>
      <c r="B13" s="543"/>
      <c r="C13" s="543"/>
      <c r="D13" s="924"/>
      <c r="E13" s="543"/>
      <c r="F13" s="543"/>
      <c r="G13" s="924"/>
      <c r="H13" s="928"/>
      <c r="I13" s="389"/>
      <c r="J13" s="388"/>
      <c r="K13" s="388"/>
    </row>
    <row r="14" spans="1:13">
      <c r="A14" s="923" t="s">
        <v>385</v>
      </c>
      <c r="B14" s="543"/>
      <c r="C14" s="543"/>
      <c r="D14" s="924"/>
      <c r="E14" s="543"/>
      <c r="F14" s="543"/>
      <c r="G14" s="924"/>
      <c r="H14" s="926"/>
      <c r="I14" s="390"/>
    </row>
    <row r="15" spans="1:13">
      <c r="A15" s="923" t="s">
        <v>386</v>
      </c>
      <c r="B15" s="543"/>
      <c r="C15" s="543"/>
      <c r="D15" s="924"/>
      <c r="E15" s="543"/>
      <c r="F15" s="543"/>
      <c r="G15" s="924"/>
      <c r="H15" s="926"/>
      <c r="I15" s="390"/>
    </row>
    <row r="16" spans="1:13" ht="13" thickBot="1">
      <c r="A16" s="929" t="s">
        <v>387</v>
      </c>
      <c r="B16" s="545"/>
      <c r="C16" s="545"/>
      <c r="D16" s="924"/>
      <c r="E16" s="545"/>
      <c r="F16" s="545"/>
      <c r="G16" s="924"/>
      <c r="H16" s="926"/>
      <c r="I16" s="390"/>
    </row>
    <row r="17" spans="1:9" ht="13.5" thickBot="1">
      <c r="A17" s="289" t="s">
        <v>388</v>
      </c>
      <c r="B17" s="290">
        <f>B10</f>
        <v>38948</v>
      </c>
      <c r="C17" s="290">
        <f>SUM(C5:C16)</f>
        <v>12241</v>
      </c>
      <c r="D17" s="291">
        <f>C17/B17</f>
        <v>0.31429084933757828</v>
      </c>
      <c r="E17" s="290">
        <f>SUM(E5:E16)</f>
        <v>2213</v>
      </c>
      <c r="F17" s="290">
        <f>SUM(F5:F16)</f>
        <v>4270</v>
      </c>
      <c r="G17" s="291">
        <f>E17/(SUM(C5:C7))</f>
        <v>0.34135431127564397</v>
      </c>
      <c r="H17" s="941">
        <f>F17/B17</f>
        <v>0.10963335729690869</v>
      </c>
      <c r="I17" s="387"/>
    </row>
    <row r="18" spans="1:9" ht="15.5">
      <c r="A18" s="547"/>
      <c r="B18" s="547"/>
      <c r="C18" s="547"/>
      <c r="D18" s="547"/>
      <c r="E18" s="547"/>
      <c r="F18" s="547"/>
      <c r="G18" s="548"/>
      <c r="H18" s="547"/>
    </row>
    <row r="19" spans="1:9" ht="25.5" customHeight="1">
      <c r="A19" s="1538" t="s">
        <v>661</v>
      </c>
      <c r="B19" s="1539"/>
      <c r="C19" s="1539"/>
      <c r="D19" s="1539"/>
      <c r="E19" s="1539"/>
      <c r="F19" s="1539"/>
      <c r="G19" s="1539"/>
      <c r="H19" s="1539"/>
      <c r="I19" s="276"/>
    </row>
    <row r="20" spans="1:9">
      <c r="A20" s="1609" t="s">
        <v>758</v>
      </c>
      <c r="B20" s="1609"/>
      <c r="C20" s="1609"/>
      <c r="D20" s="1609"/>
      <c r="E20" s="1609"/>
      <c r="F20" s="1609"/>
      <c r="G20" s="1609"/>
      <c r="H20" s="1609"/>
    </row>
  </sheetData>
  <mergeCells count="5">
    <mergeCell ref="A20:H20"/>
    <mergeCell ref="A1:H1"/>
    <mergeCell ref="A2:H2"/>
    <mergeCell ref="A3:H3"/>
    <mergeCell ref="A19:H19"/>
  </mergeCells>
  <printOptions horizontalCentered="1" verticalCentered="1"/>
  <pageMargins left="0.25" right="0.25" top="0.5" bottom="0.5" header="0.5" footer="0.5"/>
  <pageSetup orientation="landscape"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dimension ref="A1:M35"/>
  <sheetViews>
    <sheetView zoomScale="90" zoomScaleNormal="90" workbookViewId="0">
      <selection sqref="A1:M1"/>
    </sheetView>
  </sheetViews>
  <sheetFormatPr defaultColWidth="9.453125" defaultRowHeight="12.5"/>
  <cols>
    <col min="1" max="1" width="48.54296875" style="378" customWidth="1"/>
    <col min="2" max="6" width="9.54296875" style="378" customWidth="1"/>
    <col min="7" max="7" width="12.54296875" style="378" customWidth="1"/>
    <col min="8" max="16384" width="9.453125" style="378"/>
  </cols>
  <sheetData>
    <row r="1" spans="1:13" ht="15.5">
      <c r="A1" s="1476" t="s">
        <v>759</v>
      </c>
      <c r="B1" s="1476"/>
      <c r="C1" s="1476"/>
      <c r="D1" s="1476"/>
      <c r="E1" s="1476"/>
      <c r="F1" s="1476"/>
      <c r="G1" s="1611"/>
      <c r="H1" s="1174"/>
      <c r="I1" s="1174"/>
      <c r="J1" s="1174"/>
      <c r="K1" s="1174"/>
      <c r="L1" s="1174"/>
      <c r="M1" s="1174"/>
    </row>
    <row r="2" spans="1:13" ht="15.5">
      <c r="A2" s="1477" t="s">
        <v>1</v>
      </c>
      <c r="B2" s="1594"/>
      <c r="C2" s="1594"/>
      <c r="D2" s="1594"/>
      <c r="E2" s="1594"/>
      <c r="F2" s="1594"/>
      <c r="G2" s="1611"/>
    </row>
    <row r="3" spans="1:13" ht="16" thickBot="1">
      <c r="A3" s="1504" t="s">
        <v>785</v>
      </c>
      <c r="B3" s="1612"/>
      <c r="C3" s="1612"/>
      <c r="D3" s="1612"/>
      <c r="E3" s="1612"/>
      <c r="F3" s="1612"/>
      <c r="G3" s="1613"/>
    </row>
    <row r="4" spans="1:13" ht="13.5" customHeight="1">
      <c r="A4" s="1474" t="s">
        <v>665</v>
      </c>
      <c r="B4" s="1615" t="s">
        <v>666</v>
      </c>
      <c r="C4" s="1491"/>
      <c r="D4" s="1491"/>
      <c r="E4" s="1586"/>
      <c r="F4" s="1615" t="s">
        <v>667</v>
      </c>
      <c r="G4" s="1616"/>
    </row>
    <row r="5" spans="1:13" ht="13.5" customHeight="1">
      <c r="A5" s="1614"/>
      <c r="B5" s="1619" t="s">
        <v>668</v>
      </c>
      <c r="C5" s="1620"/>
      <c r="D5" s="1620"/>
      <c r="E5" s="1621"/>
      <c r="F5" s="1617"/>
      <c r="G5" s="1618"/>
    </row>
    <row r="6" spans="1:13" ht="24.75" customHeight="1" thickBot="1">
      <c r="A6" s="1475"/>
      <c r="B6" s="738" t="s">
        <v>669</v>
      </c>
      <c r="C6" s="738" t="s">
        <v>670</v>
      </c>
      <c r="D6" s="738" t="s">
        <v>671</v>
      </c>
      <c r="E6" s="738" t="s">
        <v>482</v>
      </c>
      <c r="F6" s="936" t="s">
        <v>672</v>
      </c>
      <c r="G6" s="739" t="s">
        <v>673</v>
      </c>
    </row>
    <row r="7" spans="1:13" ht="13">
      <c r="A7" s="931" t="s">
        <v>674</v>
      </c>
      <c r="B7" s="932"/>
      <c r="C7" s="933" t="s">
        <v>675</v>
      </c>
      <c r="D7" s="934"/>
      <c r="E7" s="933" t="s">
        <v>676</v>
      </c>
      <c r="F7" s="935">
        <v>0</v>
      </c>
      <c r="G7" s="937">
        <v>0</v>
      </c>
    </row>
    <row r="8" spans="1:13" ht="13">
      <c r="A8" s="549" t="s">
        <v>677</v>
      </c>
      <c r="B8" s="550"/>
      <c r="C8" s="550" t="s">
        <v>675</v>
      </c>
      <c r="D8" s="551"/>
      <c r="E8" s="550"/>
      <c r="F8" s="930">
        <v>0</v>
      </c>
      <c r="G8" s="938">
        <v>0</v>
      </c>
    </row>
    <row r="9" spans="1:13">
      <c r="A9" s="552" t="s">
        <v>678</v>
      </c>
      <c r="B9" s="553"/>
      <c r="C9" s="553" t="s">
        <v>675</v>
      </c>
      <c r="D9" s="554"/>
      <c r="E9" s="553"/>
      <c r="F9" s="930">
        <v>0</v>
      </c>
      <c r="G9" s="938">
        <v>0</v>
      </c>
    </row>
    <row r="10" spans="1:13">
      <c r="A10" s="552" t="s">
        <v>679</v>
      </c>
      <c r="B10" s="553"/>
      <c r="C10" s="553" t="s">
        <v>675</v>
      </c>
      <c r="D10" s="554"/>
      <c r="E10" s="553"/>
      <c r="F10" s="930">
        <v>0</v>
      </c>
      <c r="G10" s="938">
        <v>0</v>
      </c>
    </row>
    <row r="11" spans="1:13">
      <c r="A11" s="552" t="s">
        <v>680</v>
      </c>
      <c r="B11" s="553"/>
      <c r="C11" s="553" t="s">
        <v>675</v>
      </c>
      <c r="D11" s="554"/>
      <c r="E11" s="553" t="s">
        <v>676</v>
      </c>
      <c r="F11" s="930">
        <v>0</v>
      </c>
      <c r="G11" s="938">
        <v>0</v>
      </c>
    </row>
    <row r="12" spans="1:13">
      <c r="A12" s="552" t="s">
        <v>681</v>
      </c>
      <c r="B12" s="553"/>
      <c r="C12" s="553" t="s">
        <v>675</v>
      </c>
      <c r="D12" s="554"/>
      <c r="E12" s="553"/>
      <c r="F12" s="930">
        <v>0</v>
      </c>
      <c r="G12" s="938">
        <v>2</v>
      </c>
    </row>
    <row r="13" spans="1:13">
      <c r="A13" s="552" t="s">
        <v>682</v>
      </c>
      <c r="B13" s="553"/>
      <c r="C13" s="553" t="s">
        <v>675</v>
      </c>
      <c r="D13" s="554"/>
      <c r="E13" s="553"/>
      <c r="F13" s="930">
        <v>0</v>
      </c>
      <c r="G13" s="938">
        <v>0</v>
      </c>
    </row>
    <row r="14" spans="1:13">
      <c r="A14" s="552" t="s">
        <v>683</v>
      </c>
      <c r="B14" s="553"/>
      <c r="C14" s="553" t="s">
        <v>675</v>
      </c>
      <c r="D14" s="554"/>
      <c r="E14" s="553" t="s">
        <v>676</v>
      </c>
      <c r="F14" s="930">
        <v>0</v>
      </c>
      <c r="G14" s="938">
        <v>0</v>
      </c>
    </row>
    <row r="15" spans="1:13">
      <c r="A15" s="552" t="s">
        <v>684</v>
      </c>
      <c r="B15" s="555"/>
      <c r="C15" s="556" t="s">
        <v>675</v>
      </c>
      <c r="D15" s="557"/>
      <c r="E15" s="556" t="s">
        <v>676</v>
      </c>
      <c r="F15" s="930">
        <v>0</v>
      </c>
      <c r="G15" s="938">
        <v>0</v>
      </c>
    </row>
    <row r="16" spans="1:13">
      <c r="A16" s="552" t="s">
        <v>685</v>
      </c>
      <c r="B16" s="555"/>
      <c r="C16" s="556" t="s">
        <v>675</v>
      </c>
      <c r="D16" s="557"/>
      <c r="E16" s="556" t="s">
        <v>676</v>
      </c>
      <c r="F16" s="930">
        <v>0</v>
      </c>
      <c r="G16" s="938">
        <v>0</v>
      </c>
    </row>
    <row r="17" spans="1:7">
      <c r="A17" s="552" t="s">
        <v>686</v>
      </c>
      <c r="B17" s="555"/>
      <c r="C17" s="556" t="s">
        <v>675</v>
      </c>
      <c r="D17" s="557"/>
      <c r="E17" s="556"/>
      <c r="F17" s="930">
        <v>0</v>
      </c>
      <c r="G17" s="938">
        <v>0</v>
      </c>
    </row>
    <row r="18" spans="1:7">
      <c r="A18" s="552" t="s">
        <v>687</v>
      </c>
      <c r="B18" s="555"/>
      <c r="C18" s="556" t="s">
        <v>675</v>
      </c>
      <c r="D18" s="557"/>
      <c r="E18" s="556"/>
      <c r="F18" s="930">
        <v>0</v>
      </c>
      <c r="G18" s="938">
        <v>0</v>
      </c>
    </row>
    <row r="19" spans="1:7" ht="13">
      <c r="A19" s="552" t="s">
        <v>688</v>
      </c>
      <c r="B19" s="558"/>
      <c r="C19" s="553" t="s">
        <v>675</v>
      </c>
      <c r="D19" s="554"/>
      <c r="E19" s="553"/>
      <c r="F19" s="930">
        <v>0</v>
      </c>
      <c r="G19" s="938">
        <v>0</v>
      </c>
    </row>
    <row r="20" spans="1:7">
      <c r="A20" s="552" t="s">
        <v>689</v>
      </c>
      <c r="B20" s="553"/>
      <c r="C20" s="553" t="s">
        <v>675</v>
      </c>
      <c r="D20" s="554"/>
      <c r="E20" s="553"/>
      <c r="F20" s="930">
        <v>0</v>
      </c>
      <c r="G20" s="938">
        <v>0</v>
      </c>
    </row>
    <row r="21" spans="1:7">
      <c r="A21" s="559" t="s">
        <v>690</v>
      </c>
      <c r="B21" s="553"/>
      <c r="C21" s="553" t="s">
        <v>675</v>
      </c>
      <c r="D21" s="554"/>
      <c r="E21" s="553"/>
      <c r="F21" s="930">
        <v>0</v>
      </c>
      <c r="G21" s="938">
        <v>0</v>
      </c>
    </row>
    <row r="22" spans="1:7">
      <c r="A22" s="559" t="s">
        <v>691</v>
      </c>
      <c r="B22" s="553"/>
      <c r="C22" s="553" t="s">
        <v>675</v>
      </c>
      <c r="D22" s="554"/>
      <c r="E22" s="553" t="s">
        <v>676</v>
      </c>
      <c r="F22" s="930">
        <v>0</v>
      </c>
      <c r="G22" s="938">
        <v>0</v>
      </c>
    </row>
    <row r="23" spans="1:7">
      <c r="A23" s="559" t="s">
        <v>692</v>
      </c>
      <c r="B23" s="553"/>
      <c r="C23" s="553" t="s">
        <v>675</v>
      </c>
      <c r="D23" s="554"/>
      <c r="E23" s="553" t="s">
        <v>676</v>
      </c>
      <c r="F23" s="930">
        <v>0</v>
      </c>
      <c r="G23" s="938">
        <v>0</v>
      </c>
    </row>
    <row r="24" spans="1:7">
      <c r="A24" s="552" t="s">
        <v>693</v>
      </c>
      <c r="B24" s="553"/>
      <c r="C24" s="553" t="s">
        <v>675</v>
      </c>
      <c r="D24" s="554"/>
      <c r="E24" s="553"/>
      <c r="F24" s="930">
        <v>0</v>
      </c>
      <c r="G24" s="938">
        <v>0</v>
      </c>
    </row>
    <row r="25" spans="1:7">
      <c r="A25" s="552" t="s">
        <v>694</v>
      </c>
      <c r="B25" s="553"/>
      <c r="C25" s="553" t="s">
        <v>675</v>
      </c>
      <c r="D25" s="554"/>
      <c r="E25" s="553"/>
      <c r="F25" s="930">
        <v>0</v>
      </c>
      <c r="G25" s="938">
        <v>0</v>
      </c>
    </row>
    <row r="26" spans="1:7">
      <c r="A26" s="552" t="s">
        <v>695</v>
      </c>
      <c r="B26" s="553"/>
      <c r="C26" s="553" t="s">
        <v>675</v>
      </c>
      <c r="D26" s="554"/>
      <c r="E26" s="553"/>
      <c r="F26" s="930">
        <v>0</v>
      </c>
      <c r="G26" s="938">
        <v>0</v>
      </c>
    </row>
    <row r="27" spans="1:7">
      <c r="A27" s="552" t="s">
        <v>696</v>
      </c>
      <c r="B27" s="553"/>
      <c r="C27" s="553" t="s">
        <v>675</v>
      </c>
      <c r="D27" s="554"/>
      <c r="E27" s="553" t="s">
        <v>676</v>
      </c>
      <c r="F27" s="930">
        <v>0</v>
      </c>
      <c r="G27" s="938">
        <v>0</v>
      </c>
    </row>
    <row r="28" spans="1:7">
      <c r="A28" s="552" t="s">
        <v>697</v>
      </c>
      <c r="B28" s="553"/>
      <c r="C28" s="553" t="s">
        <v>675</v>
      </c>
      <c r="D28" s="554"/>
      <c r="E28" s="553"/>
      <c r="F28" s="930">
        <v>0</v>
      </c>
      <c r="G28" s="938">
        <v>0</v>
      </c>
    </row>
    <row r="29" spans="1:7">
      <c r="A29" s="552" t="s">
        <v>698</v>
      </c>
      <c r="B29" s="553"/>
      <c r="C29" s="553" t="s">
        <v>675</v>
      </c>
      <c r="D29" s="554"/>
      <c r="E29" s="553"/>
      <c r="F29" s="930">
        <v>0</v>
      </c>
      <c r="G29" s="938">
        <v>0</v>
      </c>
    </row>
    <row r="30" spans="1:7">
      <c r="A30" s="552" t="s">
        <v>699</v>
      </c>
      <c r="B30" s="553"/>
      <c r="C30" s="553" t="s">
        <v>675</v>
      </c>
      <c r="D30" s="554"/>
      <c r="E30" s="553"/>
      <c r="F30" s="930">
        <v>0</v>
      </c>
      <c r="G30" s="938">
        <v>0</v>
      </c>
    </row>
    <row r="31" spans="1:7" ht="13">
      <c r="A31" s="805" t="s">
        <v>700</v>
      </c>
      <c r="B31" s="939"/>
      <c r="C31" s="940"/>
      <c r="D31" s="940"/>
      <c r="E31" s="940"/>
      <c r="F31" s="808">
        <v>1</v>
      </c>
      <c r="G31" s="809">
        <v>2</v>
      </c>
    </row>
    <row r="32" spans="1:7" ht="28.5" customHeight="1">
      <c r="A32" s="326"/>
      <c r="B32" s="560"/>
      <c r="C32" s="560"/>
      <c r="D32" s="560"/>
      <c r="E32" s="560"/>
      <c r="F32" s="561"/>
      <c r="G32" s="561"/>
    </row>
    <row r="33" spans="1:11" ht="26.25" customHeight="1">
      <c r="A33" s="1610" t="s">
        <v>701</v>
      </c>
      <c r="B33" s="1610"/>
      <c r="C33" s="1610"/>
      <c r="D33" s="1610"/>
      <c r="E33" s="1610"/>
      <c r="F33" s="1610"/>
      <c r="G33" s="1610"/>
    </row>
    <row r="34" spans="1:11" ht="16" customHeight="1">
      <c r="A34" s="562"/>
      <c r="B34" s="562"/>
      <c r="C34" s="562"/>
      <c r="D34" s="562"/>
      <c r="E34" s="562"/>
      <c r="F34" s="562"/>
      <c r="G34" s="562"/>
    </row>
    <row r="35" spans="1:11" ht="29.5" customHeight="1">
      <c r="A35" s="1609" t="s">
        <v>161</v>
      </c>
      <c r="B35" s="1609"/>
      <c r="C35" s="1609"/>
      <c r="D35" s="1609"/>
      <c r="E35" s="1609"/>
      <c r="F35" s="1609"/>
      <c r="G35" s="1609"/>
      <c r="H35" s="563"/>
      <c r="I35" s="563"/>
      <c r="J35" s="563"/>
      <c r="K35" s="563"/>
    </row>
  </sheetData>
  <mergeCells count="9">
    <mergeCell ref="A35:G35"/>
    <mergeCell ref="A33:G33"/>
    <mergeCell ref="A1:G1"/>
    <mergeCell ref="A2:G2"/>
    <mergeCell ref="A3:G3"/>
    <mergeCell ref="A4:A6"/>
    <mergeCell ref="B4:E4"/>
    <mergeCell ref="F4:G5"/>
    <mergeCell ref="B5:E5"/>
  </mergeCells>
  <printOptions horizontalCentered="1" verticalCentered="1"/>
  <pageMargins left="0.25" right="0.25" top="0.5" bottom="0.5" header="0.5" footer="0.5"/>
  <pageSetup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I101"/>
  <sheetViews>
    <sheetView zoomScale="85" zoomScaleNormal="85" workbookViewId="0">
      <selection sqref="A1:M1"/>
    </sheetView>
  </sheetViews>
  <sheetFormatPr defaultColWidth="9.453125" defaultRowHeight="12.5"/>
  <cols>
    <col min="1" max="1" width="51.453125" bestFit="1" customWidth="1"/>
    <col min="2" max="2" width="6.54296875" style="4" customWidth="1"/>
    <col min="3" max="3" width="9.81640625" customWidth="1"/>
    <col min="4" max="4" width="13.453125" customWidth="1"/>
    <col min="5" max="5" width="9.81640625" customWidth="1"/>
    <col min="6" max="6" width="10.54296875" customWidth="1"/>
    <col min="7" max="7" width="15" bestFit="1" customWidth="1"/>
    <col min="8" max="8" width="12" customWidth="1"/>
    <col min="9" max="9" width="14" bestFit="1" customWidth="1"/>
  </cols>
  <sheetData>
    <row r="1" spans="1:8" s="1209" customFormat="1" ht="15.5">
      <c r="A1" s="1324" t="s">
        <v>79</v>
      </c>
      <c r="B1" s="1324"/>
      <c r="C1" s="1324"/>
      <c r="D1" s="1324"/>
      <c r="E1" s="1324"/>
      <c r="F1" s="1324"/>
      <c r="G1" s="1324"/>
      <c r="H1" s="1324"/>
    </row>
    <row r="2" spans="1:8" s="1209" customFormat="1" ht="15.75" customHeight="1">
      <c r="A2" s="1285" t="s">
        <v>1</v>
      </c>
      <c r="B2" s="1285"/>
      <c r="C2" s="1285"/>
      <c r="D2" s="1285"/>
      <c r="E2" s="1285"/>
      <c r="F2" s="1285"/>
      <c r="G2" s="1285"/>
      <c r="H2" s="1285"/>
    </row>
    <row r="3" spans="1:8" s="1209" customFormat="1" ht="15.75" customHeight="1">
      <c r="A3" s="1287" t="s">
        <v>785</v>
      </c>
      <c r="B3" s="1287"/>
      <c r="C3" s="1287"/>
      <c r="D3" s="1287"/>
      <c r="E3" s="1287"/>
      <c r="F3" s="1287"/>
      <c r="G3" s="1287"/>
      <c r="H3" s="1287"/>
    </row>
    <row r="4" spans="1:8" ht="15.75" customHeight="1" thickBot="1">
      <c r="A4" s="58"/>
      <c r="B4" s="977"/>
      <c r="C4" s="59"/>
      <c r="D4" s="59"/>
      <c r="E4" s="59"/>
      <c r="F4" s="59"/>
      <c r="G4" s="59"/>
      <c r="H4" s="59"/>
    </row>
    <row r="5" spans="1:8" ht="15.75" customHeight="1" thickBot="1">
      <c r="A5" s="61"/>
      <c r="B5" s="1325" t="s">
        <v>80</v>
      </c>
      <c r="C5" s="1325"/>
      <c r="D5" s="1325"/>
      <c r="E5" s="1325"/>
      <c r="F5" s="1325"/>
      <c r="G5" s="1325"/>
      <c r="H5" s="1326"/>
    </row>
    <row r="6" spans="1:8" ht="12.75" customHeight="1" thickBot="1">
      <c r="A6" s="220"/>
      <c r="B6" s="978"/>
      <c r="C6" s="1327" t="s">
        <v>81</v>
      </c>
      <c r="D6" s="1327"/>
      <c r="E6" s="1327"/>
      <c r="F6" s="1327"/>
      <c r="G6" s="1327"/>
      <c r="H6" s="1327"/>
    </row>
    <row r="7" spans="1:8" ht="26">
      <c r="A7" s="62" t="s">
        <v>82</v>
      </c>
      <c r="B7" s="63" t="s">
        <v>83</v>
      </c>
      <c r="C7" s="428" t="s">
        <v>84</v>
      </c>
      <c r="D7" s="428" t="s">
        <v>85</v>
      </c>
      <c r="E7" s="428" t="s">
        <v>86</v>
      </c>
      <c r="F7" s="428" t="s">
        <v>87</v>
      </c>
      <c r="G7" s="429" t="s">
        <v>88</v>
      </c>
      <c r="H7" s="428" t="s">
        <v>89</v>
      </c>
    </row>
    <row r="8" spans="1:8" ht="12.75" customHeight="1">
      <c r="A8" s="64" t="s">
        <v>23</v>
      </c>
      <c r="B8" s="979"/>
      <c r="C8" s="157"/>
      <c r="D8" s="157"/>
      <c r="E8" s="157"/>
      <c r="F8" s="157"/>
      <c r="G8" s="157"/>
      <c r="H8" s="157"/>
    </row>
    <row r="9" spans="1:8">
      <c r="A9" s="628" t="s">
        <v>90</v>
      </c>
      <c r="B9" s="980" t="s">
        <v>91</v>
      </c>
      <c r="C9" s="158">
        <v>1282</v>
      </c>
      <c r="D9" s="158">
        <v>237170</v>
      </c>
      <c r="E9" s="158">
        <v>42.690600000000003</v>
      </c>
      <c r="F9" s="158">
        <v>24638</v>
      </c>
      <c r="G9" s="158">
        <v>1158257.9099999999</v>
      </c>
      <c r="H9" s="167">
        <v>2.2497856613779506E-2</v>
      </c>
    </row>
    <row r="10" spans="1:8">
      <c r="A10" s="628" t="s">
        <v>92</v>
      </c>
      <c r="B10" s="980" t="s">
        <v>91</v>
      </c>
      <c r="C10" s="158">
        <v>3604</v>
      </c>
      <c r="D10" s="158">
        <v>2005137.2690000001</v>
      </c>
      <c r="E10" s="158">
        <v>280.71879200000001</v>
      </c>
      <c r="F10" s="158">
        <v>0</v>
      </c>
      <c r="G10" s="158">
        <v>3613792.16</v>
      </c>
      <c r="H10" s="167">
        <v>7.019384641861029E-2</v>
      </c>
    </row>
    <row r="11" spans="1:8" ht="12.75" customHeight="1">
      <c r="A11" s="628" t="s">
        <v>93</v>
      </c>
      <c r="B11" s="980" t="s">
        <v>91</v>
      </c>
      <c r="C11" s="158">
        <v>0</v>
      </c>
      <c r="D11" s="158">
        <v>0</v>
      </c>
      <c r="E11" s="158">
        <v>0</v>
      </c>
      <c r="F11" s="158">
        <v>0</v>
      </c>
      <c r="G11" s="158">
        <v>0</v>
      </c>
      <c r="H11" s="167">
        <v>0</v>
      </c>
    </row>
    <row r="12" spans="1:8" ht="12.75" customHeight="1">
      <c r="A12" s="628" t="s">
        <v>94</v>
      </c>
      <c r="B12" s="980" t="s">
        <v>91</v>
      </c>
      <c r="C12" s="158">
        <v>0</v>
      </c>
      <c r="D12" s="158">
        <v>0</v>
      </c>
      <c r="E12" s="158">
        <v>0</v>
      </c>
      <c r="F12" s="158">
        <v>0</v>
      </c>
      <c r="G12" s="158">
        <v>0</v>
      </c>
      <c r="H12" s="167">
        <v>0</v>
      </c>
    </row>
    <row r="13" spans="1:8" ht="12.75" customHeight="1">
      <c r="A13" s="628" t="s">
        <v>95</v>
      </c>
      <c r="B13" s="980" t="s">
        <v>91</v>
      </c>
      <c r="C13" s="158">
        <v>0</v>
      </c>
      <c r="D13" s="158">
        <v>0</v>
      </c>
      <c r="E13" s="158">
        <v>0</v>
      </c>
      <c r="F13" s="158">
        <v>0</v>
      </c>
      <c r="G13" s="158">
        <v>0</v>
      </c>
      <c r="H13" s="167">
        <v>0</v>
      </c>
    </row>
    <row r="14" spans="1:8" ht="13">
      <c r="A14" s="65" t="s">
        <v>26</v>
      </c>
      <c r="B14" s="157"/>
      <c r="C14" s="70"/>
      <c r="D14" s="70"/>
      <c r="E14" s="70"/>
      <c r="F14" s="70"/>
      <c r="G14" s="70"/>
      <c r="H14" s="1211"/>
    </row>
    <row r="15" spans="1:8">
      <c r="A15" s="628" t="s">
        <v>96</v>
      </c>
      <c r="B15" s="981" t="s">
        <v>91</v>
      </c>
      <c r="C15" s="158"/>
      <c r="D15" s="158"/>
      <c r="E15" s="158"/>
      <c r="F15" s="158"/>
      <c r="G15" s="158"/>
      <c r="H15" s="167"/>
    </row>
    <row r="16" spans="1:8">
      <c r="A16" s="628" t="s">
        <v>97</v>
      </c>
      <c r="B16" s="981" t="s">
        <v>98</v>
      </c>
      <c r="C16" s="158">
        <v>26265</v>
      </c>
      <c r="D16" s="158">
        <v>159471.97600000002</v>
      </c>
      <c r="E16" s="158">
        <v>22.326409999999999</v>
      </c>
      <c r="F16" s="158">
        <v>132621.1122</v>
      </c>
      <c r="G16" s="158">
        <v>2459306.0599999996</v>
      </c>
      <c r="H16" s="167">
        <v>4.7769252969987498E-2</v>
      </c>
    </row>
    <row r="17" spans="1:8">
      <c r="A17" s="628" t="s">
        <v>99</v>
      </c>
      <c r="B17" s="981" t="s">
        <v>98</v>
      </c>
      <c r="C17" s="158">
        <v>3434</v>
      </c>
      <c r="D17" s="158">
        <v>14580</v>
      </c>
      <c r="E17" s="158">
        <v>0</v>
      </c>
      <c r="F17" s="158">
        <v>13601.4774</v>
      </c>
      <c r="G17" s="158">
        <v>18404.59</v>
      </c>
      <c r="H17" s="167">
        <v>3.5748845164838996E-4</v>
      </c>
    </row>
    <row r="18" spans="1:8">
      <c r="A18" s="628" t="s">
        <v>100</v>
      </c>
      <c r="B18" s="981" t="s">
        <v>98</v>
      </c>
      <c r="C18" s="158">
        <v>765</v>
      </c>
      <c r="D18" s="158">
        <v>0</v>
      </c>
      <c r="E18" s="158">
        <v>0</v>
      </c>
      <c r="F18" s="158">
        <v>5978.7809999999999</v>
      </c>
      <c r="G18" s="158">
        <v>1728774.25</v>
      </c>
      <c r="H18" s="167">
        <v>3.3579494565328896E-2</v>
      </c>
    </row>
    <row r="19" spans="1:8">
      <c r="A19" s="628" t="s">
        <v>101</v>
      </c>
      <c r="B19" s="981" t="s">
        <v>98</v>
      </c>
      <c r="C19" s="158"/>
      <c r="D19" s="158"/>
      <c r="E19" s="158"/>
      <c r="F19" s="158"/>
      <c r="G19" s="158"/>
      <c r="H19" s="167"/>
    </row>
    <row r="20" spans="1:8">
      <c r="A20" s="628" t="s">
        <v>102</v>
      </c>
      <c r="B20" s="981" t="s">
        <v>91</v>
      </c>
      <c r="C20" s="158">
        <v>13</v>
      </c>
      <c r="D20" s="158">
        <v>20878.259999999998</v>
      </c>
      <c r="E20" s="158">
        <v>2.7510599999999998</v>
      </c>
      <c r="F20" s="158">
        <v>0</v>
      </c>
      <c r="G20" s="158">
        <v>27096.22</v>
      </c>
      <c r="H20" s="167">
        <v>5.263135844549722E-4</v>
      </c>
    </row>
    <row r="21" spans="1:8">
      <c r="A21" s="628" t="s">
        <v>103</v>
      </c>
      <c r="B21" s="981" t="s">
        <v>91</v>
      </c>
      <c r="C21" s="158">
        <v>84</v>
      </c>
      <c r="D21" s="158">
        <v>4</v>
      </c>
      <c r="E21" s="158">
        <v>0</v>
      </c>
      <c r="F21" s="158">
        <v>159.4</v>
      </c>
      <c r="G21" s="158">
        <v>8186.5199999999995</v>
      </c>
      <c r="H21" s="167">
        <v>1.5901393941340596E-4</v>
      </c>
    </row>
    <row r="22" spans="1:8">
      <c r="A22" s="628" t="s">
        <v>104</v>
      </c>
      <c r="B22" s="981" t="s">
        <v>91</v>
      </c>
      <c r="C22" s="158"/>
      <c r="D22" s="158"/>
      <c r="E22" s="158"/>
      <c r="F22" s="158"/>
      <c r="G22" s="158"/>
      <c r="H22" s="167"/>
    </row>
    <row r="23" spans="1:8">
      <c r="A23" s="628" t="s">
        <v>105</v>
      </c>
      <c r="B23" s="981"/>
      <c r="C23" s="158">
        <v>0</v>
      </c>
      <c r="D23" s="158">
        <v>0</v>
      </c>
      <c r="E23" s="158">
        <v>0</v>
      </c>
      <c r="F23" s="158">
        <v>0</v>
      </c>
      <c r="G23" s="158">
        <v>0</v>
      </c>
      <c r="H23" s="167">
        <v>0</v>
      </c>
    </row>
    <row r="24" spans="1:8" ht="13">
      <c r="A24" s="65" t="s">
        <v>27</v>
      </c>
      <c r="B24" s="157"/>
      <c r="C24" s="70"/>
      <c r="D24" s="70"/>
      <c r="E24" s="70"/>
      <c r="F24" s="70"/>
      <c r="G24" s="70"/>
      <c r="H24" s="1211"/>
    </row>
    <row r="25" spans="1:8">
      <c r="A25" s="628" t="s">
        <v>106</v>
      </c>
      <c r="B25" s="981" t="s">
        <v>98</v>
      </c>
      <c r="C25" s="158">
        <v>21801</v>
      </c>
      <c r="D25" s="158">
        <v>1002846</v>
      </c>
      <c r="E25" s="158">
        <v>91.564199999999985</v>
      </c>
      <c r="F25" s="158">
        <v>87204</v>
      </c>
      <c r="G25" s="158">
        <v>11866224.780000001</v>
      </c>
      <c r="H25" s="1247">
        <v>0.23048806430971605</v>
      </c>
    </row>
    <row r="26" spans="1:8">
      <c r="A26" s="628" t="s">
        <v>107</v>
      </c>
      <c r="B26" s="981" t="s">
        <v>98</v>
      </c>
      <c r="C26" s="158"/>
      <c r="D26" s="158"/>
      <c r="E26" s="158"/>
      <c r="F26" s="158"/>
      <c r="G26" s="158"/>
      <c r="H26" s="1247"/>
    </row>
    <row r="27" spans="1:8">
      <c r="A27" s="628" t="s">
        <v>108</v>
      </c>
      <c r="B27" s="981" t="s">
        <v>98</v>
      </c>
      <c r="C27" s="158">
        <v>0</v>
      </c>
      <c r="D27" s="158">
        <v>0</v>
      </c>
      <c r="E27" s="158">
        <v>0</v>
      </c>
      <c r="F27" s="158">
        <v>0</v>
      </c>
      <c r="G27" s="158">
        <v>0</v>
      </c>
      <c r="H27" s="1247">
        <v>0</v>
      </c>
    </row>
    <row r="28" spans="1:8" s="3" customFormat="1">
      <c r="A28" s="628" t="s">
        <v>109</v>
      </c>
      <c r="B28" s="981" t="s">
        <v>98</v>
      </c>
      <c r="C28" s="158">
        <v>903</v>
      </c>
      <c r="D28" s="158">
        <v>9487.4129999999986</v>
      </c>
      <c r="E28" s="158">
        <v>1.7077319999999998</v>
      </c>
      <c r="F28" s="158">
        <v>39680.673000000003</v>
      </c>
      <c r="G28" s="158">
        <v>1711076.4200000002</v>
      </c>
      <c r="H28" s="1247">
        <v>3.3235734131424291E-2</v>
      </c>
    </row>
    <row r="29" spans="1:8" s="3" customFormat="1">
      <c r="A29" s="628" t="s">
        <v>110</v>
      </c>
      <c r="B29" s="981" t="s">
        <v>98</v>
      </c>
      <c r="C29" s="158">
        <v>0</v>
      </c>
      <c r="D29" s="158">
        <v>0</v>
      </c>
      <c r="E29" s="158">
        <v>0</v>
      </c>
      <c r="F29" s="158">
        <v>0</v>
      </c>
      <c r="G29" s="158">
        <v>0</v>
      </c>
      <c r="H29" s="1247">
        <v>0</v>
      </c>
    </row>
    <row r="30" spans="1:8" s="3" customFormat="1">
      <c r="A30" s="972"/>
      <c r="B30" s="982"/>
      <c r="C30" s="158"/>
      <c r="D30" s="158"/>
      <c r="E30" s="158"/>
      <c r="F30" s="158"/>
      <c r="G30" s="158"/>
      <c r="H30" s="1247"/>
    </row>
    <row r="31" spans="1:8" ht="13">
      <c r="A31" s="65" t="s">
        <v>28</v>
      </c>
      <c r="B31" s="157"/>
      <c r="C31" s="70"/>
      <c r="D31" s="70"/>
      <c r="E31" s="70"/>
      <c r="F31" s="70"/>
      <c r="G31" s="70"/>
      <c r="H31" s="1211"/>
    </row>
    <row r="32" spans="1:8">
      <c r="A32" s="628" t="s">
        <v>111</v>
      </c>
      <c r="B32" s="981" t="s">
        <v>91</v>
      </c>
      <c r="C32" s="158"/>
      <c r="D32" s="158"/>
      <c r="E32" s="158"/>
      <c r="F32" s="158"/>
      <c r="G32" s="158"/>
      <c r="H32" s="167"/>
    </row>
    <row r="33" spans="1:8">
      <c r="A33" s="628" t="s">
        <v>112</v>
      </c>
      <c r="B33" s="981" t="s">
        <v>91</v>
      </c>
      <c r="C33" s="158">
        <v>944</v>
      </c>
      <c r="D33" s="158">
        <v>0</v>
      </c>
      <c r="E33" s="158">
        <v>0</v>
      </c>
      <c r="F33" s="158">
        <v>-23052.273400000005</v>
      </c>
      <c r="G33" s="158">
        <v>3491113.3000000003</v>
      </c>
      <c r="H33" s="1247">
        <v>6.7810947603076252E-2</v>
      </c>
    </row>
    <row r="34" spans="1:8">
      <c r="A34" s="628" t="s">
        <v>113</v>
      </c>
      <c r="B34" s="981" t="s">
        <v>91</v>
      </c>
      <c r="C34" s="158">
        <v>281</v>
      </c>
      <c r="D34" s="158">
        <v>-53061.908000000003</v>
      </c>
      <c r="E34" s="158">
        <v>-9.5512639999999998</v>
      </c>
      <c r="F34" s="158">
        <v>0</v>
      </c>
      <c r="G34" s="158">
        <v>233684.46000000002</v>
      </c>
      <c r="H34" s="1247">
        <v>4.5390576904831958E-3</v>
      </c>
    </row>
    <row r="35" spans="1:8">
      <c r="A35" s="628" t="s">
        <v>114</v>
      </c>
      <c r="B35" s="981" t="s">
        <v>91</v>
      </c>
      <c r="C35" s="158">
        <v>1</v>
      </c>
      <c r="D35" s="158">
        <v>285.827</v>
      </c>
      <c r="E35" s="158">
        <v>5.1450000000000003E-2</v>
      </c>
      <c r="F35" s="158">
        <v>0</v>
      </c>
      <c r="G35" s="158">
        <v>3583.44</v>
      </c>
      <c r="H35" s="1247">
        <v>6.960428986328445E-5</v>
      </c>
    </row>
    <row r="36" spans="1:8">
      <c r="A36" s="628" t="s">
        <v>115</v>
      </c>
      <c r="B36" s="981" t="s">
        <v>91</v>
      </c>
      <c r="C36" s="158"/>
      <c r="D36" s="158"/>
      <c r="E36" s="158"/>
      <c r="F36" s="158"/>
      <c r="G36" s="158"/>
      <c r="H36" s="1247"/>
    </row>
    <row r="37" spans="1:8">
      <c r="A37" s="628" t="s">
        <v>116</v>
      </c>
      <c r="B37" s="981" t="s">
        <v>91</v>
      </c>
      <c r="C37" s="158">
        <v>242</v>
      </c>
      <c r="D37" s="158">
        <v>95685.569000000003</v>
      </c>
      <c r="E37" s="158">
        <v>15.309559999999999</v>
      </c>
      <c r="F37" s="158">
        <v>0</v>
      </c>
      <c r="G37" s="158">
        <v>232047.3</v>
      </c>
      <c r="H37" s="1247">
        <v>4.5072576996384832E-3</v>
      </c>
    </row>
    <row r="38" spans="1:8">
      <c r="A38" s="628" t="s">
        <v>117</v>
      </c>
      <c r="B38" s="981" t="s">
        <v>91</v>
      </c>
      <c r="C38" s="158"/>
      <c r="D38" s="158"/>
      <c r="E38" s="158"/>
      <c r="F38" s="158"/>
      <c r="G38" s="158"/>
      <c r="H38" s="1247"/>
    </row>
    <row r="39" spans="1:8">
      <c r="A39" s="628" t="s">
        <v>118</v>
      </c>
      <c r="B39" s="981" t="s">
        <v>98</v>
      </c>
      <c r="C39" s="158">
        <v>575</v>
      </c>
      <c r="D39" s="158">
        <v>-835.66399999999999</v>
      </c>
      <c r="E39" s="158">
        <v>-0.10864</v>
      </c>
      <c r="F39" s="158">
        <v>0</v>
      </c>
      <c r="G39" s="158">
        <v>272081.46000000002</v>
      </c>
      <c r="H39" s="1247">
        <v>5.2848762106427445E-3</v>
      </c>
    </row>
    <row r="40" spans="1:8">
      <c r="A40" s="628" t="s">
        <v>119</v>
      </c>
      <c r="B40" s="981" t="s">
        <v>98</v>
      </c>
      <c r="C40" s="158"/>
      <c r="D40" s="158"/>
      <c r="E40" s="158"/>
      <c r="F40" s="158"/>
      <c r="G40" s="158"/>
      <c r="H40" s="1247"/>
    </row>
    <row r="41" spans="1:8">
      <c r="A41" s="628" t="s">
        <v>120</v>
      </c>
      <c r="B41" s="981" t="s">
        <v>98</v>
      </c>
      <c r="C41" s="158">
        <v>10676</v>
      </c>
      <c r="D41" s="158">
        <v>1667911.4799999997</v>
      </c>
      <c r="E41" s="158">
        <v>1206.3879999999999</v>
      </c>
      <c r="F41" s="158">
        <v>117756.27999999998</v>
      </c>
      <c r="G41" s="158">
        <v>8586364.7299999986</v>
      </c>
      <c r="H41" s="1247">
        <v>0.1667804733827836</v>
      </c>
    </row>
    <row r="42" spans="1:8">
      <c r="A42" s="628" t="s">
        <v>121</v>
      </c>
      <c r="B42" s="981" t="s">
        <v>98</v>
      </c>
      <c r="C42" s="158"/>
      <c r="D42" s="158"/>
      <c r="E42" s="158"/>
      <c r="F42" s="158"/>
      <c r="G42" s="158"/>
      <c r="H42" s="1247"/>
    </row>
    <row r="43" spans="1:8">
      <c r="A43" s="628" t="s">
        <v>122</v>
      </c>
      <c r="B43" s="981" t="s">
        <v>98</v>
      </c>
      <c r="C43" s="158">
        <v>26</v>
      </c>
      <c r="D43" s="158">
        <v>-2409.7098584</v>
      </c>
      <c r="E43" s="158">
        <v>-0.43419999999999997</v>
      </c>
      <c r="F43" s="158">
        <v>0</v>
      </c>
      <c r="G43" s="158">
        <v>7206.92</v>
      </c>
      <c r="H43" s="1247">
        <v>1.3998631167300193E-4</v>
      </c>
    </row>
    <row r="44" spans="1:8">
      <c r="A44" s="628" t="s">
        <v>123</v>
      </c>
      <c r="B44" s="981" t="s">
        <v>98</v>
      </c>
      <c r="C44" s="158">
        <v>6501</v>
      </c>
      <c r="D44" s="158">
        <v>1365003.6200000006</v>
      </c>
      <c r="E44" s="158">
        <v>245.70085399999999</v>
      </c>
      <c r="F44" s="158">
        <v>182615.61</v>
      </c>
      <c r="G44" s="158">
        <v>1756183.26</v>
      </c>
      <c r="H44" s="1247">
        <v>3.4111883743578195E-2</v>
      </c>
    </row>
    <row r="45" spans="1:8">
      <c r="A45" s="628" t="s">
        <v>124</v>
      </c>
      <c r="B45" s="983" t="s">
        <v>91</v>
      </c>
      <c r="C45" s="158">
        <v>0</v>
      </c>
      <c r="D45" s="158">
        <v>0</v>
      </c>
      <c r="E45" s="158">
        <v>0</v>
      </c>
      <c r="F45" s="158">
        <v>0</v>
      </c>
      <c r="G45" s="158">
        <v>0</v>
      </c>
      <c r="H45" s="1247">
        <v>0</v>
      </c>
    </row>
    <row r="46" spans="1:8">
      <c r="A46" s="628" t="s">
        <v>125</v>
      </c>
      <c r="B46" s="981"/>
      <c r="C46" s="158"/>
      <c r="D46" s="158"/>
      <c r="E46" s="158"/>
      <c r="F46" s="158"/>
      <c r="G46" s="158"/>
      <c r="H46" s="1247"/>
    </row>
    <row r="47" spans="1:8">
      <c r="A47" s="628" t="s">
        <v>126</v>
      </c>
      <c r="B47" s="981"/>
      <c r="C47" s="158">
        <v>0</v>
      </c>
      <c r="D47" s="158">
        <v>0</v>
      </c>
      <c r="E47" s="158">
        <v>0</v>
      </c>
      <c r="F47" s="158">
        <v>0</v>
      </c>
      <c r="G47" s="158">
        <v>0</v>
      </c>
      <c r="H47" s="167">
        <v>0</v>
      </c>
    </row>
    <row r="48" spans="1:8">
      <c r="A48" s="628"/>
      <c r="B48" s="981"/>
      <c r="C48" s="158"/>
      <c r="D48" s="158"/>
      <c r="E48" s="158"/>
      <c r="F48" s="158"/>
      <c r="G48" s="158"/>
      <c r="H48" s="167"/>
    </row>
    <row r="49" spans="1:9" ht="13">
      <c r="A49" s="65" t="s">
        <v>29</v>
      </c>
      <c r="B49" s="157"/>
      <c r="C49" s="70"/>
      <c r="D49" s="70"/>
      <c r="E49" s="70"/>
      <c r="F49" s="70"/>
      <c r="G49" s="70"/>
      <c r="H49" s="1211"/>
    </row>
    <row r="50" spans="1:9">
      <c r="A50" s="628" t="s">
        <v>127</v>
      </c>
      <c r="B50" s="981" t="s">
        <v>98</v>
      </c>
      <c r="C50" s="158"/>
      <c r="D50" s="158"/>
      <c r="E50" s="158"/>
      <c r="F50" s="158"/>
      <c r="G50" s="158"/>
      <c r="H50" s="167"/>
    </row>
    <row r="51" spans="1:9">
      <c r="A51" s="628" t="s">
        <v>128</v>
      </c>
      <c r="B51" s="981" t="s">
        <v>98</v>
      </c>
      <c r="C51" s="158">
        <v>3285</v>
      </c>
      <c r="D51" s="158">
        <v>-928633.36500000011</v>
      </c>
      <c r="E51" s="158">
        <v>-185.60249999999999</v>
      </c>
      <c r="F51" s="158">
        <v>0</v>
      </c>
      <c r="G51" s="158">
        <v>1305722.7</v>
      </c>
      <c r="H51" s="167">
        <v>2.5362194230089077E-2</v>
      </c>
    </row>
    <row r="52" spans="1:9">
      <c r="A52" s="628" t="s">
        <v>129</v>
      </c>
      <c r="B52" s="981" t="s">
        <v>98</v>
      </c>
      <c r="C52" s="158"/>
      <c r="D52" s="158"/>
      <c r="E52" s="158"/>
      <c r="F52" s="158"/>
      <c r="G52" s="158"/>
      <c r="H52" s="167"/>
    </row>
    <row r="53" spans="1:9" ht="13">
      <c r="A53" s="65" t="s">
        <v>130</v>
      </c>
      <c r="B53" s="157"/>
      <c r="C53" s="70"/>
      <c r="D53" s="70"/>
      <c r="E53" s="70"/>
      <c r="F53" s="70"/>
      <c r="G53" s="70"/>
      <c r="H53" s="1211"/>
    </row>
    <row r="54" spans="1:9">
      <c r="A54" s="628" t="s">
        <v>131</v>
      </c>
      <c r="B54" s="980" t="s">
        <v>91</v>
      </c>
      <c r="C54" s="158">
        <v>10226</v>
      </c>
      <c r="D54" s="158">
        <v>699138.54300000006</v>
      </c>
      <c r="E54" s="158">
        <v>83.789817000000014</v>
      </c>
      <c r="F54" s="158">
        <v>-15742.351000000002</v>
      </c>
      <c r="G54" s="158">
        <v>544815.32000000007</v>
      </c>
      <c r="H54" s="1247">
        <v>1.0582424557195902E-2</v>
      </c>
    </row>
    <row r="55" spans="1:9">
      <c r="A55" s="628" t="s">
        <v>132</v>
      </c>
      <c r="B55" s="980" t="s">
        <v>91</v>
      </c>
      <c r="C55" s="158">
        <v>26153</v>
      </c>
      <c r="D55" s="158">
        <v>134504.87899999996</v>
      </c>
      <c r="E55" s="158">
        <v>0</v>
      </c>
      <c r="F55" s="158">
        <v>0</v>
      </c>
      <c r="G55" s="158">
        <v>1533221.76</v>
      </c>
      <c r="H55" s="1247">
        <v>2.9781107485470706E-2</v>
      </c>
      <c r="I55" s="1173"/>
    </row>
    <row r="56" spans="1:9">
      <c r="A56" s="628" t="s">
        <v>133</v>
      </c>
      <c r="B56" s="980" t="s">
        <v>91</v>
      </c>
      <c r="C56" s="158">
        <v>566</v>
      </c>
      <c r="D56" s="158">
        <v>39894.300000000003</v>
      </c>
      <c r="E56" s="158">
        <v>4.8157559999999995</v>
      </c>
      <c r="F56" s="158">
        <v>-910.34799999999996</v>
      </c>
      <c r="G56" s="158">
        <v>37873.819999999992</v>
      </c>
      <c r="H56" s="1247">
        <v>7.3565633734898859E-4</v>
      </c>
    </row>
    <row r="57" spans="1:9">
      <c r="A57" s="628" t="s">
        <v>134</v>
      </c>
      <c r="B57" s="980" t="s">
        <v>91</v>
      </c>
      <c r="C57" s="158">
        <v>6</v>
      </c>
      <c r="D57" s="158">
        <v>186.96630941999999</v>
      </c>
      <c r="E57" s="158">
        <v>0.33650000000000002</v>
      </c>
      <c r="F57" s="158">
        <v>0</v>
      </c>
      <c r="G57" s="158">
        <v>644</v>
      </c>
      <c r="H57" s="1247">
        <v>1.2508975362209271E-5</v>
      </c>
    </row>
    <row r="58" spans="1:9">
      <c r="A58" s="628" t="s">
        <v>135</v>
      </c>
      <c r="B58" s="980" t="s">
        <v>91</v>
      </c>
      <c r="C58" s="158"/>
      <c r="D58" s="158"/>
      <c r="E58" s="158"/>
      <c r="F58" s="158"/>
      <c r="G58" s="158"/>
      <c r="H58" s="1247"/>
    </row>
    <row r="59" spans="1:9">
      <c r="A59" s="628" t="s">
        <v>136</v>
      </c>
      <c r="B59" s="980" t="s">
        <v>91</v>
      </c>
      <c r="C59" s="158">
        <v>28131</v>
      </c>
      <c r="D59" s="158">
        <v>319596.29099999997</v>
      </c>
      <c r="E59" s="158">
        <v>7.59537</v>
      </c>
      <c r="F59" s="158">
        <v>-6695.1779999999999</v>
      </c>
      <c r="G59" s="158">
        <v>245946.55999999997</v>
      </c>
      <c r="H59" s="1247">
        <v>4.7772351854970868E-3</v>
      </c>
    </row>
    <row r="60" spans="1:9">
      <c r="A60" s="628" t="s">
        <v>137</v>
      </c>
      <c r="B60" s="980" t="s">
        <v>91</v>
      </c>
      <c r="C60" s="158">
        <v>103452</v>
      </c>
      <c r="D60" s="158">
        <v>993449.55599999998</v>
      </c>
      <c r="E60" s="158">
        <v>24.414671999999999</v>
      </c>
      <c r="F60" s="158">
        <v>-2348.3604</v>
      </c>
      <c r="G60" s="158">
        <v>884592.65999999992</v>
      </c>
      <c r="H60" s="1247">
        <v>1.7182217064489382E-2</v>
      </c>
    </row>
    <row r="61" spans="1:9" ht="13">
      <c r="A61" s="65" t="s">
        <v>31</v>
      </c>
      <c r="B61" s="157"/>
      <c r="C61" s="70"/>
      <c r="D61" s="70"/>
      <c r="E61" s="70"/>
      <c r="F61" s="70"/>
      <c r="G61" s="70"/>
      <c r="H61" s="1211"/>
    </row>
    <row r="62" spans="1:9">
      <c r="A62" s="628" t="s">
        <v>138</v>
      </c>
      <c r="B62" s="980" t="s">
        <v>91</v>
      </c>
      <c r="C62" s="158">
        <v>0</v>
      </c>
      <c r="D62" s="158">
        <v>0</v>
      </c>
      <c r="E62" s="158">
        <v>0</v>
      </c>
      <c r="F62" s="158">
        <v>0</v>
      </c>
      <c r="G62" s="158">
        <v>0</v>
      </c>
      <c r="H62" s="167">
        <v>0</v>
      </c>
    </row>
    <row r="63" spans="1:9">
      <c r="A63" s="628" t="s">
        <v>139</v>
      </c>
      <c r="B63" s="980" t="s">
        <v>91</v>
      </c>
      <c r="C63" s="158">
        <v>9</v>
      </c>
      <c r="D63" s="158">
        <v>0</v>
      </c>
      <c r="E63" s="158">
        <v>0</v>
      </c>
      <c r="F63" s="158">
        <v>0</v>
      </c>
      <c r="G63" s="158">
        <v>5113.6299999999992</v>
      </c>
      <c r="H63" s="1247">
        <v>9.9326508822133831E-5</v>
      </c>
    </row>
    <row r="64" spans="1:9">
      <c r="A64" s="628" t="s">
        <v>140</v>
      </c>
      <c r="B64" s="981" t="s">
        <v>91</v>
      </c>
      <c r="C64" s="158">
        <v>19275</v>
      </c>
      <c r="D64" s="158">
        <v>3316620</v>
      </c>
      <c r="E64" s="158">
        <v>91.270199999999974</v>
      </c>
      <c r="F64" s="158">
        <v>0</v>
      </c>
      <c r="G64" s="158">
        <v>1479213.2299999997</v>
      </c>
      <c r="H64" s="1247">
        <v>2.8732052561372658E-2</v>
      </c>
    </row>
    <row r="65" spans="1:9">
      <c r="A65" s="628" t="s">
        <v>780</v>
      </c>
      <c r="B65" s="981" t="s">
        <v>98</v>
      </c>
      <c r="C65" s="158">
        <v>0</v>
      </c>
      <c r="D65" s="158">
        <v>0</v>
      </c>
      <c r="E65" s="158">
        <v>0</v>
      </c>
      <c r="F65" s="158">
        <v>0</v>
      </c>
      <c r="G65" s="158">
        <v>0</v>
      </c>
      <c r="H65" s="1247">
        <v>0</v>
      </c>
    </row>
    <row r="66" spans="1:9">
      <c r="A66" s="628" t="s">
        <v>141</v>
      </c>
      <c r="B66" s="981" t="s">
        <v>91</v>
      </c>
      <c r="C66" s="158">
        <v>0</v>
      </c>
      <c r="D66" s="158">
        <v>0</v>
      </c>
      <c r="E66" s="158">
        <v>0</v>
      </c>
      <c r="F66" s="158">
        <v>0</v>
      </c>
      <c r="G66" s="158">
        <v>0</v>
      </c>
      <c r="H66" s="1247">
        <v>0</v>
      </c>
    </row>
    <row r="67" spans="1:9">
      <c r="A67" s="628" t="s">
        <v>142</v>
      </c>
      <c r="B67" s="981" t="s">
        <v>98</v>
      </c>
      <c r="C67" s="158"/>
      <c r="D67" s="158"/>
      <c r="E67" s="158"/>
      <c r="F67" s="158"/>
      <c r="G67" s="158"/>
      <c r="H67" s="1247"/>
    </row>
    <row r="68" spans="1:9">
      <c r="A68" s="628" t="s">
        <v>143</v>
      </c>
      <c r="B68" s="981" t="s">
        <v>91</v>
      </c>
      <c r="C68" s="158"/>
      <c r="D68" s="158"/>
      <c r="E68" s="158"/>
      <c r="F68" s="158"/>
      <c r="G68" s="158"/>
      <c r="H68" s="167"/>
      <c r="I68" s="1173"/>
    </row>
    <row r="69" spans="1:9">
      <c r="A69" s="628"/>
      <c r="B69" s="981"/>
      <c r="C69" s="158"/>
      <c r="D69" s="158"/>
      <c r="E69" s="158"/>
      <c r="F69" s="158"/>
      <c r="G69" s="158"/>
      <c r="H69" s="167"/>
    </row>
    <row r="70" spans="1:9" ht="13">
      <c r="A70" s="65" t="s">
        <v>144</v>
      </c>
      <c r="B70" s="157"/>
      <c r="C70" s="70"/>
      <c r="D70" s="70"/>
      <c r="E70" s="70"/>
      <c r="F70" s="70"/>
      <c r="G70" s="70"/>
      <c r="H70" s="1211"/>
    </row>
    <row r="71" spans="1:9">
      <c r="A71" s="69"/>
      <c r="B71" s="980"/>
      <c r="C71" s="158"/>
      <c r="D71" s="169"/>
      <c r="E71" s="169"/>
      <c r="F71" s="169"/>
      <c r="G71" s="169"/>
      <c r="H71" s="167"/>
    </row>
    <row r="72" spans="1:9" ht="13">
      <c r="A72" s="65" t="s">
        <v>32</v>
      </c>
      <c r="B72" s="157"/>
      <c r="C72" s="70"/>
      <c r="D72" s="70"/>
      <c r="E72" s="70"/>
      <c r="F72" s="70"/>
      <c r="G72" s="70"/>
      <c r="H72" s="1211"/>
    </row>
    <row r="73" spans="1:9">
      <c r="A73" s="69" t="s">
        <v>145</v>
      </c>
      <c r="B73" s="980" t="s">
        <v>98</v>
      </c>
      <c r="C73" s="158">
        <v>35375</v>
      </c>
      <c r="D73" s="168"/>
      <c r="E73" s="168"/>
      <c r="F73" s="168"/>
      <c r="G73" s="161">
        <v>5881576.6700000018</v>
      </c>
      <c r="H73" s="1247">
        <v>0.11424300878256967</v>
      </c>
    </row>
    <row r="74" spans="1:9">
      <c r="A74" s="69" t="s">
        <v>146</v>
      </c>
      <c r="B74" s="980" t="s">
        <v>98</v>
      </c>
      <c r="C74" s="158">
        <v>35375</v>
      </c>
      <c r="D74" s="168"/>
      <c r="E74" s="168"/>
      <c r="F74" s="168"/>
      <c r="G74" s="161">
        <v>2390929.56</v>
      </c>
      <c r="H74" s="1247">
        <v>4.6441116395679896E-2</v>
      </c>
    </row>
    <row r="75" spans="1:9">
      <c r="A75" s="70"/>
      <c r="B75" s="157"/>
      <c r="C75" s="70"/>
      <c r="D75" s="70"/>
      <c r="E75" s="168"/>
      <c r="F75" s="70"/>
      <c r="G75" s="70"/>
      <c r="H75" s="70"/>
    </row>
    <row r="76" spans="1:9" ht="13">
      <c r="A76" s="66" t="s">
        <v>147</v>
      </c>
      <c r="B76" s="980"/>
      <c r="C76" s="69"/>
      <c r="D76" s="169">
        <v>11096911.30245102</v>
      </c>
      <c r="E76" s="169">
        <v>1925.734369</v>
      </c>
      <c r="F76" s="169">
        <v>555506.82279999997</v>
      </c>
      <c r="G76" s="161">
        <v>51483033.690000013</v>
      </c>
      <c r="H76" s="70"/>
    </row>
    <row r="77" spans="1:9">
      <c r="A77" s="67"/>
      <c r="B77" s="979"/>
      <c r="C77" s="67"/>
      <c r="D77" s="169"/>
      <c r="E77" s="169"/>
      <c r="F77" s="169"/>
      <c r="G77" s="162"/>
      <c r="H77" s="223"/>
    </row>
    <row r="78" spans="1:9" ht="13" thickBot="1">
      <c r="A78" s="163" t="s">
        <v>148</v>
      </c>
      <c r="B78" s="984"/>
      <c r="C78" s="158">
        <v>28331</v>
      </c>
      <c r="D78" s="159"/>
      <c r="E78" s="159"/>
      <c r="F78" s="159"/>
      <c r="G78" s="159"/>
      <c r="H78" s="224"/>
    </row>
    <row r="79" spans="1:9" ht="13">
      <c r="A79" s="221"/>
      <c r="B79" s="985"/>
      <c r="C79" s="427"/>
      <c r="D79" s="1322"/>
      <c r="E79" s="1322"/>
      <c r="F79" s="1322"/>
      <c r="G79" s="1323"/>
      <c r="H79" s="1323"/>
    </row>
    <row r="80" spans="1:9" ht="13">
      <c r="A80" s="164" t="s">
        <v>149</v>
      </c>
      <c r="B80" s="157" t="s">
        <v>150</v>
      </c>
      <c r="C80" s="70"/>
      <c r="D80" s="156"/>
      <c r="E80" s="76"/>
      <c r="F80" s="76"/>
      <c r="G80" s="76"/>
      <c r="H80" s="76"/>
    </row>
    <row r="81" spans="1:8">
      <c r="A81" s="165" t="s">
        <v>151</v>
      </c>
      <c r="B81" s="980" t="s">
        <v>98</v>
      </c>
      <c r="C81" s="974">
        <v>27266</v>
      </c>
      <c r="D81" s="68"/>
      <c r="E81" s="68"/>
      <c r="F81" s="68"/>
      <c r="G81" s="68"/>
      <c r="H81" s="71"/>
    </row>
    <row r="82" spans="1:8">
      <c r="A82" s="973" t="s">
        <v>152</v>
      </c>
      <c r="B82" s="980" t="s">
        <v>98</v>
      </c>
      <c r="C82" s="974">
        <v>5417</v>
      </c>
      <c r="D82" s="68"/>
      <c r="E82" s="68"/>
      <c r="F82" s="68"/>
      <c r="G82" s="225"/>
      <c r="H82" s="71"/>
    </row>
    <row r="83" spans="1:8">
      <c r="A83" s="165" t="s">
        <v>153</v>
      </c>
      <c r="B83" s="980" t="s">
        <v>98</v>
      </c>
      <c r="C83" s="974">
        <v>2692</v>
      </c>
      <c r="D83" s="68"/>
      <c r="E83" s="68"/>
      <c r="F83" s="68"/>
      <c r="G83" s="68"/>
      <c r="H83" s="71"/>
    </row>
    <row r="84" spans="1:8" ht="13">
      <c r="A84" s="166" t="s">
        <v>154</v>
      </c>
      <c r="B84" s="980" t="s">
        <v>98</v>
      </c>
      <c r="C84" s="974">
        <v>35375</v>
      </c>
      <c r="D84" s="68"/>
      <c r="E84" s="68"/>
      <c r="F84" s="68"/>
      <c r="G84" s="68"/>
      <c r="H84" s="71"/>
    </row>
    <row r="85" spans="1:8" ht="13">
      <c r="A85" s="166" t="s">
        <v>155</v>
      </c>
      <c r="B85" s="980" t="s">
        <v>98</v>
      </c>
      <c r="C85" s="974">
        <v>59340</v>
      </c>
      <c r="D85" s="68"/>
      <c r="E85" s="54"/>
      <c r="F85" s="68"/>
      <c r="G85" s="68"/>
      <c r="H85" s="55"/>
    </row>
    <row r="86" spans="1:8" ht="13">
      <c r="A86" s="166" t="s">
        <v>156</v>
      </c>
      <c r="B86" s="980" t="s">
        <v>157</v>
      </c>
      <c r="C86" s="975">
        <v>0.59614088304684865</v>
      </c>
      <c r="D86" s="68"/>
      <c r="E86" s="54"/>
      <c r="F86" s="68"/>
      <c r="G86" s="68"/>
      <c r="H86" s="55"/>
    </row>
    <row r="87" spans="1:8" ht="13.5" thickBot="1">
      <c r="A87" s="163" t="s">
        <v>158</v>
      </c>
      <c r="B87" s="984" t="s">
        <v>98</v>
      </c>
      <c r="C87" s="976">
        <v>1559</v>
      </c>
      <c r="D87" s="72"/>
      <c r="E87" s="56"/>
      <c r="F87" s="72"/>
      <c r="G87" s="72"/>
      <c r="H87" s="57"/>
    </row>
    <row r="88" spans="1:8" ht="18" customHeight="1">
      <c r="A88" s="1320"/>
      <c r="B88" s="1320"/>
      <c r="C88" s="1320"/>
      <c r="D88" s="1320"/>
      <c r="E88" s="1320"/>
      <c r="F88" s="1320"/>
      <c r="G88" s="1320"/>
      <c r="H88" s="1320"/>
    </row>
    <row r="89" spans="1:8">
      <c r="A89" t="s">
        <v>159</v>
      </c>
      <c r="C89" s="360"/>
      <c r="D89" s="360"/>
      <c r="E89" s="360"/>
      <c r="F89" s="360"/>
      <c r="G89" s="360"/>
      <c r="H89" s="360"/>
    </row>
    <row r="90" spans="1:8">
      <c r="A90" t="s">
        <v>160</v>
      </c>
    </row>
    <row r="93" spans="1:8" ht="12.75" customHeight="1">
      <c r="A93" s="1321" t="s">
        <v>777</v>
      </c>
      <c r="B93" s="1321"/>
      <c r="C93" s="1321"/>
      <c r="D93" s="1321"/>
      <c r="E93" s="1321"/>
      <c r="F93" s="1321"/>
      <c r="G93" s="1321"/>
      <c r="H93" s="1321"/>
    </row>
    <row r="94" spans="1:8" ht="12.75" customHeight="1">
      <c r="A94" s="1320" t="s">
        <v>778</v>
      </c>
      <c r="B94" s="1320"/>
      <c r="C94" s="1320"/>
      <c r="D94" s="1320"/>
      <c r="E94" s="1320"/>
      <c r="F94" s="1320"/>
      <c r="G94" s="1320"/>
    </row>
    <row r="95" spans="1:8" ht="12.75" customHeight="1">
      <c r="A95" s="360" t="s">
        <v>161</v>
      </c>
    </row>
    <row r="98" ht="27" customHeight="1"/>
    <row r="101" ht="12.75" customHeight="1"/>
  </sheetData>
  <mergeCells count="10">
    <mergeCell ref="A1:H1"/>
    <mergeCell ref="A2:H2"/>
    <mergeCell ref="A3:H3"/>
    <mergeCell ref="B5:H5"/>
    <mergeCell ref="C6:H6"/>
    <mergeCell ref="A88:H88"/>
    <mergeCell ref="A93:H93"/>
    <mergeCell ref="A94:G94"/>
    <mergeCell ref="D79:F79"/>
    <mergeCell ref="G79:H79"/>
  </mergeCells>
  <printOptions horizontalCentered="1" verticalCentered="1" gridLines="1"/>
  <pageMargins left="0.25" right="0.25" top="0.5" bottom="0.5" header="0.5" footer="0.5"/>
  <pageSetup paperSize="3" scale="56"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H100"/>
  <sheetViews>
    <sheetView zoomScaleNormal="100" workbookViewId="0">
      <selection sqref="A1:M1"/>
    </sheetView>
  </sheetViews>
  <sheetFormatPr defaultColWidth="9.453125" defaultRowHeight="12.5"/>
  <cols>
    <col min="1" max="1" width="54" customWidth="1"/>
    <col min="2" max="2" width="6.54296875" customWidth="1"/>
    <col min="3" max="3" width="9.81640625" customWidth="1"/>
    <col min="4" max="4" width="13.453125" customWidth="1"/>
    <col min="5" max="5" width="9.81640625" customWidth="1"/>
    <col min="6" max="6" width="10.54296875" customWidth="1"/>
    <col min="7" max="7" width="15" bestFit="1" customWidth="1"/>
    <col min="8" max="8" width="15.81640625" customWidth="1"/>
  </cols>
  <sheetData>
    <row r="1" spans="1:8" s="1209" customFormat="1" ht="15.5">
      <c r="A1" s="1324" t="s">
        <v>162</v>
      </c>
      <c r="B1" s="1324"/>
      <c r="C1" s="1324"/>
      <c r="D1" s="1324"/>
      <c r="E1" s="1324"/>
      <c r="F1" s="1324"/>
      <c r="G1" s="1324"/>
      <c r="H1" s="1324"/>
    </row>
    <row r="2" spans="1:8" s="1209" customFormat="1" ht="15.75" customHeight="1">
      <c r="A2" s="1285" t="s">
        <v>1</v>
      </c>
      <c r="B2" s="1285"/>
      <c r="C2" s="1285"/>
      <c r="D2" s="1285"/>
      <c r="E2" s="1285"/>
      <c r="F2" s="1285"/>
      <c r="G2" s="1285"/>
      <c r="H2" s="1285"/>
    </row>
    <row r="3" spans="1:8" s="1209" customFormat="1" ht="15.75" customHeight="1">
      <c r="A3" s="1287" t="s">
        <v>785</v>
      </c>
      <c r="B3" s="1287"/>
      <c r="C3" s="1287"/>
      <c r="D3" s="1287"/>
      <c r="E3" s="1287"/>
      <c r="F3" s="1287"/>
      <c r="G3" s="1287"/>
      <c r="H3" s="1287"/>
    </row>
    <row r="4" spans="1:8" ht="15.75" customHeight="1" thickBot="1">
      <c r="A4" s="58"/>
      <c r="B4" s="58"/>
      <c r="C4" s="59"/>
      <c r="D4" s="59"/>
      <c r="E4" s="59"/>
      <c r="F4" s="59"/>
      <c r="G4" s="59"/>
      <c r="H4" s="59"/>
    </row>
    <row r="5" spans="1:8" ht="15.75" customHeight="1" thickBot="1">
      <c r="A5" s="61"/>
      <c r="B5" s="1325" t="s">
        <v>163</v>
      </c>
      <c r="C5" s="1325"/>
      <c r="D5" s="1325"/>
      <c r="E5" s="1325"/>
      <c r="F5" s="1325"/>
      <c r="G5" s="1325"/>
      <c r="H5" s="1325"/>
    </row>
    <row r="6" spans="1:8" ht="12.75" customHeight="1" thickBot="1">
      <c r="A6" s="220"/>
      <c r="B6" s="220"/>
      <c r="C6" s="1327" t="s">
        <v>81</v>
      </c>
      <c r="D6" s="1327"/>
      <c r="E6" s="1327"/>
      <c r="F6" s="1327"/>
      <c r="G6" s="1327"/>
      <c r="H6" s="1327"/>
    </row>
    <row r="7" spans="1:8" ht="26">
      <c r="A7" s="62" t="s">
        <v>164</v>
      </c>
      <c r="B7" s="63" t="s">
        <v>83</v>
      </c>
      <c r="C7" s="428" t="s">
        <v>84</v>
      </c>
      <c r="D7" s="428" t="s">
        <v>165</v>
      </c>
      <c r="E7" s="428" t="s">
        <v>166</v>
      </c>
      <c r="F7" s="428" t="s">
        <v>167</v>
      </c>
      <c r="G7" s="429" t="s">
        <v>88</v>
      </c>
      <c r="H7" s="428" t="s">
        <v>89</v>
      </c>
    </row>
    <row r="8" spans="1:8" ht="12.75" customHeight="1">
      <c r="A8" s="998" t="s">
        <v>23</v>
      </c>
      <c r="B8" s="67"/>
      <c r="C8" s="157"/>
      <c r="D8" s="157"/>
      <c r="E8" s="157"/>
      <c r="F8" s="157"/>
      <c r="G8" s="157"/>
      <c r="H8" s="157"/>
    </row>
    <row r="9" spans="1:8">
      <c r="A9" s="628" t="s">
        <v>90</v>
      </c>
      <c r="B9" s="628" t="s">
        <v>91</v>
      </c>
      <c r="C9" s="158">
        <v>0</v>
      </c>
      <c r="D9" s="158"/>
      <c r="E9" s="158"/>
      <c r="F9" s="158"/>
      <c r="G9" s="158"/>
      <c r="H9" s="167"/>
    </row>
    <row r="10" spans="1:8">
      <c r="A10" s="628" t="s">
        <v>92</v>
      </c>
      <c r="B10" s="628" t="s">
        <v>91</v>
      </c>
      <c r="C10" s="158">
        <v>0</v>
      </c>
      <c r="D10" s="158"/>
      <c r="E10" s="158"/>
      <c r="F10" s="158"/>
      <c r="G10" s="158"/>
      <c r="H10" s="167"/>
    </row>
    <row r="11" spans="1:8" ht="12.75" customHeight="1">
      <c r="A11" s="628" t="s">
        <v>168</v>
      </c>
      <c r="B11" s="628" t="s">
        <v>91</v>
      </c>
      <c r="C11" s="158">
        <v>0</v>
      </c>
      <c r="D11" s="158"/>
      <c r="E11" s="158"/>
      <c r="F11" s="158"/>
      <c r="G11" s="158"/>
      <c r="H11" s="167"/>
    </row>
    <row r="12" spans="1:8" ht="12.75" customHeight="1">
      <c r="A12" s="628" t="s">
        <v>169</v>
      </c>
      <c r="B12" s="628" t="s">
        <v>91</v>
      </c>
      <c r="C12" s="158">
        <v>0</v>
      </c>
      <c r="D12" s="158"/>
      <c r="E12" s="158"/>
      <c r="F12" s="158"/>
      <c r="G12" s="158"/>
      <c r="H12" s="167"/>
    </row>
    <row r="13" spans="1:8" ht="12.75" customHeight="1">
      <c r="A13" s="628" t="s">
        <v>170</v>
      </c>
      <c r="B13" s="628" t="s">
        <v>91</v>
      </c>
      <c r="C13" s="158">
        <v>0</v>
      </c>
      <c r="D13" s="158"/>
      <c r="E13" s="158"/>
      <c r="F13" s="158"/>
      <c r="G13" s="158"/>
      <c r="H13" s="167"/>
    </row>
    <row r="14" spans="1:8" ht="13">
      <c r="A14" s="629" t="s">
        <v>26</v>
      </c>
      <c r="B14" s="630"/>
      <c r="C14" s="70"/>
      <c r="D14" s="70"/>
      <c r="E14" s="70"/>
      <c r="F14" s="70"/>
      <c r="G14" s="70"/>
      <c r="H14" s="70"/>
    </row>
    <row r="15" spans="1:8">
      <c r="A15" s="628" t="s">
        <v>96</v>
      </c>
      <c r="B15" s="628" t="s">
        <v>98</v>
      </c>
      <c r="C15" s="158">
        <v>0</v>
      </c>
      <c r="D15" s="158"/>
      <c r="E15" s="158"/>
      <c r="F15" s="158"/>
      <c r="G15" s="158"/>
      <c r="H15" s="167"/>
    </row>
    <row r="16" spans="1:8">
      <c r="A16" s="628" t="s">
        <v>99</v>
      </c>
      <c r="B16" s="628" t="s">
        <v>98</v>
      </c>
      <c r="C16" s="158">
        <v>0</v>
      </c>
      <c r="D16" s="158"/>
      <c r="E16" s="158"/>
      <c r="F16" s="158"/>
      <c r="G16" s="158"/>
      <c r="H16" s="167"/>
    </row>
    <row r="17" spans="1:8">
      <c r="A17" s="628" t="s">
        <v>100</v>
      </c>
      <c r="B17" s="628" t="s">
        <v>91</v>
      </c>
      <c r="C17" s="158">
        <v>0</v>
      </c>
      <c r="D17" s="158"/>
      <c r="E17" s="158"/>
      <c r="F17" s="158"/>
      <c r="G17" s="158"/>
      <c r="H17" s="167"/>
    </row>
    <row r="18" spans="1:8">
      <c r="A18" s="628" t="s">
        <v>101</v>
      </c>
      <c r="B18" s="628" t="s">
        <v>98</v>
      </c>
      <c r="C18" s="158">
        <v>0</v>
      </c>
      <c r="D18" s="158"/>
      <c r="E18" s="158"/>
      <c r="F18" s="158"/>
      <c r="G18" s="158"/>
      <c r="H18" s="167"/>
    </row>
    <row r="19" spans="1:8">
      <c r="A19" s="628" t="s">
        <v>102</v>
      </c>
      <c r="B19" s="628" t="s">
        <v>91</v>
      </c>
      <c r="C19" s="158">
        <v>0</v>
      </c>
      <c r="D19" s="158"/>
      <c r="E19" s="158"/>
      <c r="F19" s="158"/>
      <c r="G19" s="158"/>
      <c r="H19" s="167"/>
    </row>
    <row r="20" spans="1:8">
      <c r="A20" s="628" t="s">
        <v>103</v>
      </c>
      <c r="B20" s="628" t="s">
        <v>98</v>
      </c>
      <c r="C20" s="158">
        <v>0</v>
      </c>
      <c r="D20" s="158"/>
      <c r="E20" s="158"/>
      <c r="F20" s="158"/>
      <c r="G20" s="158"/>
      <c r="H20" s="167"/>
    </row>
    <row r="21" spans="1:8">
      <c r="A21" s="628" t="s">
        <v>104</v>
      </c>
      <c r="B21" s="628" t="s">
        <v>98</v>
      </c>
      <c r="C21" s="158">
        <v>0</v>
      </c>
      <c r="D21" s="158"/>
      <c r="E21" s="158"/>
      <c r="F21" s="158"/>
      <c r="G21" s="158"/>
      <c r="H21" s="167"/>
    </row>
    <row r="22" spans="1:8">
      <c r="A22" s="628" t="s">
        <v>171</v>
      </c>
      <c r="B22" s="628"/>
      <c r="C22" s="158"/>
      <c r="D22" s="158"/>
      <c r="E22" s="158"/>
      <c r="F22" s="158"/>
      <c r="G22" s="158"/>
      <c r="H22" s="167"/>
    </row>
    <row r="23" spans="1:8" ht="13">
      <c r="A23" s="629" t="s">
        <v>27</v>
      </c>
      <c r="B23" s="630"/>
      <c r="C23" s="70"/>
      <c r="D23" s="70"/>
      <c r="E23" s="70"/>
      <c r="F23" s="70"/>
      <c r="G23" s="70"/>
      <c r="H23" s="70"/>
    </row>
    <row r="24" spans="1:8">
      <c r="A24" s="628" t="s">
        <v>106</v>
      </c>
      <c r="B24" s="628" t="s">
        <v>98</v>
      </c>
      <c r="C24" s="158">
        <v>0</v>
      </c>
      <c r="D24" s="158"/>
      <c r="E24" s="158"/>
      <c r="F24" s="158"/>
      <c r="G24" s="158"/>
      <c r="H24" s="167"/>
    </row>
    <row r="25" spans="1:8">
      <c r="A25" s="628" t="s">
        <v>107</v>
      </c>
      <c r="B25" s="628" t="s">
        <v>98</v>
      </c>
      <c r="C25" s="158">
        <v>0</v>
      </c>
      <c r="D25" s="158"/>
      <c r="E25" s="158"/>
      <c r="F25" s="158"/>
      <c r="G25" s="158"/>
      <c r="H25" s="167"/>
    </row>
    <row r="26" spans="1:8">
      <c r="A26" s="628" t="s">
        <v>172</v>
      </c>
      <c r="B26" s="628" t="s">
        <v>98</v>
      </c>
      <c r="C26" s="158">
        <v>0</v>
      </c>
      <c r="D26" s="158"/>
      <c r="E26" s="158"/>
      <c r="F26" s="158"/>
      <c r="G26" s="158"/>
      <c r="H26" s="167"/>
    </row>
    <row r="27" spans="1:8" s="3" customFormat="1">
      <c r="A27" s="628" t="s">
        <v>109</v>
      </c>
      <c r="B27" s="628" t="s">
        <v>98</v>
      </c>
      <c r="C27" s="158">
        <v>0</v>
      </c>
      <c r="D27" s="158"/>
      <c r="E27" s="158"/>
      <c r="F27" s="158"/>
      <c r="G27" s="158"/>
      <c r="H27" s="167"/>
    </row>
    <row r="28" spans="1:8" s="3" customFormat="1">
      <c r="A28" s="628" t="s">
        <v>173</v>
      </c>
      <c r="B28" s="628" t="s">
        <v>98</v>
      </c>
      <c r="C28" s="158">
        <v>0</v>
      </c>
      <c r="D28" s="158"/>
      <c r="E28" s="158"/>
      <c r="F28" s="158"/>
      <c r="G28" s="158"/>
      <c r="H28" s="167"/>
    </row>
    <row r="29" spans="1:8" s="3" customFormat="1">
      <c r="A29" s="632"/>
      <c r="B29" s="628"/>
      <c r="C29" s="158"/>
      <c r="D29" s="158"/>
      <c r="E29" s="158"/>
      <c r="F29" s="158"/>
      <c r="G29" s="158"/>
      <c r="H29" s="167"/>
    </row>
    <row r="30" spans="1:8" ht="13">
      <c r="A30" s="629" t="s">
        <v>28</v>
      </c>
      <c r="B30" s="630"/>
      <c r="C30" s="70"/>
      <c r="D30" s="70"/>
      <c r="E30" s="70"/>
      <c r="F30" s="70"/>
      <c r="G30" s="70"/>
      <c r="H30" s="70"/>
    </row>
    <row r="31" spans="1:8">
      <c r="A31" s="628" t="s">
        <v>174</v>
      </c>
      <c r="B31" s="628" t="s">
        <v>91</v>
      </c>
      <c r="C31" s="158">
        <v>0</v>
      </c>
      <c r="D31" s="158"/>
      <c r="E31" s="158"/>
      <c r="F31" s="158"/>
      <c r="G31" s="158"/>
      <c r="H31" s="167"/>
    </row>
    <row r="32" spans="1:8">
      <c r="A32" s="628" t="s">
        <v>112</v>
      </c>
      <c r="B32" s="628" t="s">
        <v>91</v>
      </c>
      <c r="C32" s="158">
        <v>0</v>
      </c>
      <c r="D32" s="158"/>
      <c r="E32" s="158"/>
      <c r="F32" s="158"/>
      <c r="G32" s="158"/>
      <c r="H32" s="167"/>
    </row>
    <row r="33" spans="1:8">
      <c r="A33" s="628" t="s">
        <v>175</v>
      </c>
      <c r="B33" s="628" t="s">
        <v>91</v>
      </c>
      <c r="C33" s="158">
        <v>0</v>
      </c>
      <c r="D33" s="158"/>
      <c r="E33" s="158"/>
      <c r="F33" s="158"/>
      <c r="G33" s="158"/>
      <c r="H33" s="167"/>
    </row>
    <row r="34" spans="1:8">
      <c r="A34" s="628" t="s">
        <v>114</v>
      </c>
      <c r="B34" s="628" t="s">
        <v>91</v>
      </c>
      <c r="C34" s="158">
        <v>0</v>
      </c>
      <c r="D34" s="158"/>
      <c r="E34" s="158"/>
      <c r="F34" s="158"/>
      <c r="G34" s="158"/>
      <c r="H34" s="167"/>
    </row>
    <row r="35" spans="1:8">
      <c r="A35" s="628" t="s">
        <v>176</v>
      </c>
      <c r="B35" s="628" t="s">
        <v>91</v>
      </c>
      <c r="C35" s="158">
        <v>0</v>
      </c>
      <c r="D35" s="158"/>
      <c r="E35" s="158"/>
      <c r="F35" s="158"/>
      <c r="G35" s="158"/>
      <c r="H35" s="167"/>
    </row>
    <row r="36" spans="1:8">
      <c r="A36" s="628" t="s">
        <v>177</v>
      </c>
      <c r="B36" s="628" t="s">
        <v>91</v>
      </c>
      <c r="C36" s="158">
        <v>0</v>
      </c>
      <c r="D36" s="158"/>
      <c r="E36" s="158"/>
      <c r="F36" s="158"/>
      <c r="G36" s="158"/>
      <c r="H36" s="167"/>
    </row>
    <row r="37" spans="1:8">
      <c r="A37" s="628" t="s">
        <v>178</v>
      </c>
      <c r="B37" s="628" t="s">
        <v>91</v>
      </c>
      <c r="C37" s="158">
        <v>0</v>
      </c>
      <c r="D37" s="158"/>
      <c r="E37" s="158"/>
      <c r="F37" s="158"/>
      <c r="G37" s="158"/>
      <c r="H37" s="167"/>
    </row>
    <row r="38" spans="1:8">
      <c r="A38" s="628" t="s">
        <v>179</v>
      </c>
      <c r="B38" s="628" t="s">
        <v>98</v>
      </c>
      <c r="C38" s="158">
        <v>0</v>
      </c>
      <c r="D38" s="158"/>
      <c r="E38" s="158"/>
      <c r="F38" s="158"/>
      <c r="G38" s="158"/>
      <c r="H38" s="167"/>
    </row>
    <row r="39" spans="1:8">
      <c r="A39" s="628" t="s">
        <v>180</v>
      </c>
      <c r="B39" s="628" t="s">
        <v>98</v>
      </c>
      <c r="C39" s="158">
        <v>0</v>
      </c>
      <c r="D39" s="158"/>
      <c r="E39" s="158"/>
      <c r="F39" s="158"/>
      <c r="G39" s="158"/>
      <c r="H39" s="167"/>
    </row>
    <row r="40" spans="1:8">
      <c r="A40" s="628" t="s">
        <v>120</v>
      </c>
      <c r="B40" s="628" t="s">
        <v>98</v>
      </c>
      <c r="C40" s="158">
        <v>0</v>
      </c>
      <c r="D40" s="158"/>
      <c r="E40" s="158"/>
      <c r="F40" s="158"/>
      <c r="G40" s="158"/>
      <c r="H40" s="167"/>
    </row>
    <row r="41" spans="1:8">
      <c r="A41" s="628" t="s">
        <v>181</v>
      </c>
      <c r="B41" s="628" t="s">
        <v>98</v>
      </c>
      <c r="C41" s="158">
        <v>0</v>
      </c>
      <c r="D41" s="158"/>
      <c r="E41" s="158"/>
      <c r="F41" s="158"/>
      <c r="G41" s="158"/>
      <c r="H41" s="167"/>
    </row>
    <row r="42" spans="1:8">
      <c r="A42" s="628" t="s">
        <v>182</v>
      </c>
      <c r="B42" s="628" t="s">
        <v>98</v>
      </c>
      <c r="C42" s="158">
        <v>0</v>
      </c>
      <c r="D42" s="158"/>
      <c r="E42" s="158"/>
      <c r="F42" s="158"/>
      <c r="G42" s="158"/>
      <c r="H42" s="167"/>
    </row>
    <row r="43" spans="1:8">
      <c r="A43" s="628" t="s">
        <v>123</v>
      </c>
      <c r="B43" s="628" t="s">
        <v>98</v>
      </c>
      <c r="C43" s="158">
        <v>0</v>
      </c>
      <c r="D43" s="158"/>
      <c r="E43" s="158"/>
      <c r="F43" s="158"/>
      <c r="G43" s="158"/>
      <c r="H43" s="167"/>
    </row>
    <row r="44" spans="1:8">
      <c r="A44" s="628" t="s">
        <v>183</v>
      </c>
      <c r="B44" s="631" t="s">
        <v>91</v>
      </c>
      <c r="C44" s="158">
        <v>0</v>
      </c>
      <c r="D44" s="158"/>
      <c r="E44" s="158"/>
      <c r="F44" s="158"/>
      <c r="G44" s="158"/>
      <c r="H44" s="167"/>
    </row>
    <row r="45" spans="1:8">
      <c r="A45" s="628" t="s">
        <v>184</v>
      </c>
      <c r="B45" s="986" t="s">
        <v>91</v>
      </c>
      <c r="C45" s="158">
        <v>0</v>
      </c>
      <c r="D45" s="158"/>
      <c r="E45" s="158"/>
      <c r="F45" s="158"/>
      <c r="G45" s="158"/>
      <c r="H45" s="167"/>
    </row>
    <row r="46" spans="1:8">
      <c r="A46" s="628" t="s">
        <v>185</v>
      </c>
      <c r="B46" s="628" t="s">
        <v>91</v>
      </c>
      <c r="C46" s="158">
        <v>0</v>
      </c>
      <c r="D46" s="158"/>
      <c r="E46" s="158"/>
      <c r="F46" s="158"/>
      <c r="G46" s="158"/>
      <c r="H46" s="167"/>
    </row>
    <row r="47" spans="1:8">
      <c r="A47" s="628"/>
      <c r="B47" s="628"/>
      <c r="C47" s="158"/>
      <c r="D47" s="158"/>
      <c r="E47" s="158"/>
      <c r="F47" s="158"/>
      <c r="G47" s="158"/>
      <c r="H47" s="167"/>
    </row>
    <row r="48" spans="1:8" ht="13">
      <c r="A48" s="629" t="s">
        <v>29</v>
      </c>
      <c r="B48" s="630"/>
      <c r="C48" s="70"/>
      <c r="D48" s="70"/>
      <c r="E48" s="70"/>
      <c r="F48" s="70"/>
      <c r="G48" s="70"/>
      <c r="H48" s="70"/>
    </row>
    <row r="49" spans="1:8">
      <c r="A49" s="628" t="s">
        <v>186</v>
      </c>
      <c r="B49" s="628" t="s">
        <v>98</v>
      </c>
      <c r="C49" s="158">
        <v>0</v>
      </c>
      <c r="D49" s="158"/>
      <c r="E49" s="158"/>
      <c r="F49" s="158"/>
      <c r="G49" s="158"/>
      <c r="H49" s="167"/>
    </row>
    <row r="50" spans="1:8">
      <c r="A50" s="628" t="s">
        <v>187</v>
      </c>
      <c r="B50" s="628" t="s">
        <v>98</v>
      </c>
      <c r="C50" s="158">
        <v>0</v>
      </c>
      <c r="D50" s="158"/>
      <c r="E50" s="158"/>
      <c r="F50" s="158"/>
      <c r="G50" s="158"/>
      <c r="H50" s="167"/>
    </row>
    <row r="51" spans="1:8">
      <c r="A51" s="628" t="s">
        <v>188</v>
      </c>
      <c r="B51" s="628" t="s">
        <v>98</v>
      </c>
      <c r="C51" s="158">
        <v>0</v>
      </c>
      <c r="D51" s="158"/>
      <c r="E51" s="158"/>
      <c r="F51" s="158"/>
      <c r="G51" s="158"/>
      <c r="H51" s="167"/>
    </row>
    <row r="52" spans="1:8" ht="13">
      <c r="A52" s="629" t="s">
        <v>130</v>
      </c>
      <c r="B52" s="630"/>
      <c r="C52" s="70"/>
      <c r="D52" s="70"/>
      <c r="E52" s="70"/>
      <c r="F52" s="70"/>
      <c r="G52" s="70"/>
      <c r="H52" s="70"/>
    </row>
    <row r="53" spans="1:8">
      <c r="A53" s="628" t="s">
        <v>189</v>
      </c>
      <c r="B53" s="628" t="s">
        <v>91</v>
      </c>
      <c r="C53" s="158">
        <v>0</v>
      </c>
      <c r="D53" s="158"/>
      <c r="E53" s="158"/>
      <c r="F53" s="158"/>
      <c r="G53" s="158"/>
      <c r="H53" s="167"/>
    </row>
    <row r="54" spans="1:8">
      <c r="A54" s="628" t="s">
        <v>132</v>
      </c>
      <c r="B54" s="628" t="s">
        <v>91</v>
      </c>
      <c r="C54" s="158">
        <v>0</v>
      </c>
      <c r="D54" s="158"/>
      <c r="E54" s="158"/>
      <c r="F54" s="158"/>
      <c r="G54" s="158"/>
      <c r="H54" s="167"/>
    </row>
    <row r="55" spans="1:8">
      <c r="A55" s="628" t="s">
        <v>190</v>
      </c>
      <c r="B55" s="628" t="s">
        <v>91</v>
      </c>
      <c r="C55" s="158">
        <v>0</v>
      </c>
      <c r="D55" s="158"/>
      <c r="E55" s="158"/>
      <c r="F55" s="158"/>
      <c r="G55" s="158"/>
      <c r="H55" s="167"/>
    </row>
    <row r="56" spans="1:8">
      <c r="A56" s="628" t="s">
        <v>191</v>
      </c>
      <c r="B56" s="628" t="s">
        <v>91</v>
      </c>
      <c r="C56" s="158">
        <v>0</v>
      </c>
      <c r="D56" s="158"/>
      <c r="E56" s="158"/>
      <c r="F56" s="158"/>
      <c r="G56" s="158"/>
      <c r="H56" s="167"/>
    </row>
    <row r="57" spans="1:8">
      <c r="A57" s="628" t="s">
        <v>192</v>
      </c>
      <c r="B57" s="628" t="s">
        <v>91</v>
      </c>
      <c r="C57" s="158">
        <v>0</v>
      </c>
      <c r="D57" s="158"/>
      <c r="E57" s="158"/>
      <c r="F57" s="158"/>
      <c r="G57" s="158"/>
      <c r="H57" s="167"/>
    </row>
    <row r="58" spans="1:8">
      <c r="A58" s="628" t="s">
        <v>136</v>
      </c>
      <c r="B58" s="628" t="s">
        <v>91</v>
      </c>
      <c r="C58" s="158">
        <v>0</v>
      </c>
      <c r="D58" s="158"/>
      <c r="E58" s="158"/>
      <c r="F58" s="158"/>
      <c r="G58" s="158"/>
      <c r="H58" s="167"/>
    </row>
    <row r="59" spans="1:8">
      <c r="A59" s="628" t="s">
        <v>137</v>
      </c>
      <c r="B59" s="628" t="s">
        <v>91</v>
      </c>
      <c r="C59" s="158">
        <v>0</v>
      </c>
      <c r="D59" s="158"/>
      <c r="E59" s="158"/>
      <c r="F59" s="158"/>
      <c r="G59" s="158"/>
      <c r="H59" s="167"/>
    </row>
    <row r="60" spans="1:8" ht="13">
      <c r="A60" s="629" t="s">
        <v>31</v>
      </c>
      <c r="B60" s="630"/>
      <c r="C60" s="70"/>
      <c r="D60" s="70"/>
      <c r="E60" s="70"/>
      <c r="F60" s="70"/>
      <c r="G60" s="70"/>
      <c r="H60" s="70"/>
    </row>
    <row r="61" spans="1:8">
      <c r="A61" s="628" t="s">
        <v>193</v>
      </c>
      <c r="B61" s="628" t="s">
        <v>91</v>
      </c>
      <c r="C61" s="158">
        <v>0</v>
      </c>
      <c r="D61" s="158"/>
      <c r="E61" s="158"/>
      <c r="F61" s="158"/>
      <c r="G61" s="158"/>
      <c r="H61" s="167"/>
    </row>
    <row r="62" spans="1:8">
      <c r="A62" s="628" t="s">
        <v>194</v>
      </c>
      <c r="B62" s="628" t="s">
        <v>91</v>
      </c>
      <c r="C62" s="158">
        <v>0</v>
      </c>
      <c r="D62" s="158"/>
      <c r="E62" s="158"/>
      <c r="F62" s="158"/>
      <c r="G62" s="158"/>
      <c r="H62" s="167"/>
    </row>
    <row r="63" spans="1:8">
      <c r="A63" s="628" t="s">
        <v>140</v>
      </c>
      <c r="B63" s="628" t="s">
        <v>91</v>
      </c>
      <c r="C63" s="158">
        <v>0</v>
      </c>
      <c r="D63" s="158"/>
      <c r="E63" s="158"/>
      <c r="F63" s="158"/>
      <c r="G63" s="158"/>
      <c r="H63" s="167"/>
    </row>
    <row r="64" spans="1:8">
      <c r="A64" s="628" t="s">
        <v>195</v>
      </c>
      <c r="B64" s="628" t="s">
        <v>98</v>
      </c>
      <c r="C64" s="158">
        <v>0</v>
      </c>
      <c r="D64" s="158"/>
      <c r="E64" s="158"/>
      <c r="F64" s="158"/>
      <c r="G64" s="158"/>
      <c r="H64" s="167"/>
    </row>
    <row r="65" spans="1:8">
      <c r="A65" s="628" t="s">
        <v>196</v>
      </c>
      <c r="B65" s="628" t="s">
        <v>91</v>
      </c>
      <c r="C65" s="158">
        <v>0</v>
      </c>
      <c r="D65" s="158"/>
      <c r="E65" s="158"/>
      <c r="F65" s="158"/>
      <c r="G65" s="158"/>
      <c r="H65" s="167"/>
    </row>
    <row r="66" spans="1:8">
      <c r="A66" s="628" t="s">
        <v>197</v>
      </c>
      <c r="B66" s="628" t="s">
        <v>98</v>
      </c>
      <c r="C66" s="158">
        <v>0</v>
      </c>
      <c r="D66" s="158"/>
      <c r="E66" s="158"/>
      <c r="F66" s="158"/>
      <c r="G66" s="158"/>
      <c r="H66" s="167"/>
    </row>
    <row r="67" spans="1:8">
      <c r="A67" s="628" t="s">
        <v>198</v>
      </c>
      <c r="B67" s="628" t="s">
        <v>91</v>
      </c>
      <c r="C67" s="158">
        <v>0</v>
      </c>
      <c r="D67" s="158"/>
      <c r="E67" s="158"/>
      <c r="F67" s="158"/>
      <c r="G67" s="158"/>
      <c r="H67" s="167"/>
    </row>
    <row r="68" spans="1:8">
      <c r="A68" s="628"/>
      <c r="B68" s="628"/>
      <c r="C68" s="158"/>
      <c r="D68" s="158"/>
      <c r="E68" s="158"/>
      <c r="F68" s="158"/>
      <c r="G68" s="158"/>
      <c r="H68" s="167"/>
    </row>
    <row r="69" spans="1:8" ht="13">
      <c r="A69" s="65" t="s">
        <v>144</v>
      </c>
      <c r="B69" s="70"/>
      <c r="C69" s="70"/>
      <c r="D69" s="70"/>
      <c r="E69" s="70"/>
      <c r="F69" s="70"/>
      <c r="G69" s="70"/>
      <c r="H69" s="70"/>
    </row>
    <row r="70" spans="1:8">
      <c r="A70" s="69"/>
      <c r="B70" s="69"/>
      <c r="C70" s="158"/>
      <c r="D70" s="169"/>
      <c r="E70" s="169"/>
      <c r="F70" s="169"/>
      <c r="G70" s="169"/>
      <c r="H70" s="167"/>
    </row>
    <row r="71" spans="1:8" ht="13">
      <c r="A71" s="65" t="s">
        <v>32</v>
      </c>
      <c r="B71" s="70"/>
      <c r="C71" s="70"/>
      <c r="D71" s="70"/>
      <c r="E71" s="70"/>
      <c r="F71" s="70"/>
      <c r="G71" s="70"/>
      <c r="H71" s="70"/>
    </row>
    <row r="72" spans="1:8">
      <c r="A72" s="69" t="s">
        <v>145</v>
      </c>
      <c r="B72" s="69" t="s">
        <v>98</v>
      </c>
      <c r="C72" s="158"/>
      <c r="D72" s="168"/>
      <c r="E72" s="168"/>
      <c r="F72" s="168"/>
      <c r="G72" s="161"/>
      <c r="H72" s="167"/>
    </row>
    <row r="73" spans="1:8">
      <c r="A73" s="69" t="s">
        <v>146</v>
      </c>
      <c r="B73" s="69" t="s">
        <v>98</v>
      </c>
      <c r="C73" s="158"/>
      <c r="D73" s="168"/>
      <c r="E73" s="168"/>
      <c r="F73" s="168"/>
      <c r="G73" s="161"/>
      <c r="H73" s="167"/>
    </row>
    <row r="74" spans="1:8">
      <c r="A74" s="70"/>
      <c r="B74" s="70"/>
      <c r="C74" s="70"/>
      <c r="D74" s="70"/>
      <c r="E74" s="168"/>
      <c r="F74" s="70"/>
      <c r="G74" s="70"/>
      <c r="H74" s="70"/>
    </row>
    <row r="75" spans="1:8" ht="13">
      <c r="A75" s="66" t="s">
        <v>147</v>
      </c>
      <c r="B75" s="69"/>
      <c r="C75" s="69"/>
      <c r="D75" s="169"/>
      <c r="E75" s="169"/>
      <c r="F75" s="169"/>
      <c r="G75" s="161"/>
      <c r="H75" s="70"/>
    </row>
    <row r="76" spans="1:8">
      <c r="A76" s="67"/>
      <c r="B76" s="67"/>
      <c r="C76" s="67"/>
      <c r="D76" s="169"/>
      <c r="E76" s="169"/>
      <c r="F76" s="169"/>
      <c r="G76" s="162"/>
      <c r="H76" s="223"/>
    </row>
    <row r="77" spans="1:8" ht="13" thickBot="1">
      <c r="A77" s="163" t="s">
        <v>199</v>
      </c>
      <c r="B77" s="82"/>
      <c r="C77" s="158"/>
      <c r="D77" s="159"/>
      <c r="E77" s="159"/>
      <c r="F77" s="159"/>
      <c r="G77" s="159"/>
      <c r="H77" s="224"/>
    </row>
    <row r="78" spans="1:8" ht="13.5" thickBot="1">
      <c r="A78" s="221"/>
      <c r="B78" s="427"/>
      <c r="C78" s="427"/>
      <c r="D78" s="1322"/>
      <c r="E78" s="1322"/>
      <c r="F78" s="1322"/>
      <c r="G78" s="1323"/>
      <c r="H78" s="1323"/>
    </row>
    <row r="79" spans="1:8" ht="13">
      <c r="A79" s="430" t="s">
        <v>200</v>
      </c>
      <c r="B79" s="431"/>
      <c r="C79" s="431"/>
      <c r="D79" s="432" t="s">
        <v>9</v>
      </c>
    </row>
    <row r="80" spans="1:8">
      <c r="A80" s="92"/>
      <c r="B80" s="91"/>
      <c r="C80" s="87"/>
      <c r="D80" s="83"/>
    </row>
    <row r="81" spans="1:8" ht="13" thickBot="1">
      <c r="A81" s="93"/>
      <c r="B81" s="37"/>
      <c r="C81" s="37"/>
      <c r="D81" s="146">
        <v>0</v>
      </c>
    </row>
    <row r="84" spans="1:8">
      <c r="A84" t="s">
        <v>201</v>
      </c>
      <c r="B84" s="360"/>
      <c r="C84" s="360"/>
      <c r="D84" s="360"/>
      <c r="E84" s="360"/>
      <c r="F84" s="360"/>
      <c r="G84" s="360"/>
      <c r="H84" s="360"/>
    </row>
    <row r="85" spans="1:8">
      <c r="A85" s="1321" t="s">
        <v>202</v>
      </c>
      <c r="B85" s="1321"/>
      <c r="C85" s="1321"/>
      <c r="D85" s="1321"/>
      <c r="E85" s="1321"/>
      <c r="F85" s="1321"/>
      <c r="G85" s="1321"/>
      <c r="H85" s="1321"/>
    </row>
    <row r="86" spans="1:8">
      <c r="A86" s="1320" t="s">
        <v>203</v>
      </c>
      <c r="B86" s="1320"/>
      <c r="C86" s="1320"/>
      <c r="D86" s="1320"/>
      <c r="E86" s="1320"/>
      <c r="F86" s="1320"/>
      <c r="G86" s="1320"/>
    </row>
    <row r="87" spans="1:8">
      <c r="A87" s="360" t="s">
        <v>204</v>
      </c>
    </row>
    <row r="92" spans="1:8" ht="12.75" customHeight="1"/>
    <row r="93" spans="1:8" ht="12.75" customHeight="1">
      <c r="A93" s="1320"/>
      <c r="B93" s="1320"/>
      <c r="C93" s="1320"/>
      <c r="D93" s="1320"/>
      <c r="E93" s="1320"/>
      <c r="F93" s="1320"/>
      <c r="G93" s="1320"/>
    </row>
    <row r="94" spans="1:8" ht="12.75" customHeight="1">
      <c r="A94" s="1320"/>
      <c r="B94" s="1320"/>
      <c r="C94" s="1320"/>
      <c r="D94" s="1320"/>
      <c r="E94" s="1320"/>
      <c r="F94" s="1320"/>
      <c r="G94" s="1320"/>
      <c r="H94" s="1320"/>
    </row>
    <row r="97" spans="1:8" ht="27" customHeight="1">
      <c r="A97" s="1328"/>
      <c r="B97" s="1328"/>
      <c r="C97" s="1328"/>
      <c r="D97" s="1328"/>
      <c r="E97" s="1328"/>
      <c r="F97" s="1328"/>
      <c r="G97" s="1328"/>
      <c r="H97" s="1328"/>
    </row>
    <row r="100" spans="1:8" ht="12.75" customHeight="1"/>
  </sheetData>
  <mergeCells count="12">
    <mergeCell ref="D78:F78"/>
    <mergeCell ref="G78:H78"/>
    <mergeCell ref="A1:H1"/>
    <mergeCell ref="A2:H2"/>
    <mergeCell ref="A3:H3"/>
    <mergeCell ref="B5:H5"/>
    <mergeCell ref="C6:H6"/>
    <mergeCell ref="A97:H97"/>
    <mergeCell ref="A85:H85"/>
    <mergeCell ref="A86:G86"/>
    <mergeCell ref="A93:G93"/>
    <mergeCell ref="A94:H94"/>
  </mergeCells>
  <printOptions horizontalCentered="1" verticalCentered="1" gridLines="1"/>
  <pageMargins left="0.25" right="0.25" top="0.5" bottom="0.5" header="0.5" footer="0.5"/>
  <pageSetup paperSize="3" scale="61"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9"/>
  <sheetViews>
    <sheetView zoomScale="85" zoomScaleNormal="85" workbookViewId="0">
      <selection sqref="A1:M1"/>
    </sheetView>
  </sheetViews>
  <sheetFormatPr defaultColWidth="8.54296875" defaultRowHeight="12.5"/>
  <cols>
    <col min="1" max="1" width="45.54296875" customWidth="1"/>
    <col min="2" max="2" width="15.453125" customWidth="1"/>
    <col min="3" max="8" width="16" customWidth="1"/>
    <col min="9" max="9" width="23.453125" style="1218" customWidth="1"/>
    <col min="10" max="10" width="17.54296875" customWidth="1"/>
    <col min="11" max="11" width="12.54296875" customWidth="1"/>
  </cols>
  <sheetData>
    <row r="1" spans="1:13" s="1209" customFormat="1" ht="13">
      <c r="A1" s="1329" t="s">
        <v>205</v>
      </c>
      <c r="B1" s="1329"/>
      <c r="C1" s="1329"/>
      <c r="D1" s="1329"/>
      <c r="E1" s="1329"/>
      <c r="F1" s="1329"/>
      <c r="G1" s="1329"/>
      <c r="H1" s="1329"/>
      <c r="I1" s="1249"/>
      <c r="J1" s="1250"/>
      <c r="K1" s="1250"/>
      <c r="L1" s="1250"/>
      <c r="M1" s="1250"/>
    </row>
    <row r="2" spans="1:13" s="1209" customFormat="1" ht="15.75" customHeight="1">
      <c r="A2" s="1330" t="s">
        <v>1</v>
      </c>
      <c r="B2" s="1330"/>
      <c r="C2" s="1330"/>
      <c r="D2" s="1330"/>
      <c r="E2" s="1330"/>
      <c r="F2" s="1330"/>
      <c r="G2" s="1330"/>
      <c r="H2" s="1330"/>
      <c r="I2" s="1249"/>
      <c r="J2" s="1250"/>
      <c r="K2" s="1250"/>
      <c r="L2" s="1250"/>
      <c r="M2" s="1250"/>
    </row>
    <row r="3" spans="1:13" s="1209" customFormat="1" ht="15.75" customHeight="1">
      <c r="A3" s="1336" t="s">
        <v>785</v>
      </c>
      <c r="B3" s="1336"/>
      <c r="C3" s="1336"/>
      <c r="D3" s="1336"/>
      <c r="E3" s="1336"/>
      <c r="F3" s="1336"/>
      <c r="G3" s="1336"/>
      <c r="H3" s="1336"/>
      <c r="I3" s="1251"/>
      <c r="J3" s="1252"/>
      <c r="K3" s="1252"/>
      <c r="L3" s="1252"/>
      <c r="M3" s="1252"/>
    </row>
    <row r="4" spans="1:13" ht="14.25" customHeight="1" thickBot="1">
      <c r="A4" s="1335"/>
      <c r="B4" s="1335"/>
      <c r="C4" s="1335"/>
      <c r="D4" s="1335"/>
      <c r="E4" s="1335"/>
      <c r="F4" s="1335"/>
      <c r="G4" s="1335"/>
      <c r="H4" s="1335"/>
      <c r="I4" s="1217"/>
      <c r="J4" s="52"/>
      <c r="K4" s="52"/>
    </row>
    <row r="5" spans="1:13" ht="20.25" customHeight="1">
      <c r="A5" s="433"/>
      <c r="B5" s="1331" t="s">
        <v>206</v>
      </c>
      <c r="C5" s="1331"/>
      <c r="D5" s="1331"/>
      <c r="E5" s="1331"/>
      <c r="F5" s="1331"/>
      <c r="G5" s="1331"/>
      <c r="H5" s="1332"/>
    </row>
    <row r="6" spans="1:13" ht="20.25" customHeight="1" thickBot="1">
      <c r="A6" s="94"/>
      <c r="B6" s="95"/>
      <c r="C6" s="1333" t="s">
        <v>81</v>
      </c>
      <c r="D6" s="1333"/>
      <c r="E6" s="1333"/>
      <c r="F6" s="1333"/>
      <c r="G6" s="1333"/>
      <c r="H6" s="1334"/>
    </row>
    <row r="7" spans="1:13" ht="51.75" customHeight="1">
      <c r="A7" s="94" t="s">
        <v>207</v>
      </c>
      <c r="B7" s="84" t="s">
        <v>208</v>
      </c>
      <c r="C7" s="84" t="s">
        <v>84</v>
      </c>
      <c r="D7" s="84" t="s">
        <v>209</v>
      </c>
      <c r="E7" s="84" t="s">
        <v>165</v>
      </c>
      <c r="F7" s="84" t="s">
        <v>166</v>
      </c>
      <c r="G7" s="84" t="s">
        <v>210</v>
      </c>
      <c r="H7" s="84" t="s">
        <v>88</v>
      </c>
      <c r="I7" s="1219" t="s">
        <v>89</v>
      </c>
    </row>
    <row r="8" spans="1:13" ht="13">
      <c r="A8" s="634" t="s">
        <v>23</v>
      </c>
      <c r="B8" s="635"/>
      <c r="C8" s="97"/>
      <c r="D8" s="97"/>
      <c r="E8" s="97"/>
      <c r="F8" s="97"/>
      <c r="G8" s="97"/>
      <c r="H8" s="97"/>
      <c r="I8" s="1077"/>
    </row>
    <row r="9" spans="1:13">
      <c r="A9" s="636" t="s">
        <v>90</v>
      </c>
      <c r="B9" s="1081" t="s">
        <v>91</v>
      </c>
      <c r="C9" s="1000">
        <v>0</v>
      </c>
      <c r="D9" s="1000"/>
      <c r="E9" s="1000">
        <v>0</v>
      </c>
      <c r="F9" s="1000">
        <v>0</v>
      </c>
      <c r="G9" s="1000">
        <v>0</v>
      </c>
      <c r="H9" s="1001">
        <v>0</v>
      </c>
      <c r="I9" s="1076" t="s">
        <v>211</v>
      </c>
    </row>
    <row r="10" spans="1:13">
      <c r="A10" s="636" t="s">
        <v>92</v>
      </c>
      <c r="B10" s="1081" t="s">
        <v>91</v>
      </c>
      <c r="C10" s="1000">
        <v>3</v>
      </c>
      <c r="D10" s="1000"/>
      <c r="E10" s="1000">
        <v>146.31</v>
      </c>
      <c r="F10" s="1000">
        <v>2.4E-2</v>
      </c>
      <c r="G10" s="1000">
        <v>-4.0169999999999995</v>
      </c>
      <c r="H10" s="1001">
        <v>3147.4</v>
      </c>
      <c r="I10" s="1076">
        <v>9.7789545053422636E-4</v>
      </c>
    </row>
    <row r="11" spans="1:13">
      <c r="A11" s="636"/>
      <c r="B11" s="1081"/>
      <c r="C11" s="1000"/>
      <c r="D11" s="1000"/>
      <c r="E11" s="1000"/>
      <c r="F11" s="1000"/>
      <c r="G11" s="1000"/>
      <c r="H11" s="1001"/>
      <c r="I11" s="1076" t="s">
        <v>211</v>
      </c>
    </row>
    <row r="12" spans="1:13" ht="12.75" customHeight="1">
      <c r="A12" s="634" t="s">
        <v>26</v>
      </c>
      <c r="B12" s="635"/>
      <c r="C12" s="98"/>
      <c r="D12" s="98"/>
      <c r="E12" s="98"/>
      <c r="F12" s="98"/>
      <c r="G12" s="98"/>
      <c r="H12" s="98"/>
      <c r="I12" s="1077" t="s">
        <v>211</v>
      </c>
    </row>
    <row r="13" spans="1:13" ht="12.75" customHeight="1">
      <c r="A13" s="987" t="s">
        <v>212</v>
      </c>
      <c r="B13" s="1090" t="s">
        <v>213</v>
      </c>
      <c r="C13" s="1002">
        <v>0</v>
      </c>
      <c r="D13" s="1002">
        <v>0</v>
      </c>
      <c r="E13" s="1002">
        <v>0</v>
      </c>
      <c r="F13" s="1002">
        <v>0</v>
      </c>
      <c r="G13" s="1002">
        <v>0</v>
      </c>
      <c r="H13" s="1002">
        <v>0</v>
      </c>
      <c r="I13" s="1078" t="s">
        <v>211</v>
      </c>
    </row>
    <row r="14" spans="1:13" ht="12.75" customHeight="1">
      <c r="A14" s="988" t="s">
        <v>214</v>
      </c>
      <c r="B14" s="1091" t="s">
        <v>213</v>
      </c>
      <c r="C14" s="1002">
        <v>17</v>
      </c>
      <c r="D14" s="1002">
        <v>5599</v>
      </c>
      <c r="E14" s="1002">
        <v>0</v>
      </c>
      <c r="F14" s="1002">
        <v>0</v>
      </c>
      <c r="G14" s="1002">
        <v>18874.228999999999</v>
      </c>
      <c r="H14" s="1002">
        <v>574499.82000000007</v>
      </c>
      <c r="I14" s="1078">
        <v>0.24189483759342609</v>
      </c>
    </row>
    <row r="15" spans="1:13" s="3" customFormat="1" ht="12.75" customHeight="1">
      <c r="A15" s="637" t="s">
        <v>215</v>
      </c>
      <c r="B15" s="1092" t="s">
        <v>213</v>
      </c>
      <c r="C15" s="1000">
        <v>53</v>
      </c>
      <c r="D15" s="1000">
        <v>9265.6</v>
      </c>
      <c r="E15" s="1000">
        <v>0</v>
      </c>
      <c r="F15" s="1000">
        <v>0</v>
      </c>
      <c r="G15" s="1000">
        <v>37479.351999999999</v>
      </c>
      <c r="H15" s="1001">
        <v>819566.76</v>
      </c>
      <c r="I15" s="1078">
        <v>0.22931193156800686</v>
      </c>
      <c r="J15" s="5"/>
    </row>
    <row r="16" spans="1:13">
      <c r="A16" s="637" t="s">
        <v>216</v>
      </c>
      <c r="B16" s="1092" t="s">
        <v>213</v>
      </c>
      <c r="C16" s="1000">
        <v>21</v>
      </c>
      <c r="D16" s="1000">
        <v>4985.8</v>
      </c>
      <c r="E16" s="1000">
        <v>-59.861999999999995</v>
      </c>
      <c r="F16" s="1000">
        <v>0</v>
      </c>
      <c r="G16" s="1000">
        <v>9310.773799999999</v>
      </c>
      <c r="H16" s="1001">
        <v>174313.59</v>
      </c>
      <c r="I16" s="1076">
        <v>7.3395249355129574E-2</v>
      </c>
    </row>
    <row r="17" spans="1:9">
      <c r="A17" s="636" t="s">
        <v>102</v>
      </c>
      <c r="B17" s="1093" t="s">
        <v>217</v>
      </c>
      <c r="C17" s="1000">
        <v>0</v>
      </c>
      <c r="D17" s="1000">
        <v>0</v>
      </c>
      <c r="E17" s="1000">
        <v>0</v>
      </c>
      <c r="F17" s="1000">
        <v>0</v>
      </c>
      <c r="G17" s="1000">
        <v>0</v>
      </c>
      <c r="H17" s="1001">
        <v>0</v>
      </c>
      <c r="I17" s="1079" t="s">
        <v>211</v>
      </c>
    </row>
    <row r="18" spans="1:9">
      <c r="A18" s="636" t="s">
        <v>218</v>
      </c>
      <c r="B18" s="1092" t="s">
        <v>91</v>
      </c>
      <c r="C18" s="1000">
        <v>39</v>
      </c>
      <c r="D18" s="1000"/>
      <c r="E18" s="1000">
        <v>6108.83</v>
      </c>
      <c r="F18" s="1000">
        <v>0.70330000000000015</v>
      </c>
      <c r="G18" s="1000">
        <v>507.73100000000005</v>
      </c>
      <c r="H18" s="1001">
        <v>106874.27000000002</v>
      </c>
      <c r="I18" s="1079">
        <v>4.4999725473483992E-2</v>
      </c>
    </row>
    <row r="19" spans="1:9">
      <c r="A19" s="636" t="s">
        <v>219</v>
      </c>
      <c r="B19" s="1092" t="s">
        <v>91</v>
      </c>
      <c r="C19" s="1000">
        <v>13</v>
      </c>
      <c r="D19" s="1000"/>
      <c r="E19" s="1000">
        <v>0</v>
      </c>
      <c r="F19" s="1000">
        <v>0</v>
      </c>
      <c r="G19" s="1000">
        <v>92.741</v>
      </c>
      <c r="H19" s="1001">
        <v>107.51</v>
      </c>
      <c r="I19" s="1079">
        <v>4.5267401458314182E-5</v>
      </c>
    </row>
    <row r="20" spans="1:9">
      <c r="A20" s="636" t="s">
        <v>220</v>
      </c>
      <c r="B20" s="1092" t="s">
        <v>91</v>
      </c>
      <c r="C20" s="1000">
        <v>0</v>
      </c>
      <c r="D20" s="1000"/>
      <c r="E20" s="1000">
        <v>0</v>
      </c>
      <c r="F20" s="1000">
        <v>0</v>
      </c>
      <c r="G20" s="1000">
        <v>0</v>
      </c>
      <c r="H20" s="1001">
        <v>0</v>
      </c>
      <c r="I20" s="1079" t="s">
        <v>211</v>
      </c>
    </row>
    <row r="21" spans="1:9" ht="12.75" customHeight="1">
      <c r="A21" s="638"/>
      <c r="B21" s="1092"/>
      <c r="C21" s="1000"/>
      <c r="D21" s="1000"/>
      <c r="E21" s="1000"/>
      <c r="F21" s="1000"/>
      <c r="G21" s="1000"/>
      <c r="H21" s="1001"/>
      <c r="I21" s="1079" t="s">
        <v>211</v>
      </c>
    </row>
    <row r="22" spans="1:9" ht="12.75" customHeight="1">
      <c r="A22" s="634" t="s">
        <v>221</v>
      </c>
      <c r="B22" s="1082"/>
      <c r="C22" s="78"/>
      <c r="D22" s="78"/>
      <c r="E22" s="78"/>
      <c r="F22" s="78"/>
      <c r="G22" s="78"/>
      <c r="H22" s="78"/>
      <c r="I22" s="1083" t="s">
        <v>211</v>
      </c>
    </row>
    <row r="23" spans="1:9" ht="12.75" customHeight="1">
      <c r="A23" s="636" t="s">
        <v>109</v>
      </c>
      <c r="B23" s="1092" t="s">
        <v>222</v>
      </c>
      <c r="C23" s="1000">
        <v>6012</v>
      </c>
      <c r="D23" s="1000"/>
      <c r="E23" s="1000">
        <v>464.46</v>
      </c>
      <c r="F23" s="1000">
        <v>0.42</v>
      </c>
      <c r="G23" s="1000">
        <v>0</v>
      </c>
      <c r="H23" s="1001">
        <v>8072</v>
      </c>
      <c r="I23" s="1079">
        <v>3.3987393225887088E-3</v>
      </c>
    </row>
    <row r="24" spans="1:9" ht="12.75" customHeight="1">
      <c r="A24" s="636" t="s">
        <v>223</v>
      </c>
      <c r="B24" s="1092" t="s">
        <v>222</v>
      </c>
      <c r="C24" s="1000">
        <v>0</v>
      </c>
      <c r="D24" s="1000"/>
      <c r="E24" s="1000">
        <v>0</v>
      </c>
      <c r="F24" s="1000">
        <v>0</v>
      </c>
      <c r="G24" s="1000">
        <v>0</v>
      </c>
      <c r="H24" s="1001">
        <v>0</v>
      </c>
      <c r="I24" s="1079" t="s">
        <v>211</v>
      </c>
    </row>
    <row r="25" spans="1:9" ht="12.75" customHeight="1">
      <c r="A25" s="636" t="s">
        <v>224</v>
      </c>
      <c r="B25" s="1092" t="s">
        <v>222</v>
      </c>
      <c r="C25" s="1000">
        <v>1384.21</v>
      </c>
      <c r="D25" s="1000"/>
      <c r="E25" s="1000">
        <v>4540.2087999999994</v>
      </c>
      <c r="F25" s="1000">
        <v>4.7063140000000008</v>
      </c>
      <c r="G25" s="1000">
        <v>0</v>
      </c>
      <c r="H25" s="1001">
        <v>124981.44</v>
      </c>
      <c r="I25" s="1079">
        <v>5.2623802616670136E-2</v>
      </c>
    </row>
    <row r="26" spans="1:9" ht="12.75" customHeight="1">
      <c r="A26" s="636" t="s">
        <v>225</v>
      </c>
      <c r="B26" s="1092" t="s">
        <v>222</v>
      </c>
      <c r="C26" s="1000">
        <v>0</v>
      </c>
      <c r="D26" s="1000"/>
      <c r="E26" s="1000">
        <v>0</v>
      </c>
      <c r="F26" s="1000">
        <v>0</v>
      </c>
      <c r="G26" s="1000">
        <v>0</v>
      </c>
      <c r="H26" s="1001">
        <v>0</v>
      </c>
      <c r="I26" s="1079" t="s">
        <v>211</v>
      </c>
    </row>
    <row r="27" spans="1:9">
      <c r="A27" s="1084"/>
      <c r="B27" s="1092"/>
      <c r="C27" s="1000"/>
      <c r="D27" s="1000"/>
      <c r="E27" s="1000"/>
      <c r="F27" s="1000"/>
      <c r="G27" s="1000"/>
      <c r="H27" s="1001"/>
      <c r="I27" s="1079" t="s">
        <v>211</v>
      </c>
    </row>
    <row r="28" spans="1:9" ht="12.75" customHeight="1">
      <c r="A28" s="634" t="s">
        <v>28</v>
      </c>
      <c r="B28" s="1082"/>
      <c r="C28" s="78"/>
      <c r="D28" s="78"/>
      <c r="E28" s="78"/>
      <c r="F28" s="78"/>
      <c r="G28" s="78"/>
      <c r="H28" s="78"/>
      <c r="I28" s="1083" t="s">
        <v>211</v>
      </c>
    </row>
    <row r="29" spans="1:9">
      <c r="A29" s="1085" t="s">
        <v>226</v>
      </c>
      <c r="B29" s="1092" t="s">
        <v>227</v>
      </c>
      <c r="C29" s="1000">
        <v>13</v>
      </c>
      <c r="D29" s="1000">
        <v>56</v>
      </c>
      <c r="E29" s="1000">
        <v>3998.8</v>
      </c>
      <c r="F29" s="1000">
        <v>5.1955999999999998</v>
      </c>
      <c r="G29" s="1000">
        <v>-72.56</v>
      </c>
      <c r="H29" s="1001">
        <v>146553.22999999998</v>
      </c>
      <c r="I29" s="1079">
        <v>6.1706668192936964E-2</v>
      </c>
    </row>
    <row r="30" spans="1:9" ht="12.75" customHeight="1">
      <c r="A30" s="1085" t="s">
        <v>228</v>
      </c>
      <c r="B30" s="1092" t="s">
        <v>227</v>
      </c>
      <c r="C30" s="1000">
        <v>6</v>
      </c>
      <c r="D30" s="1000">
        <v>21</v>
      </c>
      <c r="E30" s="1000">
        <v>2811</v>
      </c>
      <c r="F30" s="1000">
        <v>2.08</v>
      </c>
      <c r="G30" s="1000">
        <v>0</v>
      </c>
      <c r="H30" s="1001">
        <v>60592.21</v>
      </c>
      <c r="I30" s="1079">
        <v>2.5512528093353911E-2</v>
      </c>
    </row>
    <row r="31" spans="1:9" ht="12.75" customHeight="1">
      <c r="A31" s="92" t="s">
        <v>229</v>
      </c>
      <c r="B31" s="960" t="s">
        <v>227</v>
      </c>
      <c r="C31" s="1000">
        <v>5</v>
      </c>
      <c r="D31" s="1000">
        <v>15</v>
      </c>
      <c r="E31" s="1000">
        <v>6645</v>
      </c>
      <c r="F31" s="1000">
        <v>3.51</v>
      </c>
      <c r="G31" s="1000">
        <v>169.5</v>
      </c>
      <c r="H31" s="1001">
        <v>39799.410000000003</v>
      </c>
      <c r="I31" s="1079">
        <v>1.6757658545940322E-2</v>
      </c>
    </row>
    <row r="32" spans="1:9" ht="12.75" customHeight="1">
      <c r="A32" s="1085" t="s">
        <v>230</v>
      </c>
      <c r="B32" s="1092" t="s">
        <v>227</v>
      </c>
      <c r="C32" s="1000">
        <v>0</v>
      </c>
      <c r="D32" s="1000">
        <v>0</v>
      </c>
      <c r="E32" s="1000">
        <v>0</v>
      </c>
      <c r="F32" s="1000">
        <v>0</v>
      </c>
      <c r="G32" s="1000">
        <v>0</v>
      </c>
      <c r="H32" s="1001">
        <v>0</v>
      </c>
      <c r="I32" s="1079" t="s">
        <v>211</v>
      </c>
    </row>
    <row r="33" spans="1:12" ht="12.75" customHeight="1">
      <c r="A33" s="1085" t="s">
        <v>231</v>
      </c>
      <c r="B33" s="1092" t="s">
        <v>227</v>
      </c>
      <c r="C33" s="1000">
        <v>0</v>
      </c>
      <c r="D33" s="1000">
        <v>0</v>
      </c>
      <c r="E33" s="1000">
        <v>0</v>
      </c>
      <c r="F33" s="1000">
        <v>0</v>
      </c>
      <c r="G33" s="1000">
        <v>0</v>
      </c>
      <c r="H33" s="1001">
        <v>0</v>
      </c>
      <c r="I33" s="1079" t="s">
        <v>211</v>
      </c>
    </row>
    <row r="34" spans="1:12" ht="12.75" customHeight="1">
      <c r="A34" s="1085" t="s">
        <v>232</v>
      </c>
      <c r="B34" s="1092" t="s">
        <v>213</v>
      </c>
      <c r="C34" s="1000">
        <v>19</v>
      </c>
      <c r="D34" s="1000">
        <v>1718</v>
      </c>
      <c r="E34" s="1000">
        <v>909.42</v>
      </c>
      <c r="F34" s="1000">
        <v>0.79080000000000006</v>
      </c>
      <c r="G34" s="1000">
        <v>829.89200000000005</v>
      </c>
      <c r="H34" s="1001">
        <v>168233.38999999998</v>
      </c>
      <c r="I34" s="1079">
        <v>6.495830003974197E-2</v>
      </c>
    </row>
    <row r="35" spans="1:12">
      <c r="A35" s="1086" t="s">
        <v>233</v>
      </c>
      <c r="B35" s="1092" t="s">
        <v>213</v>
      </c>
      <c r="C35" s="1000">
        <v>2</v>
      </c>
      <c r="D35" s="1000">
        <v>1200</v>
      </c>
      <c r="E35" s="1000">
        <v>-4896</v>
      </c>
      <c r="F35" s="1000">
        <v>-0.48</v>
      </c>
      <c r="G35" s="1000">
        <v>1010.4</v>
      </c>
      <c r="H35" s="1001">
        <v>73029.709999999992</v>
      </c>
      <c r="I35" s="1079">
        <v>3.0749374020595865E-2</v>
      </c>
      <c r="K35" s="150"/>
    </row>
    <row r="36" spans="1:12">
      <c r="A36" s="1085" t="s">
        <v>123</v>
      </c>
      <c r="B36" s="1092" t="s">
        <v>91</v>
      </c>
      <c r="C36" s="1000">
        <v>21</v>
      </c>
      <c r="D36" s="1000"/>
      <c r="E36" s="1000">
        <v>1259.54</v>
      </c>
      <c r="F36" s="1000">
        <v>0</v>
      </c>
      <c r="G36" s="1000">
        <v>133.23000000000002</v>
      </c>
      <c r="H36" s="1001">
        <v>6813.2699999999995</v>
      </c>
      <c r="I36" s="1079">
        <v>2.5829450429914777E-3</v>
      </c>
    </row>
    <row r="37" spans="1:12">
      <c r="A37" s="1085"/>
      <c r="B37" s="1092"/>
      <c r="C37" s="1000"/>
      <c r="D37" s="1000"/>
      <c r="E37" s="1000"/>
      <c r="F37" s="1000"/>
      <c r="G37" s="1000"/>
      <c r="H37" s="1001"/>
      <c r="I37" s="1079" t="s">
        <v>211</v>
      </c>
      <c r="L37" t="s">
        <v>234</v>
      </c>
    </row>
    <row r="38" spans="1:12" ht="13">
      <c r="A38" s="634" t="s">
        <v>130</v>
      </c>
      <c r="B38" s="1082"/>
      <c r="C38" s="78"/>
      <c r="D38" s="78"/>
      <c r="E38" s="78"/>
      <c r="F38" s="78"/>
      <c r="G38" s="78"/>
      <c r="H38" s="78"/>
      <c r="I38" s="1083" t="s">
        <v>211</v>
      </c>
    </row>
    <row r="39" spans="1:12">
      <c r="A39" s="636" t="s">
        <v>235</v>
      </c>
      <c r="B39" s="1092" t="s">
        <v>91</v>
      </c>
      <c r="C39" s="1000">
        <v>1066</v>
      </c>
      <c r="D39" s="1000"/>
      <c r="E39" s="1000">
        <v>135902.13</v>
      </c>
      <c r="F39" s="1000">
        <v>1.0857000000000001</v>
      </c>
      <c r="G39" s="1000">
        <v>-1633.1860000000004</v>
      </c>
      <c r="H39" s="1001">
        <v>112465.40336015449</v>
      </c>
      <c r="I39" s="1079">
        <v>3.9905032962025314E-2</v>
      </c>
    </row>
    <row r="40" spans="1:12">
      <c r="A40" s="637" t="s">
        <v>236</v>
      </c>
      <c r="B40" s="1092" t="s">
        <v>91</v>
      </c>
      <c r="C40" s="1000" t="s">
        <v>237</v>
      </c>
      <c r="D40" s="1000"/>
      <c r="E40" s="1000"/>
      <c r="F40" s="1000"/>
      <c r="G40" s="1000"/>
      <c r="H40" s="1001"/>
      <c r="I40" s="1079" t="s">
        <v>211</v>
      </c>
    </row>
    <row r="41" spans="1:12">
      <c r="A41" s="637" t="s">
        <v>238</v>
      </c>
      <c r="B41" s="1092" t="s">
        <v>91</v>
      </c>
      <c r="C41" s="1000" t="s">
        <v>237</v>
      </c>
      <c r="D41" s="1000"/>
      <c r="E41" s="1000"/>
      <c r="F41" s="1000"/>
      <c r="G41" s="1000"/>
      <c r="H41" s="1001"/>
      <c r="I41" s="1079" t="s">
        <v>211</v>
      </c>
    </row>
    <row r="42" spans="1:12">
      <c r="A42" s="92" t="s">
        <v>239</v>
      </c>
      <c r="B42" s="960" t="s">
        <v>91</v>
      </c>
      <c r="C42" s="1000">
        <v>810</v>
      </c>
      <c r="D42" s="1000"/>
      <c r="E42" s="1000">
        <v>177123.60000000003</v>
      </c>
      <c r="F42" s="1000">
        <v>1.98</v>
      </c>
      <c r="G42" s="1000">
        <v>-3064.2839999999997</v>
      </c>
      <c r="H42" s="1001">
        <v>58558.20818014456</v>
      </c>
      <c r="I42" s="1079">
        <v>2.4656105649429275E-2</v>
      </c>
    </row>
    <row r="43" spans="1:12">
      <c r="A43" s="500" t="s">
        <v>240</v>
      </c>
      <c r="B43" s="950" t="s">
        <v>91</v>
      </c>
      <c r="C43" s="1000">
        <v>182</v>
      </c>
      <c r="D43" s="1000"/>
      <c r="E43" s="1000">
        <v>21698.04</v>
      </c>
      <c r="F43" s="1000">
        <v>0.47320000000000001</v>
      </c>
      <c r="G43" s="1000">
        <v>0</v>
      </c>
      <c r="H43" s="1001">
        <v>12265.3931035815</v>
      </c>
      <c r="I43" s="1079">
        <v>5.1643798127045107E-3</v>
      </c>
    </row>
    <row r="44" spans="1:12">
      <c r="A44" s="637" t="s">
        <v>241</v>
      </c>
      <c r="B44" s="1092" t="s">
        <v>91</v>
      </c>
      <c r="C44" s="1000">
        <v>619</v>
      </c>
      <c r="D44" s="1000"/>
      <c r="E44" s="1000">
        <v>202336.56</v>
      </c>
      <c r="F44" s="1000">
        <v>1.7907000000000002</v>
      </c>
      <c r="G44" s="1000">
        <v>-2729.6269999999995</v>
      </c>
      <c r="H44" s="1001">
        <v>101229.46276328861</v>
      </c>
      <c r="I44" s="1079">
        <v>3.0243039936152166E-2</v>
      </c>
    </row>
    <row r="45" spans="1:12">
      <c r="A45" s="637" t="s">
        <v>242</v>
      </c>
      <c r="B45" s="1092" t="s">
        <v>91</v>
      </c>
      <c r="C45" s="1000">
        <v>356</v>
      </c>
      <c r="D45" s="1000"/>
      <c r="E45" s="1000">
        <v>65296.36</v>
      </c>
      <c r="F45" s="1000">
        <v>0.60110000000000008</v>
      </c>
      <c r="G45" s="1000">
        <v>-921.88499999999999</v>
      </c>
      <c r="H45" s="1001">
        <v>9650.1849493001955</v>
      </c>
      <c r="I45" s="1079">
        <v>4.0632387335778368E-3</v>
      </c>
    </row>
    <row r="46" spans="1:12">
      <c r="A46" s="637" t="s">
        <v>243</v>
      </c>
      <c r="B46" s="1092" t="s">
        <v>91</v>
      </c>
      <c r="C46" s="1000">
        <v>58</v>
      </c>
      <c r="D46" s="1000"/>
      <c r="E46" s="1000">
        <v>11939.88</v>
      </c>
      <c r="F46" s="1000">
        <v>1.6240000000000001</v>
      </c>
      <c r="G46" s="1000">
        <v>-206.53799999999998</v>
      </c>
      <c r="H46" s="1001">
        <v>0</v>
      </c>
      <c r="I46" s="1079" t="s">
        <v>211</v>
      </c>
    </row>
    <row r="47" spans="1:12">
      <c r="A47" s="637" t="s">
        <v>244</v>
      </c>
      <c r="B47" s="1092" t="s">
        <v>91</v>
      </c>
      <c r="C47" s="1000">
        <v>24</v>
      </c>
      <c r="D47" s="1000"/>
      <c r="E47" s="1000">
        <v>6327.1200000000008</v>
      </c>
      <c r="F47" s="1000">
        <v>0</v>
      </c>
      <c r="G47" s="1000">
        <v>0</v>
      </c>
      <c r="H47" s="1001">
        <v>4981.4619186519049</v>
      </c>
      <c r="I47" s="1079">
        <v>2.0974591807359296E-3</v>
      </c>
    </row>
    <row r="48" spans="1:12">
      <c r="A48" s="960" t="s">
        <v>245</v>
      </c>
      <c r="B48" s="960" t="s">
        <v>91</v>
      </c>
      <c r="C48" s="1000">
        <v>0</v>
      </c>
      <c r="D48" s="1000"/>
      <c r="E48" s="1000">
        <v>0</v>
      </c>
      <c r="F48" s="1000">
        <v>0</v>
      </c>
      <c r="G48" s="1000">
        <v>0</v>
      </c>
      <c r="H48" s="1001">
        <v>0</v>
      </c>
      <c r="I48" s="1079" t="s">
        <v>211</v>
      </c>
    </row>
    <row r="49" spans="1:9">
      <c r="A49" s="637" t="s">
        <v>246</v>
      </c>
      <c r="B49" s="1092" t="s">
        <v>91</v>
      </c>
      <c r="C49" s="1000">
        <v>315</v>
      </c>
      <c r="D49" s="1000"/>
      <c r="E49" s="1000">
        <v>169968.03000000003</v>
      </c>
      <c r="F49" s="1000">
        <v>0</v>
      </c>
      <c r="G49" s="1000">
        <v>0</v>
      </c>
      <c r="H49" s="1001">
        <v>145145.70729556869</v>
      </c>
      <c r="I49" s="1079">
        <v>4.1624945476100877E-2</v>
      </c>
    </row>
    <row r="50" spans="1:9">
      <c r="A50" s="636" t="s">
        <v>247</v>
      </c>
      <c r="B50" s="1092" t="s">
        <v>91</v>
      </c>
      <c r="C50" s="1000">
        <v>5</v>
      </c>
      <c r="D50" s="1000"/>
      <c r="E50" s="1000">
        <v>2694.66</v>
      </c>
      <c r="F50" s="1000">
        <v>0</v>
      </c>
      <c r="G50" s="1000">
        <v>0</v>
      </c>
      <c r="H50" s="1001">
        <v>1043.4193265813765</v>
      </c>
      <c r="I50" s="1079">
        <v>4.3933477393473167E-4</v>
      </c>
    </row>
    <row r="51" spans="1:9">
      <c r="A51" s="636" t="s">
        <v>248</v>
      </c>
      <c r="B51" s="1092" t="s">
        <v>91</v>
      </c>
      <c r="C51" s="1000" t="s">
        <v>237</v>
      </c>
      <c r="D51" s="1000"/>
      <c r="E51" s="1000">
        <v>0</v>
      </c>
      <c r="F51" s="1000">
        <v>0</v>
      </c>
      <c r="G51" s="1000">
        <v>0</v>
      </c>
      <c r="H51" s="1001">
        <v>0</v>
      </c>
      <c r="I51" s="1079" t="s">
        <v>211</v>
      </c>
    </row>
    <row r="52" spans="1:9">
      <c r="A52" s="636" t="s">
        <v>249</v>
      </c>
      <c r="B52" s="1092" t="s">
        <v>91</v>
      </c>
      <c r="C52" s="1000">
        <v>60</v>
      </c>
      <c r="D52" s="1000"/>
      <c r="E52" s="1000">
        <v>3668.67</v>
      </c>
      <c r="F52" s="1000">
        <v>0.27600000000000002</v>
      </c>
      <c r="G52" s="1000">
        <v>-63.48</v>
      </c>
      <c r="H52" s="1001">
        <v>6748.1042893887497</v>
      </c>
      <c r="I52" s="1079">
        <v>2.8413091428735231E-3</v>
      </c>
    </row>
    <row r="53" spans="1:9">
      <c r="A53" s="1085"/>
      <c r="B53" s="1092"/>
      <c r="C53" s="1000"/>
      <c r="D53" s="1000"/>
      <c r="E53" s="1000"/>
      <c r="F53" s="1000"/>
      <c r="G53" s="1000"/>
      <c r="H53" s="1001"/>
      <c r="I53" s="1080" t="s">
        <v>211</v>
      </c>
    </row>
    <row r="54" spans="1:9" ht="13">
      <c r="A54" s="634" t="s">
        <v>31</v>
      </c>
      <c r="B54" s="1082"/>
      <c r="C54" s="78"/>
      <c r="D54" s="78"/>
      <c r="E54" s="78"/>
      <c r="F54" s="78"/>
      <c r="G54" s="78"/>
      <c r="H54" s="78"/>
      <c r="I54" s="1083" t="s">
        <v>211</v>
      </c>
    </row>
    <row r="55" spans="1:9">
      <c r="A55" s="1085" t="s">
        <v>250</v>
      </c>
      <c r="B55" s="1092" t="s">
        <v>91</v>
      </c>
      <c r="C55" s="1000">
        <v>1</v>
      </c>
      <c r="D55" s="1000"/>
      <c r="E55" s="1000">
        <v>130</v>
      </c>
      <c r="F55" s="1000">
        <v>2.1399999999999999E-2</v>
      </c>
      <c r="G55" s="1000">
        <v>-2.2490000000000001</v>
      </c>
      <c r="H55" s="1001">
        <v>119.30000000000001</v>
      </c>
      <c r="I55" s="1079">
        <v>5.0231615607635405E-5</v>
      </c>
    </row>
    <row r="56" spans="1:9">
      <c r="A56" s="1085" t="s">
        <v>251</v>
      </c>
      <c r="B56" s="1092" t="s">
        <v>91</v>
      </c>
      <c r="C56" s="1000">
        <v>0</v>
      </c>
      <c r="D56" s="1000"/>
      <c r="E56" s="1000">
        <v>0</v>
      </c>
      <c r="F56" s="1000">
        <v>0</v>
      </c>
      <c r="G56" s="1000">
        <v>0</v>
      </c>
      <c r="H56" s="1001">
        <v>0</v>
      </c>
      <c r="I56" s="1079">
        <v>0</v>
      </c>
    </row>
    <row r="57" spans="1:9">
      <c r="A57" s="1085"/>
      <c r="B57" s="1092"/>
      <c r="C57" s="1000"/>
      <c r="D57" s="1000"/>
      <c r="E57" s="1000"/>
      <c r="F57" s="1000"/>
      <c r="G57" s="1000"/>
      <c r="H57" s="1001"/>
      <c r="I57" s="1079"/>
    </row>
    <row r="58" spans="1:9" ht="13">
      <c r="A58" s="634" t="s">
        <v>252</v>
      </c>
      <c r="B58" s="1082"/>
      <c r="C58" s="78"/>
      <c r="D58" s="78"/>
      <c r="E58" s="78"/>
      <c r="F58" s="78"/>
      <c r="G58" s="78"/>
      <c r="H58" s="78"/>
      <c r="I58" s="1220"/>
    </row>
    <row r="59" spans="1:9" ht="14.5">
      <c r="A59" s="1086" t="s">
        <v>253</v>
      </c>
      <c r="B59" s="1092"/>
      <c r="C59" s="1000"/>
      <c r="D59" s="1000"/>
      <c r="E59" s="1000"/>
      <c r="F59" s="1000"/>
      <c r="G59" s="1000"/>
      <c r="H59" s="1094"/>
      <c r="I59" s="1079"/>
    </row>
    <row r="60" spans="1:9" ht="13.5" thickBot="1">
      <c r="A60" s="639"/>
      <c r="B60" s="1087"/>
      <c r="C60" s="1088"/>
      <c r="D60" s="1088"/>
      <c r="E60" s="44"/>
      <c r="F60" s="45"/>
      <c r="G60" s="44"/>
      <c r="H60" s="46"/>
      <c r="I60" s="1221"/>
    </row>
    <row r="61" spans="1:9" ht="13.5" thickBot="1">
      <c r="A61" s="640" t="s">
        <v>9</v>
      </c>
      <c r="B61" s="1089" t="s">
        <v>40</v>
      </c>
      <c r="C61" s="1095">
        <f t="shared" ref="C61:H61" si="0">SUM(C9:C57)</f>
        <v>11104.21</v>
      </c>
      <c r="D61" s="1095">
        <f t="shared" si="0"/>
        <v>22860.400000000001</v>
      </c>
      <c r="E61" s="1095">
        <f t="shared" si="0"/>
        <v>819012.75680000009</v>
      </c>
      <c r="F61" s="1095">
        <f>SUM(F9:F57)</f>
        <v>24.802114</v>
      </c>
      <c r="G61" s="1095">
        <f t="shared" si="0"/>
        <v>59710.022799999977</v>
      </c>
      <c r="H61" s="1096">
        <f t="shared" si="0"/>
        <v>2758790.6551866597</v>
      </c>
      <c r="I61" s="1222"/>
    </row>
    <row r="62" spans="1:9" ht="13.5" thickBot="1">
      <c r="A62" s="39"/>
      <c r="B62" s="3"/>
      <c r="C62" s="1097"/>
      <c r="D62" s="1097"/>
      <c r="E62" s="1097"/>
      <c r="F62" s="1097"/>
      <c r="G62" s="1097"/>
    </row>
    <row r="63" spans="1:9" ht="13.5" thickBot="1">
      <c r="A63" s="206" t="s">
        <v>254</v>
      </c>
      <c r="B63" s="207" t="s">
        <v>255</v>
      </c>
      <c r="H63" s="257"/>
    </row>
    <row r="64" spans="1:9" ht="15">
      <c r="A64" s="40" t="s">
        <v>256</v>
      </c>
      <c r="B64" s="1099">
        <v>21</v>
      </c>
      <c r="G64" s="151"/>
      <c r="H64" s="257"/>
    </row>
    <row r="65" spans="1:9" ht="26">
      <c r="A65" s="43" t="s">
        <v>257</v>
      </c>
      <c r="B65" s="1099">
        <v>3</v>
      </c>
      <c r="H65" s="257"/>
    </row>
    <row r="66" spans="1:9" ht="28">
      <c r="A66" s="100" t="s">
        <v>258</v>
      </c>
      <c r="B66" s="1098">
        <v>2057</v>
      </c>
      <c r="H66" s="257"/>
    </row>
    <row r="67" spans="1:9" ht="13">
      <c r="A67" s="100" t="s">
        <v>259</v>
      </c>
      <c r="B67" s="1098">
        <v>193</v>
      </c>
    </row>
    <row r="68" spans="1:9" ht="13" thickBot="1"/>
    <row r="69" spans="1:9" s="335" customFormat="1" ht="15" customHeight="1">
      <c r="A69" s="461"/>
      <c r="B69" s="1337" t="s">
        <v>260</v>
      </c>
      <c r="C69" s="1338"/>
      <c r="D69" s="1339"/>
      <c r="E69" s="1"/>
      <c r="F69" s="257"/>
      <c r="G69" s="398"/>
      <c r="H69" s="399"/>
      <c r="I69" s="1223"/>
    </row>
    <row r="70" spans="1:9" s="335" customFormat="1" ht="13.5" thickBot="1">
      <c r="A70" s="462" t="s">
        <v>261</v>
      </c>
      <c r="B70" s="463" t="s">
        <v>7</v>
      </c>
      <c r="C70" s="464" t="s">
        <v>8</v>
      </c>
      <c r="D70" s="465" t="s">
        <v>9</v>
      </c>
      <c r="E70" s="1"/>
      <c r="F70" s="257"/>
      <c r="G70" s="257"/>
      <c r="H70" s="399"/>
      <c r="I70" s="1223"/>
    </row>
    <row r="71" spans="1:9" s="335" customFormat="1" ht="13">
      <c r="A71" s="457" t="s">
        <v>262</v>
      </c>
      <c r="B71" s="458">
        <v>254051.57880000002</v>
      </c>
      <c r="C71" s="459">
        <v>235963.41119999997</v>
      </c>
      <c r="D71" s="460">
        <v>490014.99</v>
      </c>
      <c r="E71" s="257"/>
      <c r="F71" s="399"/>
      <c r="G71" s="399"/>
      <c r="H71" s="399"/>
      <c r="I71" s="1223"/>
    </row>
    <row r="72" spans="1:9" s="335" customFormat="1" ht="13">
      <c r="A72" s="441" t="s">
        <v>263</v>
      </c>
      <c r="B72" s="400">
        <v>578300.73080000002</v>
      </c>
      <c r="C72" s="401">
        <v>533816.05920000002</v>
      </c>
      <c r="D72" s="1139">
        <v>1112116.79</v>
      </c>
      <c r="E72" s="257"/>
      <c r="F72" s="399"/>
      <c r="G72" s="399"/>
      <c r="H72" s="399"/>
      <c r="I72" s="1223"/>
    </row>
    <row r="73" spans="1:9" s="335" customFormat="1" ht="14.5">
      <c r="A73" s="442" t="s">
        <v>264</v>
      </c>
      <c r="B73" s="400">
        <v>1370845.1639999999</v>
      </c>
      <c r="C73" s="401">
        <v>340230.56600000005</v>
      </c>
      <c r="D73" s="1140">
        <v>1711075.73</v>
      </c>
      <c r="E73" s="402" t="s">
        <v>265</v>
      </c>
      <c r="F73" s="399"/>
      <c r="G73" s="1144"/>
      <c r="H73" s="403"/>
      <c r="I73" s="1223"/>
    </row>
    <row r="74" spans="1:9" s="335" customFormat="1" ht="15" thickBot="1">
      <c r="A74" s="404"/>
      <c r="B74" s="405"/>
      <c r="C74" s="406"/>
      <c r="D74" s="407"/>
      <c r="E74" s="257"/>
      <c r="F74" s="399"/>
      <c r="G74" s="399"/>
      <c r="H74" s="399"/>
      <c r="I74" s="1223"/>
    </row>
    <row r="75" spans="1:9" s="335" customFormat="1" ht="13.5" thickBot="1">
      <c r="A75" s="440" t="s">
        <v>266</v>
      </c>
      <c r="B75" s="1100">
        <f>SUM(B71:B73)</f>
        <v>2203197.4736000001</v>
      </c>
      <c r="C75" s="1101">
        <f>SUM(C71:C73)</f>
        <v>1110010.0364000001</v>
      </c>
      <c r="D75" s="1102">
        <f>SUM(D71:D73)</f>
        <v>3313207.51</v>
      </c>
      <c r="E75" s="1"/>
      <c r="H75" s="399"/>
      <c r="I75" s="1223"/>
    </row>
    <row r="76" spans="1:9" s="335" customFormat="1" ht="14.5">
      <c r="A76" s="408"/>
      <c r="B76" s="409"/>
      <c r="C76" s="410"/>
      <c r="D76" s="410"/>
      <c r="E76" s="1"/>
      <c r="H76" s="399"/>
      <c r="I76" s="1223"/>
    </row>
    <row r="77" spans="1:9" s="335" customFormat="1" ht="15" customHeight="1">
      <c r="A77" s="1284" t="s">
        <v>161</v>
      </c>
      <c r="B77" s="1284"/>
      <c r="C77" s="1284"/>
      <c r="D77" s="1284"/>
      <c r="E77" s="1284"/>
      <c r="F77" s="1284"/>
      <c r="G77" s="1284"/>
      <c r="H77" s="1284"/>
      <c r="I77" s="1224"/>
    </row>
    <row r="78" spans="1:9" ht="57" customHeight="1">
      <c r="A78" s="1340" t="s">
        <v>267</v>
      </c>
      <c r="B78" s="1340"/>
      <c r="C78" s="1340"/>
      <c r="D78" s="1340"/>
      <c r="E78" s="1340"/>
      <c r="F78" s="1340"/>
      <c r="G78" s="1340"/>
      <c r="H78" s="1340"/>
    </row>
    <row r="79" spans="1:9" ht="13.5" customHeight="1">
      <c r="A79" s="1340" t="s">
        <v>268</v>
      </c>
      <c r="B79" s="1340"/>
      <c r="C79" s="1340"/>
      <c r="D79" s="1340"/>
      <c r="E79" s="1340"/>
      <c r="F79" s="1340"/>
      <c r="G79" s="1340"/>
      <c r="H79" s="1340"/>
    </row>
    <row r="80" spans="1:9" ht="14.25" customHeight="1">
      <c r="A80" s="1340" t="s">
        <v>269</v>
      </c>
      <c r="B80" s="1340"/>
      <c r="C80" s="1340"/>
      <c r="D80" s="1340"/>
      <c r="E80" s="1340"/>
      <c r="F80" s="1340"/>
      <c r="G80" s="1340"/>
      <c r="H80" s="1340"/>
    </row>
    <row r="81" spans="1:8" ht="13.5" customHeight="1">
      <c r="A81" s="1341" t="s">
        <v>270</v>
      </c>
      <c r="B81" s="1341"/>
      <c r="C81" s="1341"/>
      <c r="D81" s="1341"/>
      <c r="E81" s="1341"/>
      <c r="F81" s="1341"/>
      <c r="G81" s="1341"/>
      <c r="H81" s="1341"/>
    </row>
    <row r="82" spans="1:8" ht="25.5" customHeight="1">
      <c r="A82" s="1320" t="s">
        <v>271</v>
      </c>
      <c r="B82" s="1320"/>
      <c r="C82" s="1320"/>
      <c r="D82" s="1320"/>
      <c r="E82" s="1320"/>
      <c r="F82" s="1320"/>
      <c r="G82" s="1320"/>
    </row>
    <row r="83" spans="1:8" ht="15" customHeight="1">
      <c r="A83" s="1320" t="s">
        <v>272</v>
      </c>
      <c r="B83" s="1320"/>
      <c r="C83" s="1320"/>
      <c r="D83" s="1320"/>
      <c r="E83" s="1320"/>
      <c r="F83" s="1320"/>
      <c r="G83" s="1320"/>
      <c r="H83" s="1320"/>
    </row>
    <row r="84" spans="1:8" ht="15" customHeight="1">
      <c r="A84" s="1320" t="s">
        <v>273</v>
      </c>
      <c r="B84" s="1320"/>
      <c r="C84" s="1320"/>
      <c r="D84" s="1320"/>
      <c r="E84" s="1320"/>
      <c r="F84" s="1320"/>
      <c r="G84" s="1320"/>
      <c r="H84" s="1320"/>
    </row>
    <row r="85" spans="1:8">
      <c r="A85" s="1320"/>
      <c r="B85" s="1320"/>
      <c r="C85" s="1320"/>
      <c r="D85" s="1320"/>
      <c r="E85" s="1320"/>
      <c r="F85" s="1320"/>
      <c r="G85" s="1320"/>
      <c r="H85" s="1320"/>
    </row>
    <row r="101" ht="12.75" customHeight="1"/>
    <row r="102" ht="18.75" customHeight="1"/>
    <row r="103" ht="28.5" customHeight="1"/>
    <row r="104" ht="18.75" customHeight="1"/>
    <row r="105" ht="18.75" customHeight="1"/>
    <row r="106" ht="18.75" customHeight="1"/>
    <row r="107" ht="27.75" customHeight="1"/>
    <row r="108" ht="18.75" customHeight="1"/>
    <row r="109" ht="18" customHeight="1"/>
  </sheetData>
  <mergeCells count="16">
    <mergeCell ref="B69:D69"/>
    <mergeCell ref="A83:H83"/>
    <mergeCell ref="A84:H84"/>
    <mergeCell ref="A85:H85"/>
    <mergeCell ref="A78:H78"/>
    <mergeCell ref="A79:H79"/>
    <mergeCell ref="A82:G82"/>
    <mergeCell ref="A80:H80"/>
    <mergeCell ref="A77:H77"/>
    <mergeCell ref="A81:H81"/>
    <mergeCell ref="A1:H1"/>
    <mergeCell ref="A2:H2"/>
    <mergeCell ref="B5:H5"/>
    <mergeCell ref="C6:H6"/>
    <mergeCell ref="A4:H4"/>
    <mergeCell ref="A3:H3"/>
  </mergeCells>
  <printOptions horizontalCentered="1" verticalCentered="1"/>
  <pageMargins left="0.25" right="0.25" top="0.5" bottom="0.5" header="0.5" footer="0.5"/>
  <pageSetup paperSize="5" scale="43"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7CDE-F206-4009-95B3-8C21223E0A44}">
  <sheetPr>
    <pageSetUpPr fitToPage="1"/>
  </sheetPr>
  <dimension ref="A1:D60"/>
  <sheetViews>
    <sheetView zoomScale="77" zoomScaleNormal="100" workbookViewId="0">
      <selection sqref="A1:M1"/>
    </sheetView>
  </sheetViews>
  <sheetFormatPr defaultColWidth="8.54296875" defaultRowHeight="12.5"/>
  <cols>
    <col min="1" max="1" width="45.54296875" customWidth="1"/>
    <col min="2" max="3" width="13" customWidth="1"/>
    <col min="4" max="4" width="29" customWidth="1"/>
  </cols>
  <sheetData>
    <row r="1" spans="1:4" s="1209" customFormat="1" ht="17.25" customHeight="1">
      <c r="A1" s="1342" t="s">
        <v>274</v>
      </c>
      <c r="B1" s="1342"/>
      <c r="C1" s="1342"/>
      <c r="D1" s="1342"/>
    </row>
    <row r="2" spans="1:4" s="1209" customFormat="1" ht="15.5">
      <c r="A2" s="1285" t="s">
        <v>1</v>
      </c>
      <c r="B2" s="1285"/>
      <c r="C2" s="1285"/>
      <c r="D2" s="1285"/>
    </row>
    <row r="3" spans="1:4" s="1209" customFormat="1" ht="15.5">
      <c r="A3" s="1287" t="s">
        <v>785</v>
      </c>
      <c r="B3" s="1287"/>
      <c r="C3" s="1287"/>
      <c r="D3" s="1287"/>
    </row>
    <row r="4" spans="1:4" ht="13" thickBot="1"/>
    <row r="5" spans="1:4" s="42" customFormat="1" ht="34.5" customHeight="1" thickBot="1">
      <c r="A5" s="208" t="s">
        <v>275</v>
      </c>
      <c r="B5" s="208" t="s">
        <v>276</v>
      </c>
      <c r="C5" s="208" t="s">
        <v>277</v>
      </c>
      <c r="D5" s="208" t="s">
        <v>278</v>
      </c>
    </row>
    <row r="6" spans="1:4" s="41" customFormat="1" ht="13">
      <c r="A6" s="191" t="s">
        <v>23</v>
      </c>
      <c r="B6" s="53"/>
      <c r="C6" s="53"/>
      <c r="D6" s="192"/>
    </row>
    <row r="7" spans="1:4" s="41" customFormat="1" ht="13">
      <c r="A7" s="170" t="s">
        <v>90</v>
      </c>
      <c r="B7" s="633">
        <v>44562</v>
      </c>
      <c r="C7" s="91"/>
      <c r="D7" s="90" t="s">
        <v>279</v>
      </c>
    </row>
    <row r="8" spans="1:4" s="41" customFormat="1" ht="13">
      <c r="A8" s="170" t="s">
        <v>92</v>
      </c>
      <c r="B8" s="633">
        <v>44562</v>
      </c>
      <c r="C8" s="91"/>
      <c r="D8" s="90" t="s">
        <v>279</v>
      </c>
    </row>
    <row r="9" spans="1:4" s="41" customFormat="1" ht="13">
      <c r="A9" s="170"/>
      <c r="B9" s="91"/>
      <c r="C9" s="91"/>
      <c r="D9" s="90"/>
    </row>
    <row r="10" spans="1:4" s="41" customFormat="1" ht="13">
      <c r="A10" s="193" t="s">
        <v>26</v>
      </c>
      <c r="B10" s="101"/>
      <c r="C10" s="101"/>
      <c r="D10" s="194"/>
    </row>
    <row r="11" spans="1:4" s="41" customFormat="1" ht="13">
      <c r="A11" s="987" t="s">
        <v>212</v>
      </c>
      <c r="B11" s="633">
        <v>44562</v>
      </c>
      <c r="C11" s="91"/>
      <c r="D11" s="90" t="s">
        <v>279</v>
      </c>
    </row>
    <row r="12" spans="1:4" s="41" customFormat="1" ht="13">
      <c r="A12" s="988" t="s">
        <v>214</v>
      </c>
      <c r="B12" s="633">
        <v>44562</v>
      </c>
      <c r="C12" s="91"/>
      <c r="D12" s="90" t="s">
        <v>279</v>
      </c>
    </row>
    <row r="13" spans="1:4" s="41" customFormat="1" ht="13">
      <c r="A13" s="99" t="s">
        <v>215</v>
      </c>
      <c r="B13" s="633">
        <v>44562</v>
      </c>
      <c r="C13" s="91"/>
      <c r="D13" s="195" t="s">
        <v>279</v>
      </c>
    </row>
    <row r="14" spans="1:4" s="41" customFormat="1" ht="13">
      <c r="A14" s="99" t="s">
        <v>216</v>
      </c>
      <c r="B14" s="633">
        <v>44562</v>
      </c>
      <c r="C14" s="91"/>
      <c r="D14" s="195" t="s">
        <v>279</v>
      </c>
    </row>
    <row r="15" spans="1:4" s="41" customFormat="1" ht="13">
      <c r="A15" s="170" t="s">
        <v>102</v>
      </c>
      <c r="B15" s="633">
        <v>44562</v>
      </c>
      <c r="C15" s="91"/>
      <c r="D15" s="195" t="s">
        <v>279</v>
      </c>
    </row>
    <row r="16" spans="1:4" s="41" customFormat="1" ht="13">
      <c r="A16" s="170" t="s">
        <v>218</v>
      </c>
      <c r="B16" s="633">
        <v>44562</v>
      </c>
      <c r="C16" s="91"/>
      <c r="D16" s="90" t="s">
        <v>279</v>
      </c>
    </row>
    <row r="17" spans="1:4" s="41" customFormat="1" ht="13">
      <c r="A17" s="170" t="s">
        <v>219</v>
      </c>
      <c r="B17" s="633">
        <v>44562</v>
      </c>
      <c r="C17" s="91"/>
      <c r="D17" s="90" t="s">
        <v>279</v>
      </c>
    </row>
    <row r="18" spans="1:4" s="41" customFormat="1" ht="13">
      <c r="A18" s="170" t="s">
        <v>220</v>
      </c>
      <c r="B18" s="633">
        <v>44562</v>
      </c>
      <c r="C18" s="91"/>
      <c r="D18" s="90" t="s">
        <v>279</v>
      </c>
    </row>
    <row r="19" spans="1:4" s="41" customFormat="1" ht="13">
      <c r="A19" s="170"/>
      <c r="B19" s="91"/>
      <c r="C19" s="91"/>
      <c r="D19" s="90"/>
    </row>
    <row r="20" spans="1:4" s="41" customFormat="1" ht="13">
      <c r="A20" s="193" t="s">
        <v>221</v>
      </c>
      <c r="B20" s="101"/>
      <c r="C20" s="101"/>
      <c r="D20" s="194"/>
    </row>
    <row r="21" spans="1:4" s="41" customFormat="1" ht="13">
      <c r="A21" s="170" t="s">
        <v>109</v>
      </c>
      <c r="B21" s="633">
        <v>44562</v>
      </c>
      <c r="C21" s="91"/>
      <c r="D21" s="90" t="s">
        <v>279</v>
      </c>
    </row>
    <row r="22" spans="1:4" s="41" customFormat="1" ht="13">
      <c r="A22" s="170" t="s">
        <v>223</v>
      </c>
      <c r="B22" s="633">
        <v>44562</v>
      </c>
      <c r="C22" s="91"/>
      <c r="D22" s="90" t="s">
        <v>279</v>
      </c>
    </row>
    <row r="23" spans="1:4" s="41" customFormat="1" ht="13">
      <c r="A23" s="170" t="s">
        <v>224</v>
      </c>
      <c r="B23" s="633">
        <v>44562</v>
      </c>
      <c r="C23" s="91"/>
      <c r="D23" s="90" t="s">
        <v>279</v>
      </c>
    </row>
    <row r="24" spans="1:4" s="41" customFormat="1" ht="13">
      <c r="A24" s="170" t="s">
        <v>225</v>
      </c>
      <c r="B24" s="633">
        <v>44562</v>
      </c>
      <c r="C24" s="91"/>
      <c r="D24" s="90" t="s">
        <v>279</v>
      </c>
    </row>
    <row r="25" spans="1:4" s="41" customFormat="1" ht="13">
      <c r="A25" s="170"/>
      <c r="B25" s="91"/>
      <c r="C25" s="91"/>
      <c r="D25" s="90"/>
    </row>
    <row r="26" spans="1:4" s="41" customFormat="1" ht="13">
      <c r="A26" s="193" t="s">
        <v>28</v>
      </c>
      <c r="B26" s="101"/>
      <c r="C26" s="101"/>
      <c r="D26" s="194"/>
    </row>
    <row r="27" spans="1:4" s="41" customFormat="1" ht="13">
      <c r="A27" s="170" t="s">
        <v>226</v>
      </c>
      <c r="B27" s="633">
        <v>44562</v>
      </c>
      <c r="C27" s="91"/>
      <c r="D27" s="195" t="s">
        <v>280</v>
      </c>
    </row>
    <row r="28" spans="1:4" s="41" customFormat="1" ht="13">
      <c r="A28" s="92" t="s">
        <v>228</v>
      </c>
      <c r="B28" s="633">
        <v>44562</v>
      </c>
      <c r="C28" s="91"/>
      <c r="D28" s="195" t="s">
        <v>280</v>
      </c>
    </row>
    <row r="29" spans="1:4" s="41" customFormat="1" ht="14.5">
      <c r="A29" s="1132" t="s">
        <v>281</v>
      </c>
      <c r="B29" s="633">
        <v>44562</v>
      </c>
      <c r="C29" s="91"/>
      <c r="D29" s="195" t="s">
        <v>280</v>
      </c>
    </row>
    <row r="30" spans="1:4" s="41" customFormat="1" ht="13">
      <c r="A30" s="92" t="s">
        <v>230</v>
      </c>
      <c r="B30" s="633">
        <v>44562</v>
      </c>
      <c r="C30" s="91"/>
      <c r="D30" s="195" t="s">
        <v>280</v>
      </c>
    </row>
    <row r="31" spans="1:4" s="41" customFormat="1" ht="13">
      <c r="A31" s="92" t="s">
        <v>231</v>
      </c>
      <c r="B31" s="633">
        <v>44562</v>
      </c>
      <c r="C31" s="91"/>
      <c r="D31" s="195" t="s">
        <v>280</v>
      </c>
    </row>
    <row r="32" spans="1:4" s="41" customFormat="1" ht="13">
      <c r="A32" s="170" t="s">
        <v>232</v>
      </c>
      <c r="B32" s="633">
        <v>44562</v>
      </c>
      <c r="C32" s="91"/>
      <c r="D32" s="195" t="s">
        <v>279</v>
      </c>
    </row>
    <row r="33" spans="1:4" s="41" customFormat="1" ht="13">
      <c r="A33" s="170" t="s">
        <v>233</v>
      </c>
      <c r="B33" s="633">
        <v>44562</v>
      </c>
      <c r="C33" s="91"/>
      <c r="D33" s="195" t="s">
        <v>279</v>
      </c>
    </row>
    <row r="34" spans="1:4" s="41" customFormat="1" ht="13">
      <c r="A34" s="170" t="s">
        <v>123</v>
      </c>
      <c r="B34" s="633">
        <v>44562</v>
      </c>
      <c r="C34" s="91"/>
      <c r="D34" s="195" t="s">
        <v>279</v>
      </c>
    </row>
    <row r="35" spans="1:4" s="41" customFormat="1" ht="13">
      <c r="A35" s="170"/>
      <c r="B35" s="91"/>
      <c r="C35" s="91"/>
      <c r="D35" s="90"/>
    </row>
    <row r="36" spans="1:4" s="41" customFormat="1" ht="13">
      <c r="A36" s="193" t="s">
        <v>30</v>
      </c>
      <c r="B36" s="101"/>
      <c r="C36" s="101"/>
      <c r="D36" s="194"/>
    </row>
    <row r="37" spans="1:4" s="41" customFormat="1" ht="13">
      <c r="A37" s="170" t="s">
        <v>235</v>
      </c>
      <c r="B37" s="633">
        <v>44562</v>
      </c>
      <c r="C37" s="91"/>
      <c r="D37" s="195" t="s">
        <v>279</v>
      </c>
    </row>
    <row r="38" spans="1:4" s="41" customFormat="1" ht="13">
      <c r="A38" s="170" t="s">
        <v>236</v>
      </c>
      <c r="B38" s="633">
        <v>44562</v>
      </c>
      <c r="C38" s="91"/>
      <c r="D38" s="195" t="s">
        <v>279</v>
      </c>
    </row>
    <row r="39" spans="1:4" s="41" customFormat="1" ht="13">
      <c r="A39" s="99" t="s">
        <v>238</v>
      </c>
      <c r="B39" s="633">
        <v>44562</v>
      </c>
      <c r="C39" s="91"/>
      <c r="D39" s="195" t="s">
        <v>279</v>
      </c>
    </row>
    <row r="40" spans="1:4" s="41" customFormat="1" ht="14.5">
      <c r="A40" s="1132" t="s">
        <v>239</v>
      </c>
      <c r="B40" s="633">
        <v>44562</v>
      </c>
      <c r="C40" s="91"/>
      <c r="D40" s="195" t="s">
        <v>279</v>
      </c>
    </row>
    <row r="41" spans="1:4" s="41" customFormat="1" ht="14.5">
      <c r="A41" s="1133" t="s">
        <v>240</v>
      </c>
      <c r="B41" s="633">
        <v>44562</v>
      </c>
      <c r="C41" s="91"/>
      <c r="D41" s="195" t="s">
        <v>279</v>
      </c>
    </row>
    <row r="42" spans="1:4" s="41" customFormat="1" ht="13">
      <c r="A42" s="99" t="s">
        <v>241</v>
      </c>
      <c r="B42" s="633">
        <v>44562</v>
      </c>
      <c r="C42" s="91"/>
      <c r="D42" s="195" t="s">
        <v>279</v>
      </c>
    </row>
    <row r="43" spans="1:4" s="41" customFormat="1" ht="13">
      <c r="A43" s="99" t="s">
        <v>242</v>
      </c>
      <c r="B43" s="633">
        <v>44562</v>
      </c>
      <c r="C43" s="91"/>
      <c r="D43" s="195" t="s">
        <v>279</v>
      </c>
    </row>
    <row r="44" spans="1:4" s="41" customFormat="1" ht="13">
      <c r="A44" s="99" t="s">
        <v>243</v>
      </c>
      <c r="B44" s="633">
        <v>44562</v>
      </c>
      <c r="C44" s="91"/>
      <c r="D44" s="195" t="s">
        <v>279</v>
      </c>
    </row>
    <row r="45" spans="1:4" s="41" customFormat="1" ht="13">
      <c r="A45" s="1071" t="s">
        <v>244</v>
      </c>
      <c r="B45" s="633">
        <v>44562</v>
      </c>
      <c r="C45" s="91"/>
      <c r="D45" s="195" t="s">
        <v>279</v>
      </c>
    </row>
    <row r="46" spans="1:4" s="41" customFormat="1" ht="14.5">
      <c r="A46" s="1134" t="s">
        <v>245</v>
      </c>
      <c r="B46" s="1070">
        <v>44562</v>
      </c>
      <c r="C46" s="91"/>
      <c r="D46" s="195" t="s">
        <v>279</v>
      </c>
    </row>
    <row r="47" spans="1:4" s="41" customFormat="1" ht="13">
      <c r="A47" s="1072" t="s">
        <v>246</v>
      </c>
      <c r="B47" s="633">
        <v>44562</v>
      </c>
      <c r="C47" s="91"/>
      <c r="D47" s="195" t="s">
        <v>279</v>
      </c>
    </row>
    <row r="48" spans="1:4" s="41" customFormat="1" ht="13">
      <c r="A48" s="170" t="s">
        <v>247</v>
      </c>
      <c r="B48" s="633">
        <v>44562</v>
      </c>
      <c r="C48" s="91"/>
      <c r="D48" s="195" t="s">
        <v>279</v>
      </c>
    </row>
    <row r="49" spans="1:4" s="41" customFormat="1" ht="13">
      <c r="A49" s="170" t="s">
        <v>248</v>
      </c>
      <c r="B49" s="633">
        <v>44562</v>
      </c>
      <c r="C49" s="91"/>
      <c r="D49" s="195" t="s">
        <v>279</v>
      </c>
    </row>
    <row r="50" spans="1:4" s="41" customFormat="1" ht="13">
      <c r="A50" s="170" t="s">
        <v>249</v>
      </c>
      <c r="B50" s="633">
        <v>44562</v>
      </c>
      <c r="C50" s="91"/>
      <c r="D50" s="195" t="s">
        <v>279</v>
      </c>
    </row>
    <row r="51" spans="1:4" s="41" customFormat="1" ht="13">
      <c r="A51" s="170"/>
      <c r="B51" s="91"/>
      <c r="C51" s="91"/>
      <c r="D51" s="90"/>
    </row>
    <row r="52" spans="1:4" s="41" customFormat="1" ht="13">
      <c r="A52" s="193" t="s">
        <v>31</v>
      </c>
      <c r="B52" s="101"/>
      <c r="C52" s="101"/>
      <c r="D52" s="194"/>
    </row>
    <row r="53" spans="1:4" s="41" customFormat="1" ht="13">
      <c r="A53" s="170" t="s">
        <v>250</v>
      </c>
      <c r="B53" s="633">
        <v>44562</v>
      </c>
      <c r="C53" s="91"/>
      <c r="D53" s="195" t="s">
        <v>279</v>
      </c>
    </row>
    <row r="54" spans="1:4" s="41" customFormat="1" ht="13">
      <c r="A54" s="170" t="s">
        <v>251</v>
      </c>
      <c r="B54" s="633">
        <v>44562</v>
      </c>
      <c r="C54" s="91"/>
      <c r="D54" s="195" t="s">
        <v>279</v>
      </c>
    </row>
    <row r="55" spans="1:4" s="41" customFormat="1" ht="13.5" thickBot="1">
      <c r="A55" s="196"/>
      <c r="B55" s="11"/>
      <c r="C55" s="11"/>
      <c r="D55" s="197"/>
    </row>
    <row r="56" spans="1:4" s="41" customFormat="1" ht="13">
      <c r="A56"/>
      <c r="B56"/>
      <c r="C56"/>
      <c r="D56"/>
    </row>
    <row r="57" spans="1:4" s="41" customFormat="1" ht="14.25" customHeight="1">
      <c r="A57" t="s">
        <v>282</v>
      </c>
      <c r="B57"/>
      <c r="C57"/>
      <c r="D57"/>
    </row>
    <row r="58" spans="1:4" s="41" customFormat="1" ht="54" customHeight="1">
      <c r="A58" s="1343" t="s">
        <v>283</v>
      </c>
      <c r="B58" s="1343"/>
      <c r="C58" s="1343"/>
      <c r="D58" s="1343"/>
    </row>
    <row r="59" spans="1:4" s="41" customFormat="1" ht="12.75" customHeight="1">
      <c r="A59" s="1321" t="s">
        <v>284</v>
      </c>
      <c r="B59" s="1321"/>
      <c r="C59" s="1321"/>
      <c r="D59" s="1321"/>
    </row>
    <row r="60" spans="1:4" ht="26.25" customHeight="1">
      <c r="A60" s="1320" t="s">
        <v>285</v>
      </c>
      <c r="B60" s="1320"/>
      <c r="C60" s="1320"/>
      <c r="D60" s="1320"/>
    </row>
  </sheetData>
  <mergeCells count="6">
    <mergeCell ref="A1:D1"/>
    <mergeCell ref="A59:D59"/>
    <mergeCell ref="A60:D60"/>
    <mergeCell ref="A2:D2"/>
    <mergeCell ref="A3:D3"/>
    <mergeCell ref="A58:D58"/>
  </mergeCells>
  <printOptions horizontalCentered="1" verticalCentered="1"/>
  <pageMargins left="0.25" right="0.25" top="0.5" bottom="0.5" header="0.5" footer="0.5"/>
  <pageSetup scale="83"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pageSetUpPr fitToPage="1"/>
  </sheetPr>
  <dimension ref="A1:Q82"/>
  <sheetViews>
    <sheetView zoomScale="85" zoomScaleNormal="85" workbookViewId="0">
      <selection sqref="A1:M1"/>
    </sheetView>
  </sheetViews>
  <sheetFormatPr defaultColWidth="8.54296875" defaultRowHeight="12.5"/>
  <cols>
    <col min="1" max="1" width="38.453125" bestFit="1" customWidth="1"/>
    <col min="2" max="2" width="6.54296875" customWidth="1"/>
    <col min="6" max="6" width="10" customWidth="1"/>
    <col min="7" max="7" width="9.54296875" customWidth="1"/>
    <col min="8" max="8" width="12.54296875" customWidth="1"/>
    <col min="9" max="9" width="8.1796875" customWidth="1"/>
    <col min="10" max="10" width="34.54296875" customWidth="1"/>
    <col min="11" max="11" width="11" customWidth="1"/>
    <col min="15" max="15" width="10.1796875" customWidth="1"/>
    <col min="16" max="16" width="12.54296875" customWidth="1"/>
    <col min="17" max="17" width="18.453125" customWidth="1"/>
  </cols>
  <sheetData>
    <row r="1" spans="1:17" s="1209" customFormat="1" ht="15.75" customHeight="1">
      <c r="A1" s="1324" t="s">
        <v>286</v>
      </c>
      <c r="B1" s="1324"/>
      <c r="C1" s="1324"/>
      <c r="D1" s="1324"/>
      <c r="E1" s="1324"/>
      <c r="F1" s="1324"/>
      <c r="G1" s="1324"/>
      <c r="H1" s="1324"/>
      <c r="I1" s="1324"/>
      <c r="J1" s="1324"/>
      <c r="K1" s="1324"/>
      <c r="L1" s="1324"/>
      <c r="M1" s="1324"/>
      <c r="N1" s="1324"/>
      <c r="O1" s="1324"/>
      <c r="P1" s="1324"/>
      <c r="Q1" s="1324"/>
    </row>
    <row r="2" spans="1:17" s="1209" customFormat="1" ht="15.75" customHeight="1">
      <c r="A2" s="1285" t="s">
        <v>1</v>
      </c>
      <c r="B2" s="1285"/>
      <c r="C2" s="1285"/>
      <c r="D2" s="1285"/>
      <c r="E2" s="1285"/>
      <c r="F2" s="1285"/>
      <c r="G2" s="1285"/>
      <c r="H2" s="1285"/>
      <c r="I2" s="1285"/>
      <c r="J2" s="1285"/>
      <c r="K2" s="1285"/>
      <c r="L2" s="1285"/>
      <c r="M2" s="1285"/>
      <c r="N2" s="1285"/>
      <c r="O2" s="1285"/>
      <c r="P2" s="1285"/>
      <c r="Q2" s="1285"/>
    </row>
    <row r="3" spans="1:17" s="1209" customFormat="1" ht="15.75" customHeight="1">
      <c r="A3" s="1287" t="s">
        <v>785</v>
      </c>
      <c r="B3" s="1287"/>
      <c r="C3" s="1287"/>
      <c r="D3" s="1287"/>
      <c r="E3" s="1287"/>
      <c r="F3" s="1287"/>
      <c r="G3" s="1287"/>
      <c r="H3" s="1287"/>
      <c r="I3" s="1287"/>
      <c r="J3" s="1287"/>
      <c r="K3" s="1287"/>
      <c r="L3" s="1287"/>
      <c r="M3" s="1287"/>
      <c r="N3" s="1287"/>
      <c r="O3" s="1287"/>
      <c r="P3" s="1287"/>
      <c r="Q3" s="1287"/>
    </row>
    <row r="4" spans="1:17" ht="28.5" customHeight="1" thickBot="1">
      <c r="A4" s="481"/>
      <c r="B4" s="481"/>
      <c r="C4" s="481"/>
      <c r="D4" s="481"/>
      <c r="E4" s="481"/>
      <c r="F4" s="481"/>
      <c r="G4" s="481"/>
      <c r="H4" s="481"/>
      <c r="I4" s="481"/>
      <c r="J4" s="481"/>
      <c r="K4" s="481"/>
      <c r="L4" s="481"/>
      <c r="M4" s="481"/>
      <c r="N4" s="481"/>
    </row>
    <row r="5" spans="1:17" ht="16" thickBot="1">
      <c r="A5" s="1357" t="s">
        <v>82</v>
      </c>
      <c r="B5" s="1360" t="s">
        <v>83</v>
      </c>
      <c r="C5" s="1364" t="s">
        <v>287</v>
      </c>
      <c r="D5" s="1365"/>
      <c r="E5" s="1365"/>
      <c r="F5" s="1365"/>
      <c r="G5" s="1365"/>
      <c r="H5" s="1366"/>
      <c r="I5" s="1354"/>
      <c r="J5" s="1357" t="s">
        <v>82</v>
      </c>
      <c r="K5" s="1360" t="s">
        <v>83</v>
      </c>
      <c r="L5" s="1344" t="s">
        <v>288</v>
      </c>
      <c r="M5" s="1345"/>
      <c r="N5" s="1345"/>
      <c r="O5" s="1345"/>
      <c r="P5" s="1345"/>
      <c r="Q5" s="1346"/>
    </row>
    <row r="6" spans="1:17" ht="13">
      <c r="A6" s="1358"/>
      <c r="B6" s="1361"/>
      <c r="C6" s="1367" t="s">
        <v>289</v>
      </c>
      <c r="D6" s="1368"/>
      <c r="E6" s="1368"/>
      <c r="F6" s="1368"/>
      <c r="G6" s="1368"/>
      <c r="H6" s="1369"/>
      <c r="I6" s="1355"/>
      <c r="J6" s="1358"/>
      <c r="K6" s="1361"/>
      <c r="L6" s="1347" t="s">
        <v>290</v>
      </c>
      <c r="M6" s="1348"/>
      <c r="N6" s="1348"/>
      <c r="O6" s="1348"/>
      <c r="P6" s="1348"/>
      <c r="Q6" s="1349"/>
    </row>
    <row r="7" spans="1:17" ht="26.5" thickBot="1">
      <c r="A7" s="1359" t="s">
        <v>82</v>
      </c>
      <c r="B7" s="1362" t="s">
        <v>83</v>
      </c>
      <c r="C7" s="482" t="s">
        <v>84</v>
      </c>
      <c r="D7" s="483" t="s">
        <v>291</v>
      </c>
      <c r="E7" s="483" t="s">
        <v>292</v>
      </c>
      <c r="F7" s="483" t="s">
        <v>293</v>
      </c>
      <c r="G7" s="483" t="s">
        <v>88</v>
      </c>
      <c r="H7" s="484" t="s">
        <v>89</v>
      </c>
      <c r="I7" s="1355"/>
      <c r="J7" s="1359"/>
      <c r="K7" s="1362"/>
      <c r="L7" s="485" t="s">
        <v>84</v>
      </c>
      <c r="M7" s="486" t="s">
        <v>291</v>
      </c>
      <c r="N7" s="486" t="s">
        <v>292</v>
      </c>
      <c r="O7" s="486" t="s">
        <v>293</v>
      </c>
      <c r="P7" s="486" t="s">
        <v>88</v>
      </c>
      <c r="Q7" s="487" t="s">
        <v>89</v>
      </c>
    </row>
    <row r="8" spans="1:17" ht="13">
      <c r="A8" s="64" t="s">
        <v>23</v>
      </c>
      <c r="B8" s="488"/>
      <c r="C8" s="489"/>
      <c r="D8" s="85"/>
      <c r="E8" s="85"/>
      <c r="F8" s="85"/>
      <c r="G8" s="85"/>
      <c r="H8" s="86"/>
      <c r="I8" s="1355"/>
      <c r="J8" s="64" t="s">
        <v>23</v>
      </c>
      <c r="K8" s="488"/>
      <c r="L8" s="490"/>
      <c r="M8" s="491"/>
      <c r="N8" s="491"/>
      <c r="O8" s="491"/>
      <c r="P8" s="491"/>
      <c r="Q8" s="492"/>
    </row>
    <row r="9" spans="1:17">
      <c r="A9" s="493"/>
      <c r="B9" s="493" t="s">
        <v>91</v>
      </c>
      <c r="C9" s="494">
        <v>0</v>
      </c>
      <c r="D9" s="87">
        <v>0</v>
      </c>
      <c r="E9" s="87">
        <v>0</v>
      </c>
      <c r="F9" s="87">
        <v>0</v>
      </c>
      <c r="G9" s="495">
        <v>0</v>
      </c>
      <c r="H9" s="77">
        <f>IF($G$44&lt;&gt;0,G9/$G$44,0)</f>
        <v>0</v>
      </c>
      <c r="I9" s="1355"/>
      <c r="J9" s="493"/>
      <c r="K9" s="493" t="s">
        <v>91</v>
      </c>
      <c r="L9" s="494">
        <v>0</v>
      </c>
      <c r="M9" s="87">
        <v>0</v>
      </c>
      <c r="N9" s="87">
        <v>0</v>
      </c>
      <c r="O9" s="87">
        <v>0</v>
      </c>
      <c r="P9" s="495">
        <v>0</v>
      </c>
      <c r="Q9" s="77">
        <f>IF($G$44&lt;&gt;0,P9/$G$44,0)</f>
        <v>0</v>
      </c>
    </row>
    <row r="10" spans="1:17">
      <c r="A10" s="493"/>
      <c r="B10" s="493" t="s">
        <v>91</v>
      </c>
      <c r="C10" s="494">
        <v>0</v>
      </c>
      <c r="D10" s="87">
        <v>0</v>
      </c>
      <c r="E10" s="87">
        <v>0</v>
      </c>
      <c r="F10" s="87">
        <v>0</v>
      </c>
      <c r="G10" s="495">
        <v>0</v>
      </c>
      <c r="H10" s="77">
        <f>IF($G$44&lt;&gt;0,G10/$G$44,0)</f>
        <v>0</v>
      </c>
      <c r="I10" s="1355"/>
      <c r="J10" s="493"/>
      <c r="K10" s="493" t="s">
        <v>91</v>
      </c>
      <c r="L10" s="494">
        <v>0</v>
      </c>
      <c r="M10" s="87">
        <v>0</v>
      </c>
      <c r="N10" s="87">
        <v>0</v>
      </c>
      <c r="O10" s="87">
        <v>0</v>
      </c>
      <c r="P10" s="495">
        <v>0</v>
      </c>
      <c r="Q10" s="77">
        <f>IF($G$44&lt;&gt;0,P10/$G$44,0)</f>
        <v>0</v>
      </c>
    </row>
    <row r="11" spans="1:17">
      <c r="A11" s="493"/>
      <c r="B11" s="493" t="s">
        <v>91</v>
      </c>
      <c r="C11" s="494">
        <v>0</v>
      </c>
      <c r="D11" s="87">
        <v>0</v>
      </c>
      <c r="E11" s="87">
        <v>0</v>
      </c>
      <c r="F11" s="87">
        <v>0</v>
      </c>
      <c r="G11" s="495">
        <v>0</v>
      </c>
      <c r="H11" s="77">
        <f>IF($G$44&lt;&gt;0,G11/$G$44,0)</f>
        <v>0</v>
      </c>
      <c r="I11" s="1355"/>
      <c r="J11" s="493"/>
      <c r="K11" s="493" t="s">
        <v>91</v>
      </c>
      <c r="L11" s="494">
        <v>0</v>
      </c>
      <c r="M11" s="87">
        <v>0</v>
      </c>
      <c r="N11" s="87">
        <v>0</v>
      </c>
      <c r="O11" s="87">
        <v>0</v>
      </c>
      <c r="P11" s="495">
        <v>0</v>
      </c>
      <c r="Q11" s="77">
        <f>IF($G$44&lt;&gt;0,P11/$G$44,0)</f>
        <v>0</v>
      </c>
    </row>
    <row r="12" spans="1:17" ht="13">
      <c r="A12" s="65" t="s">
        <v>26</v>
      </c>
      <c r="B12" s="496"/>
      <c r="C12" s="160"/>
      <c r="D12" s="78"/>
      <c r="E12" s="78"/>
      <c r="F12" s="78"/>
      <c r="G12" s="78"/>
      <c r="H12" s="86"/>
      <c r="I12" s="1355"/>
      <c r="J12" s="65" t="s">
        <v>26</v>
      </c>
      <c r="K12" s="496"/>
      <c r="L12" s="160"/>
      <c r="M12" s="78"/>
      <c r="N12" s="78"/>
      <c r="O12" s="78"/>
      <c r="P12" s="78"/>
      <c r="Q12" s="86"/>
    </row>
    <row r="13" spans="1:17">
      <c r="A13" s="493"/>
      <c r="B13" s="493" t="s">
        <v>98</v>
      </c>
      <c r="C13" s="494">
        <v>0</v>
      </c>
      <c r="D13" s="87">
        <v>0</v>
      </c>
      <c r="E13" s="87">
        <v>0</v>
      </c>
      <c r="F13" s="87">
        <v>0</v>
      </c>
      <c r="G13" s="495">
        <v>0</v>
      </c>
      <c r="H13" s="77">
        <f>IF($G$44&lt;&gt;0,G13/$G$44,0)</f>
        <v>0</v>
      </c>
      <c r="I13" s="1355"/>
      <c r="J13" s="493"/>
      <c r="K13" s="493" t="s">
        <v>98</v>
      </c>
      <c r="L13" s="494">
        <v>0</v>
      </c>
      <c r="M13" s="87">
        <v>0</v>
      </c>
      <c r="N13" s="87">
        <v>0</v>
      </c>
      <c r="O13" s="87">
        <v>0</v>
      </c>
      <c r="P13" s="495">
        <v>0</v>
      </c>
      <c r="Q13" s="77">
        <f>IF($G$44&lt;&gt;0,P13/$G$44,0)</f>
        <v>0</v>
      </c>
    </row>
    <row r="14" spans="1:17">
      <c r="A14" s="493"/>
      <c r="B14" s="493" t="s">
        <v>91</v>
      </c>
      <c r="C14" s="494">
        <v>0</v>
      </c>
      <c r="D14" s="87">
        <v>0</v>
      </c>
      <c r="E14" s="87">
        <v>0</v>
      </c>
      <c r="F14" s="87">
        <v>0</v>
      </c>
      <c r="G14" s="495">
        <v>0</v>
      </c>
      <c r="H14" s="77">
        <f>IF($G$44&lt;&gt;0,G14/$G$44,0)</f>
        <v>0</v>
      </c>
      <c r="I14" s="1355"/>
      <c r="J14" s="493"/>
      <c r="K14" s="493" t="s">
        <v>91</v>
      </c>
      <c r="L14" s="494">
        <v>0</v>
      </c>
      <c r="M14" s="87">
        <v>0</v>
      </c>
      <c r="N14" s="87">
        <v>0</v>
      </c>
      <c r="O14" s="87">
        <v>0</v>
      </c>
      <c r="P14" s="495">
        <v>0</v>
      </c>
      <c r="Q14" s="77">
        <f>IF($G$44&lt;&gt;0,P14/$G$44,0)</f>
        <v>0</v>
      </c>
    </row>
    <row r="15" spans="1:17">
      <c r="A15" s="493"/>
      <c r="B15" s="493" t="s">
        <v>91</v>
      </c>
      <c r="C15" s="494">
        <v>0</v>
      </c>
      <c r="D15" s="87">
        <v>0</v>
      </c>
      <c r="E15" s="87">
        <v>0</v>
      </c>
      <c r="F15" s="87">
        <v>0</v>
      </c>
      <c r="G15" s="495">
        <v>0</v>
      </c>
      <c r="H15" s="77">
        <f>IF($G$44&lt;&gt;0,G15/$G$44,0)</f>
        <v>0</v>
      </c>
      <c r="I15" s="1355"/>
      <c r="J15" s="493"/>
      <c r="K15" s="493" t="s">
        <v>91</v>
      </c>
      <c r="L15" s="494">
        <v>0</v>
      </c>
      <c r="M15" s="87">
        <v>0</v>
      </c>
      <c r="N15" s="87">
        <v>0</v>
      </c>
      <c r="O15" s="87">
        <v>0</v>
      </c>
      <c r="P15" s="495">
        <v>0</v>
      </c>
      <c r="Q15" s="77">
        <f>IF($G$44&lt;&gt;0,P15/$G$44,0)</f>
        <v>0</v>
      </c>
    </row>
    <row r="16" spans="1:17">
      <c r="A16" s="493"/>
      <c r="B16" s="493" t="s">
        <v>91</v>
      </c>
      <c r="C16" s="494">
        <v>0</v>
      </c>
      <c r="D16" s="87">
        <v>0</v>
      </c>
      <c r="E16" s="87">
        <v>0</v>
      </c>
      <c r="F16" s="87">
        <v>0</v>
      </c>
      <c r="G16" s="495">
        <v>0</v>
      </c>
      <c r="H16" s="77">
        <f>IF($G$44&lt;&gt;0,G16/$G$44,0)</f>
        <v>0</v>
      </c>
      <c r="I16" s="1355"/>
      <c r="J16" s="493"/>
      <c r="K16" s="493" t="s">
        <v>91</v>
      </c>
      <c r="L16" s="494">
        <v>0</v>
      </c>
      <c r="M16" s="87">
        <v>0</v>
      </c>
      <c r="N16" s="87">
        <v>0</v>
      </c>
      <c r="O16" s="87">
        <v>0</v>
      </c>
      <c r="P16" s="495">
        <v>0</v>
      </c>
      <c r="Q16" s="77">
        <f>IF($G$44&lt;&gt;0,P16/$G$44,0)</f>
        <v>0</v>
      </c>
    </row>
    <row r="17" spans="1:17" ht="13">
      <c r="A17" s="65" t="s">
        <v>294</v>
      </c>
      <c r="B17" s="496"/>
      <c r="C17" s="160"/>
      <c r="D17" s="78"/>
      <c r="E17" s="78"/>
      <c r="F17" s="78"/>
      <c r="G17" s="78"/>
      <c r="H17" s="86"/>
      <c r="I17" s="1355"/>
      <c r="J17" s="65" t="s">
        <v>294</v>
      </c>
      <c r="K17" s="496"/>
      <c r="L17" s="160"/>
      <c r="M17" s="78"/>
      <c r="N17" s="78"/>
      <c r="O17" s="78"/>
      <c r="P17" s="78"/>
      <c r="Q17" s="86"/>
    </row>
    <row r="18" spans="1:17">
      <c r="A18" s="493"/>
      <c r="B18" s="493" t="s">
        <v>98</v>
      </c>
      <c r="C18" s="494">
        <v>0</v>
      </c>
      <c r="D18" s="87">
        <v>0</v>
      </c>
      <c r="E18" s="87">
        <v>0</v>
      </c>
      <c r="F18" s="87">
        <v>0</v>
      </c>
      <c r="G18" s="495">
        <v>0</v>
      </c>
      <c r="H18" s="77">
        <f>IF($G$44&lt;&gt;0,G18/$G$44,0)</f>
        <v>0</v>
      </c>
      <c r="I18" s="1355"/>
      <c r="J18" s="493"/>
      <c r="K18" s="493" t="s">
        <v>98</v>
      </c>
      <c r="L18" s="494">
        <v>0</v>
      </c>
      <c r="M18" s="87">
        <v>0</v>
      </c>
      <c r="N18" s="87">
        <v>0</v>
      </c>
      <c r="O18" s="87">
        <v>0</v>
      </c>
      <c r="P18" s="495">
        <v>0</v>
      </c>
      <c r="Q18" s="77">
        <f>IF($G$44&lt;&gt;0,P18/$G$44,0)</f>
        <v>0</v>
      </c>
    </row>
    <row r="19" spans="1:17">
      <c r="A19" s="493"/>
      <c r="B19" s="493" t="s">
        <v>98</v>
      </c>
      <c r="C19" s="88">
        <v>0</v>
      </c>
      <c r="D19" s="89">
        <v>0</v>
      </c>
      <c r="E19" s="89">
        <v>0</v>
      </c>
      <c r="F19" s="89">
        <v>0</v>
      </c>
      <c r="G19" s="235">
        <v>0</v>
      </c>
      <c r="H19" s="77">
        <f>IF($G$44&lt;&gt;0,G19/$G$44,0)</f>
        <v>0</v>
      </c>
      <c r="I19" s="1355"/>
      <c r="J19" s="493"/>
      <c r="K19" s="493" t="s">
        <v>98</v>
      </c>
      <c r="L19" s="88">
        <v>0</v>
      </c>
      <c r="M19" s="89">
        <v>0</v>
      </c>
      <c r="N19" s="89">
        <v>0</v>
      </c>
      <c r="O19" s="89">
        <v>0</v>
      </c>
      <c r="P19" s="235">
        <v>0</v>
      </c>
      <c r="Q19" s="77">
        <f>IF($G$44&lt;&gt;0,P19/$G$44,0)</f>
        <v>0</v>
      </c>
    </row>
    <row r="20" spans="1:17">
      <c r="A20" s="497"/>
      <c r="B20" s="497" t="s">
        <v>98</v>
      </c>
      <c r="C20" s="494">
        <v>0</v>
      </c>
      <c r="D20" s="87">
        <v>0</v>
      </c>
      <c r="E20" s="87">
        <v>0</v>
      </c>
      <c r="F20" s="87">
        <v>0</v>
      </c>
      <c r="G20" s="495">
        <v>0</v>
      </c>
      <c r="H20" s="77">
        <f>IF($G$44&lt;&gt;0,G20/$G$44,0)</f>
        <v>0</v>
      </c>
      <c r="I20" s="1355"/>
      <c r="J20" s="497"/>
      <c r="K20" s="497" t="s">
        <v>98</v>
      </c>
      <c r="L20" s="494">
        <v>0</v>
      </c>
      <c r="M20" s="87">
        <v>0</v>
      </c>
      <c r="N20" s="87">
        <v>0</v>
      </c>
      <c r="O20" s="87">
        <v>0</v>
      </c>
      <c r="P20" s="495">
        <v>0</v>
      </c>
      <c r="Q20" s="77">
        <f>IF($G$44&lt;&gt;0,P20/$G$44,0)</f>
        <v>0</v>
      </c>
    </row>
    <row r="21" spans="1:17" ht="13">
      <c r="A21" s="65" t="s">
        <v>28</v>
      </c>
      <c r="B21" s="496"/>
      <c r="C21" s="160"/>
      <c r="D21" s="78"/>
      <c r="E21" s="78"/>
      <c r="F21" s="78"/>
      <c r="G21" s="78"/>
      <c r="H21" s="86"/>
      <c r="I21" s="1355"/>
      <c r="J21" s="65" t="s">
        <v>28</v>
      </c>
      <c r="K21" s="496"/>
      <c r="L21" s="160"/>
      <c r="M21" s="78"/>
      <c r="N21" s="78"/>
      <c r="O21" s="78"/>
      <c r="P21" s="78"/>
      <c r="Q21" s="86"/>
    </row>
    <row r="22" spans="1:17">
      <c r="A22" s="493"/>
      <c r="B22" s="493" t="s">
        <v>91</v>
      </c>
      <c r="C22" s="494">
        <v>0</v>
      </c>
      <c r="D22" s="87">
        <v>0</v>
      </c>
      <c r="E22" s="87">
        <v>0</v>
      </c>
      <c r="F22" s="87">
        <v>0</v>
      </c>
      <c r="G22" s="495">
        <v>0</v>
      </c>
      <c r="H22" s="77">
        <f>IF($G$44&lt;&gt;0,G22/$G$44,0)</f>
        <v>0</v>
      </c>
      <c r="I22" s="1355"/>
      <c r="J22" s="493"/>
      <c r="K22" s="493" t="s">
        <v>91</v>
      </c>
      <c r="L22" s="494">
        <v>0</v>
      </c>
      <c r="M22" s="87">
        <v>0</v>
      </c>
      <c r="N22" s="87">
        <v>0</v>
      </c>
      <c r="O22" s="87">
        <v>0</v>
      </c>
      <c r="P22" s="495">
        <v>0</v>
      </c>
      <c r="Q22" s="77">
        <f>IF($G$44&lt;&gt;0,P22/$G$44,0)</f>
        <v>0</v>
      </c>
    </row>
    <row r="23" spans="1:17">
      <c r="A23" s="493"/>
      <c r="B23" s="493" t="s">
        <v>91</v>
      </c>
      <c r="C23" s="494">
        <v>0</v>
      </c>
      <c r="D23" s="87">
        <v>0</v>
      </c>
      <c r="E23" s="87">
        <v>0</v>
      </c>
      <c r="F23" s="87">
        <v>0</v>
      </c>
      <c r="G23" s="495">
        <v>0</v>
      </c>
      <c r="H23" s="77">
        <f>IF($G$44&lt;&gt;0,G23/$G$44,0)</f>
        <v>0</v>
      </c>
      <c r="I23" s="1355"/>
      <c r="J23" s="493"/>
      <c r="K23" s="493" t="s">
        <v>91</v>
      </c>
      <c r="L23" s="494">
        <v>0</v>
      </c>
      <c r="M23" s="87">
        <v>0</v>
      </c>
      <c r="N23" s="87">
        <v>0</v>
      </c>
      <c r="O23" s="87">
        <v>0</v>
      </c>
      <c r="P23" s="495">
        <v>0</v>
      </c>
      <c r="Q23" s="77">
        <f>IF($G$44&lt;&gt;0,P23/$G$44,0)</f>
        <v>0</v>
      </c>
    </row>
    <row r="24" spans="1:17">
      <c r="A24" s="493"/>
      <c r="B24" s="493" t="s">
        <v>98</v>
      </c>
      <c r="C24" s="494">
        <v>0</v>
      </c>
      <c r="D24" s="87">
        <v>0</v>
      </c>
      <c r="E24" s="87">
        <v>0</v>
      </c>
      <c r="F24" s="87">
        <v>0</v>
      </c>
      <c r="G24" s="495">
        <v>0</v>
      </c>
      <c r="H24" s="77">
        <f>IF($G$44&lt;&gt;0,G24/$G$44,0)</f>
        <v>0</v>
      </c>
      <c r="I24" s="1355"/>
      <c r="J24" s="493"/>
      <c r="K24" s="493" t="s">
        <v>98</v>
      </c>
      <c r="L24" s="494">
        <v>0</v>
      </c>
      <c r="M24" s="87">
        <v>0</v>
      </c>
      <c r="N24" s="87">
        <v>0</v>
      </c>
      <c r="O24" s="87">
        <v>0</v>
      </c>
      <c r="P24" s="495">
        <v>0</v>
      </c>
      <c r="Q24" s="77">
        <f>IF($G$44&lt;&gt;0,P24/$G$44,0)</f>
        <v>0</v>
      </c>
    </row>
    <row r="25" spans="1:17">
      <c r="A25" s="493"/>
      <c r="B25" s="493" t="s">
        <v>98</v>
      </c>
      <c r="C25" s="494">
        <v>0</v>
      </c>
      <c r="D25" s="87">
        <v>0</v>
      </c>
      <c r="E25" s="87">
        <v>0</v>
      </c>
      <c r="F25" s="87">
        <v>0</v>
      </c>
      <c r="G25" s="495">
        <v>0</v>
      </c>
      <c r="H25" s="77">
        <f>IF($G$44&lt;&gt;0,G25/$G$44,0)</f>
        <v>0</v>
      </c>
      <c r="I25" s="1355"/>
      <c r="J25" s="493"/>
      <c r="K25" s="493" t="s">
        <v>98</v>
      </c>
      <c r="L25" s="494">
        <v>0</v>
      </c>
      <c r="M25" s="87">
        <v>0</v>
      </c>
      <c r="N25" s="87">
        <v>0</v>
      </c>
      <c r="O25" s="87">
        <v>0</v>
      </c>
      <c r="P25" s="495">
        <v>0</v>
      </c>
      <c r="Q25" s="77">
        <f>IF($G$44&lt;&gt;0,P25/$G$44,0)</f>
        <v>0</v>
      </c>
    </row>
    <row r="26" spans="1:17">
      <c r="A26" s="493"/>
      <c r="B26" s="493" t="s">
        <v>98</v>
      </c>
      <c r="C26" s="494">
        <v>0</v>
      </c>
      <c r="D26" s="87">
        <v>0</v>
      </c>
      <c r="E26" s="87">
        <v>0</v>
      </c>
      <c r="F26" s="87">
        <v>0</v>
      </c>
      <c r="G26" s="495">
        <v>0</v>
      </c>
      <c r="H26" s="77">
        <f>IF($G$44&lt;&gt;0,G26/$G$44,0)</f>
        <v>0</v>
      </c>
      <c r="I26" s="1355"/>
      <c r="J26" s="493"/>
      <c r="K26" s="493" t="s">
        <v>98</v>
      </c>
      <c r="L26" s="494">
        <v>0</v>
      </c>
      <c r="M26" s="87">
        <v>0</v>
      </c>
      <c r="N26" s="87">
        <v>0</v>
      </c>
      <c r="O26" s="87">
        <v>0</v>
      </c>
      <c r="P26" s="495">
        <v>0</v>
      </c>
      <c r="Q26" s="77">
        <f>IF($G$44&lt;&gt;0,P26/$G$44,0)</f>
        <v>0</v>
      </c>
    </row>
    <row r="27" spans="1:17" ht="13">
      <c r="A27" s="65" t="s">
        <v>29</v>
      </c>
      <c r="B27" s="496"/>
      <c r="C27" s="160"/>
      <c r="D27" s="78"/>
      <c r="E27" s="78"/>
      <c r="F27" s="78"/>
      <c r="G27" s="80"/>
      <c r="H27" s="86"/>
      <c r="I27" s="1355"/>
      <c r="J27" s="65" t="s">
        <v>29</v>
      </c>
      <c r="K27" s="496"/>
      <c r="L27" s="160"/>
      <c r="M27" s="78"/>
      <c r="N27" s="78"/>
      <c r="O27" s="78"/>
      <c r="P27" s="80"/>
      <c r="Q27" s="86"/>
    </row>
    <row r="28" spans="1:17">
      <c r="A28" s="493"/>
      <c r="B28" s="493" t="s">
        <v>98</v>
      </c>
      <c r="C28" s="494">
        <v>0</v>
      </c>
      <c r="D28" s="87">
        <v>0</v>
      </c>
      <c r="E28" s="87">
        <v>0</v>
      </c>
      <c r="F28" s="87">
        <v>0</v>
      </c>
      <c r="G28" s="495">
        <v>0</v>
      </c>
      <c r="H28" s="77">
        <f>IF($G$44&lt;&gt;0,G28/$G$44,0)</f>
        <v>0</v>
      </c>
      <c r="I28" s="1355"/>
      <c r="J28" s="493"/>
      <c r="K28" s="493" t="s">
        <v>98</v>
      </c>
      <c r="L28" s="494">
        <v>0</v>
      </c>
      <c r="M28" s="87">
        <v>0</v>
      </c>
      <c r="N28" s="87">
        <v>0</v>
      </c>
      <c r="O28" s="87">
        <v>0</v>
      </c>
      <c r="P28" s="495">
        <v>0</v>
      </c>
      <c r="Q28" s="77">
        <f>IF($G$44&lt;&gt;0,P28/$G$44,0)</f>
        <v>0</v>
      </c>
    </row>
    <row r="29" spans="1:17">
      <c r="A29" s="493"/>
      <c r="B29" s="493" t="s">
        <v>98</v>
      </c>
      <c r="C29" s="494">
        <v>0</v>
      </c>
      <c r="D29" s="87">
        <v>0</v>
      </c>
      <c r="E29" s="87">
        <v>0</v>
      </c>
      <c r="F29" s="87">
        <v>0</v>
      </c>
      <c r="G29" s="495">
        <v>0</v>
      </c>
      <c r="H29" s="77">
        <f>IF($G$44&lt;&gt;0,G29/$G$44,0)</f>
        <v>0</v>
      </c>
      <c r="I29" s="1355"/>
      <c r="J29" s="493"/>
      <c r="K29" s="493" t="s">
        <v>98</v>
      </c>
      <c r="L29" s="494">
        <v>0</v>
      </c>
      <c r="M29" s="87">
        <v>0</v>
      </c>
      <c r="N29" s="87">
        <v>0</v>
      </c>
      <c r="O29" s="87">
        <v>0</v>
      </c>
      <c r="P29" s="495">
        <v>0</v>
      </c>
      <c r="Q29" s="77">
        <f>IF($G$44&lt;&gt;0,P29/$G$44,0)</f>
        <v>0</v>
      </c>
    </row>
    <row r="30" spans="1:17" ht="13">
      <c r="A30" s="65" t="s">
        <v>130</v>
      </c>
      <c r="B30" s="496"/>
      <c r="C30" s="160"/>
      <c r="D30" s="78"/>
      <c r="E30" s="78"/>
      <c r="F30" s="78"/>
      <c r="G30" s="78"/>
      <c r="H30" s="86"/>
      <c r="I30" s="1355"/>
      <c r="J30" s="65" t="s">
        <v>130</v>
      </c>
      <c r="K30" s="496"/>
      <c r="L30" s="160"/>
      <c r="M30" s="78"/>
      <c r="N30" s="78"/>
      <c r="O30" s="78"/>
      <c r="P30" s="78"/>
      <c r="Q30" s="86"/>
    </row>
    <row r="31" spans="1:17">
      <c r="A31" s="493"/>
      <c r="B31" s="493" t="s">
        <v>91</v>
      </c>
      <c r="C31" s="494"/>
      <c r="D31" s="87"/>
      <c r="E31" s="87"/>
      <c r="F31" s="87"/>
      <c r="G31" s="495">
        <v>0</v>
      </c>
      <c r="H31" s="77">
        <f t="shared" ref="H31:H36" si="0">IF($G$44&lt;&gt;0,G31/$G$44,0)</f>
        <v>0</v>
      </c>
      <c r="I31" s="1355"/>
      <c r="J31" s="493"/>
      <c r="K31" s="493" t="s">
        <v>91</v>
      </c>
      <c r="L31" s="494"/>
      <c r="M31" s="87"/>
      <c r="N31" s="87"/>
      <c r="O31" s="87"/>
      <c r="P31" s="495">
        <v>0</v>
      </c>
      <c r="Q31" s="77">
        <f t="shared" ref="Q31:Q36" si="1">IF($G$44&lt;&gt;0,P31/$G$44,0)</f>
        <v>0</v>
      </c>
    </row>
    <row r="32" spans="1:17">
      <c r="A32" s="493"/>
      <c r="B32" s="493" t="s">
        <v>91</v>
      </c>
      <c r="C32" s="494"/>
      <c r="D32" s="87"/>
      <c r="E32" s="87"/>
      <c r="F32" s="87"/>
      <c r="G32" s="495">
        <v>0</v>
      </c>
      <c r="H32" s="77">
        <f t="shared" si="0"/>
        <v>0</v>
      </c>
      <c r="I32" s="1355"/>
      <c r="J32" s="493"/>
      <c r="K32" s="493" t="s">
        <v>91</v>
      </c>
      <c r="L32" s="494"/>
      <c r="M32" s="87"/>
      <c r="N32" s="87"/>
      <c r="O32" s="87"/>
      <c r="P32" s="495">
        <v>0</v>
      </c>
      <c r="Q32" s="77">
        <f t="shared" si="1"/>
        <v>0</v>
      </c>
    </row>
    <row r="33" spans="1:17">
      <c r="A33" s="493"/>
      <c r="B33" s="493" t="s">
        <v>91</v>
      </c>
      <c r="C33" s="494">
        <v>0</v>
      </c>
      <c r="D33" s="87">
        <v>0</v>
      </c>
      <c r="E33" s="87">
        <v>0</v>
      </c>
      <c r="F33" s="87">
        <v>0</v>
      </c>
      <c r="G33" s="495">
        <v>0</v>
      </c>
      <c r="H33" s="77">
        <f t="shared" si="0"/>
        <v>0</v>
      </c>
      <c r="I33" s="1355"/>
      <c r="J33" s="493"/>
      <c r="K33" s="493" t="s">
        <v>91</v>
      </c>
      <c r="L33" s="494">
        <v>0</v>
      </c>
      <c r="M33" s="87">
        <v>0</v>
      </c>
      <c r="N33" s="87">
        <v>0</v>
      </c>
      <c r="O33" s="87">
        <v>0</v>
      </c>
      <c r="P33" s="495">
        <v>0</v>
      </c>
      <c r="Q33" s="77">
        <f t="shared" si="1"/>
        <v>0</v>
      </c>
    </row>
    <row r="34" spans="1:17">
      <c r="A34" s="493"/>
      <c r="B34" s="493" t="s">
        <v>91</v>
      </c>
      <c r="C34" s="494">
        <v>0</v>
      </c>
      <c r="D34" s="87">
        <v>0</v>
      </c>
      <c r="E34" s="87">
        <v>0</v>
      </c>
      <c r="F34" s="87">
        <v>0</v>
      </c>
      <c r="G34" s="495">
        <v>0</v>
      </c>
      <c r="H34" s="77">
        <f t="shared" si="0"/>
        <v>0</v>
      </c>
      <c r="I34" s="1355"/>
      <c r="J34" s="493"/>
      <c r="K34" s="493" t="s">
        <v>91</v>
      </c>
      <c r="L34" s="494">
        <v>0</v>
      </c>
      <c r="M34" s="87">
        <v>0</v>
      </c>
      <c r="N34" s="87">
        <v>0</v>
      </c>
      <c r="O34" s="87">
        <v>0</v>
      </c>
      <c r="P34" s="495">
        <v>0</v>
      </c>
      <c r="Q34" s="77">
        <f t="shared" si="1"/>
        <v>0</v>
      </c>
    </row>
    <row r="35" spans="1:17">
      <c r="A35" s="493"/>
      <c r="B35" s="493" t="s">
        <v>91</v>
      </c>
      <c r="C35" s="494">
        <v>0</v>
      </c>
      <c r="D35" s="87">
        <v>0</v>
      </c>
      <c r="E35" s="87">
        <v>0</v>
      </c>
      <c r="F35" s="87">
        <v>0</v>
      </c>
      <c r="G35" s="495">
        <v>0</v>
      </c>
      <c r="H35" s="77">
        <f t="shared" si="0"/>
        <v>0</v>
      </c>
      <c r="I35" s="1355"/>
      <c r="J35" s="493"/>
      <c r="K35" s="493" t="s">
        <v>91</v>
      </c>
      <c r="L35" s="494">
        <v>0</v>
      </c>
      <c r="M35" s="87">
        <v>0</v>
      </c>
      <c r="N35" s="87">
        <v>0</v>
      </c>
      <c r="O35" s="87">
        <v>0</v>
      </c>
      <c r="P35" s="495">
        <v>0</v>
      </c>
      <c r="Q35" s="77">
        <f t="shared" si="1"/>
        <v>0</v>
      </c>
    </row>
    <row r="36" spans="1:17">
      <c r="A36" s="493"/>
      <c r="B36" s="493" t="s">
        <v>91</v>
      </c>
      <c r="C36" s="494">
        <v>0</v>
      </c>
      <c r="D36" s="87">
        <v>0</v>
      </c>
      <c r="E36" s="87">
        <v>0</v>
      </c>
      <c r="F36" s="87">
        <v>0</v>
      </c>
      <c r="G36" s="495">
        <v>0</v>
      </c>
      <c r="H36" s="77">
        <f t="shared" si="0"/>
        <v>0</v>
      </c>
      <c r="I36" s="1355"/>
      <c r="J36" s="493"/>
      <c r="K36" s="493" t="s">
        <v>91</v>
      </c>
      <c r="L36" s="494">
        <v>0</v>
      </c>
      <c r="M36" s="87">
        <v>0</v>
      </c>
      <c r="N36" s="87">
        <v>0</v>
      </c>
      <c r="O36" s="87">
        <v>0</v>
      </c>
      <c r="P36" s="495">
        <v>0</v>
      </c>
      <c r="Q36" s="77">
        <f t="shared" si="1"/>
        <v>0</v>
      </c>
    </row>
    <row r="37" spans="1:17" ht="13">
      <c r="A37" s="65" t="s">
        <v>31</v>
      </c>
      <c r="B37" s="496"/>
      <c r="C37" s="160"/>
      <c r="D37" s="78"/>
      <c r="E37" s="78"/>
      <c r="F37" s="78"/>
      <c r="G37" s="78"/>
      <c r="H37" s="86"/>
      <c r="I37" s="1355"/>
      <c r="J37" s="65" t="s">
        <v>31</v>
      </c>
      <c r="K37" s="496"/>
      <c r="L37" s="160"/>
      <c r="M37" s="78"/>
      <c r="N37" s="78"/>
      <c r="O37" s="78"/>
      <c r="P37" s="78"/>
      <c r="Q37" s="86"/>
    </row>
    <row r="38" spans="1:17">
      <c r="A38" s="493"/>
      <c r="B38" s="493" t="s">
        <v>91</v>
      </c>
      <c r="C38" s="494">
        <v>0</v>
      </c>
      <c r="D38" s="87">
        <v>0</v>
      </c>
      <c r="E38" s="87">
        <v>0</v>
      </c>
      <c r="F38" s="87">
        <v>0</v>
      </c>
      <c r="G38" s="495">
        <v>0</v>
      </c>
      <c r="H38" s="77">
        <f>IF($G$44&lt;&gt;0,G38/$G$44,0)</f>
        <v>0</v>
      </c>
      <c r="I38" s="1355"/>
      <c r="J38" s="493"/>
      <c r="K38" s="493" t="s">
        <v>91</v>
      </c>
      <c r="L38" s="494">
        <v>0</v>
      </c>
      <c r="M38" s="87">
        <v>0</v>
      </c>
      <c r="N38" s="87">
        <v>0</v>
      </c>
      <c r="O38" s="87">
        <v>0</v>
      </c>
      <c r="P38" s="495">
        <v>0</v>
      </c>
      <c r="Q38" s="77">
        <f>IF($G$44&lt;&gt;0,P38/$G$44,0)</f>
        <v>0</v>
      </c>
    </row>
    <row r="39" spans="1:17">
      <c r="A39" s="493"/>
      <c r="B39" s="493" t="s">
        <v>91</v>
      </c>
      <c r="C39" s="494">
        <v>0</v>
      </c>
      <c r="D39" s="87">
        <v>0</v>
      </c>
      <c r="E39" s="87">
        <v>0</v>
      </c>
      <c r="F39" s="87">
        <v>0</v>
      </c>
      <c r="G39" s="495">
        <v>0</v>
      </c>
      <c r="H39" s="77">
        <f>IF($G$44&lt;&gt;0,G39/$G$44,0)</f>
        <v>0</v>
      </c>
      <c r="I39" s="1355"/>
      <c r="J39" s="493"/>
      <c r="K39" s="493" t="s">
        <v>91</v>
      </c>
      <c r="L39" s="494">
        <v>0</v>
      </c>
      <c r="M39" s="87">
        <v>0</v>
      </c>
      <c r="N39" s="87">
        <v>0</v>
      </c>
      <c r="O39" s="87">
        <v>0</v>
      </c>
      <c r="P39" s="495">
        <v>0</v>
      </c>
      <c r="Q39" s="77">
        <f>IF($G$44&lt;&gt;0,P39/$G$44,0)</f>
        <v>0</v>
      </c>
    </row>
    <row r="40" spans="1:17" ht="13">
      <c r="A40" s="65" t="s">
        <v>32</v>
      </c>
      <c r="B40" s="496"/>
      <c r="C40" s="160"/>
      <c r="D40" s="78"/>
      <c r="E40" s="78"/>
      <c r="F40" s="78"/>
      <c r="G40" s="78"/>
      <c r="H40" s="86"/>
      <c r="I40" s="1355"/>
      <c r="J40" s="65" t="s">
        <v>32</v>
      </c>
      <c r="K40" s="496"/>
      <c r="L40" s="160"/>
      <c r="M40" s="78"/>
      <c r="N40" s="78"/>
      <c r="O40" s="78"/>
      <c r="P40" s="78"/>
      <c r="Q40" s="86"/>
    </row>
    <row r="41" spans="1:17">
      <c r="A41" s="69" t="s">
        <v>145</v>
      </c>
      <c r="B41" s="493" t="s">
        <v>98</v>
      </c>
      <c r="C41" s="494">
        <v>0</v>
      </c>
      <c r="D41" s="78"/>
      <c r="E41" s="78"/>
      <c r="F41" s="78"/>
      <c r="G41" s="495">
        <v>0</v>
      </c>
      <c r="H41" s="77">
        <f t="shared" ref="H41:H42" si="2">IF($G$44&lt;&gt;0,G41/$G$44,0)</f>
        <v>0</v>
      </c>
      <c r="I41" s="1355"/>
      <c r="J41" s="69" t="s">
        <v>145</v>
      </c>
      <c r="K41" s="493" t="s">
        <v>98</v>
      </c>
      <c r="L41" s="494">
        <v>0</v>
      </c>
      <c r="M41" s="78"/>
      <c r="N41" s="78"/>
      <c r="O41" s="78"/>
      <c r="P41" s="495">
        <v>0</v>
      </c>
      <c r="Q41" s="77">
        <f t="shared" ref="Q41:Q42" si="3">IF($G$44&lt;&gt;0,P41/$G$44,0)</f>
        <v>0</v>
      </c>
    </row>
    <row r="42" spans="1:17">
      <c r="A42" s="69" t="s">
        <v>146</v>
      </c>
      <c r="B42" s="493" t="s">
        <v>98</v>
      </c>
      <c r="C42" s="494">
        <v>0</v>
      </c>
      <c r="D42" s="78"/>
      <c r="E42" s="78"/>
      <c r="F42" s="78"/>
      <c r="G42" s="495">
        <v>0</v>
      </c>
      <c r="H42" s="77">
        <f t="shared" si="2"/>
        <v>0</v>
      </c>
      <c r="I42" s="1355"/>
      <c r="J42" s="69" t="s">
        <v>146</v>
      </c>
      <c r="K42" s="493" t="s">
        <v>98</v>
      </c>
      <c r="L42" s="494">
        <v>0</v>
      </c>
      <c r="M42" s="78"/>
      <c r="N42" s="78"/>
      <c r="O42" s="78"/>
      <c r="P42" s="495">
        <v>0</v>
      </c>
      <c r="Q42" s="77">
        <f t="shared" si="3"/>
        <v>0</v>
      </c>
    </row>
    <row r="43" spans="1:17">
      <c r="A43" s="496"/>
      <c r="B43" s="496"/>
      <c r="C43" s="85"/>
      <c r="D43" s="85"/>
      <c r="E43" s="78"/>
      <c r="F43" s="85"/>
      <c r="G43" s="85"/>
      <c r="H43" s="86"/>
      <c r="I43" s="1355"/>
      <c r="J43" s="496"/>
      <c r="K43" s="496"/>
      <c r="L43" s="85"/>
      <c r="M43" s="85"/>
      <c r="N43" s="78"/>
      <c r="O43" s="85"/>
      <c r="P43" s="85"/>
      <c r="Q43" s="86"/>
    </row>
    <row r="44" spans="1:17" ht="13">
      <c r="A44" s="66" t="s">
        <v>147</v>
      </c>
      <c r="B44" s="493"/>
      <c r="C44" s="91"/>
      <c r="D44" s="79">
        <f>SUM(D9:D43)</f>
        <v>0</v>
      </c>
      <c r="E44" s="79">
        <f>SUM(E9:E43)</f>
        <v>0</v>
      </c>
      <c r="F44" s="79">
        <f>SUM(F9:F43)</f>
        <v>0</v>
      </c>
      <c r="G44" s="81">
        <f>SUM(G9:G43)</f>
        <v>0</v>
      </c>
      <c r="H44" s="77">
        <f>IF($G$44&lt;&gt;0,G44/$G$44,0)</f>
        <v>0</v>
      </c>
      <c r="I44" s="1355"/>
      <c r="J44" s="66" t="s">
        <v>147</v>
      </c>
      <c r="K44" s="493"/>
      <c r="L44" s="91"/>
      <c r="M44" s="79">
        <f>SUM(M9:M43)</f>
        <v>0</v>
      </c>
      <c r="N44" s="79">
        <f t="shared" ref="N44:P44" si="4">SUM(N9:N43)</f>
        <v>0</v>
      </c>
      <c r="O44" s="79">
        <f t="shared" si="4"/>
        <v>0</v>
      </c>
      <c r="P44" s="81">
        <f t="shared" si="4"/>
        <v>0</v>
      </c>
      <c r="Q44" s="77">
        <f>IF($G$44&lt;&gt;0,P44/$G$44,0)</f>
        <v>0</v>
      </c>
    </row>
    <row r="45" spans="1:17" ht="13" thickBot="1">
      <c r="A45" s="498"/>
      <c r="B45" s="493"/>
      <c r="C45" s="87"/>
      <c r="D45" s="91"/>
      <c r="E45" s="91"/>
      <c r="F45" s="91"/>
      <c r="G45" s="91"/>
      <c r="H45" s="90"/>
      <c r="I45" s="1355"/>
      <c r="J45" s="498"/>
      <c r="K45" s="493"/>
      <c r="L45" s="87"/>
      <c r="M45" s="91"/>
      <c r="N45" s="91"/>
      <c r="O45" s="91"/>
      <c r="P45" s="91"/>
      <c r="Q45" s="90"/>
    </row>
    <row r="46" spans="1:17" ht="13" thickBot="1">
      <c r="A46" s="205"/>
      <c r="B46" s="499"/>
      <c r="C46" s="34"/>
      <c r="D46" s="34"/>
      <c r="E46" s="35"/>
      <c r="F46" s="35"/>
      <c r="G46" s="34"/>
      <c r="H46" s="36"/>
      <c r="I46" s="1356"/>
      <c r="J46" s="205"/>
      <c r="K46" s="499"/>
      <c r="L46" s="34"/>
      <c r="M46" s="34"/>
      <c r="N46" s="35"/>
      <c r="O46" s="35"/>
      <c r="P46" s="34"/>
      <c r="Q46" s="36"/>
    </row>
    <row r="47" spans="1:17" ht="13">
      <c r="A47" s="164" t="s">
        <v>149</v>
      </c>
      <c r="B47" s="431"/>
      <c r="C47" s="432" t="s">
        <v>9</v>
      </c>
      <c r="E47" s="8"/>
      <c r="F47" s="8"/>
      <c r="G47" s="14"/>
      <c r="H47" s="14"/>
      <c r="I47" s="1354"/>
      <c r="J47" s="164" t="s">
        <v>149</v>
      </c>
      <c r="K47" s="431"/>
      <c r="L47" s="432" t="s">
        <v>9</v>
      </c>
      <c r="N47" s="8"/>
      <c r="O47" s="8"/>
      <c r="P47" s="14"/>
      <c r="Q47" s="14"/>
    </row>
    <row r="48" spans="1:17" ht="13">
      <c r="A48" s="165" t="s">
        <v>151</v>
      </c>
      <c r="B48" s="493" t="s">
        <v>98</v>
      </c>
      <c r="C48" s="9"/>
      <c r="E48" s="8"/>
      <c r="F48" s="8"/>
      <c r="G48" s="14"/>
      <c r="H48" s="14"/>
      <c r="I48" s="1355"/>
      <c r="J48" s="165" t="s">
        <v>151</v>
      </c>
      <c r="K48" s="493" t="s">
        <v>98</v>
      </c>
      <c r="L48" s="9"/>
      <c r="N48" s="8"/>
      <c r="O48" s="8"/>
      <c r="P48" s="14"/>
      <c r="Q48" s="14"/>
    </row>
    <row r="49" spans="1:17" ht="13">
      <c r="A49" s="165" t="s">
        <v>153</v>
      </c>
      <c r="B49" s="493" t="s">
        <v>98</v>
      </c>
      <c r="C49" s="9"/>
      <c r="E49" s="8"/>
      <c r="F49" s="8"/>
      <c r="G49" s="14"/>
      <c r="H49" s="14"/>
      <c r="I49" s="1355"/>
      <c r="J49" s="165" t="s">
        <v>153</v>
      </c>
      <c r="K49" s="493" t="s">
        <v>98</v>
      </c>
      <c r="L49" s="9"/>
      <c r="N49" s="8"/>
      <c r="O49" s="8"/>
      <c r="P49" s="14"/>
      <c r="Q49" s="14"/>
    </row>
    <row r="50" spans="1:17" ht="13">
      <c r="A50" s="166" t="s">
        <v>154</v>
      </c>
      <c r="B50" s="493" t="s">
        <v>98</v>
      </c>
      <c r="C50" s="87"/>
      <c r="E50" s="5"/>
      <c r="F50" s="14"/>
      <c r="G50" s="14"/>
      <c r="H50" s="14"/>
      <c r="I50" s="1355"/>
      <c r="J50" s="166" t="s">
        <v>154</v>
      </c>
      <c r="K50" s="493" t="s">
        <v>98</v>
      </c>
      <c r="L50" s="87"/>
      <c r="N50" s="5"/>
      <c r="O50" s="14"/>
      <c r="P50" s="14"/>
      <c r="Q50" s="14"/>
    </row>
    <row r="51" spans="1:17" ht="13" thickBot="1">
      <c r="A51" s="93"/>
      <c r="B51" s="37"/>
      <c r="C51" s="37"/>
      <c r="E51" s="15"/>
      <c r="F51" s="14"/>
      <c r="G51" s="14"/>
      <c r="H51" s="14"/>
      <c r="I51" s="1363"/>
      <c r="J51" s="93"/>
      <c r="K51" s="37"/>
      <c r="L51" s="37"/>
      <c r="N51" s="15"/>
      <c r="O51" s="14"/>
      <c r="P51" s="14"/>
      <c r="Q51" s="14"/>
    </row>
    <row r="52" spans="1:17">
      <c r="A52" s="1284"/>
      <c r="B52" s="1284"/>
      <c r="C52" s="1284"/>
      <c r="D52" s="1284"/>
      <c r="E52" s="1284"/>
      <c r="F52" s="1284"/>
      <c r="G52" s="1284"/>
      <c r="H52" s="1284"/>
      <c r="J52" s="1284"/>
      <c r="K52" s="1284"/>
      <c r="L52" s="1284"/>
      <c r="M52" s="1284"/>
      <c r="N52" s="1284"/>
      <c r="O52" s="1284"/>
      <c r="P52" s="1284"/>
      <c r="Q52" s="1284"/>
    </row>
    <row r="53" spans="1:17">
      <c r="A53" s="360" t="s">
        <v>786</v>
      </c>
      <c r="B53" s="353"/>
      <c r="C53" s="353"/>
      <c r="D53" s="353"/>
      <c r="E53" s="353"/>
      <c r="F53" s="353"/>
      <c r="G53" s="353"/>
      <c r="H53" s="353"/>
      <c r="J53" s="353"/>
      <c r="K53" s="353"/>
      <c r="L53" s="353"/>
      <c r="M53" s="353"/>
      <c r="N53" s="353"/>
      <c r="O53" s="353"/>
      <c r="P53" s="353"/>
      <c r="Q53" s="353"/>
    </row>
    <row r="54" spans="1:17">
      <c r="A54" s="360" t="s">
        <v>787</v>
      </c>
      <c r="B54" s="353"/>
      <c r="C54" s="353"/>
      <c r="D54" s="353"/>
      <c r="E54" s="353"/>
      <c r="F54" s="353"/>
      <c r="G54" s="353"/>
      <c r="H54" s="353"/>
      <c r="J54" s="353"/>
      <c r="K54" s="353"/>
      <c r="L54" s="353"/>
      <c r="M54" s="353"/>
      <c r="N54" s="353"/>
      <c r="O54" s="353"/>
      <c r="P54" s="353"/>
      <c r="Q54" s="353"/>
    </row>
    <row r="55" spans="1:17" ht="15.75" customHeight="1">
      <c r="A55" s="1284" t="s">
        <v>161</v>
      </c>
      <c r="B55" s="1284"/>
      <c r="C55" s="1284"/>
      <c r="D55" s="1284"/>
      <c r="E55" s="1284"/>
      <c r="F55" s="1284"/>
      <c r="G55" s="1284"/>
      <c r="H55" s="1284"/>
      <c r="I55" s="1284"/>
      <c r="J55" s="1284"/>
    </row>
    <row r="56" spans="1:17" ht="25.5" customHeight="1">
      <c r="A56" s="1352"/>
      <c r="B56" s="1352"/>
      <c r="C56" s="1352"/>
      <c r="D56" s="1352"/>
      <c r="E56" s="1352"/>
      <c r="F56" s="1352"/>
      <c r="G56" s="1352"/>
      <c r="H56" s="1352"/>
    </row>
    <row r="57" spans="1:17">
      <c r="A57" s="1353"/>
      <c r="B57" s="1353"/>
      <c r="C57" s="1353"/>
      <c r="D57" s="1353"/>
      <c r="E57" s="1353"/>
      <c r="F57" s="1353"/>
      <c r="G57" s="1353"/>
      <c r="H57" s="1353"/>
    </row>
    <row r="58" spans="1:17">
      <c r="A58" s="1321"/>
      <c r="B58" s="1321"/>
      <c r="C58" s="1321"/>
      <c r="D58" s="1321"/>
      <c r="E58" s="1321"/>
      <c r="F58" s="1321"/>
      <c r="G58" s="1321"/>
      <c r="H58" s="1321"/>
      <c r="I58" s="1321"/>
      <c r="J58" s="1321"/>
      <c r="K58" s="1321"/>
      <c r="L58" s="1321"/>
      <c r="M58" s="1321"/>
    </row>
    <row r="59" spans="1:17">
      <c r="A59" s="1320"/>
      <c r="B59" s="1320"/>
      <c r="C59" s="1320"/>
      <c r="D59" s="1320"/>
      <c r="E59" s="1320"/>
      <c r="F59" s="1320"/>
      <c r="G59" s="1320"/>
      <c r="H59" s="1320"/>
    </row>
    <row r="60" spans="1:17" ht="12.75" customHeight="1"/>
    <row r="61" spans="1:17" ht="35.25" customHeight="1"/>
    <row r="62" spans="1:17">
      <c r="A62" s="1284"/>
      <c r="B62" s="1284"/>
      <c r="C62" s="1284"/>
      <c r="D62" s="1284"/>
      <c r="E62" s="1284"/>
      <c r="F62" s="1284"/>
      <c r="G62" s="1284"/>
      <c r="J62" s="26"/>
    </row>
    <row r="64" spans="1:17">
      <c r="A64" s="1284"/>
      <c r="B64" s="1284"/>
      <c r="C64" s="1284"/>
      <c r="D64" s="1284"/>
      <c r="E64" s="1284"/>
      <c r="F64" s="1284"/>
      <c r="G64" s="1284"/>
      <c r="H64" s="1284"/>
      <c r="I64" s="1284"/>
      <c r="J64" s="1284"/>
      <c r="K64" s="1284"/>
      <c r="L64" s="1284"/>
    </row>
    <row r="65" spans="1:12">
      <c r="A65" s="1350"/>
      <c r="B65" s="1350"/>
      <c r="C65" s="1350"/>
      <c r="D65" s="1350"/>
      <c r="E65" s="1350"/>
      <c r="F65" s="1350"/>
      <c r="G65" s="1350"/>
      <c r="H65" s="1350"/>
      <c r="I65" s="1350"/>
      <c r="J65" s="1350"/>
      <c r="K65" s="1350"/>
      <c r="L65" s="1350"/>
    </row>
    <row r="66" spans="1:12">
      <c r="A66" s="1350"/>
      <c r="B66" s="1350"/>
      <c r="C66" s="1350"/>
      <c r="D66" s="1350"/>
      <c r="E66" s="1350"/>
      <c r="F66" s="1350"/>
      <c r="G66" s="1350"/>
      <c r="H66" s="1350"/>
      <c r="I66" s="1350"/>
      <c r="J66" s="1350"/>
      <c r="K66" s="1350"/>
      <c r="L66" s="1350"/>
    </row>
    <row r="67" spans="1:12">
      <c r="A67" s="1351"/>
      <c r="B67" s="1321"/>
      <c r="C67" s="1321"/>
      <c r="D67" s="1321"/>
      <c r="E67" s="1321"/>
      <c r="F67" s="1321"/>
      <c r="G67" s="1321"/>
      <c r="H67" s="1321"/>
      <c r="I67" s="1321"/>
      <c r="J67" s="351"/>
      <c r="K67" s="351"/>
      <c r="L67" s="351"/>
    </row>
    <row r="68" spans="1:12">
      <c r="A68" s="1320"/>
      <c r="B68" s="1320"/>
      <c r="C68" s="1320"/>
      <c r="D68" s="1320"/>
      <c r="E68" s="358"/>
      <c r="F68" s="358"/>
      <c r="G68" s="358"/>
      <c r="H68" s="358"/>
      <c r="I68" s="358"/>
      <c r="J68" s="358"/>
      <c r="K68" s="358"/>
      <c r="L68" s="358"/>
    </row>
    <row r="73" spans="1:12">
      <c r="D73" s="25"/>
    </row>
    <row r="82" spans="1:4">
      <c r="A82" s="353"/>
      <c r="B82" s="353"/>
      <c r="D82" s="26"/>
    </row>
  </sheetData>
  <mergeCells count="25">
    <mergeCell ref="J52:Q52"/>
    <mergeCell ref="I5:I46"/>
    <mergeCell ref="A64:L64"/>
    <mergeCell ref="A52:H52"/>
    <mergeCell ref="J5:J7"/>
    <mergeCell ref="K5:K7"/>
    <mergeCell ref="I47:I51"/>
    <mergeCell ref="C5:H5"/>
    <mergeCell ref="C6:H6"/>
    <mergeCell ref="A5:A7"/>
    <mergeCell ref="B5:B7"/>
    <mergeCell ref="A55:J55"/>
    <mergeCell ref="A65:L66"/>
    <mergeCell ref="A67:I67"/>
    <mergeCell ref="A68:D68"/>
    <mergeCell ref="A56:H56"/>
    <mergeCell ref="A57:H57"/>
    <mergeCell ref="A58:M58"/>
    <mergeCell ref="A59:H59"/>
    <mergeCell ref="A62:G62"/>
    <mergeCell ref="A1:Q1"/>
    <mergeCell ref="A2:Q2"/>
    <mergeCell ref="A3:Q3"/>
    <mergeCell ref="L5:Q5"/>
    <mergeCell ref="L6:Q6"/>
  </mergeCells>
  <pageMargins left="0.7" right="0.7" top="0.75" bottom="0.75" header="0.3" footer="0.3"/>
  <pageSetup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dimension ref="A1:Q81"/>
  <sheetViews>
    <sheetView zoomScale="85" zoomScaleNormal="85" workbookViewId="0">
      <selection sqref="A1:M1"/>
    </sheetView>
  </sheetViews>
  <sheetFormatPr defaultColWidth="8.54296875" defaultRowHeight="12.5"/>
  <cols>
    <col min="1" max="1" width="38.453125" bestFit="1" customWidth="1"/>
    <col min="2" max="2" width="6.54296875" customWidth="1"/>
    <col min="5" max="5" width="8.54296875" customWidth="1"/>
    <col min="6" max="6" width="10" customWidth="1"/>
    <col min="7" max="7" width="9.54296875" customWidth="1"/>
    <col min="8" max="8" width="12.54296875" customWidth="1"/>
    <col min="9" max="9" width="4.26953125" customWidth="1"/>
    <col min="10" max="10" width="34.453125" customWidth="1"/>
    <col min="11" max="11" width="11" customWidth="1"/>
    <col min="15" max="15" width="10.1796875" customWidth="1"/>
    <col min="16" max="16" width="12.54296875" customWidth="1"/>
    <col min="17" max="17" width="18.453125" customWidth="1"/>
  </cols>
  <sheetData>
    <row r="1" spans="1:17" s="1209" customFormat="1" ht="15.75" customHeight="1">
      <c r="A1" s="1324" t="s">
        <v>295</v>
      </c>
      <c r="B1" s="1324"/>
      <c r="C1" s="1324"/>
      <c r="D1" s="1324"/>
      <c r="E1" s="1324"/>
      <c r="F1" s="1324"/>
      <c r="G1" s="1324"/>
      <c r="H1" s="1324"/>
      <c r="I1" s="1324"/>
      <c r="J1" s="1324"/>
      <c r="K1" s="1324"/>
      <c r="L1" s="1324"/>
      <c r="M1" s="1324"/>
      <c r="N1" s="1324"/>
      <c r="O1" s="1324"/>
      <c r="P1" s="1324"/>
      <c r="Q1" s="1324"/>
    </row>
    <row r="2" spans="1:17" s="1209" customFormat="1" ht="15.75" customHeight="1">
      <c r="A2" s="1285" t="s">
        <v>1</v>
      </c>
      <c r="B2" s="1285"/>
      <c r="C2" s="1285"/>
      <c r="D2" s="1285"/>
      <c r="E2" s="1285"/>
      <c r="F2" s="1285"/>
      <c r="G2" s="1285"/>
      <c r="H2" s="1285"/>
      <c r="I2" s="1285"/>
      <c r="J2" s="1285"/>
      <c r="K2" s="1285"/>
      <c r="L2" s="1285"/>
      <c r="M2" s="1285"/>
      <c r="N2" s="1285"/>
      <c r="O2" s="1285"/>
      <c r="P2" s="1285"/>
      <c r="Q2" s="1285"/>
    </row>
    <row r="3" spans="1:17" s="1209" customFormat="1" ht="15.75" customHeight="1">
      <c r="A3" s="1287" t="s">
        <v>785</v>
      </c>
      <c r="B3" s="1287"/>
      <c r="C3" s="1287"/>
      <c r="D3" s="1287"/>
      <c r="E3" s="1287"/>
      <c r="F3" s="1287"/>
      <c r="G3" s="1287"/>
      <c r="H3" s="1287"/>
      <c r="I3" s="1287"/>
      <c r="J3" s="1287"/>
      <c r="K3" s="1287"/>
      <c r="L3" s="1287"/>
      <c r="M3" s="1287"/>
      <c r="N3" s="1287"/>
      <c r="O3" s="1287"/>
      <c r="P3" s="1287"/>
      <c r="Q3" s="1287"/>
    </row>
    <row r="4" spans="1:17" ht="28.5" customHeight="1" thickBot="1">
      <c r="A4" s="481"/>
      <c r="B4" s="481"/>
      <c r="C4" s="481"/>
      <c r="D4" s="481"/>
      <c r="E4" s="481"/>
      <c r="F4" s="481"/>
      <c r="G4" s="481"/>
      <c r="H4" s="481"/>
      <c r="I4" s="481"/>
      <c r="J4" s="481"/>
      <c r="K4" s="481"/>
      <c r="L4" s="481"/>
      <c r="M4" s="481"/>
      <c r="N4" s="481"/>
    </row>
    <row r="5" spans="1:17" ht="16" thickBot="1">
      <c r="A5" s="1357" t="s">
        <v>82</v>
      </c>
      <c r="B5" s="1360" t="s">
        <v>83</v>
      </c>
      <c r="C5" s="1364" t="s">
        <v>296</v>
      </c>
      <c r="D5" s="1365"/>
      <c r="E5" s="1365"/>
      <c r="F5" s="1365"/>
      <c r="G5" s="1365"/>
      <c r="H5" s="1366"/>
      <c r="I5" s="1354"/>
      <c r="J5" s="1357" t="s">
        <v>82</v>
      </c>
      <c r="K5" s="1360" t="s">
        <v>83</v>
      </c>
      <c r="L5" s="1344" t="s">
        <v>297</v>
      </c>
      <c r="M5" s="1345"/>
      <c r="N5" s="1345"/>
      <c r="O5" s="1345"/>
      <c r="P5" s="1345"/>
      <c r="Q5" s="1346"/>
    </row>
    <row r="6" spans="1:17" ht="13">
      <c r="A6" s="1358"/>
      <c r="B6" s="1361"/>
      <c r="C6" s="1367" t="s">
        <v>81</v>
      </c>
      <c r="D6" s="1368"/>
      <c r="E6" s="1368"/>
      <c r="F6" s="1368"/>
      <c r="G6" s="1368"/>
      <c r="H6" s="1369"/>
      <c r="I6" s="1355"/>
      <c r="J6" s="1358"/>
      <c r="K6" s="1361"/>
      <c r="L6" s="1347" t="s">
        <v>81</v>
      </c>
      <c r="M6" s="1348"/>
      <c r="N6" s="1348"/>
      <c r="O6" s="1348"/>
      <c r="P6" s="1348"/>
      <c r="Q6" s="1349"/>
    </row>
    <row r="7" spans="1:17" ht="26.5" thickBot="1">
      <c r="A7" s="1359" t="s">
        <v>82</v>
      </c>
      <c r="B7" s="1362" t="s">
        <v>83</v>
      </c>
      <c r="C7" s="482" t="s">
        <v>84</v>
      </c>
      <c r="D7" s="483" t="s">
        <v>165</v>
      </c>
      <c r="E7" s="483" t="s">
        <v>292</v>
      </c>
      <c r="F7" s="483" t="s">
        <v>293</v>
      </c>
      <c r="G7" s="483" t="s">
        <v>88</v>
      </c>
      <c r="H7" s="484" t="s">
        <v>89</v>
      </c>
      <c r="I7" s="1355"/>
      <c r="J7" s="1359"/>
      <c r="K7" s="1362"/>
      <c r="L7" s="485" t="s">
        <v>84</v>
      </c>
      <c r="M7" s="486" t="s">
        <v>291</v>
      </c>
      <c r="N7" s="486" t="s">
        <v>292</v>
      </c>
      <c r="O7" s="486" t="s">
        <v>293</v>
      </c>
      <c r="P7" s="486" t="s">
        <v>88</v>
      </c>
      <c r="Q7" s="487" t="s">
        <v>89</v>
      </c>
    </row>
    <row r="8" spans="1:17" ht="13">
      <c r="A8" s="64" t="s">
        <v>23</v>
      </c>
      <c r="B8" s="488"/>
      <c r="C8" s="489"/>
      <c r="D8" s="85"/>
      <c r="E8" s="85"/>
      <c r="F8" s="85"/>
      <c r="G8" s="85"/>
      <c r="H8" s="86"/>
      <c r="I8" s="1355"/>
      <c r="J8" s="64" t="s">
        <v>23</v>
      </c>
      <c r="K8" s="488"/>
      <c r="L8" s="489"/>
      <c r="M8" s="85"/>
      <c r="N8" s="85"/>
      <c r="O8" s="85"/>
      <c r="P8" s="85"/>
      <c r="Q8" s="86"/>
    </row>
    <row r="9" spans="1:17">
      <c r="A9" s="493"/>
      <c r="B9" s="493" t="s">
        <v>91</v>
      </c>
      <c r="C9" s="494">
        <v>0</v>
      </c>
      <c r="D9" s="87">
        <v>0</v>
      </c>
      <c r="E9" s="87">
        <v>0</v>
      </c>
      <c r="F9" s="87">
        <v>0</v>
      </c>
      <c r="G9" s="495">
        <v>0</v>
      </c>
      <c r="H9" s="77">
        <f>IF($G$44&lt;&gt;0,G9/$G$44,0)</f>
        <v>0</v>
      </c>
      <c r="I9" s="1355"/>
      <c r="J9" s="493"/>
      <c r="K9" s="493" t="s">
        <v>91</v>
      </c>
      <c r="L9" s="494">
        <v>0</v>
      </c>
      <c r="M9" s="87">
        <v>0</v>
      </c>
      <c r="N9" s="87">
        <v>0</v>
      </c>
      <c r="O9" s="87">
        <v>0</v>
      </c>
      <c r="P9" s="495">
        <v>0</v>
      </c>
      <c r="Q9" s="77">
        <f>IF($G$44&lt;&gt;0,P9/$G$44,0)</f>
        <v>0</v>
      </c>
    </row>
    <row r="10" spans="1:17">
      <c r="A10" s="493"/>
      <c r="B10" s="493" t="s">
        <v>91</v>
      </c>
      <c r="C10" s="494">
        <v>0</v>
      </c>
      <c r="D10" s="87">
        <v>0</v>
      </c>
      <c r="E10" s="87">
        <v>0</v>
      </c>
      <c r="F10" s="87">
        <v>0</v>
      </c>
      <c r="G10" s="495">
        <v>0</v>
      </c>
      <c r="H10" s="77">
        <f>IF($G$44&lt;&gt;0,G10/$G$44,0)</f>
        <v>0</v>
      </c>
      <c r="I10" s="1355"/>
      <c r="J10" s="493"/>
      <c r="K10" s="493" t="s">
        <v>91</v>
      </c>
      <c r="L10" s="494">
        <v>0</v>
      </c>
      <c r="M10" s="87">
        <v>0</v>
      </c>
      <c r="N10" s="87">
        <v>0</v>
      </c>
      <c r="O10" s="87">
        <v>0</v>
      </c>
      <c r="P10" s="495">
        <v>0</v>
      </c>
      <c r="Q10" s="77">
        <f>IF($G$44&lt;&gt;0,P10/$G$44,0)</f>
        <v>0</v>
      </c>
    </row>
    <row r="11" spans="1:17">
      <c r="A11" s="493"/>
      <c r="B11" s="493" t="s">
        <v>91</v>
      </c>
      <c r="C11" s="494">
        <v>0</v>
      </c>
      <c r="D11" s="87">
        <v>0</v>
      </c>
      <c r="E11" s="87">
        <v>0</v>
      </c>
      <c r="F11" s="87">
        <v>0</v>
      </c>
      <c r="G11" s="495">
        <v>0</v>
      </c>
      <c r="H11" s="77">
        <f>IF($G$44&lt;&gt;0,G11/$G$44,0)</f>
        <v>0</v>
      </c>
      <c r="I11" s="1355"/>
      <c r="J11" s="493"/>
      <c r="K11" s="493" t="s">
        <v>91</v>
      </c>
      <c r="L11" s="494">
        <v>0</v>
      </c>
      <c r="M11" s="87">
        <v>0</v>
      </c>
      <c r="N11" s="87">
        <v>0</v>
      </c>
      <c r="O11" s="87">
        <v>0</v>
      </c>
      <c r="P11" s="495">
        <v>0</v>
      </c>
      <c r="Q11" s="77">
        <f>IF($G$44&lt;&gt;0,P11/$G$44,0)</f>
        <v>0</v>
      </c>
    </row>
    <row r="12" spans="1:17" ht="13">
      <c r="A12" s="65" t="s">
        <v>26</v>
      </c>
      <c r="B12" s="496"/>
      <c r="C12" s="160"/>
      <c r="D12" s="78"/>
      <c r="E12" s="78"/>
      <c r="F12" s="78"/>
      <c r="G12" s="78"/>
      <c r="H12" s="86"/>
      <c r="I12" s="1355"/>
      <c r="J12" s="65" t="s">
        <v>26</v>
      </c>
      <c r="K12" s="496"/>
      <c r="L12" s="160"/>
      <c r="M12" s="78"/>
      <c r="N12" s="78"/>
      <c r="O12" s="78"/>
      <c r="P12" s="78"/>
      <c r="Q12" s="86"/>
    </row>
    <row r="13" spans="1:17">
      <c r="A13" s="493"/>
      <c r="B13" s="493" t="s">
        <v>98</v>
      </c>
      <c r="C13" s="494">
        <v>0</v>
      </c>
      <c r="D13" s="87">
        <v>0</v>
      </c>
      <c r="E13" s="87">
        <v>0</v>
      </c>
      <c r="F13" s="87">
        <v>0</v>
      </c>
      <c r="G13" s="495">
        <v>0</v>
      </c>
      <c r="H13" s="77">
        <f>IF($G$44&lt;&gt;0,G13/$G$44,0)</f>
        <v>0</v>
      </c>
      <c r="I13" s="1355"/>
      <c r="J13" s="493"/>
      <c r="K13" s="493" t="s">
        <v>98</v>
      </c>
      <c r="L13" s="494">
        <v>0</v>
      </c>
      <c r="M13" s="87">
        <v>0</v>
      </c>
      <c r="N13" s="87">
        <v>0</v>
      </c>
      <c r="O13" s="87">
        <v>0</v>
      </c>
      <c r="P13" s="495">
        <v>0</v>
      </c>
      <c r="Q13" s="77">
        <f>IF($G$44&lt;&gt;0,P13/$G$44,0)</f>
        <v>0</v>
      </c>
    </row>
    <row r="14" spans="1:17">
      <c r="A14" s="493"/>
      <c r="B14" s="493" t="s">
        <v>91</v>
      </c>
      <c r="C14" s="494">
        <v>0</v>
      </c>
      <c r="D14" s="87">
        <v>0</v>
      </c>
      <c r="E14" s="87">
        <v>0</v>
      </c>
      <c r="F14" s="87">
        <v>0</v>
      </c>
      <c r="G14" s="495">
        <v>0</v>
      </c>
      <c r="H14" s="77">
        <f>IF($G$44&lt;&gt;0,G14/$G$44,0)</f>
        <v>0</v>
      </c>
      <c r="I14" s="1355"/>
      <c r="J14" s="493"/>
      <c r="K14" s="493" t="s">
        <v>91</v>
      </c>
      <c r="L14" s="494">
        <v>0</v>
      </c>
      <c r="M14" s="87">
        <v>0</v>
      </c>
      <c r="N14" s="87">
        <v>0</v>
      </c>
      <c r="O14" s="87">
        <v>0</v>
      </c>
      <c r="P14" s="495">
        <v>0</v>
      </c>
      <c r="Q14" s="77">
        <f>IF($G$44&lt;&gt;0,P14/$G$44,0)</f>
        <v>0</v>
      </c>
    </row>
    <row r="15" spans="1:17">
      <c r="A15" s="493"/>
      <c r="B15" s="493" t="s">
        <v>91</v>
      </c>
      <c r="C15" s="494">
        <v>0</v>
      </c>
      <c r="D15" s="87">
        <v>0</v>
      </c>
      <c r="E15" s="87">
        <v>0</v>
      </c>
      <c r="F15" s="87">
        <v>0</v>
      </c>
      <c r="G15" s="495">
        <v>0</v>
      </c>
      <c r="H15" s="77">
        <f>IF($G$44&lt;&gt;0,G15/$G$44,0)</f>
        <v>0</v>
      </c>
      <c r="I15" s="1355"/>
      <c r="J15" s="493"/>
      <c r="K15" s="493" t="s">
        <v>91</v>
      </c>
      <c r="L15" s="494">
        <v>0</v>
      </c>
      <c r="M15" s="87">
        <v>0</v>
      </c>
      <c r="N15" s="87">
        <v>0</v>
      </c>
      <c r="O15" s="87">
        <v>0</v>
      </c>
      <c r="P15" s="495">
        <v>0</v>
      </c>
      <c r="Q15" s="77">
        <f>IF($G$44&lt;&gt;0,P15/$G$44,0)</f>
        <v>0</v>
      </c>
    </row>
    <row r="16" spans="1:17">
      <c r="A16" s="493"/>
      <c r="B16" s="493" t="s">
        <v>91</v>
      </c>
      <c r="C16" s="494">
        <v>0</v>
      </c>
      <c r="D16" s="87">
        <v>0</v>
      </c>
      <c r="E16" s="87">
        <v>0</v>
      </c>
      <c r="F16" s="87">
        <v>0</v>
      </c>
      <c r="G16" s="495">
        <v>0</v>
      </c>
      <c r="H16" s="77">
        <f>IF($G$44&lt;&gt;0,G16/$G$44,0)</f>
        <v>0</v>
      </c>
      <c r="I16" s="1355"/>
      <c r="J16" s="493"/>
      <c r="K16" s="493" t="s">
        <v>91</v>
      </c>
      <c r="L16" s="494">
        <v>0</v>
      </c>
      <c r="M16" s="87">
        <v>0</v>
      </c>
      <c r="N16" s="87">
        <v>0</v>
      </c>
      <c r="O16" s="87">
        <v>0</v>
      </c>
      <c r="P16" s="495">
        <v>0</v>
      </c>
      <c r="Q16" s="77">
        <f>IF($G$44&lt;&gt;0,P16/$G$44,0)</f>
        <v>0</v>
      </c>
    </row>
    <row r="17" spans="1:17" ht="13">
      <c r="A17" s="65" t="s">
        <v>294</v>
      </c>
      <c r="B17" s="496"/>
      <c r="C17" s="160"/>
      <c r="D17" s="78"/>
      <c r="E17" s="78"/>
      <c r="F17" s="78"/>
      <c r="G17" s="78"/>
      <c r="H17" s="86"/>
      <c r="I17" s="1355"/>
      <c r="J17" s="65" t="s">
        <v>294</v>
      </c>
      <c r="K17" s="496"/>
      <c r="L17" s="160"/>
      <c r="M17" s="78"/>
      <c r="N17" s="78"/>
      <c r="O17" s="78"/>
      <c r="P17" s="78"/>
      <c r="Q17" s="86"/>
    </row>
    <row r="18" spans="1:17">
      <c r="A18" s="493"/>
      <c r="B18" s="493" t="s">
        <v>98</v>
      </c>
      <c r="C18" s="494">
        <v>0</v>
      </c>
      <c r="D18" s="87">
        <v>0</v>
      </c>
      <c r="E18" s="87">
        <v>0</v>
      </c>
      <c r="F18" s="87">
        <v>0</v>
      </c>
      <c r="G18" s="495">
        <v>0</v>
      </c>
      <c r="H18" s="77">
        <f>IF($G$44&lt;&gt;0,G18/$G$44,0)</f>
        <v>0</v>
      </c>
      <c r="I18" s="1355"/>
      <c r="J18" s="493"/>
      <c r="K18" s="493" t="s">
        <v>98</v>
      </c>
      <c r="L18" s="494">
        <v>0</v>
      </c>
      <c r="M18" s="87">
        <v>0</v>
      </c>
      <c r="N18" s="87">
        <v>0</v>
      </c>
      <c r="O18" s="87">
        <v>0</v>
      </c>
      <c r="P18" s="495">
        <v>0</v>
      </c>
      <c r="Q18" s="77">
        <f>IF($G$44&lt;&gt;0,P18/$G$44,0)</f>
        <v>0</v>
      </c>
    </row>
    <row r="19" spans="1:17">
      <c r="A19" s="493"/>
      <c r="B19" s="493" t="s">
        <v>98</v>
      </c>
      <c r="C19" s="88">
        <v>0</v>
      </c>
      <c r="D19" s="89">
        <v>0</v>
      </c>
      <c r="E19" s="89">
        <v>0</v>
      </c>
      <c r="F19" s="89">
        <v>0</v>
      </c>
      <c r="G19" s="235">
        <v>0</v>
      </c>
      <c r="H19" s="77">
        <f>IF($G$44&lt;&gt;0,G19/$G$44,0)</f>
        <v>0</v>
      </c>
      <c r="I19" s="1355"/>
      <c r="J19" s="493"/>
      <c r="K19" s="493" t="s">
        <v>98</v>
      </c>
      <c r="L19" s="88">
        <v>0</v>
      </c>
      <c r="M19" s="89">
        <v>0</v>
      </c>
      <c r="N19" s="89">
        <v>0</v>
      </c>
      <c r="O19" s="89">
        <v>0</v>
      </c>
      <c r="P19" s="235">
        <v>0</v>
      </c>
      <c r="Q19" s="77">
        <f>IF($G$44&lt;&gt;0,P19/$G$44,0)</f>
        <v>0</v>
      </c>
    </row>
    <row r="20" spans="1:17">
      <c r="A20" s="497"/>
      <c r="B20" s="497" t="s">
        <v>98</v>
      </c>
      <c r="C20" s="494">
        <v>0</v>
      </c>
      <c r="D20" s="87">
        <v>0</v>
      </c>
      <c r="E20" s="87">
        <v>0</v>
      </c>
      <c r="F20" s="87">
        <v>0</v>
      </c>
      <c r="G20" s="495">
        <v>0</v>
      </c>
      <c r="H20" s="77">
        <f>IF($G$44&lt;&gt;0,G20/$G$44,0)</f>
        <v>0</v>
      </c>
      <c r="I20" s="1355"/>
      <c r="J20" s="497"/>
      <c r="K20" s="497" t="s">
        <v>98</v>
      </c>
      <c r="L20" s="494">
        <v>0</v>
      </c>
      <c r="M20" s="87">
        <v>0</v>
      </c>
      <c r="N20" s="87">
        <v>0</v>
      </c>
      <c r="O20" s="87">
        <v>0</v>
      </c>
      <c r="P20" s="495">
        <v>0</v>
      </c>
      <c r="Q20" s="77">
        <f>IF($G$44&lt;&gt;0,P20/$G$44,0)</f>
        <v>0</v>
      </c>
    </row>
    <row r="21" spans="1:17" ht="13">
      <c r="A21" s="65" t="s">
        <v>28</v>
      </c>
      <c r="B21" s="496"/>
      <c r="C21" s="160"/>
      <c r="D21" s="78"/>
      <c r="E21" s="78"/>
      <c r="F21" s="78"/>
      <c r="G21" s="78"/>
      <c r="H21" s="86"/>
      <c r="I21" s="1355"/>
      <c r="J21" s="65" t="s">
        <v>28</v>
      </c>
      <c r="K21" s="496"/>
      <c r="L21" s="160"/>
      <c r="M21" s="78"/>
      <c r="N21" s="78"/>
      <c r="O21" s="78"/>
      <c r="P21" s="78"/>
      <c r="Q21" s="86"/>
    </row>
    <row r="22" spans="1:17">
      <c r="A22" s="493"/>
      <c r="B22" s="493" t="s">
        <v>91</v>
      </c>
      <c r="C22" s="494">
        <v>0</v>
      </c>
      <c r="D22" s="87">
        <v>0</v>
      </c>
      <c r="E22" s="87">
        <v>0</v>
      </c>
      <c r="F22" s="87">
        <v>0</v>
      </c>
      <c r="G22" s="495">
        <v>0</v>
      </c>
      <c r="H22" s="77">
        <f>IF($G$44&lt;&gt;0,G22/$G$44,0)</f>
        <v>0</v>
      </c>
      <c r="I22" s="1355"/>
      <c r="J22" s="493"/>
      <c r="K22" s="493" t="s">
        <v>91</v>
      </c>
      <c r="L22" s="494">
        <v>0</v>
      </c>
      <c r="M22" s="87">
        <v>0</v>
      </c>
      <c r="N22" s="87">
        <v>0</v>
      </c>
      <c r="O22" s="87">
        <v>0</v>
      </c>
      <c r="P22" s="495">
        <v>0</v>
      </c>
      <c r="Q22" s="77">
        <f>IF($G$44&lt;&gt;0,P22/$G$44,0)</f>
        <v>0</v>
      </c>
    </row>
    <row r="23" spans="1:17">
      <c r="A23" s="493"/>
      <c r="B23" s="493" t="s">
        <v>91</v>
      </c>
      <c r="C23" s="494">
        <v>0</v>
      </c>
      <c r="D23" s="87">
        <v>0</v>
      </c>
      <c r="E23" s="87">
        <v>0</v>
      </c>
      <c r="F23" s="87">
        <v>0</v>
      </c>
      <c r="G23" s="495">
        <v>0</v>
      </c>
      <c r="H23" s="77">
        <f>IF($G$44&lt;&gt;0,G23/$G$44,0)</f>
        <v>0</v>
      </c>
      <c r="I23" s="1355"/>
      <c r="J23" s="493"/>
      <c r="K23" s="493" t="s">
        <v>91</v>
      </c>
      <c r="L23" s="494">
        <v>0</v>
      </c>
      <c r="M23" s="87">
        <v>0</v>
      </c>
      <c r="N23" s="87">
        <v>0</v>
      </c>
      <c r="O23" s="87">
        <v>0</v>
      </c>
      <c r="P23" s="495">
        <v>0</v>
      </c>
      <c r="Q23" s="77">
        <f>IF($G$44&lt;&gt;0,P23/$G$44,0)</f>
        <v>0</v>
      </c>
    </row>
    <row r="24" spans="1:17">
      <c r="A24" s="493"/>
      <c r="B24" s="493" t="s">
        <v>98</v>
      </c>
      <c r="C24" s="494">
        <v>0</v>
      </c>
      <c r="D24" s="87">
        <v>0</v>
      </c>
      <c r="E24" s="87">
        <v>0</v>
      </c>
      <c r="F24" s="87">
        <v>0</v>
      </c>
      <c r="G24" s="495">
        <v>0</v>
      </c>
      <c r="H24" s="77">
        <f>IF($G$44&lt;&gt;0,G24/$G$44,0)</f>
        <v>0</v>
      </c>
      <c r="I24" s="1355"/>
      <c r="J24" s="493"/>
      <c r="K24" s="493" t="s">
        <v>98</v>
      </c>
      <c r="L24" s="494">
        <v>0</v>
      </c>
      <c r="M24" s="87">
        <v>0</v>
      </c>
      <c r="N24" s="87">
        <v>0</v>
      </c>
      <c r="O24" s="87">
        <v>0</v>
      </c>
      <c r="P24" s="495">
        <v>0</v>
      </c>
      <c r="Q24" s="77">
        <f>IF($G$44&lt;&gt;0,P24/$G$44,0)</f>
        <v>0</v>
      </c>
    </row>
    <row r="25" spans="1:17">
      <c r="A25" s="493"/>
      <c r="B25" s="493" t="s">
        <v>98</v>
      </c>
      <c r="C25" s="494">
        <v>0</v>
      </c>
      <c r="D25" s="87">
        <v>0</v>
      </c>
      <c r="E25" s="87">
        <v>0</v>
      </c>
      <c r="F25" s="87">
        <v>0</v>
      </c>
      <c r="G25" s="495">
        <v>0</v>
      </c>
      <c r="H25" s="77">
        <f>IF($G$44&lt;&gt;0,G25/$G$44,0)</f>
        <v>0</v>
      </c>
      <c r="I25" s="1355"/>
      <c r="J25" s="493"/>
      <c r="K25" s="493" t="s">
        <v>98</v>
      </c>
      <c r="L25" s="494">
        <v>0</v>
      </c>
      <c r="M25" s="87">
        <v>0</v>
      </c>
      <c r="N25" s="87">
        <v>0</v>
      </c>
      <c r="O25" s="87">
        <v>0</v>
      </c>
      <c r="P25" s="495">
        <v>0</v>
      </c>
      <c r="Q25" s="77">
        <f>IF($G$44&lt;&gt;0,P25/$G$44,0)</f>
        <v>0</v>
      </c>
    </row>
    <row r="26" spans="1:17">
      <c r="A26" s="493"/>
      <c r="B26" s="493" t="s">
        <v>98</v>
      </c>
      <c r="C26" s="494">
        <v>0</v>
      </c>
      <c r="D26" s="87">
        <v>0</v>
      </c>
      <c r="E26" s="87">
        <v>0</v>
      </c>
      <c r="F26" s="87">
        <v>0</v>
      </c>
      <c r="G26" s="495">
        <v>0</v>
      </c>
      <c r="H26" s="77">
        <f>IF($G$44&lt;&gt;0,G26/$G$44,0)</f>
        <v>0</v>
      </c>
      <c r="I26" s="1355"/>
      <c r="J26" s="493"/>
      <c r="K26" s="493" t="s">
        <v>98</v>
      </c>
      <c r="L26" s="494">
        <v>0</v>
      </c>
      <c r="M26" s="87">
        <v>0</v>
      </c>
      <c r="N26" s="87">
        <v>0</v>
      </c>
      <c r="O26" s="87">
        <v>0</v>
      </c>
      <c r="P26" s="495">
        <v>0</v>
      </c>
      <c r="Q26" s="77">
        <f>IF($G$44&lt;&gt;0,P26/$G$44,0)</f>
        <v>0</v>
      </c>
    </row>
    <row r="27" spans="1:17" ht="13">
      <c r="A27" s="65" t="s">
        <v>29</v>
      </c>
      <c r="B27" s="496"/>
      <c r="C27" s="160"/>
      <c r="D27" s="78"/>
      <c r="E27" s="78"/>
      <c r="F27" s="78"/>
      <c r="G27" s="80"/>
      <c r="H27" s="86"/>
      <c r="I27" s="1355"/>
      <c r="J27" s="65" t="s">
        <v>29</v>
      </c>
      <c r="K27" s="496"/>
      <c r="L27" s="160"/>
      <c r="M27" s="78"/>
      <c r="N27" s="78"/>
      <c r="O27" s="78"/>
      <c r="P27" s="80"/>
      <c r="Q27" s="86"/>
    </row>
    <row r="28" spans="1:17">
      <c r="A28" s="493"/>
      <c r="B28" s="493" t="s">
        <v>98</v>
      </c>
      <c r="C28" s="494">
        <v>0</v>
      </c>
      <c r="D28" s="87">
        <v>0</v>
      </c>
      <c r="E28" s="87">
        <v>0</v>
      </c>
      <c r="F28" s="87">
        <v>0</v>
      </c>
      <c r="G28" s="495">
        <v>0</v>
      </c>
      <c r="H28" s="77">
        <f>IF($G$44&lt;&gt;0,G28/$G$44,0)</f>
        <v>0</v>
      </c>
      <c r="I28" s="1355"/>
      <c r="J28" s="493"/>
      <c r="K28" s="493" t="s">
        <v>98</v>
      </c>
      <c r="L28" s="494">
        <v>0</v>
      </c>
      <c r="M28" s="87">
        <v>0</v>
      </c>
      <c r="N28" s="87">
        <v>0</v>
      </c>
      <c r="O28" s="87">
        <v>0</v>
      </c>
      <c r="P28" s="495">
        <v>0</v>
      </c>
      <c r="Q28" s="77">
        <f>IF($G$44&lt;&gt;0,P28/$G$44,0)</f>
        <v>0</v>
      </c>
    </row>
    <row r="29" spans="1:17">
      <c r="A29" s="493"/>
      <c r="B29" s="493" t="s">
        <v>98</v>
      </c>
      <c r="C29" s="494">
        <v>0</v>
      </c>
      <c r="D29" s="87">
        <v>0</v>
      </c>
      <c r="E29" s="87">
        <v>0</v>
      </c>
      <c r="F29" s="87">
        <v>0</v>
      </c>
      <c r="G29" s="495">
        <v>0</v>
      </c>
      <c r="H29" s="77">
        <f>IF($G$44&lt;&gt;0,G29/$G$44,0)</f>
        <v>0</v>
      </c>
      <c r="I29" s="1355"/>
      <c r="J29" s="493"/>
      <c r="K29" s="493" t="s">
        <v>98</v>
      </c>
      <c r="L29" s="494">
        <v>0</v>
      </c>
      <c r="M29" s="87">
        <v>0</v>
      </c>
      <c r="N29" s="87">
        <v>0</v>
      </c>
      <c r="O29" s="87">
        <v>0</v>
      </c>
      <c r="P29" s="495">
        <v>0</v>
      </c>
      <c r="Q29" s="77">
        <f>IF($G$44&lt;&gt;0,P29/$G$44,0)</f>
        <v>0</v>
      </c>
    </row>
    <row r="30" spans="1:17" ht="13">
      <c r="A30" s="65" t="s">
        <v>130</v>
      </c>
      <c r="B30" s="496"/>
      <c r="C30" s="160"/>
      <c r="D30" s="78"/>
      <c r="E30" s="78"/>
      <c r="F30" s="78"/>
      <c r="G30" s="78"/>
      <c r="H30" s="86"/>
      <c r="I30" s="1355"/>
      <c r="J30" s="65" t="s">
        <v>130</v>
      </c>
      <c r="K30" s="496"/>
      <c r="L30" s="160"/>
      <c r="M30" s="78"/>
      <c r="N30" s="78"/>
      <c r="O30" s="78"/>
      <c r="P30" s="78"/>
      <c r="Q30" s="86"/>
    </row>
    <row r="31" spans="1:17">
      <c r="A31" s="493"/>
      <c r="B31" s="493" t="s">
        <v>91</v>
      </c>
      <c r="C31" s="494"/>
      <c r="D31" s="87"/>
      <c r="E31" s="87"/>
      <c r="F31" s="87"/>
      <c r="G31" s="495">
        <v>0</v>
      </c>
      <c r="H31" s="77">
        <f t="shared" ref="H31:H36" si="0">IF($G$44&lt;&gt;0,G31/$G$44,0)</f>
        <v>0</v>
      </c>
      <c r="I31" s="1355"/>
      <c r="J31" s="493"/>
      <c r="K31" s="493" t="s">
        <v>91</v>
      </c>
      <c r="L31" s="494"/>
      <c r="M31" s="87"/>
      <c r="N31" s="87"/>
      <c r="O31" s="87"/>
      <c r="P31" s="495">
        <v>0</v>
      </c>
      <c r="Q31" s="77">
        <f t="shared" ref="Q31:Q36" si="1">IF($G$44&lt;&gt;0,P31/$G$44,0)</f>
        <v>0</v>
      </c>
    </row>
    <row r="32" spans="1:17">
      <c r="A32" s="493"/>
      <c r="B32" s="493" t="s">
        <v>91</v>
      </c>
      <c r="C32" s="494"/>
      <c r="D32" s="87"/>
      <c r="E32" s="87"/>
      <c r="F32" s="87"/>
      <c r="G32" s="495">
        <v>0</v>
      </c>
      <c r="H32" s="77">
        <f t="shared" si="0"/>
        <v>0</v>
      </c>
      <c r="I32" s="1355"/>
      <c r="J32" s="493"/>
      <c r="K32" s="493" t="s">
        <v>91</v>
      </c>
      <c r="L32" s="494"/>
      <c r="M32" s="87"/>
      <c r="N32" s="87"/>
      <c r="O32" s="87"/>
      <c r="P32" s="495">
        <v>0</v>
      </c>
      <c r="Q32" s="77">
        <f t="shared" si="1"/>
        <v>0</v>
      </c>
    </row>
    <row r="33" spans="1:17">
      <c r="A33" s="493"/>
      <c r="B33" s="493" t="s">
        <v>91</v>
      </c>
      <c r="C33" s="494">
        <v>0</v>
      </c>
      <c r="D33" s="87">
        <v>0</v>
      </c>
      <c r="E33" s="87">
        <v>0</v>
      </c>
      <c r="F33" s="87">
        <v>0</v>
      </c>
      <c r="G33" s="495">
        <v>0</v>
      </c>
      <c r="H33" s="77">
        <f t="shared" si="0"/>
        <v>0</v>
      </c>
      <c r="I33" s="1355"/>
      <c r="J33" s="493"/>
      <c r="K33" s="493" t="s">
        <v>91</v>
      </c>
      <c r="L33" s="494">
        <v>0</v>
      </c>
      <c r="M33" s="87">
        <v>0</v>
      </c>
      <c r="N33" s="87">
        <v>0</v>
      </c>
      <c r="O33" s="87">
        <v>0</v>
      </c>
      <c r="P33" s="495">
        <v>0</v>
      </c>
      <c r="Q33" s="77">
        <f t="shared" si="1"/>
        <v>0</v>
      </c>
    </row>
    <row r="34" spans="1:17">
      <c r="A34" s="493"/>
      <c r="B34" s="493" t="s">
        <v>91</v>
      </c>
      <c r="C34" s="494">
        <v>0</v>
      </c>
      <c r="D34" s="87">
        <v>0</v>
      </c>
      <c r="E34" s="87">
        <v>0</v>
      </c>
      <c r="F34" s="87">
        <v>0</v>
      </c>
      <c r="G34" s="495">
        <v>0</v>
      </c>
      <c r="H34" s="77">
        <f t="shared" si="0"/>
        <v>0</v>
      </c>
      <c r="I34" s="1355"/>
      <c r="J34" s="493"/>
      <c r="K34" s="493" t="s">
        <v>91</v>
      </c>
      <c r="L34" s="494">
        <v>0</v>
      </c>
      <c r="M34" s="87">
        <v>0</v>
      </c>
      <c r="N34" s="87">
        <v>0</v>
      </c>
      <c r="O34" s="87">
        <v>0</v>
      </c>
      <c r="P34" s="495">
        <v>0</v>
      </c>
      <c r="Q34" s="77">
        <f t="shared" si="1"/>
        <v>0</v>
      </c>
    </row>
    <row r="35" spans="1:17">
      <c r="A35" s="493"/>
      <c r="B35" s="493" t="s">
        <v>91</v>
      </c>
      <c r="C35" s="494">
        <v>0</v>
      </c>
      <c r="D35" s="87">
        <v>0</v>
      </c>
      <c r="E35" s="87">
        <v>0</v>
      </c>
      <c r="F35" s="87">
        <v>0</v>
      </c>
      <c r="G35" s="495">
        <v>0</v>
      </c>
      <c r="H35" s="77">
        <f t="shared" si="0"/>
        <v>0</v>
      </c>
      <c r="I35" s="1355"/>
      <c r="J35" s="493"/>
      <c r="K35" s="493" t="s">
        <v>91</v>
      </c>
      <c r="L35" s="494">
        <v>0</v>
      </c>
      <c r="M35" s="87">
        <v>0</v>
      </c>
      <c r="N35" s="87">
        <v>0</v>
      </c>
      <c r="O35" s="87">
        <v>0</v>
      </c>
      <c r="P35" s="495">
        <v>0</v>
      </c>
      <c r="Q35" s="77">
        <f t="shared" si="1"/>
        <v>0</v>
      </c>
    </row>
    <row r="36" spans="1:17">
      <c r="A36" s="493"/>
      <c r="B36" s="493" t="s">
        <v>91</v>
      </c>
      <c r="C36" s="494">
        <v>0</v>
      </c>
      <c r="D36" s="87">
        <v>0</v>
      </c>
      <c r="E36" s="87">
        <v>0</v>
      </c>
      <c r="F36" s="87">
        <v>0</v>
      </c>
      <c r="G36" s="495">
        <v>0</v>
      </c>
      <c r="H36" s="77">
        <f t="shared" si="0"/>
        <v>0</v>
      </c>
      <c r="I36" s="1355"/>
      <c r="J36" s="493"/>
      <c r="K36" s="493" t="s">
        <v>91</v>
      </c>
      <c r="L36" s="494">
        <v>0</v>
      </c>
      <c r="M36" s="87">
        <v>0</v>
      </c>
      <c r="N36" s="87">
        <v>0</v>
      </c>
      <c r="O36" s="87">
        <v>0</v>
      </c>
      <c r="P36" s="495">
        <v>0</v>
      </c>
      <c r="Q36" s="77">
        <f t="shared" si="1"/>
        <v>0</v>
      </c>
    </row>
    <row r="37" spans="1:17" ht="13">
      <c r="A37" s="65" t="s">
        <v>31</v>
      </c>
      <c r="B37" s="496"/>
      <c r="C37" s="160"/>
      <c r="D37" s="78"/>
      <c r="E37" s="78"/>
      <c r="F37" s="78"/>
      <c r="G37" s="78"/>
      <c r="H37" s="86"/>
      <c r="I37" s="1355"/>
      <c r="J37" s="65" t="s">
        <v>31</v>
      </c>
      <c r="K37" s="496"/>
      <c r="L37" s="160"/>
      <c r="M37" s="78"/>
      <c r="N37" s="78"/>
      <c r="O37" s="78"/>
      <c r="P37" s="78"/>
      <c r="Q37" s="86"/>
    </row>
    <row r="38" spans="1:17">
      <c r="A38" s="493"/>
      <c r="B38" s="493" t="s">
        <v>91</v>
      </c>
      <c r="C38" s="494">
        <v>0</v>
      </c>
      <c r="D38" s="87">
        <v>0</v>
      </c>
      <c r="E38" s="87">
        <v>0</v>
      </c>
      <c r="F38" s="87">
        <v>0</v>
      </c>
      <c r="G38" s="495">
        <v>0</v>
      </c>
      <c r="H38" s="77">
        <f>IF($G$44&lt;&gt;0,G38/$G$44,0)</f>
        <v>0</v>
      </c>
      <c r="I38" s="1355"/>
      <c r="J38" s="493"/>
      <c r="K38" s="493" t="s">
        <v>91</v>
      </c>
      <c r="L38" s="494">
        <v>0</v>
      </c>
      <c r="M38" s="87">
        <v>0</v>
      </c>
      <c r="N38" s="87">
        <v>0</v>
      </c>
      <c r="O38" s="87">
        <v>0</v>
      </c>
      <c r="P38" s="495">
        <v>0</v>
      </c>
      <c r="Q38" s="77">
        <f>IF($G$44&lt;&gt;0,P38/$G$44,0)</f>
        <v>0</v>
      </c>
    </row>
    <row r="39" spans="1:17">
      <c r="A39" s="493"/>
      <c r="B39" s="493" t="s">
        <v>91</v>
      </c>
      <c r="C39" s="494">
        <v>0</v>
      </c>
      <c r="D39" s="87">
        <v>0</v>
      </c>
      <c r="E39" s="87">
        <v>0</v>
      </c>
      <c r="F39" s="87">
        <v>0</v>
      </c>
      <c r="G39" s="495">
        <v>0</v>
      </c>
      <c r="H39" s="77">
        <f>IF($G$44&lt;&gt;0,G39/$G$44,0)</f>
        <v>0</v>
      </c>
      <c r="I39" s="1355"/>
      <c r="J39" s="493"/>
      <c r="K39" s="493" t="s">
        <v>91</v>
      </c>
      <c r="L39" s="494">
        <v>0</v>
      </c>
      <c r="M39" s="87">
        <v>0</v>
      </c>
      <c r="N39" s="87">
        <v>0</v>
      </c>
      <c r="O39" s="87">
        <v>0</v>
      </c>
      <c r="P39" s="495">
        <v>0</v>
      </c>
      <c r="Q39" s="77">
        <f>IF($G$44&lt;&gt;0,P39/$G$44,0)</f>
        <v>0</v>
      </c>
    </row>
    <row r="40" spans="1:17" ht="13">
      <c r="A40" s="65" t="s">
        <v>32</v>
      </c>
      <c r="B40" s="496"/>
      <c r="C40" s="160"/>
      <c r="D40" s="78"/>
      <c r="E40" s="78"/>
      <c r="F40" s="78"/>
      <c r="G40" s="78"/>
      <c r="H40" s="86"/>
      <c r="I40" s="1355"/>
      <c r="J40" s="65" t="s">
        <v>32</v>
      </c>
      <c r="K40" s="496"/>
      <c r="L40" s="160"/>
      <c r="M40" s="78"/>
      <c r="N40" s="78"/>
      <c r="O40" s="78"/>
      <c r="P40" s="78"/>
      <c r="Q40" s="86"/>
    </row>
    <row r="41" spans="1:17">
      <c r="A41" s="69" t="s">
        <v>145</v>
      </c>
      <c r="B41" s="493" t="s">
        <v>98</v>
      </c>
      <c r="C41" s="494">
        <v>0</v>
      </c>
      <c r="D41" s="78"/>
      <c r="E41" s="78"/>
      <c r="F41" s="78"/>
      <c r="G41" s="495">
        <v>0</v>
      </c>
      <c r="H41" s="77">
        <f t="shared" ref="H41:H42" si="2">IF($G$44&lt;&gt;0,G41/$G$44,0)</f>
        <v>0</v>
      </c>
      <c r="I41" s="1355"/>
      <c r="J41" s="69" t="s">
        <v>145</v>
      </c>
      <c r="K41" s="493" t="s">
        <v>98</v>
      </c>
      <c r="L41" s="494">
        <v>0</v>
      </c>
      <c r="M41" s="78"/>
      <c r="N41" s="78"/>
      <c r="O41" s="78"/>
      <c r="P41" s="495">
        <v>0</v>
      </c>
      <c r="Q41" s="77">
        <f t="shared" ref="Q41:Q42" si="3">IF($G$44&lt;&gt;0,P41/$G$44,0)</f>
        <v>0</v>
      </c>
    </row>
    <row r="42" spans="1:17">
      <c r="A42" s="69" t="s">
        <v>146</v>
      </c>
      <c r="B42" s="493" t="s">
        <v>98</v>
      </c>
      <c r="C42" s="494">
        <v>0</v>
      </c>
      <c r="D42" s="78"/>
      <c r="E42" s="78"/>
      <c r="F42" s="78"/>
      <c r="G42" s="495">
        <v>0</v>
      </c>
      <c r="H42" s="77">
        <f t="shared" si="2"/>
        <v>0</v>
      </c>
      <c r="I42" s="1355"/>
      <c r="J42" s="69" t="s">
        <v>146</v>
      </c>
      <c r="K42" s="493" t="s">
        <v>98</v>
      </c>
      <c r="L42" s="494">
        <v>0</v>
      </c>
      <c r="M42" s="78"/>
      <c r="N42" s="78"/>
      <c r="O42" s="78"/>
      <c r="P42" s="495">
        <v>0</v>
      </c>
      <c r="Q42" s="77">
        <f t="shared" si="3"/>
        <v>0</v>
      </c>
    </row>
    <row r="43" spans="1:17">
      <c r="A43" s="496"/>
      <c r="B43" s="496"/>
      <c r="C43" s="85"/>
      <c r="D43" s="85"/>
      <c r="E43" s="78"/>
      <c r="F43" s="85"/>
      <c r="G43" s="85"/>
      <c r="H43" s="86"/>
      <c r="I43" s="1355"/>
      <c r="J43" s="496"/>
      <c r="K43" s="496"/>
      <c r="L43" s="85"/>
      <c r="M43" s="85"/>
      <c r="N43" s="78"/>
      <c r="O43" s="85"/>
      <c r="P43" s="85"/>
      <c r="Q43" s="86"/>
    </row>
    <row r="44" spans="1:17" ht="13">
      <c r="A44" s="66" t="s">
        <v>147</v>
      </c>
      <c r="B44" s="493"/>
      <c r="C44" s="91"/>
      <c r="D44" s="79">
        <f>SUM(D9:D43)</f>
        <v>0</v>
      </c>
      <c r="E44" s="79">
        <f>SUM(E9:E43)</f>
        <v>0</v>
      </c>
      <c r="F44" s="79">
        <f>SUM(F9:F43)</f>
        <v>0</v>
      </c>
      <c r="G44" s="81">
        <f>SUM(G9:G43)</f>
        <v>0</v>
      </c>
      <c r="H44" s="77">
        <f>IF($G$44&lt;&gt;0,G44/$G$44,0)</f>
        <v>0</v>
      </c>
      <c r="I44" s="1355"/>
      <c r="J44" s="66" t="s">
        <v>147</v>
      </c>
      <c r="K44" s="493"/>
      <c r="L44" s="91"/>
      <c r="M44" s="79">
        <f>SUM(M9:M43)</f>
        <v>0</v>
      </c>
      <c r="N44" s="79">
        <f>SUM(N9:N43)</f>
        <v>0</v>
      </c>
      <c r="O44" s="79">
        <f>SUM(O9:O43)</f>
        <v>0</v>
      </c>
      <c r="P44" s="81">
        <f>SUM(P9:P43)</f>
        <v>0</v>
      </c>
      <c r="Q44" s="77">
        <f>IF($G$44&lt;&gt;0,P44/$G$44,0)</f>
        <v>0</v>
      </c>
    </row>
    <row r="45" spans="1:17" ht="13" thickBot="1">
      <c r="A45" s="498"/>
      <c r="B45" s="493"/>
      <c r="C45" s="87"/>
      <c r="D45" s="91"/>
      <c r="E45" s="91"/>
      <c r="F45" s="91"/>
      <c r="G45" s="91"/>
      <c r="H45" s="90"/>
      <c r="I45" s="1355"/>
      <c r="J45" s="498"/>
      <c r="K45" s="493"/>
      <c r="L45" s="87"/>
      <c r="M45" s="91"/>
      <c r="N45" s="91"/>
      <c r="O45" s="91"/>
      <c r="P45" s="91"/>
      <c r="Q45" s="90"/>
    </row>
    <row r="46" spans="1:17" ht="13" thickBot="1">
      <c r="A46" s="205"/>
      <c r="B46" s="499"/>
      <c r="C46" s="34"/>
      <c r="D46" s="34"/>
      <c r="E46" s="35"/>
      <c r="F46" s="35"/>
      <c r="G46" s="34"/>
      <c r="H46" s="36"/>
      <c r="I46" s="1355"/>
      <c r="J46" s="205"/>
      <c r="K46" s="499"/>
      <c r="L46" s="34"/>
      <c r="M46" s="34"/>
      <c r="N46" s="35"/>
      <c r="O46" s="35"/>
      <c r="P46" s="34"/>
      <c r="Q46" s="36"/>
    </row>
    <row r="47" spans="1:17" ht="13">
      <c r="A47" s="164" t="s">
        <v>149</v>
      </c>
      <c r="B47" s="431"/>
      <c r="C47" s="432" t="s">
        <v>9</v>
      </c>
      <c r="E47" s="8"/>
      <c r="F47" s="8"/>
      <c r="G47" s="14"/>
      <c r="H47" s="14"/>
      <c r="I47" s="1355"/>
      <c r="J47" s="164" t="s">
        <v>149</v>
      </c>
      <c r="K47" s="431"/>
      <c r="L47" s="432" t="s">
        <v>9</v>
      </c>
      <c r="N47" s="8"/>
      <c r="O47" s="8"/>
      <c r="P47" s="14"/>
      <c r="Q47" s="14"/>
    </row>
    <row r="48" spans="1:17" ht="13">
      <c r="A48" s="165" t="s">
        <v>151</v>
      </c>
      <c r="B48" s="493" t="s">
        <v>98</v>
      </c>
      <c r="C48" s="9"/>
      <c r="E48" s="8"/>
      <c r="F48" s="8"/>
      <c r="G48" s="14"/>
      <c r="H48" s="14"/>
      <c r="I48" s="1355"/>
      <c r="J48" s="165" t="s">
        <v>151</v>
      </c>
      <c r="K48" s="493" t="s">
        <v>98</v>
      </c>
      <c r="L48" s="9"/>
      <c r="N48" s="8"/>
      <c r="O48" s="8"/>
      <c r="P48" s="14"/>
      <c r="Q48" s="14"/>
    </row>
    <row r="49" spans="1:17" ht="13">
      <c r="A49" s="165" t="s">
        <v>153</v>
      </c>
      <c r="B49" s="493" t="s">
        <v>98</v>
      </c>
      <c r="C49" s="9"/>
      <c r="E49" s="8"/>
      <c r="F49" s="8"/>
      <c r="G49" s="14"/>
      <c r="H49" s="14"/>
      <c r="I49" s="1355"/>
      <c r="J49" s="165" t="s">
        <v>153</v>
      </c>
      <c r="K49" s="493" t="s">
        <v>98</v>
      </c>
      <c r="L49" s="9"/>
      <c r="N49" s="8"/>
      <c r="O49" s="8"/>
      <c r="P49" s="14"/>
      <c r="Q49" s="14"/>
    </row>
    <row r="50" spans="1:17" ht="13">
      <c r="A50" s="166" t="s">
        <v>154</v>
      </c>
      <c r="B50" s="493" t="s">
        <v>98</v>
      </c>
      <c r="C50" s="87"/>
      <c r="E50" s="5"/>
      <c r="F50" s="14"/>
      <c r="G50" s="14"/>
      <c r="H50" s="14"/>
      <c r="I50" s="1355"/>
      <c r="J50" s="166" t="s">
        <v>154</v>
      </c>
      <c r="K50" s="493" t="s">
        <v>98</v>
      </c>
      <c r="L50" s="87"/>
      <c r="N50" s="5"/>
      <c r="O50" s="14"/>
      <c r="P50" s="14"/>
      <c r="Q50" s="14"/>
    </row>
    <row r="51" spans="1:17" ht="13" thickBot="1">
      <c r="A51" s="93"/>
      <c r="B51" s="37"/>
      <c r="C51" s="37"/>
      <c r="E51" s="15"/>
      <c r="F51" s="14"/>
      <c r="G51" s="14"/>
      <c r="H51" s="14"/>
      <c r="I51" s="1355"/>
      <c r="J51" s="93"/>
      <c r="K51" s="37"/>
      <c r="L51" s="37"/>
      <c r="N51" s="15"/>
      <c r="O51" s="14"/>
      <c r="P51" s="14"/>
      <c r="Q51" s="14"/>
    </row>
    <row r="52" spans="1:17">
      <c r="A52" s="1284"/>
      <c r="B52" s="1284"/>
      <c r="C52" s="1284"/>
      <c r="D52" s="1284"/>
      <c r="E52" s="1284"/>
      <c r="F52" s="1284"/>
      <c r="G52" s="1284"/>
      <c r="H52" s="1284"/>
      <c r="I52" s="1355"/>
      <c r="J52" s="1284"/>
      <c r="K52" s="1284"/>
      <c r="L52" s="1284"/>
      <c r="M52" s="1284"/>
      <c r="N52" s="1284"/>
      <c r="O52" s="1284"/>
      <c r="P52" s="1284"/>
      <c r="Q52" s="1284"/>
    </row>
    <row r="53" spans="1:17" ht="24" customHeight="1">
      <c r="A53" s="1370"/>
      <c r="B53" s="1370"/>
      <c r="C53" s="1370"/>
      <c r="D53" s="1370"/>
      <c r="E53" s="1370"/>
      <c r="F53" s="1370"/>
      <c r="G53" s="1370"/>
      <c r="H53" s="1370"/>
      <c r="J53" s="1370"/>
      <c r="K53" s="1370"/>
      <c r="L53" s="1370"/>
      <c r="M53" s="1370"/>
      <c r="N53" s="1370"/>
      <c r="O53" s="1370"/>
      <c r="P53" s="1370"/>
      <c r="Q53" s="1370"/>
    </row>
    <row r="54" spans="1:17" ht="16.5" customHeight="1">
      <c r="A54" s="1284" t="s">
        <v>298</v>
      </c>
      <c r="B54" s="1284"/>
      <c r="C54" s="1284"/>
      <c r="D54" s="1284"/>
      <c r="E54" s="1284"/>
      <c r="F54" s="1284"/>
      <c r="G54" s="1284"/>
      <c r="H54" s="1284"/>
      <c r="I54" s="1284"/>
      <c r="J54" s="1284"/>
      <c r="K54" s="1284"/>
      <c r="L54" s="1284"/>
      <c r="M54" s="1284"/>
      <c r="N54" s="1284"/>
      <c r="O54" s="1284"/>
    </row>
    <row r="55" spans="1:17" ht="15.75" customHeight="1">
      <c r="A55" s="1284" t="s">
        <v>161</v>
      </c>
      <c r="B55" s="1284"/>
      <c r="C55" s="1284"/>
      <c r="D55" s="1284"/>
      <c r="E55" s="1284"/>
      <c r="F55" s="1284"/>
      <c r="G55" s="1284"/>
      <c r="H55" s="1284"/>
      <c r="I55" s="1284"/>
      <c r="J55" s="1284"/>
      <c r="K55" s="1284"/>
      <c r="L55" s="1284"/>
      <c r="M55" s="1284"/>
      <c r="N55" s="1284"/>
      <c r="O55" s="1284"/>
    </row>
    <row r="56" spans="1:17">
      <c r="A56" s="1353"/>
      <c r="B56" s="1353"/>
      <c r="C56" s="1353"/>
      <c r="D56" s="1353"/>
      <c r="E56" s="1353"/>
      <c r="F56" s="1353"/>
      <c r="G56" s="1353"/>
      <c r="H56" s="1353"/>
    </row>
    <row r="57" spans="1:17">
      <c r="A57" s="1321"/>
      <c r="B57" s="1321"/>
      <c r="C57" s="1321"/>
      <c r="D57" s="1321"/>
      <c r="E57" s="1321"/>
      <c r="F57" s="1321"/>
      <c r="G57" s="1321"/>
      <c r="H57" s="1321"/>
      <c r="I57" s="1321"/>
      <c r="J57" s="1321"/>
      <c r="K57" s="1321"/>
      <c r="L57" s="1321"/>
      <c r="M57" s="1321"/>
    </row>
    <row r="58" spans="1:17">
      <c r="A58" s="1320"/>
      <c r="B58" s="1320"/>
      <c r="C58" s="1320"/>
      <c r="D58" s="1320"/>
      <c r="E58" s="1320"/>
      <c r="F58" s="1320"/>
      <c r="G58" s="1320"/>
      <c r="H58" s="1320"/>
    </row>
    <row r="59" spans="1:17" ht="12.75" customHeight="1"/>
    <row r="60" spans="1:17" ht="35.25" customHeight="1"/>
    <row r="61" spans="1:17">
      <c r="A61" s="1284"/>
      <c r="B61" s="1284"/>
      <c r="C61" s="1284"/>
      <c r="D61" s="1284"/>
      <c r="E61" s="1284"/>
      <c r="F61" s="1284"/>
      <c r="G61" s="1284"/>
      <c r="J61" s="26"/>
    </row>
    <row r="63" spans="1:17">
      <c r="A63" s="1284"/>
      <c r="B63" s="1284"/>
      <c r="C63" s="1284"/>
      <c r="D63" s="1284"/>
      <c r="E63" s="1284"/>
      <c r="F63" s="1284"/>
      <c r="G63" s="1284"/>
      <c r="H63" s="1284"/>
      <c r="I63" s="1284"/>
      <c r="J63" s="1284"/>
      <c r="K63" s="1284"/>
      <c r="L63" s="1284"/>
    </row>
    <row r="64" spans="1:17">
      <c r="A64" s="1350"/>
      <c r="B64" s="1350"/>
      <c r="C64" s="1350"/>
      <c r="D64" s="1350"/>
      <c r="E64" s="1350"/>
      <c r="F64" s="1350"/>
      <c r="G64" s="1350"/>
      <c r="H64" s="1350"/>
      <c r="I64" s="1350"/>
      <c r="J64" s="1350"/>
      <c r="K64" s="1350"/>
      <c r="L64" s="1350"/>
    </row>
    <row r="65" spans="1:12">
      <c r="A65" s="1350"/>
      <c r="B65" s="1350"/>
      <c r="C65" s="1350"/>
      <c r="D65" s="1350"/>
      <c r="E65" s="1350"/>
      <c r="F65" s="1350"/>
      <c r="G65" s="1350"/>
      <c r="H65" s="1350"/>
      <c r="I65" s="1350"/>
      <c r="J65" s="1350"/>
      <c r="K65" s="1350"/>
      <c r="L65" s="1350"/>
    </row>
    <row r="66" spans="1:12">
      <c r="A66" s="1351"/>
      <c r="B66" s="1321"/>
      <c r="C66" s="1321"/>
      <c r="D66" s="1321"/>
      <c r="E66" s="1321"/>
      <c r="F66" s="1321"/>
      <c r="G66" s="1321"/>
      <c r="H66" s="1321"/>
      <c r="I66" s="1321"/>
      <c r="J66" s="351"/>
      <c r="K66" s="351"/>
      <c r="L66" s="351"/>
    </row>
    <row r="67" spans="1:12">
      <c r="A67" s="1320"/>
      <c r="B67" s="1320"/>
      <c r="C67" s="1320"/>
      <c r="D67" s="1320"/>
      <c r="E67" s="358"/>
      <c r="F67" s="358"/>
      <c r="G67" s="358"/>
      <c r="H67" s="358"/>
      <c r="I67" s="358"/>
      <c r="J67" s="358"/>
      <c r="K67" s="358"/>
      <c r="L67" s="358"/>
    </row>
    <row r="72" spans="1:12">
      <c r="D72" s="25"/>
    </row>
    <row r="81" spans="1:4">
      <c r="A81" s="353"/>
      <c r="B81" s="353"/>
      <c r="D81" s="26"/>
    </row>
  </sheetData>
  <mergeCells count="26">
    <mergeCell ref="A67:D67"/>
    <mergeCell ref="A53:H53"/>
    <mergeCell ref="J53:Q53"/>
    <mergeCell ref="A56:H56"/>
    <mergeCell ref="A57:M57"/>
    <mergeCell ref="A58:H58"/>
    <mergeCell ref="A61:G61"/>
    <mergeCell ref="A63:L63"/>
    <mergeCell ref="A64:L65"/>
    <mergeCell ref="A66:I66"/>
    <mergeCell ref="A54:O54"/>
    <mergeCell ref="A55:O55"/>
    <mergeCell ref="A5:A7"/>
    <mergeCell ref="B5:B7"/>
    <mergeCell ref="C5:H5"/>
    <mergeCell ref="A1:Q1"/>
    <mergeCell ref="A2:Q2"/>
    <mergeCell ref="A3:Q3"/>
    <mergeCell ref="I5:I52"/>
    <mergeCell ref="J5:J7"/>
    <mergeCell ref="K5:K7"/>
    <mergeCell ref="L5:Q5"/>
    <mergeCell ref="C6:H6"/>
    <mergeCell ref="L6:Q6"/>
    <mergeCell ref="A52:H52"/>
    <mergeCell ref="J52:Q52"/>
  </mergeCells>
  <pageMargins left="0.7" right="0.7" top="0.75" bottom="0.75" header="0.3" footer="0.3"/>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0" ma:contentTypeDescription="Create a new document." ma:contentTypeScope="" ma:versionID="9572cbd2702cf6e5b9cf808470622854">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cf59203450170b417945c66e4b35583f"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E1A167-D918-4419-AB94-BC6439DAE17F}">
  <ds:schemaRefs>
    <ds:schemaRef ds:uri="Microsoft.SharePoint.Taxonomy.ContentTypeSync"/>
  </ds:schemaRefs>
</ds:datastoreItem>
</file>

<file path=customXml/itemProps2.xml><?xml version="1.0" encoding="utf-8"?>
<ds:datastoreItem xmlns:ds="http://schemas.openxmlformats.org/officeDocument/2006/customXml" ds:itemID="{16A97BEE-BA7F-4919-950F-7E0713766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93540C34-B68F-4BD1-AD6F-E521573F6D81}">
  <ds:schemaRefs>
    <ds:schemaRef ds:uri="http://schemas.microsoft.com/office/infopath/2007/PartnerControls"/>
    <ds:schemaRef ds:uri="d14d3c56-9ae9-4a7b-96bb-d773f7895411"/>
    <ds:schemaRef ds:uri="http://purl.org/dc/elements/1.1/"/>
    <ds:schemaRef ds:uri="http://schemas.microsoft.com/office/2006/metadata/properties"/>
    <ds:schemaRef ds:uri="97e57212-3e02-407f-8b2d-05f7d7f19b15"/>
    <ds:schemaRef ds:uri="e88bc686-2a5a-4a8c-98ae-cb9429efaf58"/>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ESA Summary</vt:lpstr>
      <vt:lpstr>ESA Table 1</vt:lpstr>
      <vt:lpstr>ESA Table 1A</vt:lpstr>
      <vt:lpstr>ESA Table 2</vt:lpstr>
      <vt:lpstr>ESA Table 2A</vt:lpstr>
      <vt:lpstr>ESA Table 2B</vt:lpstr>
      <vt:lpstr>ESA Table 2B-1</vt:lpstr>
      <vt:lpstr>ESA Table 2C</vt:lpstr>
      <vt:lpstr>ESA Table 2D</vt:lpstr>
      <vt:lpstr>ESA Table 3A_3F</vt:lpstr>
      <vt:lpstr>ESA Table 4A-D</vt:lpstr>
      <vt:lpstr>ESA Table 5A_5D</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'ESA Table 7'!_Hlk103191443</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2'!Print_Area</vt:lpstr>
      <vt:lpstr>'ESA Table 2A'!Print_Area</vt:lpstr>
      <vt:lpstr>'ESA Table 2B'!Print_Area</vt:lpstr>
      <vt:lpstr>'ESA Table 2B-1'!Print_Area</vt:lpstr>
      <vt:lpstr>'ESA Table 2C'!Print_Area</vt:lpstr>
      <vt:lpstr>'ESA Table 2D'!Print_Area</vt:lpstr>
      <vt:lpstr>'ESA Table 3A_3F'!Print_Area</vt:lpstr>
      <vt:lpstr>'ESA Table 4A-D'!Print_Area</vt:lpstr>
      <vt:lpstr>'ESA Table 5A_5D'!Print_Area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Martinez, Rebecca</cp:lastModifiedBy>
  <cp:revision/>
  <cp:lastPrinted>2022-05-23T15:50:02Z</cp:lastPrinted>
  <dcterms:created xsi:type="dcterms:W3CDTF">2021-01-04T18:24:22Z</dcterms:created>
  <dcterms:modified xsi:type="dcterms:W3CDTF">2022-07-21T20:54:13Z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ies>
</file>