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pge-my.sharepoint.com/personal/rom9_pge_com/Documents/DESKTOP/June/"/>
    </mc:Choice>
  </mc:AlternateContent>
  <xr:revisionPtr revIDLastSave="15" documentId="8_{3B066FDE-7EE0-41D2-BF83-3891F7AE2256}" xr6:coauthVersionLast="47" xr6:coauthVersionMax="47" xr10:uidLastSave="{EE74B1D7-7E1F-4D2A-8EE4-61C7519F774F}"/>
  <bookViews>
    <workbookView xWindow="28680" yWindow="-120" windowWidth="29040" windowHeight="15840" tabRatio="784"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115"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8'!$A$1:$E$26</definedName>
    <definedName name="_xlnm.Print_Area" localSheetId="24">'CARE Table 8A'!$A$1:$H$22</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4A-D'!$A$1:$G$141</definedName>
    <definedName name="_xlnm.Print_Area" localSheetId="11">'ESA Table 5A_5D'!$A$1:$Q$88</definedName>
    <definedName name="_xlnm.Print_Area" localSheetId="12">'ESA Table 6'!$A$1:$P$29</definedName>
    <definedName name="_xlnm.Print_Area" localSheetId="13">'ESA Table 7'!$A$1:$M$121</definedName>
    <definedName name="_xlnm.Print_Area" localSheetId="14">'ESA Table 8'!$A$1:$G$14</definedName>
    <definedName name="_xlnm.Print_Area" localSheetId="15">'ESA Table 9'!$A$1:$C$13</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6" i="4" l="1"/>
  <c r="D39" i="115"/>
  <c r="D55" i="115"/>
  <c r="D37" i="115"/>
  <c r="D36" i="115"/>
  <c r="D35" i="115"/>
  <c r="D34" i="115"/>
  <c r="D26" i="115"/>
  <c r="D27" i="115"/>
  <c r="D28" i="115"/>
  <c r="D29" i="115"/>
  <c r="D30" i="115"/>
  <c r="D31" i="115"/>
  <c r="D32" i="115"/>
  <c r="D33" i="115"/>
  <c r="D22" i="115"/>
  <c r="D23" i="115"/>
  <c r="D24" i="115"/>
  <c r="D17" i="115"/>
  <c r="D10" i="115"/>
  <c r="D13" i="115"/>
  <c r="D12" i="115"/>
  <c r="D9" i="115"/>
  <c r="D8" i="115"/>
  <c r="D15" i="8" l="1"/>
  <c r="P8" i="8" l="1"/>
  <c r="I54" i="74"/>
  <c r="J54" i="74"/>
  <c r="H54" i="74"/>
  <c r="F54" i="74"/>
  <c r="G54" i="74"/>
  <c r="E54" i="74"/>
  <c r="G31" i="76" l="1"/>
  <c r="F31" i="76"/>
  <c r="G17" i="89" l="1"/>
  <c r="B17" i="89"/>
  <c r="F61" i="42"/>
  <c r="B11" i="106"/>
  <c r="V12" i="86"/>
  <c r="G7" i="89"/>
  <c r="H7" i="89"/>
  <c r="D10" i="89"/>
  <c r="O12" i="86"/>
  <c r="U12" i="86" s="1"/>
  <c r="G39" i="87"/>
  <c r="F39" i="87"/>
  <c r="E39" i="87"/>
  <c r="C39" i="87"/>
  <c r="H39" i="87" s="1"/>
  <c r="B39" i="87"/>
  <c r="I39" i="87" s="1"/>
  <c r="H6" i="89"/>
  <c r="G6" i="89"/>
  <c r="D9" i="89"/>
  <c r="V11" i="86"/>
  <c r="U11" i="86"/>
  <c r="T11" i="86"/>
  <c r="O11" i="86"/>
  <c r="D39" i="87" l="1"/>
  <c r="N55" i="7" l="1"/>
  <c r="O55" i="7"/>
  <c r="H5" i="89" l="1"/>
  <c r="G5" i="89"/>
  <c r="D8" i="89"/>
  <c r="V10" i="86"/>
  <c r="M22" i="8" l="1"/>
  <c r="J20" i="8"/>
  <c r="G20" i="8"/>
  <c r="K21" i="8"/>
  <c r="D7" i="89" l="1"/>
  <c r="K13" i="70"/>
  <c r="L12" i="70"/>
  <c r="K12" i="70"/>
  <c r="L8" i="8"/>
  <c r="O8" i="8" s="1"/>
  <c r="K8" i="8"/>
  <c r="N8" i="8" s="1"/>
  <c r="J8" i="8"/>
  <c r="G8" i="8"/>
  <c r="D8" i="8"/>
  <c r="D6" i="89"/>
  <c r="V8" i="86"/>
  <c r="C16" i="53"/>
  <c r="B16" i="53"/>
  <c r="C12" i="67"/>
  <c r="D12" i="67"/>
  <c r="P12" i="67" s="1"/>
  <c r="E12" i="67"/>
  <c r="F12" i="67"/>
  <c r="G12" i="67"/>
  <c r="H12" i="67"/>
  <c r="I12" i="67"/>
  <c r="J12" i="67"/>
  <c r="K12" i="67"/>
  <c r="N12" i="67" s="1"/>
  <c r="L12" i="67"/>
  <c r="O12" i="67" s="1"/>
  <c r="M12" i="67"/>
  <c r="B12" i="67"/>
  <c r="N22" i="8"/>
  <c r="O22" i="8"/>
  <c r="J22" i="8"/>
  <c r="G22" i="8"/>
  <c r="I19" i="53"/>
  <c r="H19" i="53"/>
  <c r="H30" i="53" s="1"/>
  <c r="N57" i="7"/>
  <c r="F92" i="21"/>
  <c r="G92" i="21"/>
  <c r="E92" i="21"/>
  <c r="D53" i="107"/>
  <c r="L14" i="8"/>
  <c r="K14" i="8"/>
  <c r="B10" i="67"/>
  <c r="D10" i="67"/>
  <c r="C10" i="67"/>
  <c r="E44" i="110"/>
  <c r="M8" i="8" l="1"/>
  <c r="C14" i="96"/>
  <c r="E14" i="96"/>
  <c r="F14" i="96"/>
  <c r="G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128" i="21"/>
  <c r="F128" i="21"/>
  <c r="G53" i="88"/>
  <c r="J53" i="88" s="1"/>
  <c r="G7" i="88"/>
  <c r="J7" i="88" s="1"/>
  <c r="G8" i="88"/>
  <c r="J8" i="88" s="1"/>
  <c r="G9" i="88"/>
  <c r="J9" i="88" s="1"/>
  <c r="G10" i="88"/>
  <c r="J10" i="88" s="1"/>
  <c r="G11" i="88"/>
  <c r="G12" i="88"/>
  <c r="J12" i="88" s="1"/>
  <c r="G13" i="88"/>
  <c r="G14" i="88"/>
  <c r="G15" i="88"/>
  <c r="J15" i="88" s="1"/>
  <c r="G16" i="88"/>
  <c r="G17" i="88"/>
  <c r="J17" i="88" s="1"/>
  <c r="G18" i="88"/>
  <c r="G19" i="88"/>
  <c r="G20" i="88"/>
  <c r="G21" i="88"/>
  <c r="J21" i="88" s="1"/>
  <c r="G22" i="88"/>
  <c r="G23" i="88"/>
  <c r="J23" i="88" s="1"/>
  <c r="G24" i="88"/>
  <c r="J24" i="88" s="1"/>
  <c r="G25" i="88"/>
  <c r="G26" i="88"/>
  <c r="J26" i="88" s="1"/>
  <c r="G27" i="88"/>
  <c r="G28" i="88"/>
  <c r="G29" i="88"/>
  <c r="G30" i="88"/>
  <c r="G31" i="88"/>
  <c r="J31" i="88" s="1"/>
  <c r="G32" i="88"/>
  <c r="G33" i="88"/>
  <c r="G34" i="88"/>
  <c r="G35" i="88"/>
  <c r="G36" i="88"/>
  <c r="G37" i="88"/>
  <c r="J37" i="88" s="1"/>
  <c r="G38" i="88"/>
  <c r="G39" i="88"/>
  <c r="J39" i="88" s="1"/>
  <c r="G40" i="88"/>
  <c r="J40" i="88" s="1"/>
  <c r="G41" i="88"/>
  <c r="G42" i="88"/>
  <c r="J42" i="88" s="1"/>
  <c r="G43" i="88"/>
  <c r="G44" i="88"/>
  <c r="G45" i="88"/>
  <c r="G46" i="88"/>
  <c r="G47" i="88"/>
  <c r="J47" i="88" s="1"/>
  <c r="G48" i="88"/>
  <c r="J48" i="88" s="1"/>
  <c r="G49" i="88"/>
  <c r="J49" i="88" s="1"/>
  <c r="G50" i="88"/>
  <c r="G51" i="88"/>
  <c r="G52" i="88"/>
  <c r="G6" i="88"/>
  <c r="D7" i="88"/>
  <c r="D8" i="88"/>
  <c r="D9" i="88"/>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D6" i="88"/>
  <c r="I7" i="88"/>
  <c r="H8" i="88"/>
  <c r="I8" i="88"/>
  <c r="H9" i="88"/>
  <c r="I9" i="88"/>
  <c r="H10" i="88"/>
  <c r="I10" i="88"/>
  <c r="H11" i="88"/>
  <c r="I11" i="88"/>
  <c r="H12" i="88"/>
  <c r="I12" i="88"/>
  <c r="H13" i="88"/>
  <c r="I13" i="88"/>
  <c r="H14" i="88"/>
  <c r="I14" i="88"/>
  <c r="H15" i="88"/>
  <c r="I15" i="88"/>
  <c r="I16" i="88"/>
  <c r="J16" i="88"/>
  <c r="H17" i="88"/>
  <c r="I17" i="88"/>
  <c r="H18" i="88"/>
  <c r="I18" i="88"/>
  <c r="I19" i="88"/>
  <c r="I20" i="88"/>
  <c r="H21" i="88"/>
  <c r="I21" i="88"/>
  <c r="H22" i="88"/>
  <c r="H23" i="88"/>
  <c r="I23" i="88"/>
  <c r="H24" i="88"/>
  <c r="I24" i="88"/>
  <c r="H25" i="88"/>
  <c r="I25" i="88"/>
  <c r="H26" i="88"/>
  <c r="I26" i="88"/>
  <c r="H27" i="88"/>
  <c r="I27" i="88"/>
  <c r="H28" i="88"/>
  <c r="I28" i="88"/>
  <c r="J28" i="88"/>
  <c r="H29" i="88"/>
  <c r="I29" i="88"/>
  <c r="H30" i="88"/>
  <c r="I30" i="88"/>
  <c r="H31" i="88"/>
  <c r="H32" i="88"/>
  <c r="I32" i="88"/>
  <c r="J32" i="88"/>
  <c r="H34" i="88"/>
  <c r="H35" i="88"/>
  <c r="I35" i="88"/>
  <c r="H36" i="88"/>
  <c r="I36" i="88"/>
  <c r="H37" i="88"/>
  <c r="H38" i="88"/>
  <c r="I38" i="88"/>
  <c r="H39" i="88"/>
  <c r="I39" i="88"/>
  <c r="H40" i="88"/>
  <c r="I40" i="88"/>
  <c r="H41" i="88"/>
  <c r="I41" i="88"/>
  <c r="H42" i="88"/>
  <c r="I42" i="88"/>
  <c r="I43" i="88"/>
  <c r="H44" i="88"/>
  <c r="H45" i="88"/>
  <c r="I45" i="88"/>
  <c r="H46" i="88"/>
  <c r="I46" i="88"/>
  <c r="H47" i="88"/>
  <c r="I47" i="88"/>
  <c r="H48" i="88"/>
  <c r="I48" i="88"/>
  <c r="I49" i="88"/>
  <c r="H50" i="88"/>
  <c r="I50" i="88"/>
  <c r="I51" i="88"/>
  <c r="H52" i="88"/>
  <c r="I52" i="88"/>
  <c r="H53" i="88"/>
  <c r="I53" i="88"/>
  <c r="I6" i="88"/>
  <c r="O19" i="8"/>
  <c r="N19" i="8"/>
  <c r="O18" i="8"/>
  <c r="N18" i="8"/>
  <c r="O17" i="8"/>
  <c r="N17" i="8"/>
  <c r="O16" i="8"/>
  <c r="N16" i="8"/>
  <c r="O15" i="8"/>
  <c r="N15" i="8"/>
  <c r="O14" i="8"/>
  <c r="N14" i="8"/>
  <c r="L7" i="8"/>
  <c r="O7" i="8" s="1"/>
  <c r="K7" i="8"/>
  <c r="N7" i="8" s="1"/>
  <c r="L21" i="8"/>
  <c r="M21" i="8" s="1"/>
  <c r="P21" i="8" s="1"/>
  <c r="O20" i="8"/>
  <c r="N20" i="8"/>
  <c r="I10" i="8"/>
  <c r="H10" i="8"/>
  <c r="F10" i="8"/>
  <c r="E10" i="8"/>
  <c r="M19" i="8"/>
  <c r="M18" i="8"/>
  <c r="P18" i="8" s="1"/>
  <c r="M17" i="8"/>
  <c r="M16" i="8"/>
  <c r="M15" i="8"/>
  <c r="K55" i="107"/>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J18" i="53"/>
  <c r="G18" i="53"/>
  <c r="D18" i="53"/>
  <c r="M14" i="8"/>
  <c r="P14" i="8" s="1"/>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P22" i="8" s="1"/>
  <c r="C21" i="67"/>
  <c r="D21" i="67"/>
  <c r="E21" i="67"/>
  <c r="F21" i="67"/>
  <c r="H21" i="67"/>
  <c r="I21" i="67"/>
  <c r="K21" i="67"/>
  <c r="N21" i="67" s="1"/>
  <c r="L21" i="67"/>
  <c r="O21" i="67" s="1"/>
  <c r="B21" i="67"/>
  <c r="P17" i="67"/>
  <c r="P18" i="67"/>
  <c r="P19" i="67"/>
  <c r="O17" i="67"/>
  <c r="O18" i="67"/>
  <c r="O19" i="67"/>
  <c r="O16" i="67"/>
  <c r="N17" i="67"/>
  <c r="N18" i="67"/>
  <c r="N19" i="67"/>
  <c r="N16" i="67"/>
  <c r="M17" i="67"/>
  <c r="M18" i="67"/>
  <c r="M19" i="67"/>
  <c r="J17" i="67"/>
  <c r="J18" i="67"/>
  <c r="J19" i="67"/>
  <c r="J16" i="67"/>
  <c r="J21" i="67" s="1"/>
  <c r="G17" i="67"/>
  <c r="G18" i="67"/>
  <c r="G19" i="67"/>
  <c r="G16" i="67"/>
  <c r="G21" i="67" s="1"/>
  <c r="D17" i="67"/>
  <c r="D18" i="67"/>
  <c r="D19" i="67"/>
  <c r="D16" i="67"/>
  <c r="O21" i="7"/>
  <c r="P21" i="7"/>
  <c r="C31" i="70"/>
  <c r="B31" i="70"/>
  <c r="D61" i="42"/>
  <c r="E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F55" i="107"/>
  <c r="E55" i="107"/>
  <c r="C55" i="107"/>
  <c r="L55" i="107" s="1"/>
  <c r="B55" i="107"/>
  <c r="J54" i="107"/>
  <c r="G54" i="107"/>
  <c r="G15" i="96" s="1"/>
  <c r="D54" i="107"/>
  <c r="J53" i="107"/>
  <c r="G53" i="107"/>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G22" i="107"/>
  <c r="G11" i="96" s="1"/>
  <c r="D22" i="107"/>
  <c r="P44" i="108"/>
  <c r="O44" i="108"/>
  <c r="N44" i="108"/>
  <c r="M44" i="108"/>
  <c r="J18" i="8"/>
  <c r="G18" i="8"/>
  <c r="D18" i="8"/>
  <c r="J17" i="8"/>
  <c r="G17" i="8"/>
  <c r="D17" i="8"/>
  <c r="J16" i="8"/>
  <c r="G16" i="8"/>
  <c r="D16" i="8"/>
  <c r="J15" i="8"/>
  <c r="G15" i="8"/>
  <c r="J14" i="8"/>
  <c r="G14" i="8"/>
  <c r="D14" i="8"/>
  <c r="Q84" i="7"/>
  <c r="P84" i="7"/>
  <c r="O84" i="7"/>
  <c r="N84" i="7"/>
  <c r="M84" i="7"/>
  <c r="L84" i="7"/>
  <c r="K84" i="7"/>
  <c r="J84" i="7"/>
  <c r="I84" i="7"/>
  <c r="H84" i="7"/>
  <c r="G84" i="7"/>
  <c r="F84" i="7"/>
  <c r="E84" i="7"/>
  <c r="D84" i="7"/>
  <c r="C84" i="7"/>
  <c r="B84" i="7"/>
  <c r="F136" i="21"/>
  <c r="G136" i="21" s="1"/>
  <c r="G44" i="108"/>
  <c r="H41" i="108"/>
  <c r="F44" i="108"/>
  <c r="E44" i="108"/>
  <c r="D44" i="108"/>
  <c r="F11" i="107"/>
  <c r="E11" i="107"/>
  <c r="C11" i="107"/>
  <c r="B11" i="107"/>
  <c r="K11" i="107" s="1"/>
  <c r="G10" i="107"/>
  <c r="G16" i="96" s="1"/>
  <c r="D10" i="107"/>
  <c r="D16" i="96" s="1"/>
  <c r="G9" i="107"/>
  <c r="D9" i="107"/>
  <c r="G8" i="107"/>
  <c r="G9" i="96" s="1"/>
  <c r="D8" i="107"/>
  <c r="D11" i="107" s="1"/>
  <c r="J7" i="107"/>
  <c r="G7" i="107"/>
  <c r="D7" i="107"/>
  <c r="D24" i="107"/>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5" i="107"/>
  <c r="J55" i="107"/>
  <c r="G45" i="107"/>
  <c r="G55"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D75" i="42"/>
  <c r="C75" i="42"/>
  <c r="B75" i="42"/>
  <c r="F17" i="89"/>
  <c r="H17" i="89" s="1"/>
  <c r="E17" i="89"/>
  <c r="C17" i="89"/>
  <c r="D17" i="89" s="1"/>
  <c r="F54" i="88"/>
  <c r="E54" i="88"/>
  <c r="C54" i="88"/>
  <c r="B54" i="88"/>
  <c r="H6" i="88"/>
  <c r="G17" i="87"/>
  <c r="F17" i="87"/>
  <c r="E17" i="87"/>
  <c r="C17" i="87"/>
  <c r="H17" i="87" s="1"/>
  <c r="B17" i="87"/>
  <c r="X19" i="86"/>
  <c r="W19" i="86"/>
  <c r="Y19" i="86" s="1"/>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1" i="70"/>
  <c r="J11" i="70"/>
  <c r="G10" i="70"/>
  <c r="J13" i="70"/>
  <c r="M13" i="70" s="1"/>
  <c r="J28" i="53"/>
  <c r="M28" i="53" s="1"/>
  <c r="J27" i="53"/>
  <c r="M27" i="53" s="1"/>
  <c r="J26" i="53"/>
  <c r="M26" i="53" s="1"/>
  <c r="J25" i="53"/>
  <c r="J24" i="53"/>
  <c r="M24" i="53" s="1"/>
  <c r="J23" i="53"/>
  <c r="M23" i="53" s="1"/>
  <c r="J22" i="53"/>
  <c r="J21" i="53"/>
  <c r="M21" i="53" s="1"/>
  <c r="J17" i="53"/>
  <c r="M17" i="53" s="1"/>
  <c r="G17" i="53"/>
  <c r="D17" i="53"/>
  <c r="D54" i="74"/>
  <c r="C54" i="74"/>
  <c r="B54" i="74"/>
  <c r="I29" i="70"/>
  <c r="H29" i="70"/>
  <c r="F29" i="70"/>
  <c r="E29" i="70"/>
  <c r="L19" i="70"/>
  <c r="J19" i="70"/>
  <c r="M19" i="70" s="1"/>
  <c r="G19" i="70"/>
  <c r="K19" i="70"/>
  <c r="I17" i="70"/>
  <c r="I21" i="70" s="1"/>
  <c r="L21" i="70" s="1"/>
  <c r="H17" i="70"/>
  <c r="K17" i="70" s="1"/>
  <c r="F17" i="70"/>
  <c r="F21" i="70" s="1"/>
  <c r="E17" i="70"/>
  <c r="E21" i="70" s="1"/>
  <c r="L15" i="70"/>
  <c r="K15" i="70"/>
  <c r="J15" i="70"/>
  <c r="M15" i="70" s="1"/>
  <c r="G15" i="70"/>
  <c r="L14" i="70"/>
  <c r="K14" i="70"/>
  <c r="J14" i="70"/>
  <c r="M14" i="70" s="1"/>
  <c r="G14" i="70"/>
  <c r="L13" i="70"/>
  <c r="G13" i="70"/>
  <c r="J12" i="70"/>
  <c r="M12" i="70" s="1"/>
  <c r="G12" i="70"/>
  <c r="L10" i="70"/>
  <c r="K10" i="70"/>
  <c r="J10" i="70"/>
  <c r="M10" i="70" s="1"/>
  <c r="L9" i="70"/>
  <c r="K9" i="70"/>
  <c r="J9" i="70"/>
  <c r="M9" i="70" s="1"/>
  <c r="G9" i="70"/>
  <c r="L8" i="70"/>
  <c r="K8" i="70"/>
  <c r="J8" i="70"/>
  <c r="M8" i="70" s="1"/>
  <c r="G8" i="70"/>
  <c r="L7" i="70"/>
  <c r="K7" i="70"/>
  <c r="J7" i="70"/>
  <c r="M7" i="70" s="1"/>
  <c r="G7" i="70"/>
  <c r="L6" i="70"/>
  <c r="K6" i="70"/>
  <c r="J6" i="70"/>
  <c r="M6" i="70" s="1"/>
  <c r="G6" i="70"/>
  <c r="J29" i="70"/>
  <c r="G29" i="70"/>
  <c r="G22" i="53"/>
  <c r="L21" i="53"/>
  <c r="K21" i="53"/>
  <c r="J33" i="53"/>
  <c r="Q53" i="7"/>
  <c r="Q54" i="7"/>
  <c r="Q55" i="7"/>
  <c r="Q56" i="7"/>
  <c r="Q57" i="7"/>
  <c r="Q58" i="7"/>
  <c r="Q59" i="7"/>
  <c r="Q60" i="7"/>
  <c r="Q61" i="7"/>
  <c r="Q62" i="7"/>
  <c r="Q63" i="7"/>
  <c r="P53" i="7"/>
  <c r="P54" i="7"/>
  <c r="P55" i="7"/>
  <c r="P56" i="7"/>
  <c r="P57" i="7"/>
  <c r="P58" i="7"/>
  <c r="P59" i="7"/>
  <c r="P60" i="7"/>
  <c r="P61" i="7"/>
  <c r="P62" i="7"/>
  <c r="P63" i="7"/>
  <c r="O53" i="7"/>
  <c r="O54" i="7"/>
  <c r="O56" i="7"/>
  <c r="O57" i="7"/>
  <c r="O58" i="7"/>
  <c r="O59" i="7"/>
  <c r="O60" i="7"/>
  <c r="O61" i="7"/>
  <c r="O62" i="7"/>
  <c r="O63" i="7"/>
  <c r="N53" i="7"/>
  <c r="N54" i="7"/>
  <c r="N64" i="7"/>
  <c r="N56" i="7"/>
  <c r="N58" i="7"/>
  <c r="N59" i="7"/>
  <c r="N60" i="7"/>
  <c r="N61" i="7"/>
  <c r="N62" i="7"/>
  <c r="N63" i="7"/>
  <c r="I25" i="8"/>
  <c r="H25" i="8"/>
  <c r="F25" i="8"/>
  <c r="E25" i="8"/>
  <c r="C25" i="8"/>
  <c r="B25" i="8"/>
  <c r="J21" i="8"/>
  <c r="G21" i="8"/>
  <c r="D21" i="8"/>
  <c r="D20" i="8"/>
  <c r="J19" i="8"/>
  <c r="G19" i="8"/>
  <c r="D19" i="8"/>
  <c r="C10" i="8"/>
  <c r="B10" i="8"/>
  <c r="J7" i="8"/>
  <c r="J10" i="8" s="1"/>
  <c r="G7" i="8"/>
  <c r="G10" i="8" s="1"/>
  <c r="D10"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B67" i="4"/>
  <c r="B65" i="4"/>
  <c r="B64" i="4"/>
  <c r="B63" i="4"/>
  <c r="B62" i="4"/>
  <c r="B61" i="4"/>
  <c r="B60" i="4"/>
  <c r="G33" i="53"/>
  <c r="J32" i="53"/>
  <c r="G32" i="53"/>
  <c r="L28" i="53"/>
  <c r="K28" i="53"/>
  <c r="G28" i="53"/>
  <c r="L27" i="53"/>
  <c r="K27" i="53"/>
  <c r="G27" i="53"/>
  <c r="L26" i="53"/>
  <c r="K26" i="53"/>
  <c r="G26" i="53"/>
  <c r="G25" i="53"/>
  <c r="L24" i="53"/>
  <c r="K24" i="53"/>
  <c r="G24" i="53"/>
  <c r="L23" i="53"/>
  <c r="K23" i="53"/>
  <c r="G23" i="53"/>
  <c r="G21" i="53"/>
  <c r="I30" i="53"/>
  <c r="J30" i="53" s="1"/>
  <c r="F30" i="53"/>
  <c r="F7" i="96" s="1"/>
  <c r="E30" i="53"/>
  <c r="E7" i="96" s="1"/>
  <c r="C30" i="53"/>
  <c r="C7" i="96" s="1"/>
  <c r="B30" i="53"/>
  <c r="B7" i="96" s="1"/>
  <c r="J16" i="53"/>
  <c r="G16" i="53"/>
  <c r="D16" i="53"/>
  <c r="J15" i="53"/>
  <c r="M15" i="53" s="1"/>
  <c r="G15" i="53"/>
  <c r="D15" i="53"/>
  <c r="J14" i="53"/>
  <c r="M14" i="53" s="1"/>
  <c r="G14" i="53"/>
  <c r="D14" i="53"/>
  <c r="J13" i="53"/>
  <c r="M13" i="53" s="1"/>
  <c r="G13" i="53"/>
  <c r="D13" i="53"/>
  <c r="J12" i="53"/>
  <c r="M12" i="53" s="1"/>
  <c r="G12" i="53"/>
  <c r="D12" i="53"/>
  <c r="J11" i="53"/>
  <c r="G11" i="53"/>
  <c r="D11" i="53"/>
  <c r="J10" i="53"/>
  <c r="M10" i="53" s="1"/>
  <c r="G10" i="53"/>
  <c r="D10" i="53"/>
  <c r="J9" i="53"/>
  <c r="M9" i="53" s="1"/>
  <c r="G9" i="53"/>
  <c r="D9" i="53"/>
  <c r="J8" i="53"/>
  <c r="M8" i="53" s="1"/>
  <c r="G8" i="53"/>
  <c r="D8" i="53"/>
  <c r="J7" i="53"/>
  <c r="G7" i="53"/>
  <c r="D7" i="53"/>
  <c r="D19" i="53"/>
  <c r="N21" i="7"/>
  <c r="Q21" i="7"/>
  <c r="G128" i="21"/>
  <c r="G30" i="53"/>
  <c r="G7" i="96" s="1"/>
  <c r="K19" i="53"/>
  <c r="L19" i="53"/>
  <c r="P16" i="8" l="1"/>
  <c r="D25" i="8"/>
  <c r="M8" i="107"/>
  <c r="M9" i="96" s="1"/>
  <c r="D54" i="88"/>
  <c r="J52" i="88"/>
  <c r="J44" i="88"/>
  <c r="J36" i="88"/>
  <c r="J20" i="88"/>
  <c r="J51" i="88"/>
  <c r="J43" i="88"/>
  <c r="J35" i="88"/>
  <c r="J27" i="88"/>
  <c r="J19" i="88"/>
  <c r="J11" i="88"/>
  <c r="J19" i="53"/>
  <c r="J24" i="107"/>
  <c r="M24" i="107" s="1"/>
  <c r="F18" i="96"/>
  <c r="L11" i="107"/>
  <c r="M7" i="53"/>
  <c r="L10" i="8"/>
  <c r="O10" i="8" s="1"/>
  <c r="M22" i="107"/>
  <c r="M11" i="96" s="1"/>
  <c r="G24" i="107"/>
  <c r="J11" i="107"/>
  <c r="M10" i="107"/>
  <c r="M16" i="96" s="1"/>
  <c r="G11" i="107"/>
  <c r="M19" i="53"/>
  <c r="M16" i="53"/>
  <c r="G19" i="53"/>
  <c r="G25" i="8"/>
  <c r="J25" i="8"/>
  <c r="K10" i="8"/>
  <c r="N10" i="8" s="1"/>
  <c r="M7" i="8"/>
  <c r="P17" i="8"/>
  <c r="P20" i="8"/>
  <c r="P19" i="8"/>
  <c r="B18" i="96"/>
  <c r="O64" i="7"/>
  <c r="P64" i="7"/>
  <c r="Q64" i="7"/>
  <c r="J45" i="88"/>
  <c r="J41" i="88"/>
  <c r="J29" i="88"/>
  <c r="J25" i="88"/>
  <c r="J13" i="88"/>
  <c r="G54" i="88"/>
  <c r="J54" i="88" s="1"/>
  <c r="J6" i="88"/>
  <c r="M25" i="8"/>
  <c r="P25" i="8" s="1"/>
  <c r="K25" i="8"/>
  <c r="N25" i="8" s="1"/>
  <c r="N21" i="8"/>
  <c r="L25" i="8"/>
  <c r="O25" i="8" s="1"/>
  <c r="O21" i="8"/>
  <c r="P16" i="67"/>
  <c r="M21" i="67"/>
  <c r="P21" i="67" s="1"/>
  <c r="H21" i="70"/>
  <c r="K21" i="70" s="1"/>
  <c r="L17" i="70"/>
  <c r="J17" i="70"/>
  <c r="J21" i="70" s="1"/>
  <c r="M21" i="70" s="1"/>
  <c r="G17" i="70"/>
  <c r="G21" i="70" s="1"/>
  <c r="D20" i="85"/>
  <c r="E20" i="85" s="1"/>
  <c r="M11" i="107"/>
  <c r="M25" i="53"/>
  <c r="G18" i="96"/>
  <c r="D17" i="87"/>
  <c r="L30" i="53"/>
  <c r="L7" i="96" s="1"/>
  <c r="D30" i="53"/>
  <c r="D7" i="96" s="1"/>
  <c r="K30" i="53"/>
  <c r="K7" i="96" s="1"/>
  <c r="J7" i="96"/>
  <c r="J18" i="96" s="1"/>
  <c r="P15" i="8"/>
  <c r="H18" i="96"/>
  <c r="K18" i="96" s="1"/>
  <c r="I7" i="96"/>
  <c r="I18" i="96" s="1"/>
  <c r="D14" i="96"/>
  <c r="D55" i="107"/>
  <c r="M55" i="107" s="1"/>
  <c r="C18" i="96"/>
  <c r="D18" i="96" s="1"/>
  <c r="D9" i="96"/>
  <c r="E18" i="96"/>
  <c r="J50" i="88"/>
  <c r="J46" i="88"/>
  <c r="J38" i="88"/>
  <c r="J34" i="88"/>
  <c r="J30" i="88"/>
  <c r="J22" i="88"/>
  <c r="J18" i="88"/>
  <c r="J14" i="88"/>
  <c r="I54" i="88"/>
  <c r="H54" i="88"/>
  <c r="I17" i="87"/>
  <c r="M18" i="96" l="1"/>
  <c r="P7" i="8"/>
  <c r="M10" i="8"/>
  <c r="P10" i="8" s="1"/>
  <c r="M17" i="70"/>
  <c r="M30" i="53"/>
  <c r="M7" i="96" s="1"/>
  <c r="L18" i="96"/>
</calcChain>
</file>

<file path=xl/sharedStrings.xml><?xml version="1.0" encoding="utf-8"?>
<sst xmlns="http://schemas.openxmlformats.org/spreadsheetml/2006/main" count="2974" uniqueCount="908">
  <si>
    <t xml:space="preserve"> Energy Savings Assistance Program Table - Summary Expenses</t>
  </si>
  <si>
    <t>Pacific Gas and Electric Company</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</si>
  <si>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</si>
  <si>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</si>
  <si>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</si>
  <si>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</si>
  <si>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</si>
  <si>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</si>
  <si>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</si>
  <si>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</si>
  <si>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</si>
  <si>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</si>
  <si>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</si>
  <si>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</si>
  <si>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</si>
  <si>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</si>
  <si>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</si>
  <si>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</si>
  <si>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</si>
  <si>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</si>
  <si>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</si>
  <si>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</si>
  <si>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</si>
  <si>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</si>
  <si>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</si>
  <si>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</si>
  <si>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</si>
  <si>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</si>
  <si>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</si>
  <si>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</si>
  <si>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</si>
  <si>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</si>
  <si>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</si>
  <si>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</si>
  <si>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</si>
  <si>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</si>
  <si>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</si>
  <si>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</si>
  <si>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</si>
  <si>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</si>
  <si>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</si>
  <si>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</si>
  <si>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</si>
  <si>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</si>
  <si>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</si>
  <si>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</si>
  <si>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</si>
  <si>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</si>
  <si>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</si>
  <si>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</si>
  <si>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</si>
  <si>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</si>
  <si>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</si>
  <si>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</si>
  <si>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</si>
  <si>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</si>
  <si>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</si>
  <si>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</si>
  <si>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</si>
  <si>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</si>
  <si>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</si>
  <si>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</si>
  <si>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</si>
  <si>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</si>
  <si>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</si>
  <si>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</si>
  <si>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</si>
  <si>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</si>
  <si>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</si>
  <si>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</si>
  <si>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</si>
  <si>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</si>
  <si>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</si>
  <si>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</si>
  <si>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</si>
  <si>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</si>
  <si>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</si>
  <si>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</si>
  <si>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</si>
  <si>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</si>
  <si>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</si>
  <si>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</si>
  <si>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</si>
  <si>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</si>
  <si>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</si>
  <si>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</si>
  <si>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</si>
  <si>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</si>
  <si>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</si>
  <si>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</si>
  <si>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</si>
  <si>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</si>
  <si>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</si>
  <si>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</si>
  <si>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</si>
  <si>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</si>
  <si>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</si>
  <si>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</si>
  <si>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</si>
  <si>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</si>
  <si>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</si>
  <si>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</si>
  <si>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</si>
  <si>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</si>
  <si>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</si>
  <si>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</si>
  <si>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</si>
  <si>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</si>
  <si>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</si>
  <si>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</si>
  <si>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</si>
  <si>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</si>
  <si>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</si>
  <si>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</si>
  <si>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</si>
  <si>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</si>
  <si>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</si>
  <si>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</si>
  <si>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</si>
  <si>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</si>
  <si>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</si>
  <si>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</si>
  <si>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</si>
  <si>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</si>
  <si>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</si>
  <si>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</si>
  <si>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</si>
  <si>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</si>
  <si>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</si>
  <si>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</si>
  <si>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</si>
  <si>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</si>
  <si>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</si>
  <si>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</si>
  <si>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</si>
  <si>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</si>
  <si>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</si>
  <si>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</si>
  <si>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</si>
  <si>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</si>
  <si>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</si>
  <si>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</si>
  <si>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</si>
  <si>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</si>
  <si>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</si>
  <si>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</si>
  <si>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</si>
  <si>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</si>
  <si>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</si>
  <si>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</si>
  <si>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</si>
  <si>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</si>
  <si>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</si>
  <si>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</si>
  <si>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</si>
  <si>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</si>
  <si>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</si>
  <si>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</si>
  <si>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</si>
  <si>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</si>
  <si>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</si>
  <si>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</si>
  <si>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</si>
  <si>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</si>
  <si>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</si>
  <si>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</si>
  <si>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</si>
  <si>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</si>
  <si>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</si>
  <si>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</si>
  <si>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</si>
  <si>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</si>
  <si>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</si>
  <si>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</si>
  <si>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</si>
  <si>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</si>
  <si>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</si>
  <si>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</si>
  <si>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</si>
  <si>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</si>
  <si>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</si>
  <si>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</si>
  <si>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</si>
  <si>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</si>
  <si>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</si>
  <si>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</si>
  <si>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</si>
  <si>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</si>
  <si>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</si>
  <si>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</si>
  <si>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</si>
  <si>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</si>
  <si>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</si>
  <si>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</si>
  <si>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</si>
  <si>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</si>
  <si>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</si>
  <si>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</si>
  <si>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</si>
  <si>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</si>
  <si>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</si>
  <si>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</si>
  <si>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</si>
  <si>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</si>
  <si>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</si>
  <si>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</si>
  <si>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</si>
  <si>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</si>
  <si>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</si>
  <si>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</si>
  <si>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</si>
  <si>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</si>
  <si>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</si>
  <si>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</si>
  <si>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</si>
  <si>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</si>
  <si>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</si>
  <si>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</si>
  <si>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</si>
  <si>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</si>
  <si>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</si>
  <si>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</si>
  <si>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</si>
  <si>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</si>
  <si>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</si>
  <si>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</si>
  <si>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</si>
  <si>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</si>
  <si>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</si>
  <si>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</si>
  <si>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</si>
  <si>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</si>
  <si>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</si>
  <si>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</si>
  <si>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</si>
  <si>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</si>
  <si>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</si>
  <si>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</si>
  <si>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</si>
  <si>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</si>
  <si>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</si>
  <si>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</si>
  <si>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</si>
  <si>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</si>
  <si>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</si>
  <si>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</si>
  <si>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</si>
  <si>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</si>
  <si>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</si>
  <si>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</si>
  <si>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</si>
  <si>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</si>
  <si>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</si>
  <si>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</si>
  <si>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</si>
  <si>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</si>
  <si>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</si>
  <si>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</si>
  <si>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</si>
  <si>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</si>
  <si>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</si>
  <si>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</si>
  <si>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</si>
  <si>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</si>
  <si>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</si>
  <si>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</si>
  <si>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</si>
  <si>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</si>
  <si>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</si>
  <si>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</si>
  <si>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</si>
  <si>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</si>
  <si>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</si>
  <si>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</si>
  <si>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</si>
  <si>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</si>
  <si>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</si>
  <si>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</si>
  <si>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</si>
  <si>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</si>
  <si>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</si>
  <si>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</si>
  <si>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</si>
  <si>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</si>
  <si>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</si>
  <si>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</si>
  <si>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</si>
  <si>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</si>
  <si>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</si>
  <si>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</si>
  <si>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</si>
  <si>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</si>
  <si>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</si>
  <si>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</si>
  <si>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</si>
  <si>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</si>
  <si>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</si>
  <si>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</si>
  <si>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</si>
  <si>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</si>
  <si>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</si>
  <si>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</si>
  <si>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</si>
  <si>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</si>
  <si>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</si>
  <si>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</si>
  <si>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</si>
  <si>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</si>
  <si>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</si>
  <si>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</si>
  <si>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</si>
  <si>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</si>
  <si>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</si>
  <si>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</si>
  <si>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</si>
  <si>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</si>
  <si>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Average 1st Year Bill Savings / Treated Households </t>
  </si>
  <si>
    <t>Average Lifecycle Bill Savings / Treated Households</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</si>
  <si>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</si>
  <si>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</si>
  <si>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</si>
  <si>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</si>
  <si>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</si>
  <si>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</si>
  <si>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</si>
  <si>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</si>
  <si>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</si>
  <si>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</si>
  <si>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</si>
  <si>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</si>
  <si>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</si>
  <si>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</si>
  <si>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</si>
  <si>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</si>
  <si>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</si>
  <si>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</si>
  <si>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</si>
  <si>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</si>
  <si>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</si>
  <si>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</si>
  <si>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</si>
  <si>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</si>
  <si>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</si>
  <si>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</si>
  <si>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</si>
  <si>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</si>
  <si>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</si>
  <si>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</si>
  <si>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</si>
  <si>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</si>
  <si>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</si>
  <si>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</si>
  <si>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</si>
  <si>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</si>
  <si>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</si>
  <si>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</si>
  <si>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</si>
  <si>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</si>
  <si>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</si>
  <si>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</si>
  <si>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</si>
  <si>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</si>
  <si>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</si>
  <si>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</si>
  <si>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</si>
  <si>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</si>
  <si>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</si>
  <si>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</si>
  <si>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</si>
  <si>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</si>
  <si>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</si>
  <si>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</si>
  <si>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</si>
  <si>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</si>
  <si>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</si>
  <si>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</si>
  <si>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</si>
  <si>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</si>
  <si>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</si>
  <si>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</si>
  <si>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</si>
  <si>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</si>
  <si>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</si>
  <si>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</si>
  <si>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</si>
  <si>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</si>
  <si>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</si>
  <si>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</si>
  <si>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</si>
  <si>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</si>
  <si>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</si>
  <si>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</si>
  <si>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</si>
  <si>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</si>
  <si>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</si>
  <si>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</si>
  <si>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Note: 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</si>
  <si>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</si>
  <si>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</si>
  <si>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</si>
  <si>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</si>
  <si>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Virtual Energy Coach</t>
  </si>
  <si>
    <t>Total Pilots</t>
  </si>
  <si>
    <t>Studies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</si>
  <si>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</si>
  <si>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</si>
  <si>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</si>
  <si>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</si>
  <si>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</si>
  <si>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</si>
  <si>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</si>
  <si>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</si>
  <si>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</si>
  <si>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</si>
  <si>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ESA Main (SF, MH, MF in-unit)</t>
  </si>
  <si>
    <t>Customer Segments</t>
  </si>
  <si>
    <t># of Households Eligible</t>
  </si>
  <si>
    <t># of Households Treated</t>
  </si>
  <si>
    <t>Enrollment Rate =  (C/B)</t>
  </si>
  <si>
    <t># of Households Contacted</t>
  </si>
  <si>
    <t>Avg. Peak Demand Savings (kW) Per Treated Household</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</si>
  <si>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</si>
  <si>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</si>
  <si>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</si>
  <si>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</si>
  <si>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</si>
  <si>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</si>
  <si>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</si>
  <si>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</si>
  <si>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</si>
  <si>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</si>
  <si>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</si>
  <si>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</si>
  <si>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</si>
  <si>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</si>
  <si>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</si>
  <si>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</si>
  <si>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</si>
  <si>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</si>
  <si>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</si>
  <si>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</si>
  <si>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</si>
  <si>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</si>
  <si>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</si>
  <si>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</si>
  <si>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</si>
  <si>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</si>
  <si>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</si>
  <si>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</si>
  <si>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</si>
  <si>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</si>
  <si>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</si>
  <si>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</si>
  <si>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</si>
  <si>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</si>
  <si>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</si>
  <si>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</si>
  <si>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</si>
  <si>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</si>
  <si>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</si>
  <si>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</si>
  <si>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</si>
  <si>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</si>
  <si>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 [4]</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</si>
  <si>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</si>
  <si>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</si>
  <si>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</si>
  <si>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</si>
  <si>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</si>
  <si>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Climate Zone 7 (example)</t>
  </si>
  <si>
    <t>Climate Zone 10 (example)</t>
  </si>
  <si>
    <t>Climate Zone 14 (example)</t>
  </si>
  <si>
    <t>Climate Zone 15 (example)</t>
  </si>
  <si>
    <t xml:space="preserve">[1] ESA Table 7 is part of the new ESA reporting structure contemplated in D. 21-06-015. PG&amp;E received this reporting template in Q1 2022 and, at the time of this filing, is working to define terms. PG&amp;E is concurrently implementing processes to be able to report data for this table in the future.													</t>
  </si>
  <si>
    <t>Energy Savings Assistance Program Table - 8 Clean Energy Referral, Leveraging, and Coordination [1]</t>
  </si>
  <si>
    <t>Partner</t>
  </si>
  <si>
    <t>Brief Description of Effort</t>
  </si>
  <si>
    <t># of Referral</t>
  </si>
  <si>
    <t># of Leveraging</t>
  </si>
  <si>
    <t># of Coordination Efforts</t>
  </si>
  <si>
    <t># of Leads</t>
  </si>
  <si>
    <t># of Enrollments</t>
  </si>
  <si>
    <t>LIHEAP</t>
  </si>
  <si>
    <t>CSD</t>
  </si>
  <si>
    <t>SASH</t>
  </si>
  <si>
    <t>SDCWA</t>
  </si>
  <si>
    <t>CARE/Medical Baseline</t>
  </si>
  <si>
    <t>CARE High Usage</t>
  </si>
  <si>
    <t>Etc.</t>
  </si>
  <si>
    <t>Energy Savings Assistance Program Table 9 - Tribal Outreach</t>
  </si>
  <si>
    <t>OUTREACH STATUS</t>
  </si>
  <si>
    <t>Quantity (Includes CARE, FERA, and ESA)</t>
  </si>
  <si>
    <t xml:space="preserve">List of Participating Tribes </t>
  </si>
  <si>
    <t>Tribes completed ESA Meet &amp; Confer</t>
  </si>
  <si>
    <t>Tribes requested outreach materials or applications</t>
  </si>
  <si>
    <t>Tribes who have not accepted offer to Meet and Confer</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</si>
  <si>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</si>
  <si>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</si>
  <si>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</si>
  <si>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</si>
  <si>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Housing Authority and TANF offices who participated in Meet and Confer</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</si>
  <si>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</si>
  <si>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</si>
  <si>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</si>
  <si>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</si>
  <si>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</si>
  <si>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</si>
  <si>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</si>
  <si>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</si>
  <si>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</si>
  <si>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</si>
  <si>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</si>
  <si>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</si>
  <si>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</si>
  <si>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</si>
  <si>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</si>
  <si>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</si>
  <si>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</si>
  <si>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</si>
  <si>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</si>
  <si>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</si>
  <si>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</si>
  <si>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</si>
  <si>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</si>
  <si>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</si>
  <si>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</si>
  <si>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</si>
  <si>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</si>
  <si>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</si>
  <si>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</si>
  <si>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</si>
  <si>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</si>
  <si>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</si>
  <si>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</si>
  <si>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</si>
  <si>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</si>
  <si>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</si>
  <si>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</si>
  <si>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</si>
  <si>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</si>
  <si>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</si>
  <si>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</si>
  <si>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</si>
  <si>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</si>
  <si>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</si>
  <si>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</si>
  <si>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</si>
  <si>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</si>
  <si>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</si>
  <si>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</si>
  <si>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</si>
  <si>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</si>
  <si>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</si>
  <si>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</si>
  <si>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</si>
  <si>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</si>
  <si>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</si>
  <si>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</si>
  <si>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</si>
  <si>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</si>
  <si>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</si>
  <si>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</si>
  <si>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</si>
  <si>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</si>
  <si>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</si>
  <si>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</si>
  <si>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</si>
  <si>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</si>
  <si>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</si>
  <si>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</si>
  <si>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</si>
  <si>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</si>
  <si>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</si>
  <si>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</si>
  <si>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</si>
  <si>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</si>
  <si>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</si>
  <si>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</si>
  <si>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</si>
  <si>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</si>
  <si>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</si>
  <si>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</si>
  <si>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</si>
  <si>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</si>
  <si>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</si>
  <si>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</si>
  <si>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</si>
  <si>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</si>
  <si>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</si>
  <si>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</si>
  <si>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</si>
  <si>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</si>
  <si>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</si>
  <si>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</si>
  <si>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</si>
  <si>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</si>
  <si>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</si>
  <si>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</si>
  <si>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</si>
  <si>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</si>
  <si>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</si>
  <si>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</si>
  <si>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</si>
  <si>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</si>
  <si>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</si>
  <si>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</si>
  <si>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</si>
  <si>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</si>
  <si>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</si>
  <si>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</si>
  <si>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</si>
  <si>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</si>
  <si>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</si>
  <si>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</si>
  <si>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</si>
  <si>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</si>
  <si>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</si>
  <si>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</si>
  <si>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</si>
  <si>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</si>
  <si>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</si>
  <si>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</si>
  <si>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</si>
  <si>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</si>
  <si>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</si>
  <si>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</si>
  <si>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</si>
  <si>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</si>
  <si>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</si>
  <si>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</si>
  <si>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</si>
  <si>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</si>
  <si>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</si>
  <si>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</si>
  <si>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</si>
  <si>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</si>
  <si>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</si>
  <si>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</si>
  <si>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</si>
  <si>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</si>
  <si>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</si>
  <si>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</si>
  <si>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</si>
  <si>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</si>
  <si>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</si>
  <si>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</si>
  <si>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</si>
  <si>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</si>
  <si>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</si>
  <si>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</si>
  <si>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</si>
  <si>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</si>
  <si>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</si>
  <si>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</si>
  <si>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</si>
  <si>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</si>
  <si>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</si>
  <si>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</si>
  <si>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</si>
  <si>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</si>
  <si>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</si>
  <si>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</si>
  <si>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</si>
  <si>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</si>
  <si>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</si>
  <si>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</si>
  <si>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</si>
  <si>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</si>
  <si>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</si>
  <si>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</si>
  <si>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</si>
  <si>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</si>
  <si>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</si>
  <si>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</si>
  <si>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</si>
  <si>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</si>
  <si>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</si>
  <si>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</si>
  <si>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</si>
  <si>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</si>
  <si>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</si>
  <si>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</si>
  <si>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</si>
  <si>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</si>
  <si>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</si>
  <si>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</si>
  <si>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</si>
  <si>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</si>
  <si>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</si>
  <si>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</si>
  <si>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</si>
  <si>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</si>
  <si>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</si>
  <si>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</si>
  <si>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</si>
  <si>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</si>
  <si>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</si>
  <si>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</si>
  <si>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</si>
  <si>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</si>
  <si>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</si>
  <si>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</si>
  <si>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</si>
  <si>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</si>
  <si>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</si>
  <si>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</si>
  <si>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</si>
  <si>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</si>
  <si>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in High Poverty (with 70% or Less CARE Penetration)</t>
  </si>
  <si>
    <t>Note:</t>
  </si>
  <si>
    <t>Penetration Rate and Enrollment Rate are the same value.</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</si>
  <si>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</si>
  <si>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</si>
  <si>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</si>
  <si>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ZIP00001</t>
  </si>
  <si>
    <t>ZIP00002</t>
  </si>
  <si>
    <t>ZIP00003</t>
  </si>
  <si>
    <t>ZIP00004</t>
  </si>
  <si>
    <t>ZIP00005</t>
  </si>
  <si>
    <t>ZIP00006</t>
  </si>
  <si>
    <t>ZIP00007</t>
  </si>
  <si>
    <t>ZIP00008</t>
  </si>
  <si>
    <t>ZIP00009</t>
  </si>
  <si>
    <t>ZIP00010</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</si>
  <si>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</si>
  <si>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</si>
  <si>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</si>
  <si>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</si>
  <si>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</si>
  <si>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</si>
  <si>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</si>
  <si>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</si>
  <si>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</si>
  <si>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</si>
  <si>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</si>
  <si>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</si>
  <si>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</si>
  <si>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</si>
  <si>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</si>
  <si>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</si>
  <si>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</si>
  <si>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</si>
  <si>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</si>
  <si>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</si>
  <si>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</si>
  <si>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</si>
  <si>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</si>
  <si>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</si>
  <si>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</si>
  <si>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</si>
  <si>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</si>
  <si>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</si>
  <si>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</si>
  <si>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</si>
  <si>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</si>
  <si>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</si>
  <si>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</si>
  <si>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</si>
  <si>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</si>
  <si>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</si>
  <si>
    <t>[3] PG&amp;E has considered only the energy savings associated with the ESA measures installed for this entry that have a positive value for  kWh and/or Therms. Installed ESA measures with a negative savings value for both kWh and Therms were excluded.</t>
  </si>
  <si>
    <t>[2]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</si>
  <si>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 of Households Eligible [1]</t>
  </si>
  <si>
    <t xml:space="preserve">  First Touch</t>
  </si>
  <si>
    <t xml:space="preserve">  Go Back</t>
  </si>
  <si>
    <t># of Households Treated [2]</t>
  </si>
  <si>
    <t># of Households Contacted [3]</t>
  </si>
  <si>
    <t>Avg. Energy Savings (kWh) Per Treated Households (Energy Saving and HCS Measures) [4]</t>
  </si>
  <si>
    <t>Avg. Energy Savings (kWh) Per Treated Households (Energy Saving Measures only) [5]</t>
  </si>
  <si>
    <t>Avg. Energy Savings (Therms) Per Treated Households (Energy Saving and HCS Measures) [4]</t>
  </si>
  <si>
    <t>Avg. Energy Savings  (Therms) Per Treated Households (Energy Saving Measures only) [5]</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</si>
  <si>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</si>
  <si>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</si>
  <si>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 xml:space="preserve">Energy Savings Assistance Program Table 7 - Customer Segments/Needs State by Demographic, Financial, Location, and Health Conditions </t>
  </si>
  <si>
    <t xml:space="preserve">PSPS Zone </t>
  </si>
  <si>
    <t>NOTE: PG&amp;E is currently in the process of identifying data for many customer segments, which are left blank here.</t>
  </si>
  <si>
    <t>[1] The estimates for eligible households will be provided based on the 250% Federal Poverty Guidelines where applicable.</t>
  </si>
  <si>
    <t>Note: Any measures noted as 'New' have been added during the course of this program year.</t>
  </si>
  <si>
    <t>Note: Any measures noted as 'Removed', are no longer offered by the program but have been kept for tracking purposes.</t>
  </si>
  <si>
    <t xml:space="preserve">Enrollment Rate </t>
  </si>
  <si>
    <t>New - Air Purifier</t>
  </si>
  <si>
    <t>Seniors [6]</t>
  </si>
  <si>
    <t>Hard-to-Reach [7]</t>
  </si>
  <si>
    <t>Vulnerable [8]</t>
  </si>
  <si>
    <t xml:space="preserve">Location </t>
  </si>
  <si>
    <t>Through June 30, 2022</t>
  </si>
  <si>
    <t>[1] As of June 2022, ESA Pilot Plus/Deep program has not begun measure installation.</t>
  </si>
  <si>
    <t>[2] As of June 2022, ESA Pilot Plus/Deep program has not begun measure installation.</t>
  </si>
  <si>
    <t>[3] As of June 2022, ESA Pilot Plus/Deep program has not begun home treatment.</t>
  </si>
  <si>
    <t>[1] As of June 2022, ESA Pilot Plus/Deep program has not begun customer enrollment.</t>
  </si>
  <si>
    <t>[4] As of June 2022, ESA Pilot Plus/Deep program has not begun customer enrollment.</t>
  </si>
  <si>
    <t>[4] As of June 2022, ESA Pilot Plus/Deep program has not begun measure installation.</t>
  </si>
  <si>
    <t>H</t>
  </si>
  <si>
    <t>M</t>
  </si>
  <si>
    <t>L</t>
  </si>
  <si>
    <t>95211</t>
  </si>
  <si>
    <t>93628</t>
  </si>
  <si>
    <t>95981</t>
  </si>
  <si>
    <t>94720</t>
  </si>
  <si>
    <t>96125</t>
  </si>
  <si>
    <t>95486</t>
  </si>
  <si>
    <t>95452</t>
  </si>
  <si>
    <t>94704</t>
  </si>
  <si>
    <t>95552</t>
  </si>
  <si>
    <t>93405</t>
  </si>
  <si>
    <t>95814</t>
  </si>
  <si>
    <t>95824</t>
  </si>
  <si>
    <t>95815</t>
  </si>
  <si>
    <t>95652</t>
  </si>
  <si>
    <t>95202</t>
  </si>
  <si>
    <t>95422</t>
  </si>
  <si>
    <t>93206</t>
  </si>
  <si>
    <t>93701</t>
  </si>
  <si>
    <t>95965</t>
  </si>
  <si>
    <t>93268</t>
  </si>
  <si>
    <t xml:space="preserve">Zip codes with fewer than 100 customers are excluded for privacy reasons. </t>
  </si>
  <si>
    <t>Top 10 Lowest CARE Enrollment Rate for Zip Codes that have 10% or more Disconnections [1]</t>
  </si>
  <si>
    <t>[1] Disconnection Rates are based on the previous year. PG&amp;E did not perform any disconnections in 2021.</t>
  </si>
  <si>
    <t>Notes:</t>
  </si>
  <si>
    <t>Data was not available prior to June 2022</t>
  </si>
  <si>
    <t>CARE Enrollment Rate for Zip Codes that have 10% or more disconnections [1]</t>
  </si>
  <si>
    <t>[1] PG&amp;E s currently updating its system to capture the data necessary for this reporitng. PG&amp;E expects to begin reporting on these metrics starting in Q4 2022.</t>
  </si>
  <si>
    <t>[8] Vulnerable refers to Disadvantaged Vulnerable Communities (DVC) which consist consists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</si>
  <si>
    <t>Wildfire Zone [9]</t>
  </si>
  <si>
    <t xml:space="preserve">CARB Communities [10] </t>
  </si>
  <si>
    <t>[10] This reflects communities within PG&amp;E’s service territory that are identified by the California Air Resources Board (CARB) Community Air Protection Program as communities continue to experience environmental and health inequities from air pollution.</t>
  </si>
  <si>
    <t>Disconnected [11]</t>
  </si>
  <si>
    <t>Arrearages [12]</t>
  </si>
  <si>
    <t>High Usage [13]</t>
  </si>
  <si>
    <t>[11] Rates are based on the previous year. PG&amp;E did not perform any disconnections in 2021 and as of June 2022.</t>
  </si>
  <si>
    <t>[12] PG&amp;E defines arrearages as overdue balance greater than 30 days.</t>
  </si>
  <si>
    <t>High Energy Burden [14]</t>
  </si>
  <si>
    <t>[13] PG&amp;E defines high usage as at least 400% of baseline at least three times in 12-month period.</t>
  </si>
  <si>
    <t>[14] PG&amp;E utilizes the Low-Income Energy Affordability Data (LEAD) Tool developed DOE’s Office of Energy Efficiency &amp; Renewable Energy to identify census tracts with high energy burden for households at below 200 % Federal Poverty Level (FPL) that are in PG&amp;E’s service territory. The 2016 Needs Assessment for the Energy Savings Assistance and the California Alternate Rates for Energy Programs describes households that spent more 6.3% of their annual income on energy bills as having high energy burden (p.47).</t>
  </si>
  <si>
    <t>SEVI [15]</t>
  </si>
  <si>
    <t>Affordability Ratio [16]</t>
  </si>
  <si>
    <t>Respiratory (Asthma) [17]</t>
  </si>
  <si>
    <t>[16]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2022 (using 2019 base year) provided by the CPUC, PG&amp;E selects census tracts with Electric AR20  at above 15% or Gas AR20  above 10% to identify areas within its service territory as having high affordability ratio (CPUC 2019 Annual Affordability Report, pp 34, 44).</t>
  </si>
  <si>
    <t>Veterans [18]</t>
  </si>
  <si>
    <t>[18] PG&amp;E is currently updating its form/system to begin data collection for this segment.</t>
  </si>
  <si>
    <t>ALAMEDA</t>
  </si>
  <si>
    <t>AMADOR</t>
  </si>
  <si>
    <t>BUTTE</t>
  </si>
  <si>
    <t>CALAVERAS</t>
  </si>
  <si>
    <t>COLUSA</t>
  </si>
  <si>
    <t>CONTRA COSTA</t>
  </si>
  <si>
    <t>EL DORADO</t>
  </si>
  <si>
    <t>FRESNO</t>
  </si>
  <si>
    <t>GLENN</t>
  </si>
  <si>
    <t>HUMBOLDT</t>
  </si>
  <si>
    <t>INYO</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</si>
  <si>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</si>
  <si>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</si>
  <si>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</si>
  <si>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</si>
  <si>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</si>
  <si>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</si>
  <si>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</si>
  <si>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</si>
  <si>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</si>
  <si>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</si>
  <si>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</si>
  <si>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</si>
  <si>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</si>
  <si>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</si>
  <si>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</si>
  <si>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</si>
  <si>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</si>
  <si>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</si>
  <si>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</si>
  <si>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</si>
  <si>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</si>
  <si>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</si>
  <si>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</si>
  <si>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</si>
  <si>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</si>
  <si>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</si>
  <si>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</si>
  <si>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</si>
  <si>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</si>
  <si>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</si>
  <si>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</si>
  <si>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</si>
  <si>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</si>
  <si>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</si>
  <si>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</si>
  <si>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</si>
  <si>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[3] DACs are defined at the census tract level. Corresponding zip codes are provided for the purpose of this table; however, the entire zip code listed may not be considered a DAC.</t>
  </si>
  <si>
    <t>CARE Enrollment Rate for Zip Codes in High Poverty (Income Less than 100% FPG) [2]</t>
  </si>
  <si>
    <t>CARE Enrollment Rate for DAC (Zip/Census Track) Codes in High Poverty (with 70% or Less CARE Enrollment Rate) [3]</t>
  </si>
  <si>
    <t>[2] Includes  zip codes with &gt;25% of customers with incomes less than 100% FPG.</t>
  </si>
  <si>
    <t>Top 10 Lowest CARE Enrollment Rate for Zip Codes in DAC [3]</t>
  </si>
  <si>
    <t>Top 10 Lowest CARE Enrollment Rate for Zip Codes in High Poverty (Income Less than 100% FPG) [2]</t>
  </si>
  <si>
    <t>[7] "Hard-to-reach"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PG&amp;E is defining ‘hard-to-reach” as those residential customer self-identified as not preferring or speaking English as the primary language because income, housing type, geographic, and homeownership information is reported elsewhere on this table.</t>
  </si>
  <si>
    <t>[9] Includes Zone 3 (Tier 3) of the CPUC Fire-Threat Map</t>
  </si>
  <si>
    <t>[15] The Socioeconomic Vulnerability Index (SEVI) metric represents the relative socioeconomic standing of census tracts, referred to as communities, in terms of poverty, unemployment, educational attainment, linguistic isolation, and percentage of income spent on housing. PG&amp;E utilizes the SEVI data provided by the CPUC to map its service territory by SEVI scores (L: 0 to 33; M: &gt;33 to 66; H: &gt;66).</t>
  </si>
  <si>
    <t>[17] PG&amp;E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</si>
  <si>
    <t>Rate of Uptake =  (C/E) [19]</t>
  </si>
  <si>
    <t>[6] This represents the number of households with at least one member who is at least 60 years old at the time of data collection.</t>
  </si>
  <si>
    <t>[2] Households treated data is not additive because customers may be represented in multiple categories.</t>
  </si>
  <si>
    <t>[3] The number of household contacted includes YTD leads and enrollments.</t>
  </si>
  <si>
    <t>[19] Rate of Uptake may be slighter greater than 100% as homes that have received treatment this year may have been enrolled/contacted in the prior year.</t>
  </si>
  <si>
    <t>Sherwood Valley Rancheria of Pomo Indians, Hoopa Valley Tribe, Ione Band of Miwok Indians, Scotts Valley Band of Pomo</t>
  </si>
  <si>
    <t xml:space="preserve">Sherwood Valley Rancheria of Pomo Indians </t>
  </si>
  <si>
    <r>
      <rPr>
        <b/>
        <sz val="10"/>
        <rFont val="Arial"/>
        <family val="2"/>
      </rPr>
      <t>(Federally-Recognized Tribes)</t>
    </r>
    <r>
      <rPr>
        <sz val="10"/>
        <rFont val="Arial"/>
        <family val="2"/>
      </rPr>
      <t xml:space="preserve"> Bear River Band of the Rohnerville Rancheria, Big Lagoon Rancheria, Big Sandy Rancheria, Big Valley Band Rancheria, Blue Lake Rancheria, Buena Vista Rancheria of Mi-Wuk Indians, Cachil DeHe Band of Wintun Indians of the Colusa Indian Community, Cahto Tribe (Laytonville), California Valley Miwok Tribe, Chicken Ranch Rancheria, Cloverdale Rancheria of Pomo Indians of California, Cold Springs Rancheria, Cortina Rancheria, Coyote Valley Band of Pomo Indians, Dry Creek Rancheria of Pomo Indians, Elem Indian Colony, Enterprise Rancheria, Federated Indians of Graton Rancheria, Greenville Rancheria, Grindstone Indian Rancheria, Guidiville Indian Rancheria, Habematolel Pomo of Upper Lake, Hoopa Valley Tribe, Hopland Band of Pomo Indians, Ione Band of Miwok Indians of California, Jackson band of Mi-Wuk Indians, Kashia Band of Pomo Indians of the Stewart’s Point Rancheria, Karuk Tribe, Lower Lake (Koi Tribe), Lytton Rancheria of California, Manchester Band of Pomo Indians, Mechoopda Indian Tribe, Middletown Rancheria of Pomo Indians, Mooretown Rancheria, North Fork Rancheria, Paskenta Band of Nomlaki Indians, Picayune Rancheria of Chukchansi Indians, Pinoleville Pomo Nation, Pit River Tribe, Potter Valley Tribe, Redding Rancheria, Redwood Valley, Little River Band of Rancheria of Pomo, Robinson Rancheria, Round Valley Reservation, Santa Ynez Band of Chumash Mission Indians, Scotts Valley Band of Pomo Indians, Sherwood Valley Rancheria, Shingle Springs Band of Miwok Indians, Susanville Indian Rancheria, Table Mountain Rancheria, Tachi-Yokut Tribe (Santa Rosa Rancheria, Leemore, CA), Tejon Indian Tribe, Trinidad Rancheria, Tule River Indian Reservation, Tuolumne Band of Me-Wuk Indians, Tyme Maidu Tribe-Berry Creek Reservation, United Auburn Indian Community, Wilton Rancheria, Wiyot Tribe, Washoe Tribe of CA and NV, Yocha Dehe Wintun Nation, Yurok Tribe.                                          
 </t>
    </r>
    <r>
      <rPr>
        <b/>
        <sz val="10"/>
        <rFont val="Arial"/>
        <family val="2"/>
      </rPr>
      <t xml:space="preserve">(Non-Federally Recognized Tribes): </t>
    </r>
    <r>
      <rPr>
        <sz val="10"/>
        <rFont val="Arial"/>
        <family val="2"/>
      </rPr>
      <t xml:space="preserve"> Amah Mutsun Tribal Band, American Indian Council of Mariposa County (Southern Sierra Miwuk Nation), Butte Tribal Council, Calaveras Band of Mi-Wuk Indians, California Choinumni Tribal Project, Chaushila Yokuts, Coastal Band of the Chumash Nation, Coastanoan Ohlone Rumsen-Mutsen Tribe, Dumna Wo-Wah Tribal Government, Dunlap Band of Mono Indians, Dunlap Band of Mono Indians Historical Preservation Society, Haslett Basin Traditional Committee, Honey Lake Maidu, Indian Canyon Mutsun Band of Costanoan, Kern Valley  Indian Council, Kawaiisu Tribe. Kings River Choinumni Farm Tribe, Mishewal-Wappo Tribe of Alexander Valley, Muwekma Ohlone Indian Tribe, Nor-Rel-Muk Nation, North Fork Mono Tribe, Northern Band of Mono Yokuts, Noyo River Indian Community, Ohlone Indian Tribe, Salinan Tribe of Monterey San Luis Obispo and San Benito Counties, San Luis Obispo County Chumash Council, Shelbelna Band of Mendocino Coast Pomo Indians,  Sierra Mono Museum, Strawberry Valley Rancheria, The Mono Nation, Traditional Choinumni Tribe (East of Kings River), Trina Marine Ruano Family, Tsungwe Council, Tubatulabal Tribe, Wailaki Tribe, Winnemem Wintu Tribe, Wintu Tribe of Northern California, Wukchumni Tribal Council, Wuksachi Indian Tribe, Xolon Salinan Tribe.</t>
    </r>
  </si>
  <si>
    <r>
      <rPr>
        <b/>
        <sz val="10"/>
        <rFont val="Arial"/>
        <family val="2"/>
      </rPr>
      <t>Housing Authority Offices:</t>
    </r>
    <r>
      <rPr>
        <sz val="10"/>
        <rFont val="Arial"/>
        <family val="2"/>
      </rPr>
      <t xml:space="preserve"> Bear River Band of Rohnerville Rancheria, Berry Creek Rancheria, Big Sandy Rancheria, Big Valley Rancheria, Cher-Ae Heights Indian Community of The Trinidad Rancheria, Cloverdale Rancheria, Dry Creek Rancheria, Elem Indian Colony, Enterprise Rancheria of Maidu Indians, Federated Indians of Graton Rancheria, Fort Independence Reservation, Greenville Rancheria, Hoopa Valley Tribe, Ione Band of Miwok Indians, Karuk Tribe, Laytonville Rancheria, North Fork Rancheria, Picayune Rancheria, Pinoleville Reservation, Pit River Tribes, Round Valley Reservation, Santa Rosa Rancheria Tachi-Yokut, Stewarts Point Rancheria (Kashaya Pomo), Susanville Indian Rancheria, Tejon Indian Tribe, Tule River Indian Tribe, Upper Lake Rancheria, Washoe Tribe, Wilton Rancheria, and Yurok Tribe.                                                                                                                                                         
</t>
    </r>
    <r>
      <rPr>
        <b/>
        <sz val="10"/>
        <rFont val="Arial"/>
        <family val="2"/>
      </rPr>
      <t>TANF Offices:</t>
    </r>
    <r>
      <rPr>
        <sz val="10"/>
        <rFont val="Arial"/>
        <family val="2"/>
      </rPr>
      <t xml:space="preserve"> California Department of Social Services CALWORKS and Family Resilience Branch, Federated Indians of Graton Rancheria, Hoopa Valley Tribe, Karuk Tribe, North Fork Rancheria, Susanville Indian Rancheria, Tuolumne Rancheria, and Owens Valley Career Development Center.</t>
    </r>
  </si>
  <si>
    <t>Table 3F, Summary - ESA Program (SF, MH, MF In-Unit)/CSD Leveraging/Pilot Plus and Pilot Deep [3] [4]</t>
  </si>
  <si>
    <t>[3] Summary is the sum of ESA Program + CSD Leveraging + Pilot Plus + Pilot Deep.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</si>
</sst>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2"/>
      <name val="Times New Roman"/>
      <family val="1"/>
    </font>
    <font>
      <sz val="11"/>
      <name val="Times New Roman"/>
      <family val="1"/>
    </font>
    <font>
      <sz val="16"/>
      <name val="Arial"/>
      <family val="2"/>
    </font>
    <font>
      <sz val="10"/>
      <color rgb="FFFF0000"/>
      <name val="Times New Roman"/>
      <family val="1"/>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
      <patternFill patternType="solid">
        <fgColor rgb="FFBFBFBF"/>
        <bgColor rgb="FF000000"/>
      </patternFill>
    </fill>
  </fills>
  <borders count="156">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auto="1"/>
      </top>
      <bottom/>
      <diagonal/>
    </border>
  </borders>
  <cellStyleXfs count="31347">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7"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1" fillId="0" borderId="0"/>
    <xf numFmtId="170" fontId="6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1"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3"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5" fillId="0" borderId="0"/>
    <xf numFmtId="172" fontId="86"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5" fillId="0" borderId="0"/>
    <xf numFmtId="0" fontId="115" fillId="0" borderId="0"/>
    <xf numFmtId="0" fontId="115" fillId="0" borderId="0"/>
    <xf numFmtId="0" fontId="21" fillId="0" borderId="0"/>
    <xf numFmtId="9" fontId="115"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21"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5"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8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115" fillId="0" borderId="0"/>
    <xf numFmtId="0" fontId="115" fillId="0" borderId="0"/>
    <xf numFmtId="0" fontId="21"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115" fillId="0" borderId="0"/>
    <xf numFmtId="0" fontId="81"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1"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9" fontId="115"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5"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5"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2"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15" fillId="0" borderId="0"/>
    <xf numFmtId="0" fontId="61" fillId="0" borderId="0"/>
    <xf numFmtId="0" fontId="115" fillId="0" borderId="0"/>
    <xf numFmtId="0" fontId="1" fillId="0" borderId="0"/>
    <xf numFmtId="43" fontId="115" fillId="0" borderId="0" applyFont="0" applyFill="0" applyBorder="0" applyAlignment="0" applyProtection="0"/>
  </cellStyleXfs>
  <cellXfs count="1622">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164" fontId="38" fillId="0" borderId="29" xfId="4" applyNumberFormat="1" applyFont="1" applyBorder="1"/>
    <xf numFmtId="0" fontId="0" fillId="0" borderId="30" xfId="0" applyBorder="1"/>
    <xf numFmtId="37" fontId="38" fillId="0" borderId="29" xfId="4" applyNumberFormat="1" applyFont="1"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5"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9" fillId="37" borderId="46" xfId="0" applyFont="1" applyFill="1" applyBorder="1"/>
    <xf numFmtId="0" fontId="109" fillId="37" borderId="30" xfId="0" applyFont="1" applyFill="1" applyBorder="1"/>
    <xf numFmtId="0" fontId="109" fillId="37" borderId="47" xfId="0" applyFont="1" applyFill="1" applyBorder="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0" fontId="38" fillId="0" borderId="29" xfId="0" applyFont="1" applyBorder="1" applyAlignment="1">
      <alignment wrapText="1"/>
    </xf>
    <xf numFmtId="0" fontId="104" fillId="0" borderId="0" xfId="0" applyFont="1"/>
    <xf numFmtId="0" fontId="104" fillId="0" borderId="0" xfId="0" applyFont="1" applyAlignment="1">
      <alignment wrapText="1"/>
    </xf>
    <xf numFmtId="0" fontId="38" fillId="0" borderId="29" xfId="0" applyFont="1" applyBorder="1" applyAlignment="1">
      <alignment horizontal="left" wrapText="1" indent="1"/>
    </xf>
    <xf numFmtId="0" fontId="108" fillId="37" borderId="26" xfId="0" applyFont="1" applyFill="1" applyBorder="1"/>
    <xf numFmtId="164" fontId="108"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5" fillId="0" borderId="0" xfId="528" applyAlignment="1">
      <alignment horizontal="center"/>
    </xf>
    <xf numFmtId="0" fontId="115"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8" fillId="36" borderId="59" xfId="0" applyFont="1" applyFill="1" applyBorder="1"/>
    <xf numFmtId="0" fontId="38" fillId="36" borderId="8" xfId="0" applyFont="1" applyFill="1" applyBorder="1"/>
    <xf numFmtId="0" fontId="38" fillId="37" borderId="59" xfId="0" applyFont="1" applyFill="1" applyBorder="1"/>
    <xf numFmtId="0" fontId="75" fillId="37" borderId="8" xfId="0" applyFont="1" applyFill="1" applyBorder="1"/>
    <xf numFmtId="164" fontId="75" fillId="37" borderId="8" xfId="39" applyNumberFormat="1" applyFont="1" applyFill="1" applyBorder="1"/>
    <xf numFmtId="0" fontId="75" fillId="0" borderId="59" xfId="0" applyFont="1" applyBorder="1"/>
    <xf numFmtId="0" fontId="38"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Border="1" applyAlignment="1">
      <alignment horizontal="center"/>
    </xf>
    <xf numFmtId="0" fontId="38" fillId="36" borderId="59" xfId="0" applyFont="1" applyFill="1" applyBorder="1" applyAlignment="1">
      <alignment horizontal="center"/>
    </xf>
    <xf numFmtId="0" fontId="38"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8" fillId="36" borderId="63" xfId="132" applyFont="1" applyFill="1" applyBorder="1"/>
    <xf numFmtId="0" fontId="38" fillId="36" borderId="62"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5" xfId="132" applyFill="1" applyBorder="1"/>
    <xf numFmtId="0" fontId="115" fillId="36" borderId="39" xfId="132" applyFill="1" applyBorder="1"/>
    <xf numFmtId="0" fontId="115" fillId="36" borderId="0" xfId="132" applyFill="1"/>
    <xf numFmtId="0" fontId="115"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6" fillId="0" borderId="63" xfId="132" applyFont="1" applyBorder="1"/>
    <xf numFmtId="0" fontId="0" fillId="0" borderId="43" xfId="132" applyFont="1" applyBorder="1"/>
    <xf numFmtId="0" fontId="0" fillId="0" borderId="0" xfId="132" applyFont="1"/>
    <xf numFmtId="0" fontId="0" fillId="0" borderId="27" xfId="132" applyFont="1" applyBorder="1"/>
    <xf numFmtId="165" fontId="115" fillId="0" borderId="0" xfId="132" applyNumberFormat="1"/>
    <xf numFmtId="5" fontId="38" fillId="0" borderId="67" xfId="132" quotePrefix="1" applyNumberFormat="1" applyFont="1" applyBorder="1" applyAlignment="1">
      <alignment horizontal="left"/>
    </xf>
    <xf numFmtId="0" fontId="0" fillId="0" borderId="64" xfId="132" quotePrefix="1" applyFont="1" applyBorder="1" applyAlignment="1">
      <alignment horizontal="left"/>
    </xf>
    <xf numFmtId="3" fontId="115"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8" fillId="37" borderId="63" xfId="528" applyFont="1" applyFill="1" applyBorder="1"/>
    <xf numFmtId="0" fontId="0" fillId="0" borderId="63" xfId="528" applyFont="1" applyBorder="1"/>
    <xf numFmtId="0" fontId="38"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59" xfId="0" applyFont="1"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3" fontId="38" fillId="0" borderId="68" xfId="4" applyNumberFormat="1" applyFont="1" applyFill="1" applyBorder="1"/>
    <xf numFmtId="0" fontId="38" fillId="0" borderId="45" xfId="0" applyFont="1" applyBorder="1"/>
    <xf numFmtId="3" fontId="38"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6" fillId="38" borderId="24" xfId="0" applyFont="1" applyFill="1" applyBorder="1"/>
    <xf numFmtId="0" fontId="0" fillId="38" borderId="38" xfId="0" applyFill="1" applyBorder="1"/>
    <xf numFmtId="0" fontId="106" fillId="38" borderId="59" xfId="0" applyFont="1" applyFill="1" applyBorder="1"/>
    <xf numFmtId="0" fontId="0" fillId="40" borderId="60" xfId="0" applyFill="1" applyBorder="1"/>
    <xf numFmtId="0" fontId="0" fillId="41" borderId="60" xfId="0" applyFill="1" applyBorder="1"/>
    <xf numFmtId="0" fontId="75" fillId="35" borderId="62" xfId="0" applyFont="1" applyFill="1" applyBorder="1"/>
    <xf numFmtId="0" fontId="0" fillId="0" borderId="54" xfId="0" applyBorder="1"/>
    <xf numFmtId="0" fontId="75" fillId="0" borderId="0" xfId="0" quotePrefix="1" applyFont="1" applyAlignment="1">
      <alignment horizontal="left" vertical="top" wrapText="1"/>
    </xf>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8" fillId="0" borderId="78" xfId="0" applyNumberFormat="1" applyFont="1" applyBorder="1"/>
    <xf numFmtId="9" fontId="38" fillId="0" borderId="79" xfId="0" applyNumberFormat="1" applyFont="1" applyBorder="1"/>
    <xf numFmtId="9" fontId="38" fillId="0" borderId="80" xfId="0" applyNumberFormat="1" applyFont="1" applyBorder="1"/>
    <xf numFmtId="0" fontId="109" fillId="37" borderId="78" xfId="0" applyFont="1" applyFill="1" applyBorder="1"/>
    <xf numFmtId="0" fontId="38" fillId="37" borderId="76" xfId="0" applyFont="1" applyFill="1" applyBorder="1"/>
    <xf numFmtId="0" fontId="38" fillId="37" borderId="82" xfId="0" applyFont="1" applyFill="1" applyBorder="1" applyAlignment="1">
      <alignment horizontal="center"/>
    </xf>
    <xf numFmtId="0" fontId="113" fillId="39" borderId="75" xfId="0" applyFont="1" applyFill="1" applyBorder="1" applyAlignment="1">
      <alignment horizontal="center" vertical="center" wrapText="1"/>
    </xf>
    <xf numFmtId="0" fontId="38" fillId="0" borderId="78" xfId="0" applyFont="1" applyBorder="1"/>
    <xf numFmtId="3" fontId="38" fillId="0" borderId="83" xfId="4" applyNumberFormat="1" applyFont="1" applyFill="1" applyBorder="1"/>
    <xf numFmtId="3" fontId="38" fillId="0" borderId="79" xfId="4" applyNumberFormat="1" applyFont="1" applyFill="1" applyBorder="1"/>
    <xf numFmtId="3" fontId="38" fillId="0" borderId="80" xfId="4" applyNumberFormat="1" applyFont="1" applyFill="1" applyBorder="1"/>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9" fontId="38" fillId="0" borderId="80" xfId="509" applyNumberFormat="1" applyFont="1" applyFill="1" applyBorder="1" applyAlignment="1">
      <alignment vertical="center" wrapText="1"/>
    </xf>
    <xf numFmtId="0" fontId="38" fillId="0" borderId="76" xfId="0" quotePrefix="1" applyFont="1" applyBorder="1" applyAlignment="1">
      <alignment horizontal="left"/>
    </xf>
    <xf numFmtId="0" fontId="0" fillId="36" borderId="86" xfId="132" applyFont="1" applyFill="1" applyBorder="1"/>
    <xf numFmtId="0" fontId="38" fillId="36" borderId="89" xfId="132" applyFont="1" applyFill="1" applyBorder="1"/>
    <xf numFmtId="0" fontId="0" fillId="36" borderId="88" xfId="132" applyFont="1" applyFill="1" applyBorder="1"/>
    <xf numFmtId="0" fontId="38" fillId="36" borderId="87" xfId="528" applyFont="1" applyFill="1" applyBorder="1"/>
    <xf numFmtId="0" fontId="0" fillId="37" borderId="89" xfId="528" applyFont="1" applyFill="1" applyBorder="1"/>
    <xf numFmtId="0" fontId="38"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5" fillId="0" borderId="0" xfId="31305" quotePrefix="1" applyAlignment="1">
      <alignment horizontal="left" wrapText="1"/>
    </xf>
    <xf numFmtId="3" fontId="38" fillId="0" borderId="92" xfId="4" applyNumberFormat="1" applyFont="1" applyFill="1" applyBorder="1"/>
    <xf numFmtId="3" fontId="38"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5"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8" fillId="0" borderId="56"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5" fillId="0" borderId="56" xfId="132" applyNumberFormat="1" applyBorder="1" applyAlignment="1">
      <alignment vertical="top" wrapText="1"/>
    </xf>
    <xf numFmtId="165" fontId="115"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5"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165" fontId="115" fillId="36" borderId="65" xfId="2" applyNumberFormat="1" applyFill="1" applyBorder="1"/>
    <xf numFmtId="9" fontId="0" fillId="0" borderId="0" xfId="0" applyNumberFormat="1"/>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2" fillId="0" borderId="0" xfId="127" applyNumberFormat="1" applyFont="1"/>
    <xf numFmtId="9" fontId="0" fillId="37" borderId="8" xfId="64" applyNumberFormat="1" applyFont="1" applyFill="1" applyBorder="1" applyAlignment="1">
      <alignment wrapText="1"/>
    </xf>
    <xf numFmtId="0" fontId="116" fillId="0" borderId="0" xfId="127" applyFont="1"/>
    <xf numFmtId="2" fontId="0" fillId="0" borderId="0" xfId="0" applyNumberFormat="1"/>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8" xfId="127" applyFont="1" applyFill="1" applyBorder="1" applyAlignment="1">
      <alignment horizontal="center" vertical="center" wrapText="1"/>
    </xf>
    <xf numFmtId="3" fontId="38" fillId="36" borderId="79" xfId="127" applyNumberFormat="1"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177" fontId="38"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8"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8"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8" fillId="0" borderId="78" xfId="127" applyFont="1" applyBorder="1" applyAlignment="1">
      <alignment horizontal="center"/>
    </xf>
    <xf numFmtId="3" fontId="38" fillId="0" borderId="79" xfId="127" applyNumberFormat="1" applyFont="1" applyBorder="1" applyAlignment="1">
      <alignment horizontal="center" vertical="center"/>
    </xf>
    <xf numFmtId="171" fontId="38" fillId="0" borderId="79" xfId="127" applyNumberFormat="1" applyFont="1" applyBorder="1" applyAlignment="1">
      <alignment horizontal="center" vertical="center"/>
    </xf>
    <xf numFmtId="171" fontId="38" fillId="0" borderId="80"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8" fillId="0" borderId="0" xfId="127" applyFont="1"/>
    <xf numFmtId="3" fontId="0" fillId="0" borderId="0" xfId="127" applyNumberFormat="1" applyFont="1"/>
    <xf numFmtId="3" fontId="115"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2"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8" xfId="0" applyFont="1" applyBorder="1" applyAlignment="1">
      <alignment horizontal="center"/>
    </xf>
    <xf numFmtId="3" fontId="38" fillId="0" borderId="79" xfId="0" applyNumberFormat="1" applyFont="1" applyBorder="1" applyAlignment="1">
      <alignment horizontal="center" vertical="center"/>
    </xf>
    <xf numFmtId="171" fontId="38" fillId="0" borderId="79" xfId="0" applyNumberFormat="1" applyFont="1" applyBorder="1" applyAlignment="1">
      <alignment horizontal="center" vertical="center"/>
    </xf>
    <xf numFmtId="0" fontId="0" fillId="0" borderId="63" xfId="0" applyBorder="1" applyAlignment="1">
      <alignment horizontal="left" vertical="center" wrapText="1"/>
    </xf>
    <xf numFmtId="0" fontId="37"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118" fillId="0" borderId="8" xfId="31325" applyFont="1" applyBorder="1" applyAlignment="1">
      <alignment horizontal="center" vertical="center"/>
    </xf>
    <xf numFmtId="0" fontId="0" fillId="0" borderId="63" xfId="895" applyFont="1" applyBorder="1" applyAlignment="1">
      <alignment horizontal="left"/>
    </xf>
    <xf numFmtId="0" fontId="38"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8" fillId="0" borderId="0" xfId="127" applyFont="1"/>
    <xf numFmtId="0" fontId="0" fillId="0" borderId="0" xfId="127" applyFont="1"/>
    <xf numFmtId="0" fontId="79"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3" fontId="115" fillId="0" borderId="66"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3" xfId="31328" applyBorder="1" applyAlignment="1">
      <alignment horizontal="left" vertical="center" wrapText="1"/>
    </xf>
    <xf numFmtId="0" fontId="0" fillId="0" borderId="26" xfId="0"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0" fontId="38"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5" fillId="0" borderId="29" xfId="0" applyNumberFormat="1" applyFont="1" applyBorder="1" applyAlignment="1">
      <alignment horizontal="center" vertical="center"/>
    </xf>
    <xf numFmtId="3" fontId="75"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5"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2" fillId="0" borderId="63" xfId="0" applyFont="1" applyBorder="1"/>
    <xf numFmtId="0" fontId="121" fillId="0" borderId="43" xfId="0" applyFont="1" applyBorder="1"/>
    <xf numFmtId="0" fontId="121" fillId="0" borderId="63" xfId="0" applyFont="1" applyBorder="1"/>
    <xf numFmtId="0" fontId="117" fillId="0" borderId="0" xfId="127" applyFont="1"/>
    <xf numFmtId="0" fontId="125" fillId="0" borderId="0" xfId="0" applyFont="1" applyAlignment="1">
      <alignment vertical="center" wrapText="1"/>
    </xf>
    <xf numFmtId="0" fontId="78" fillId="0" borderId="0" xfId="0" applyFont="1" applyAlignment="1">
      <alignment vertical="center"/>
    </xf>
    <xf numFmtId="0" fontId="128" fillId="0" borderId="0" xfId="0" applyFont="1" applyAlignment="1">
      <alignment vertical="center"/>
    </xf>
    <xf numFmtId="164" fontId="128" fillId="0" borderId="0" xfId="4" applyNumberFormat="1" applyFont="1" applyAlignment="1">
      <alignment vertical="center"/>
    </xf>
    <xf numFmtId="0" fontId="127" fillId="0" borderId="0" xfId="0" applyFont="1" applyAlignment="1">
      <alignment vertical="center"/>
    </xf>
    <xf numFmtId="0" fontId="47" fillId="0" borderId="0" xfId="0" applyFont="1" applyAlignment="1">
      <alignment vertical="center"/>
    </xf>
    <xf numFmtId="0" fontId="127" fillId="0" borderId="0" xfId="0" applyFont="1" applyAlignment="1">
      <alignment vertical="center" wrapText="1"/>
    </xf>
    <xf numFmtId="0" fontId="78" fillId="0" borderId="0" xfId="0" applyFont="1" applyAlignment="1">
      <alignment vertical="center" wrapText="1"/>
    </xf>
    <xf numFmtId="0" fontId="126" fillId="0" borderId="0" xfId="0" applyFont="1" applyAlignment="1">
      <alignment horizontal="left" wrapText="1"/>
    </xf>
    <xf numFmtId="0" fontId="126" fillId="0" borderId="0" xfId="0" applyFont="1" applyAlignment="1">
      <alignment horizontal="left"/>
    </xf>
    <xf numFmtId="0" fontId="47" fillId="0" borderId="0" xfId="0" applyFont="1" applyAlignment="1">
      <alignment horizontal="left" vertical="center"/>
    </xf>
    <xf numFmtId="0" fontId="78" fillId="0" borderId="0" xfId="0" applyFont="1" applyAlignment="1">
      <alignment horizontal="left" vertical="center"/>
    </xf>
    <xf numFmtId="9" fontId="115" fillId="0" borderId="0" xfId="528" applyNumberFormat="1"/>
    <xf numFmtId="0" fontId="115" fillId="0" borderId="0" xfId="127"/>
    <xf numFmtId="9" fontId="0" fillId="0" borderId="0" xfId="187" applyFont="1"/>
    <xf numFmtId="0" fontId="115" fillId="0" borderId="0" xfId="127" applyAlignment="1">
      <alignment horizontal="center"/>
    </xf>
    <xf numFmtId="0" fontId="115"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5" fillId="0" borderId="0" xfId="127" applyAlignment="1">
      <alignment horizontal="center" wrapText="1"/>
    </xf>
    <xf numFmtId="9" fontId="76" fillId="0" borderId="0" xfId="187" applyFont="1" applyAlignment="1">
      <alignment horizontal="center"/>
    </xf>
    <xf numFmtId="3" fontId="115"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8" fontId="115" fillId="0" borderId="0" xfId="127" applyNumberFormat="1" applyAlignment="1">
      <alignment horizontal="center"/>
    </xf>
    <xf numFmtId="171" fontId="115" fillId="0" borderId="0" xfId="127" applyNumberFormat="1" applyAlignment="1">
      <alignment horizontal="center"/>
    </xf>
    <xf numFmtId="9" fontId="115" fillId="0" borderId="0" xfId="127" applyNumberFormat="1"/>
    <xf numFmtId="165" fontId="115" fillId="36" borderId="76" xfId="2" applyNumberFormat="1" applyFill="1" applyBorder="1"/>
    <xf numFmtId="165" fontId="115" fillId="36" borderId="101" xfId="2" applyNumberFormat="1" applyFill="1" applyBorder="1"/>
    <xf numFmtId="165" fontId="115" fillId="36" borderId="77" xfId="2" applyNumberFormat="1" applyFill="1" applyBorder="1"/>
    <xf numFmtId="0" fontId="115" fillId="36" borderId="76" xfId="132" applyFill="1" applyBorder="1"/>
    <xf numFmtId="0" fontId="115" fillId="36" borderId="101" xfId="132" applyFill="1" applyBorder="1"/>
    <xf numFmtId="0" fontId="115" fillId="36" borderId="77" xfId="132" applyFill="1" applyBorder="1"/>
    <xf numFmtId="2" fontId="115" fillId="0" borderId="0" xfId="132" applyNumberFormat="1" applyAlignment="1">
      <alignment wrapText="1"/>
    </xf>
    <xf numFmtId="10" fontId="75" fillId="0" borderId="0" xfId="0" applyNumberFormat="1" applyFont="1"/>
    <xf numFmtId="165" fontId="115" fillId="0" borderId="59" xfId="703" applyNumberFormat="1" applyFont="1" applyBorder="1"/>
    <xf numFmtId="165" fontId="115" fillId="0" borderId="8" xfId="703" applyNumberFormat="1" applyFont="1" applyBorder="1"/>
    <xf numFmtId="0" fontId="131" fillId="0" borderId="0" xfId="0" applyFont="1"/>
    <xf numFmtId="165" fontId="75" fillId="0" borderId="0" xfId="0" applyNumberFormat="1" applyFont="1"/>
    <xf numFmtId="0" fontId="115" fillId="42" borderId="88" xfId="132" applyFill="1" applyBorder="1"/>
    <xf numFmtId="0" fontId="130" fillId="42" borderId="88" xfId="132" applyFont="1" applyFill="1" applyBorder="1"/>
    <xf numFmtId="0" fontId="130" fillId="42" borderId="49" xfId="132" applyFont="1" applyFill="1" applyBorder="1"/>
    <xf numFmtId="0" fontId="130" fillId="42" borderId="86" xfId="132" applyFont="1" applyFill="1" applyBorder="1"/>
    <xf numFmtId="5" fontId="38" fillId="0" borderId="0" xfId="0" applyNumberFormat="1" applyFont="1" applyAlignment="1">
      <alignment horizontal="left"/>
    </xf>
    <xf numFmtId="165" fontId="130" fillId="0" borderId="0" xfId="31334" applyNumberFormat="1" applyFont="1" applyFill="1" applyBorder="1"/>
    <xf numFmtId="165" fontId="130" fillId="0" borderId="0" xfId="2" applyNumberFormat="1" applyFont="1" applyFill="1" applyBorder="1"/>
    <xf numFmtId="173" fontId="0" fillId="0" borderId="32" xfId="127" applyNumberFormat="1" applyFont="1" applyBorder="1" applyAlignment="1">
      <alignment horizontal="justify" vertical="center" wrapText="1"/>
    </xf>
    <xf numFmtId="0" fontId="120" fillId="0" borderId="43" xfId="132" quotePrefix="1" applyFont="1" applyBorder="1" applyAlignment="1">
      <alignment horizontal="left"/>
    </xf>
    <xf numFmtId="0" fontId="38" fillId="41" borderId="0" xfId="0" applyFont="1" applyFill="1"/>
    <xf numFmtId="3" fontId="38" fillId="0" borderId="0" xfId="4" applyNumberFormat="1" applyFont="1" applyFill="1" applyBorder="1"/>
    <xf numFmtId="3" fontId="38" fillId="41" borderId="0" xfId="4" applyNumberFormat="1" applyFont="1" applyFill="1" applyBorder="1"/>
    <xf numFmtId="0" fontId="38" fillId="36" borderId="46" xfId="0" applyFont="1" applyFill="1" applyBorder="1"/>
    <xf numFmtId="0" fontId="38" fillId="36" borderId="29" xfId="0" applyFont="1" applyFill="1" applyBorder="1"/>
    <xf numFmtId="0" fontId="0" fillId="41" borderId="8" xfId="127" applyFont="1" applyFill="1" applyBorder="1"/>
    <xf numFmtId="0" fontId="0" fillId="41" borderId="26" xfId="127" applyFont="1" applyFill="1" applyBorder="1"/>
    <xf numFmtId="0" fontId="38" fillId="41" borderId="103" xfId="0" applyFont="1" applyFill="1" applyBorder="1"/>
    <xf numFmtId="3" fontId="38" fillId="36" borderId="103" xfId="4" applyNumberFormat="1" applyFont="1" applyFill="1" applyBorder="1"/>
    <xf numFmtId="3" fontId="38" fillId="0" borderId="103" xfId="4" applyNumberFormat="1" applyFont="1" applyFill="1" applyBorder="1"/>
    <xf numFmtId="3" fontId="38" fillId="41" borderId="103"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0" fontId="0" fillId="37" borderId="100" xfId="528" applyFont="1" applyFill="1" applyBorder="1"/>
    <xf numFmtId="0" fontId="38" fillId="36" borderId="100" xfId="528" applyFont="1" applyFill="1" applyBorder="1" applyAlignment="1">
      <alignment horizontal="center" vertical="center" wrapText="1"/>
    </xf>
    <xf numFmtId="0" fontId="38" fillId="36" borderId="100" xfId="528" quotePrefix="1" applyFont="1" applyFill="1" applyBorder="1" applyAlignment="1">
      <alignment horizontal="center" vertical="center" wrapText="1"/>
    </xf>
    <xf numFmtId="0" fontId="38" fillId="37" borderId="102" xfId="0" applyFont="1" applyFill="1" applyBorder="1"/>
    <xf numFmtId="0" fontId="38" fillId="37" borderId="103" xfId="0" applyFont="1" applyFill="1" applyBorder="1"/>
    <xf numFmtId="0" fontId="38" fillId="37" borderId="104" xfId="0" applyFont="1" applyFill="1" applyBorder="1"/>
    <xf numFmtId="49" fontId="112" fillId="0" borderId="102" xfId="0" applyNumberFormat="1" applyFont="1" applyBorder="1" applyAlignment="1">
      <alignment horizontal="center"/>
    </xf>
    <xf numFmtId="0" fontId="38" fillId="36" borderId="104" xfId="0" applyFont="1" applyFill="1" applyBorder="1" applyAlignment="1">
      <alignment horizontal="center" vertical="center" wrapText="1"/>
    </xf>
    <xf numFmtId="164" fontId="38" fillId="0" borderId="103" xfId="4" applyNumberFormat="1" applyFont="1" applyBorder="1"/>
    <xf numFmtId="37" fontId="38" fillId="0" borderId="103" xfId="4" applyNumberFormat="1" applyFont="1" applyBorder="1"/>
    <xf numFmtId="0" fontId="38" fillId="36" borderId="102" xfId="0" applyFont="1" applyFill="1" applyBorder="1" applyAlignment="1">
      <alignment horizontal="center" vertical="center" wrapText="1"/>
    </xf>
    <xf numFmtId="0" fontId="38" fillId="36" borderId="103" xfId="0" applyFont="1" applyFill="1" applyBorder="1" applyAlignment="1">
      <alignment horizontal="center" vertical="center" wrapText="1"/>
    </xf>
    <xf numFmtId="9" fontId="38" fillId="36" borderId="103" xfId="0" applyNumberFormat="1" applyFont="1" applyFill="1" applyBorder="1" applyAlignment="1">
      <alignment horizontal="center" vertical="center" wrapText="1"/>
    </xf>
    <xf numFmtId="5" fontId="38" fillId="35" borderId="109" xfId="0" applyNumberFormat="1" applyFont="1" applyFill="1" applyBorder="1" applyAlignment="1">
      <alignment horizontal="left"/>
    </xf>
    <xf numFmtId="0" fontId="38" fillId="35" borderId="31" xfId="132" applyFont="1" applyFill="1" applyBorder="1"/>
    <xf numFmtId="0" fontId="38" fillId="35" borderId="61" xfId="132" applyFont="1" applyFill="1" applyBorder="1"/>
    <xf numFmtId="173" fontId="115"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8" fillId="0" borderId="76" xfId="0" applyFont="1" applyBorder="1"/>
    <xf numFmtId="0" fontId="38" fillId="36" borderId="103" xfId="0" applyFont="1" applyFill="1" applyBorder="1" applyAlignment="1">
      <alignment horizontal="center"/>
    </xf>
    <xf numFmtId="0" fontId="38" fillId="36" borderId="60" xfId="0" applyFont="1" applyFill="1" applyBorder="1" applyAlignment="1">
      <alignment horizontal="center"/>
    </xf>
    <xf numFmtId="0" fontId="0" fillId="0" borderId="0" xfId="127" applyFont="1" applyAlignment="1">
      <alignment horizontal="left" wrapText="1"/>
    </xf>
    <xf numFmtId="0" fontId="38" fillId="36" borderId="66" xfId="0" applyFont="1" applyFill="1" applyBorder="1" applyAlignment="1">
      <alignment horizontal="center"/>
    </xf>
    <xf numFmtId="0" fontId="38" fillId="36" borderId="29" xfId="0" applyFont="1" applyFill="1" applyBorder="1" applyAlignment="1">
      <alignment horizontal="center"/>
    </xf>
    <xf numFmtId="0" fontId="38" fillId="36" borderId="53" xfId="0" applyFont="1" applyFill="1" applyBorder="1" applyAlignment="1">
      <alignment horizontal="center"/>
    </xf>
    <xf numFmtId="49" fontId="39" fillId="0" borderId="0" xfId="0" applyNumberFormat="1" applyFont="1" applyAlignment="1">
      <alignment horizontal="center"/>
    </xf>
    <xf numFmtId="0" fontId="110" fillId="0" borderId="0" xfId="0" applyFont="1"/>
    <xf numFmtId="0" fontId="38" fillId="0" borderId="100" xfId="132" applyFont="1" applyBorder="1"/>
    <xf numFmtId="165" fontId="115" fillId="0" borderId="102" xfId="703" applyNumberFormat="1" applyFont="1" applyFill="1" applyBorder="1"/>
    <xf numFmtId="165" fontId="115" fillId="0" borderId="103" xfId="703" applyNumberFormat="1" applyFont="1" applyFill="1" applyBorder="1"/>
    <xf numFmtId="165" fontId="115" fillId="0" borderId="104" xfId="703" applyNumberFormat="1" applyFont="1" applyFill="1" applyBorder="1"/>
    <xf numFmtId="0" fontId="38" fillId="0" borderId="88" xfId="132" applyFont="1" applyBorder="1"/>
    <xf numFmtId="0" fontId="38" fillId="0" borderId="56" xfId="132" applyFont="1" applyBorder="1"/>
    <xf numFmtId="0" fontId="38" fillId="0" borderId="62" xfId="132" applyFont="1" applyBorder="1" applyAlignment="1">
      <alignment horizontal="center"/>
    </xf>
    <xf numFmtId="0" fontId="38" fillId="0" borderId="30" xfId="132" applyFont="1" applyBorder="1" applyAlignment="1">
      <alignment horizontal="center"/>
    </xf>
    <xf numFmtId="0" fontId="38" fillId="0" borderId="54" xfId="132" applyFont="1" applyBorder="1" applyAlignment="1">
      <alignment horizontal="center"/>
    </xf>
    <xf numFmtId="0" fontId="115" fillId="0" borderId="63" xfId="132" quotePrefix="1" applyBorder="1" applyAlignment="1">
      <alignment horizontal="left" wrapText="1"/>
    </xf>
    <xf numFmtId="42" fontId="115" fillId="0" borderId="27" xfId="703" applyNumberFormat="1" applyFont="1" applyBorder="1" applyAlignment="1">
      <alignment vertical="top"/>
    </xf>
    <xf numFmtId="42" fontId="115" fillId="0" borderId="29" xfId="703" applyNumberFormat="1" applyFont="1" applyBorder="1" applyAlignment="1">
      <alignment vertical="top"/>
    </xf>
    <xf numFmtId="42" fontId="115" fillId="0" borderId="65" xfId="703" applyNumberFormat="1" applyFont="1" applyBorder="1" applyAlignment="1">
      <alignment vertical="top"/>
    </xf>
    <xf numFmtId="9" fontId="115" fillId="0" borderId="24" xfId="197" applyFont="1" applyBorder="1"/>
    <xf numFmtId="9" fontId="115" fillId="0" borderId="29" xfId="197" applyFont="1" applyBorder="1"/>
    <xf numFmtId="9" fontId="115" fillId="0" borderId="38" xfId="197" applyFont="1" applyBorder="1"/>
    <xf numFmtId="42" fontId="115" fillId="0" borderId="63" xfId="703" applyNumberFormat="1" applyFont="1" applyBorder="1" applyAlignment="1">
      <alignment vertical="top"/>
    </xf>
    <xf numFmtId="0" fontId="115" fillId="0" borderId="32" xfId="0" applyFont="1" applyBorder="1"/>
    <xf numFmtId="0" fontId="115" fillId="0" borderId="63" xfId="132" applyBorder="1" applyAlignment="1">
      <alignment wrapText="1"/>
    </xf>
    <xf numFmtId="0" fontId="38" fillId="0" borderId="64" xfId="132" quotePrefix="1" applyFont="1" applyBorder="1" applyAlignment="1">
      <alignment horizontal="left" wrapText="1"/>
    </xf>
    <xf numFmtId="9" fontId="115" fillId="0" borderId="45" xfId="197" applyFont="1" applyBorder="1"/>
    <xf numFmtId="9" fontId="115" fillId="0" borderId="46" xfId="197" applyFont="1" applyBorder="1"/>
    <xf numFmtId="9" fontId="115" fillId="0" borderId="47" xfId="197" applyFont="1" applyBorder="1"/>
    <xf numFmtId="0" fontId="115" fillId="0" borderId="27" xfId="132" quotePrefix="1" applyBorder="1" applyAlignment="1">
      <alignment horizontal="left" wrapText="1"/>
    </xf>
    <xf numFmtId="0" fontId="133" fillId="0" borderId="0" xfId="0" applyFont="1" applyAlignment="1">
      <alignment horizontal="center" wrapText="1"/>
    </xf>
    <xf numFmtId="0" fontId="38" fillId="42" borderId="59" xfId="0" applyFont="1" applyFill="1" applyBorder="1" applyAlignment="1">
      <alignment horizontal="center" vertical="center" wrapText="1"/>
    </xf>
    <xf numFmtId="0" fontId="38" fillId="42" borderId="8" xfId="0" applyFont="1" applyFill="1" applyBorder="1" applyAlignment="1">
      <alignment horizontal="center" vertical="center" wrapText="1"/>
    </xf>
    <xf numFmtId="0" fontId="38" fillId="42" borderId="60" xfId="0" applyFont="1" applyFill="1" applyBorder="1" applyAlignment="1">
      <alignment horizontal="center" vertical="center" wrapText="1"/>
    </xf>
    <xf numFmtId="0" fontId="38" fillId="42" borderId="114" xfId="0" applyFont="1" applyFill="1" applyBorder="1" applyAlignment="1">
      <alignment horizontal="center" vertical="center" wrapText="1"/>
    </xf>
    <xf numFmtId="0" fontId="38" fillId="42" borderId="30" xfId="0" applyFont="1" applyFill="1" applyBorder="1" applyAlignment="1">
      <alignment horizontal="center" vertical="center" wrapText="1"/>
    </xf>
    <xf numFmtId="0" fontId="38"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109" fillId="0" borderId="8" xfId="0" applyNumberFormat="1" applyFon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0" fontId="109" fillId="0" borderId="8" xfId="0" applyFont="1" applyBorder="1"/>
    <xf numFmtId="164" fontId="0" fillId="0" borderId="30" xfId="0" applyNumberFormat="1" applyBorder="1"/>
    <xf numFmtId="0" fontId="0" fillId="0" borderId="30" xfId="0" applyBorder="1" applyAlignment="1">
      <alignment horizontal="center"/>
    </xf>
    <xf numFmtId="0" fontId="109" fillId="0" borderId="26" xfId="0" applyFont="1" applyBorder="1"/>
    <xf numFmtId="0" fontId="0" fillId="37" borderId="5" xfId="0" applyFill="1" applyBorder="1"/>
    <xf numFmtId="0" fontId="38" fillId="42" borderId="75" xfId="0" applyFont="1" applyFill="1" applyBorder="1" applyAlignment="1">
      <alignment horizontal="center" wrapText="1"/>
    </xf>
    <xf numFmtId="0" fontId="0" fillId="0" borderId="32" xfId="0" applyBorder="1"/>
    <xf numFmtId="0" fontId="135" fillId="0" borderId="0" xfId="0" applyFont="1" applyAlignment="1">
      <alignment horizontal="centerContinuous" vertical="center"/>
    </xf>
    <xf numFmtId="0" fontId="125" fillId="0" borderId="0" xfId="0" applyFont="1"/>
    <xf numFmtId="0" fontId="0" fillId="0" borderId="8" xfId="0" applyBorder="1" applyAlignment="1">
      <alignment horizontal="center" vertical="center" wrapText="1"/>
    </xf>
    <xf numFmtId="0" fontId="127" fillId="0" borderId="8" xfId="0" applyFont="1" applyBorder="1" applyAlignment="1">
      <alignment horizontal="center" vertical="center" wrapText="1"/>
    </xf>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5" fillId="0" borderId="0" xfId="0" quotePrefix="1" applyFont="1"/>
    <xf numFmtId="49" fontId="76" fillId="0" borderId="0" xfId="0" applyNumberFormat="1" applyFont="1"/>
    <xf numFmtId="0" fontId="0" fillId="0" borderId="24" xfId="0" applyBorder="1" applyAlignment="1">
      <alignment horizontal="left"/>
    </xf>
    <xf numFmtId="0" fontId="47" fillId="0" borderId="0" xfId="528" applyFont="1"/>
    <xf numFmtId="10" fontId="115" fillId="0" borderId="0" xfId="528" applyNumberFormat="1"/>
    <xf numFmtId="0" fontId="115" fillId="0" borderId="0" xfId="528" quotePrefix="1" applyAlignment="1">
      <alignment horizontal="left"/>
    </xf>
    <xf numFmtId="0" fontId="115" fillId="0" borderId="0" xfId="528" applyAlignment="1">
      <alignment wrapText="1"/>
    </xf>
    <xf numFmtId="0" fontId="38" fillId="0" borderId="0" xfId="528" quotePrefix="1" applyFont="1" applyAlignment="1">
      <alignment horizontal="left"/>
    </xf>
    <xf numFmtId="2" fontId="115" fillId="0" borderId="0" xfId="528" applyNumberFormat="1"/>
    <xf numFmtId="3" fontId="115" fillId="0" borderId="0" xfId="127" applyNumberFormat="1"/>
    <xf numFmtId="0" fontId="115" fillId="0" borderId="0" xfId="2807" applyAlignment="1">
      <alignment vertical="center" wrapText="1"/>
    </xf>
    <xf numFmtId="3" fontId="115" fillId="0" borderId="37" xfId="127" applyNumberFormat="1" applyBorder="1" applyAlignment="1">
      <alignment horizontal="center" vertical="center"/>
    </xf>
    <xf numFmtId="3" fontId="115" fillId="0" borderId="8" xfId="127" applyNumberFormat="1" applyBorder="1" applyAlignment="1">
      <alignment horizontal="center" vertical="center"/>
    </xf>
    <xf numFmtId="10" fontId="115" fillId="0" borderId="0" xfId="187" applyNumberFormat="1" applyFont="1"/>
    <xf numFmtId="3" fontId="115" fillId="0" borderId="26" xfId="127" applyNumberFormat="1" applyBorder="1" applyAlignment="1">
      <alignment horizontal="center" vertical="center"/>
    </xf>
    <xf numFmtId="0" fontId="115" fillId="0" borderId="0" xfId="31324" applyFont="1"/>
    <xf numFmtId="0" fontId="47" fillId="0" borderId="0" xfId="127" applyFont="1"/>
    <xf numFmtId="9" fontId="47" fillId="0" borderId="0" xfId="127" applyNumberFormat="1" applyFont="1"/>
    <xf numFmtId="0" fontId="115" fillId="0" borderId="63" xfId="31328" applyFont="1" applyBorder="1" applyAlignment="1">
      <alignment horizontal="left" vertical="center" wrapText="1"/>
    </xf>
    <xf numFmtId="0" fontId="115" fillId="0" borderId="26" xfId="127" applyBorder="1" applyAlignment="1">
      <alignment horizontal="center" vertical="center" wrapText="1"/>
    </xf>
    <xf numFmtId="0" fontId="38" fillId="0" borderId="33" xfId="127" applyFont="1" applyBorder="1" applyAlignment="1">
      <alignment horizontal="center" vertical="center" wrapText="1"/>
    </xf>
    <xf numFmtId="0" fontId="115" fillId="0" borderId="63" xfId="127" applyBorder="1" applyAlignment="1">
      <alignment horizontal="left" vertical="center" wrapText="1"/>
    </xf>
    <xf numFmtId="0" fontId="115" fillId="0" borderId="8" xfId="31325" applyBorder="1" applyAlignment="1">
      <alignment horizontal="center" vertical="center"/>
    </xf>
    <xf numFmtId="0" fontId="115" fillId="0" borderId="53" xfId="31325" applyBorder="1" applyAlignment="1">
      <alignment horizontal="center" vertical="center"/>
    </xf>
    <xf numFmtId="0" fontId="115" fillId="0" borderId="8" xfId="127" applyBorder="1"/>
    <xf numFmtId="0" fontId="115" fillId="0" borderId="8" xfId="127" applyBorder="1" applyAlignment="1">
      <alignment horizontal="center"/>
    </xf>
    <xf numFmtId="0" fontId="115" fillId="0" borderId="53" xfId="127" applyBorder="1" applyAlignment="1">
      <alignment horizontal="center"/>
    </xf>
    <xf numFmtId="0" fontId="38" fillId="0" borderId="8" xfId="31325" applyFont="1" applyBorder="1" applyAlignment="1">
      <alignment horizontal="center" vertical="center"/>
    </xf>
    <xf numFmtId="0" fontId="115" fillId="0" borderId="63" xfId="895" applyFont="1" applyBorder="1" applyAlignment="1">
      <alignment horizontal="left"/>
    </xf>
    <xf numFmtId="0" fontId="115" fillId="0" borderId="0" xfId="31325" applyAlignment="1">
      <alignment horizontal="center" vertical="center"/>
    </xf>
    <xf numFmtId="0" fontId="110" fillId="0" borderId="0" xfId="127" applyFont="1" applyAlignment="1">
      <alignment horizontal="center" vertical="center"/>
    </xf>
    <xf numFmtId="0" fontId="115" fillId="0" borderId="0" xfId="31325" applyAlignment="1">
      <alignment vertical="center" wrapText="1"/>
    </xf>
    <xf numFmtId="0" fontId="115" fillId="0" borderId="0" xfId="127" applyAlignment="1">
      <alignment vertical="center" wrapText="1"/>
    </xf>
    <xf numFmtId="0" fontId="0" fillId="0" borderId="63"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0" fontId="38" fillId="0" borderId="89" xfId="132" applyFont="1" applyBorder="1"/>
    <xf numFmtId="0" fontId="38"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6"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8" fillId="0" borderId="0" xfId="703" applyNumberFormat="1" applyFont="1" applyFill="1" applyBorder="1" applyAlignment="1">
      <alignment vertical="top"/>
    </xf>
    <xf numFmtId="9" fontId="0" fillId="0" borderId="0" xfId="197" applyFont="1" applyFill="1" applyBorder="1"/>
    <xf numFmtId="0" fontId="38" fillId="42" borderId="75" xfId="0" applyFont="1" applyFill="1" applyBorder="1"/>
    <xf numFmtId="0" fontId="0" fillId="0" borderId="100" xfId="0" applyBorder="1"/>
    <xf numFmtId="0" fontId="115"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8" fillId="0" borderId="56" xfId="703" applyNumberFormat="1" applyFont="1" applyBorder="1" applyAlignment="1">
      <alignment horizontal="right" vertical="center"/>
    </xf>
    <xf numFmtId="42" fontId="38" fillId="0" borderId="46" xfId="703" applyNumberFormat="1" applyFont="1" applyBorder="1" applyAlignment="1">
      <alignment horizontal="right" vertical="center"/>
    </xf>
    <xf numFmtId="42" fontId="38"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8" fillId="0" borderId="45" xfId="132" applyNumberFormat="1" applyFont="1" applyBorder="1" applyAlignment="1">
      <alignment horizontal="right" vertical="center"/>
    </xf>
    <xf numFmtId="42" fontId="38" fillId="0" borderId="46" xfId="132" applyNumberFormat="1" applyFont="1" applyBorder="1" applyAlignment="1">
      <alignment horizontal="right" vertical="center"/>
    </xf>
    <xf numFmtId="9" fontId="38" fillId="0" borderId="45" xfId="197" applyFont="1" applyBorder="1" applyAlignment="1">
      <alignment horizontal="right" vertical="center"/>
    </xf>
    <xf numFmtId="9" fontId="38" fillId="0" borderId="46" xfId="197" applyFont="1" applyBorder="1" applyAlignment="1">
      <alignment horizontal="right" vertical="center"/>
    </xf>
    <xf numFmtId="9" fontId="38"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8" fillId="0" borderId="8" xfId="0" applyNumberFormat="1" applyFont="1" applyBorder="1" applyAlignment="1">
      <alignment horizontal="right" vertical="center"/>
    </xf>
    <xf numFmtId="9" fontId="38" fillId="0" borderId="8" xfId="0" applyNumberFormat="1" applyFont="1" applyBorder="1" applyAlignment="1">
      <alignment horizontal="right" vertical="center"/>
    </xf>
    <xf numFmtId="0" fontId="114" fillId="0" borderId="31" xfId="528" applyFont="1" applyBorder="1"/>
    <xf numFmtId="0" fontId="136" fillId="37" borderId="31" xfId="528" applyFont="1" applyFill="1" applyBorder="1"/>
    <xf numFmtId="0" fontId="114" fillId="37" borderId="31" xfId="528" applyFont="1" applyFill="1" applyBorder="1"/>
    <xf numFmtId="0" fontId="114" fillId="0" borderId="108" xfId="528" applyFont="1" applyBorder="1"/>
    <xf numFmtId="0" fontId="114" fillId="41" borderId="31" xfId="528" applyFont="1" applyFill="1" applyBorder="1"/>
    <xf numFmtId="14" fontId="0" fillId="0" borderId="8" xfId="0" applyNumberFormat="1" applyBorder="1"/>
    <xf numFmtId="0" fontId="38" fillId="37" borderId="59" xfId="0" applyFont="1" applyFill="1" applyBorder="1" applyAlignment="1">
      <alignment vertical="center"/>
    </xf>
    <xf numFmtId="0" fontId="75" fillId="37" borderId="8" xfId="0" applyFont="1" applyFill="1" applyBorder="1" applyAlignment="1">
      <alignment vertical="center"/>
    </xf>
    <xf numFmtId="0" fontId="75" fillId="35" borderId="59" xfId="0" applyFont="1" applyFill="1" applyBorder="1" applyAlignment="1">
      <alignment vertical="center"/>
    </xf>
    <xf numFmtId="0" fontId="75" fillId="0" borderId="59" xfId="0" applyFont="1" applyBorder="1" applyAlignment="1">
      <alignment vertical="center"/>
    </xf>
    <xf numFmtId="0" fontId="75" fillId="0" borderId="63" xfId="0" applyFont="1" applyBorder="1" applyAlignment="1">
      <alignment vertical="center"/>
    </xf>
    <xf numFmtId="0" fontId="38" fillId="37" borderId="25" xfId="0" applyFont="1" applyFill="1" applyBorder="1" applyAlignment="1">
      <alignment vertical="center"/>
    </xf>
    <xf numFmtId="0" fontId="38"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8" fillId="0" borderId="120" xfId="0" applyNumberFormat="1" applyFont="1" applyBorder="1" applyAlignment="1">
      <alignment horizontal="right" vertical="center"/>
    </xf>
    <xf numFmtId="42" fontId="38"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8"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53" xfId="0" applyNumberFormat="1" applyBorder="1" applyAlignment="1">
      <alignment horizontal="right" vertical="center"/>
    </xf>
    <xf numFmtId="42" fontId="38"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8" fillId="0" borderId="78" xfId="2" applyNumberFormat="1" applyFont="1" applyFill="1" applyBorder="1" applyAlignment="1">
      <alignment vertical="center" wrapText="1"/>
    </xf>
    <xf numFmtId="176" fontId="38" fillId="0" borderId="79" xfId="2" applyNumberFormat="1" applyFont="1" applyFill="1" applyBorder="1" applyAlignment="1">
      <alignment vertical="center" wrapText="1"/>
    </xf>
    <xf numFmtId="176" fontId="38"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8" fillId="0" borderId="78" xfId="2" applyNumberFormat="1" applyFont="1" applyBorder="1" applyAlignment="1">
      <alignment vertical="center" wrapText="1"/>
    </xf>
    <xf numFmtId="176" fontId="38" fillId="0" borderId="79" xfId="2" applyNumberFormat="1" applyFont="1" applyBorder="1" applyAlignment="1">
      <alignment vertical="center" wrapText="1"/>
    </xf>
    <xf numFmtId="176" fontId="38" fillId="0" borderId="80" xfId="2" applyNumberFormat="1" applyFont="1" applyBorder="1" applyAlignment="1">
      <alignment vertical="center" wrapText="1"/>
    </xf>
    <xf numFmtId="176" fontId="38"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0" fontId="0" fillId="0" borderId="122" xfId="127" applyFont="1" applyBorder="1" applyAlignment="1">
      <alignment horizontal="center"/>
    </xf>
    <xf numFmtId="0" fontId="38" fillId="0" borderId="123" xfId="127" applyFont="1" applyBorder="1" applyAlignment="1">
      <alignment horizontal="center"/>
    </xf>
    <xf numFmtId="0" fontId="38" fillId="0" borderId="124" xfId="127" applyFont="1" applyBorder="1" applyAlignment="1">
      <alignment horizontal="center"/>
    </xf>
    <xf numFmtId="0" fontId="38"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8"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8" fillId="0" borderId="0" xfId="0" applyFont="1"/>
    <xf numFmtId="0" fontId="38" fillId="0" borderId="0" xfId="0" applyFont="1" applyAlignment="1">
      <alignment wrapText="1"/>
    </xf>
    <xf numFmtId="0" fontId="38" fillId="36" borderId="94" xfId="0" applyFont="1" applyFill="1" applyBorder="1" applyAlignment="1">
      <alignment horizontal="center" vertical="center" wrapText="1"/>
    </xf>
    <xf numFmtId="0" fontId="117" fillId="0" borderId="0" xfId="0" applyFont="1"/>
    <xf numFmtId="3" fontId="75" fillId="0" borderId="29" xfId="31304" applyNumberFormat="1" applyFont="1" applyFill="1" applyBorder="1" applyAlignment="1">
      <alignment horizontal="center" vertical="center"/>
    </xf>
    <xf numFmtId="3" fontId="75"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8" fillId="0" borderId="79" xfId="16261" applyNumberFormat="1" applyFont="1" applyBorder="1" applyAlignment="1">
      <alignment horizontal="center" vertical="center"/>
    </xf>
    <xf numFmtId="9" fontId="38" fillId="0" borderId="79" xfId="0" applyNumberFormat="1" applyFont="1" applyBorder="1" applyAlignment="1">
      <alignment horizontal="center" vertical="center"/>
    </xf>
    <xf numFmtId="9" fontId="38" fillId="0" borderId="80" xfId="0" applyNumberFormat="1" applyFont="1" applyBorder="1" applyAlignment="1">
      <alignment horizontal="center" vertical="center"/>
    </xf>
    <xf numFmtId="0" fontId="38" fillId="36" borderId="62"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14" fontId="38" fillId="0" borderId="31" xfId="127" applyNumberFormat="1" applyFont="1" applyBorder="1" applyAlignment="1">
      <alignment horizontal="left"/>
    </xf>
    <xf numFmtId="0" fontId="38" fillId="0" borderId="64" xfId="127" applyFont="1" applyBorder="1" applyAlignment="1">
      <alignment horizontal="center"/>
    </xf>
    <xf numFmtId="3" fontId="115" fillId="0" borderId="24" xfId="127" applyNumberFormat="1" applyBorder="1" applyAlignment="1">
      <alignment horizontal="center" vertical="center"/>
    </xf>
    <xf numFmtId="3" fontId="115" fillId="0" borderId="38" xfId="127" applyNumberFormat="1" applyBorder="1" applyAlignment="1">
      <alignment horizontal="center" vertical="center"/>
    </xf>
    <xf numFmtId="3" fontId="115" fillId="0" borderId="28" xfId="127" applyNumberFormat="1" applyBorder="1" applyAlignment="1">
      <alignment horizontal="center" vertical="center"/>
    </xf>
    <xf numFmtId="3" fontId="115" fillId="0" borderId="60" xfId="127" applyNumberFormat="1" applyBorder="1" applyAlignment="1">
      <alignment horizontal="center" vertical="center"/>
    </xf>
    <xf numFmtId="3" fontId="115" fillId="0" borderId="27" xfId="127" applyNumberFormat="1" applyBorder="1" applyAlignment="1">
      <alignment horizontal="center" vertical="center"/>
    </xf>
    <xf numFmtId="3" fontId="115" fillId="0" borderId="29" xfId="31323" applyNumberFormat="1" applyFont="1" applyBorder="1" applyAlignment="1">
      <alignment horizontal="center" vertical="center"/>
    </xf>
    <xf numFmtId="3" fontId="115" fillId="0" borderId="41" xfId="31323" applyNumberFormat="1" applyFont="1" applyBorder="1" applyAlignment="1">
      <alignment horizontal="center" vertical="center"/>
    </xf>
    <xf numFmtId="3" fontId="115" fillId="0" borderId="24" xfId="31323" applyNumberFormat="1" applyFont="1" applyBorder="1" applyAlignment="1">
      <alignment horizontal="center" vertical="center"/>
    </xf>
    <xf numFmtId="3" fontId="115" fillId="0" borderId="38" xfId="31323" applyNumberFormat="1" applyFont="1" applyBorder="1" applyAlignment="1">
      <alignment horizontal="center" vertical="center"/>
    </xf>
    <xf numFmtId="3" fontId="115" fillId="0" borderId="102" xfId="127" applyNumberFormat="1" applyBorder="1" applyAlignment="1">
      <alignment horizontal="center" vertical="center"/>
    </xf>
    <xf numFmtId="3" fontId="115" fillId="0" borderId="59" xfId="127" applyNumberFormat="1" applyBorder="1" applyAlignment="1">
      <alignment horizontal="center" vertical="center"/>
    </xf>
    <xf numFmtId="3" fontId="115" fillId="0" borderId="5" xfId="127" applyNumberFormat="1" applyBorder="1" applyAlignment="1">
      <alignment horizontal="center" vertical="center"/>
    </xf>
    <xf numFmtId="3" fontId="115" fillId="0" borderId="8" xfId="31323" applyNumberFormat="1" applyFont="1" applyBorder="1" applyAlignment="1">
      <alignment horizontal="center" vertical="center"/>
    </xf>
    <xf numFmtId="3" fontId="115" fillId="0" borderId="59" xfId="31323" applyNumberFormat="1" applyFont="1" applyBorder="1" applyAlignment="1">
      <alignment horizontal="center" vertical="center"/>
    </xf>
    <xf numFmtId="1" fontId="115" fillId="0" borderId="59" xfId="31323" applyNumberFormat="1" applyFont="1" applyBorder="1" applyAlignment="1">
      <alignment horizontal="center" vertical="center"/>
    </xf>
    <xf numFmtId="3" fontId="115" fillId="0" borderId="25" xfId="127" applyNumberFormat="1" applyBorder="1" applyAlignment="1">
      <alignment horizontal="center" vertical="center"/>
    </xf>
    <xf numFmtId="3" fontId="115" fillId="0" borderId="34" xfId="127" applyNumberFormat="1" applyBorder="1" applyAlignment="1">
      <alignment horizontal="center" vertical="center"/>
    </xf>
    <xf numFmtId="3" fontId="115" fillId="0" borderId="54" xfId="127" applyNumberFormat="1" applyBorder="1" applyAlignment="1">
      <alignment horizontal="center" vertical="center"/>
    </xf>
    <xf numFmtId="3" fontId="115" fillId="0" borderId="26" xfId="31323" applyNumberFormat="1" applyFont="1" applyBorder="1" applyAlignment="1">
      <alignment horizontal="center" vertical="center"/>
    </xf>
    <xf numFmtId="3" fontId="115" fillId="0" borderId="25" xfId="31323" applyNumberFormat="1" applyFont="1" applyBorder="1" applyAlignment="1">
      <alignment horizontal="center" vertical="center"/>
    </xf>
    <xf numFmtId="3" fontId="115" fillId="0" borderId="42" xfId="31323" applyNumberFormat="1" applyFont="1" applyBorder="1" applyAlignment="1">
      <alignment horizontal="center" vertical="center"/>
    </xf>
    <xf numFmtId="3" fontId="38" fillId="0" borderId="78" xfId="127" applyNumberFormat="1" applyFont="1" applyBorder="1" applyAlignment="1">
      <alignment horizontal="center" vertical="center"/>
    </xf>
    <xf numFmtId="3" fontId="38" fillId="0" borderId="80" xfId="127" applyNumberFormat="1" applyFont="1" applyBorder="1" applyAlignment="1">
      <alignment horizontal="center" vertical="center"/>
    </xf>
    <xf numFmtId="3" fontId="38" fillId="0" borderId="98" xfId="127" applyNumberFormat="1" applyFont="1" applyBorder="1" applyAlignment="1">
      <alignment horizontal="center" vertical="center"/>
    </xf>
    <xf numFmtId="0" fontId="38" fillId="36" borderId="85"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8"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8" fillId="0" borderId="78" xfId="0" applyNumberFormat="1" applyFont="1" applyBorder="1" applyAlignment="1">
      <alignment horizontal="center" vertical="center"/>
    </xf>
    <xf numFmtId="3" fontId="38"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8" fillId="0" borderId="107" xfId="0" applyNumberFormat="1" applyFont="1" applyBorder="1" applyAlignment="1">
      <alignment horizontal="center" vertical="center"/>
    </xf>
    <xf numFmtId="3" fontId="38"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5"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7" fillId="0" borderId="27" xfId="31328" applyBorder="1" applyAlignment="1">
      <alignment horizontal="left" vertical="center" wrapText="1"/>
    </xf>
    <xf numFmtId="0" fontId="38" fillId="0" borderId="66" xfId="0" applyFont="1" applyBorder="1" applyAlignment="1">
      <alignment horizontal="center" vertical="center" wrapText="1"/>
    </xf>
    <xf numFmtId="0" fontId="0" fillId="0" borderId="66" xfId="0" applyBorder="1" applyAlignment="1">
      <alignment horizontal="center" vertical="center" wrapText="1"/>
    </xf>
    <xf numFmtId="0" fontId="38"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8" fillId="36" borderId="30" xfId="0" applyFont="1" applyFill="1" applyBorder="1" applyAlignment="1">
      <alignment horizontal="center" vertical="center" wrapText="1"/>
    </xf>
    <xf numFmtId="0" fontId="38" fillId="36" borderId="131" xfId="0" applyFont="1" applyFill="1" applyBorder="1" applyAlignment="1">
      <alignment horizontal="center" vertical="center" wrapText="1"/>
    </xf>
    <xf numFmtId="0" fontId="38"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38"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8" fillId="0" borderId="79" xfId="39" applyNumberFormat="1" applyFont="1" applyBorder="1" applyAlignment="1">
      <alignment horizontal="center" vertical="center" wrapText="1"/>
    </xf>
    <xf numFmtId="37" fontId="38" fillId="0" borderId="80" xfId="39" applyNumberFormat="1"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3" fontId="115" fillId="0" borderId="53" xfId="31323" applyNumberFormat="1" applyFont="1" applyBorder="1" applyAlignment="1">
      <alignment horizontal="center" vertical="center"/>
    </xf>
    <xf numFmtId="3" fontId="38" fillId="0" borderId="132" xfId="127" applyNumberFormat="1" applyFont="1" applyBorder="1" applyAlignment="1">
      <alignment horizontal="center" vertical="center"/>
    </xf>
    <xf numFmtId="9" fontId="115" fillId="0" borderId="38" xfId="127" applyNumberFormat="1" applyBorder="1" applyAlignment="1">
      <alignment horizontal="center" vertical="center"/>
    </xf>
    <xf numFmtId="3" fontId="38" fillId="0" borderId="133" xfId="127" applyNumberFormat="1" applyFont="1" applyBorder="1" applyAlignment="1">
      <alignment horizontal="center" vertical="center"/>
    </xf>
    <xf numFmtId="9" fontId="38" fillId="0" borderId="106" xfId="127" applyNumberFormat="1" applyFont="1" applyBorder="1" applyAlignment="1">
      <alignment horizontal="center" vertical="center"/>
    </xf>
    <xf numFmtId="3" fontId="115" fillId="0" borderId="32" xfId="0" applyNumberFormat="1" applyFont="1" applyBorder="1"/>
    <xf numFmtId="3" fontId="115" fillId="0" borderId="29" xfId="0" applyNumberFormat="1" applyFont="1" applyBorder="1"/>
    <xf numFmtId="3" fontId="115" fillId="0" borderId="31" xfId="0" applyNumberFormat="1" applyFont="1" applyBorder="1"/>
    <xf numFmtId="3" fontId="115" fillId="0" borderId="8" xfId="0" applyNumberFormat="1" applyFont="1" applyBorder="1"/>
    <xf numFmtId="3" fontId="115" fillId="0" borderId="31" xfId="1" applyNumberFormat="1" applyFont="1" applyBorder="1"/>
    <xf numFmtId="3" fontId="115" fillId="0" borderId="71" xfId="0" applyNumberFormat="1" applyFont="1" applyBorder="1"/>
    <xf numFmtId="3" fontId="115" fillId="0" borderId="26" xfId="0" applyNumberFormat="1" applyFont="1" applyBorder="1"/>
    <xf numFmtId="3" fontId="38" fillId="0" borderId="75" xfId="0" applyNumberFormat="1" applyFont="1" applyBorder="1"/>
    <xf numFmtId="3" fontId="38" fillId="0" borderId="79" xfId="0" applyNumberFormat="1" applyFont="1" applyBorder="1"/>
    <xf numFmtId="3" fontId="115" fillId="0" borderId="24" xfId="0" applyNumberFormat="1" applyFont="1" applyBorder="1"/>
    <xf numFmtId="3" fontId="115" fillId="0" borderId="38" xfId="0" applyNumberFormat="1" applyFont="1" applyBorder="1"/>
    <xf numFmtId="3" fontId="115" fillId="0" borderId="59" xfId="0" applyNumberFormat="1" applyFont="1" applyBorder="1"/>
    <xf numFmtId="3" fontId="115" fillId="0" borderId="60" xfId="0" applyNumberFormat="1" applyFont="1" applyBorder="1"/>
    <xf numFmtId="3" fontId="115" fillId="0" borderId="25" xfId="0" applyNumberFormat="1" applyFont="1" applyBorder="1"/>
    <xf numFmtId="3" fontId="115" fillId="0" borderId="44" xfId="0" applyNumberFormat="1" applyFont="1" applyBorder="1"/>
    <xf numFmtId="3" fontId="38" fillId="0" borderId="78" xfId="0" applyNumberFormat="1" applyFont="1" applyBorder="1"/>
    <xf numFmtId="3" fontId="38" fillId="0" borderId="80" xfId="0" applyNumberFormat="1" applyFont="1" applyBorder="1"/>
    <xf numFmtId="0" fontId="38" fillId="36" borderId="134" xfId="0" applyFont="1" applyFill="1" applyBorder="1" applyAlignment="1">
      <alignment wrapText="1"/>
    </xf>
    <xf numFmtId="0" fontId="38" fillId="36" borderId="35" xfId="0" applyFont="1" applyFill="1" applyBorder="1" applyAlignment="1">
      <alignment horizontal="center"/>
    </xf>
    <xf numFmtId="0" fontId="38" fillId="36" borderId="26" xfId="0" applyFont="1" applyFill="1" applyBorder="1" applyAlignment="1">
      <alignment horizontal="center"/>
    </xf>
    <xf numFmtId="0" fontId="38" fillId="36" borderId="33" xfId="0" applyFont="1" applyFill="1" applyBorder="1" applyAlignment="1">
      <alignment horizontal="center"/>
    </xf>
    <xf numFmtId="0" fontId="38" fillId="36" borderId="135" xfId="0" applyFont="1" applyFill="1" applyBorder="1" applyAlignment="1">
      <alignment horizontal="center"/>
    </xf>
    <xf numFmtId="0" fontId="38" fillId="36" borderId="136" xfId="0" applyFont="1" applyFill="1" applyBorder="1" applyAlignment="1">
      <alignment horizontal="center"/>
    </xf>
    <xf numFmtId="0" fontId="38"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8" fillId="0" borderId="143" xfId="0" quotePrefix="1" applyFont="1" applyBorder="1" applyAlignment="1">
      <alignment horizontal="left" wrapText="1"/>
    </xf>
    <xf numFmtId="9" fontId="38" fillId="0" borderId="60" xfId="0" applyNumberFormat="1" applyFont="1" applyBorder="1" applyAlignment="1">
      <alignment horizontal="right" vertical="center"/>
    </xf>
    <xf numFmtId="0" fontId="38" fillId="0" borderId="144" xfId="0" applyFont="1" applyBorder="1" applyAlignment="1">
      <alignment wrapText="1"/>
    </xf>
    <xf numFmtId="42" fontId="38" fillId="0" borderId="114" xfId="0" applyNumberFormat="1" applyFont="1" applyBorder="1" applyAlignment="1">
      <alignment horizontal="right" vertical="center"/>
    </xf>
    <xf numFmtId="42" fontId="38" fillId="0" borderId="30" xfId="0" applyNumberFormat="1" applyFont="1" applyBorder="1" applyAlignment="1">
      <alignment horizontal="right" vertical="center"/>
    </xf>
    <xf numFmtId="42" fontId="38" fillId="0" borderId="131" xfId="0" applyNumberFormat="1" applyFont="1" applyBorder="1" applyAlignment="1">
      <alignment horizontal="right" vertical="center"/>
    </xf>
    <xf numFmtId="42" fontId="38" fillId="0" borderId="145" xfId="0" applyNumberFormat="1" applyFont="1" applyBorder="1" applyAlignment="1">
      <alignment horizontal="right" vertical="center"/>
    </xf>
    <xf numFmtId="42" fontId="38" fillId="0" borderId="146" xfId="0" applyNumberFormat="1" applyFont="1" applyBorder="1" applyAlignment="1">
      <alignment horizontal="right" vertical="center"/>
    </xf>
    <xf numFmtId="9" fontId="38" fillId="0" borderId="114" xfId="0" applyNumberFormat="1" applyFont="1" applyBorder="1" applyAlignment="1">
      <alignment horizontal="right" vertical="center"/>
    </xf>
    <xf numFmtId="9" fontId="38" fillId="0" borderId="30" xfId="0" applyNumberFormat="1" applyFont="1" applyBorder="1" applyAlignment="1">
      <alignment horizontal="right" vertical="center"/>
    </xf>
    <xf numFmtId="9" fontId="38" fillId="0" borderId="54" xfId="0" applyNumberFormat="1" applyFont="1" applyBorder="1" applyAlignment="1">
      <alignment horizontal="right" vertical="center"/>
    </xf>
    <xf numFmtId="0" fontId="38" fillId="0" borderId="137" xfId="127" applyFont="1" applyBorder="1" applyAlignment="1">
      <alignment horizontal="center"/>
    </xf>
    <xf numFmtId="0" fontId="38" fillId="0" borderId="37" xfId="127" applyFont="1" applyBorder="1" applyAlignment="1">
      <alignment horizontal="center"/>
    </xf>
    <xf numFmtId="0" fontId="38" fillId="0" borderId="29" xfId="127" applyFont="1" applyBorder="1" applyAlignment="1">
      <alignment horizontal="center"/>
    </xf>
    <xf numFmtId="0" fontId="38" fillId="0" borderId="41" xfId="127" applyFont="1" applyBorder="1" applyAlignment="1">
      <alignment horizontal="center"/>
    </xf>
    <xf numFmtId="0" fontId="0" fillId="0" borderId="138" xfId="127" applyFont="1" applyBorder="1" applyAlignment="1">
      <alignment horizontal="center"/>
    </xf>
    <xf numFmtId="0" fontId="38" fillId="0" borderId="139" xfId="127" applyFont="1" applyBorder="1" applyAlignment="1">
      <alignment horizontal="center"/>
    </xf>
    <xf numFmtId="0" fontId="42" fillId="0" borderId="140" xfId="127" applyFont="1" applyBorder="1" applyAlignment="1">
      <alignment horizontal="justify" wrapText="1"/>
    </xf>
    <xf numFmtId="0" fontId="42" fillId="0" borderId="113" xfId="127" applyFont="1" applyBorder="1" applyAlignment="1">
      <alignment horizontal="center" wrapText="1"/>
    </xf>
    <xf numFmtId="0" fontId="42" fillId="0" borderId="103" xfId="127" applyFont="1" applyBorder="1" applyAlignment="1">
      <alignment horizontal="center" wrapText="1"/>
    </xf>
    <xf numFmtId="0" fontId="42" fillId="0" borderId="91" xfId="127" applyFont="1" applyBorder="1" applyAlignment="1">
      <alignment horizontal="center" wrapText="1"/>
    </xf>
    <xf numFmtId="43" fontId="42" fillId="0" borderId="141" xfId="39" applyFont="1" applyFill="1" applyBorder="1" applyAlignment="1">
      <alignment horizontal="center" wrapText="1"/>
    </xf>
    <xf numFmtId="0" fontId="42" fillId="0" borderId="142" xfId="127" applyFont="1" applyBorder="1" applyAlignment="1">
      <alignment horizontal="center" wrapText="1"/>
    </xf>
    <xf numFmtId="0" fontId="42"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8" fillId="0" borderId="145" xfId="0" applyNumberFormat="1" applyFont="1" applyBorder="1"/>
    <xf numFmtId="42" fontId="38" fillId="0" borderId="30" xfId="0" applyNumberFormat="1" applyFont="1" applyBorder="1"/>
    <xf numFmtId="42" fontId="38" fillId="0" borderId="146" xfId="0" applyNumberFormat="1" applyFont="1" applyBorder="1"/>
    <xf numFmtId="42" fontId="38"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5" fillId="36" borderId="8" xfId="528" applyFill="1" applyBorder="1"/>
    <xf numFmtId="0" fontId="38" fillId="36" borderId="8" xfId="528" quotePrefix="1" applyFont="1" applyFill="1" applyBorder="1" applyAlignment="1">
      <alignment horizontal="center" wrapText="1"/>
    </xf>
    <xf numFmtId="0" fontId="38" fillId="36" borderId="8" xfId="528" applyFont="1" applyFill="1" applyBorder="1" applyAlignment="1">
      <alignment horizontal="center" wrapText="1"/>
    </xf>
    <xf numFmtId="0" fontId="38" fillId="36" borderId="8" xfId="528" applyFont="1" applyFill="1" applyBorder="1" applyAlignment="1">
      <alignment wrapText="1"/>
    </xf>
    <xf numFmtId="0" fontId="38" fillId="36" borderId="8" xfId="528" applyFont="1" applyFill="1" applyBorder="1" applyAlignment="1">
      <alignment horizontal="center"/>
    </xf>
    <xf numFmtId="0" fontId="115" fillId="0" borderId="8" xfId="528" quotePrefix="1" applyBorder="1" applyAlignment="1">
      <alignment horizontal="left" wrapText="1"/>
    </xf>
    <xf numFmtId="42" fontId="115" fillId="0" borderId="8" xfId="528" applyNumberFormat="1" applyBorder="1" applyAlignment="1">
      <alignment horizontal="right"/>
    </xf>
    <xf numFmtId="9" fontId="115" fillId="0" borderId="8" xfId="528" applyNumberFormat="1" applyBorder="1"/>
    <xf numFmtId="0" fontId="115" fillId="0" borderId="8" xfId="528" applyBorder="1" applyAlignment="1">
      <alignment wrapText="1"/>
    </xf>
    <xf numFmtId="0" fontId="115" fillId="0" borderId="8" xfId="528" applyBorder="1"/>
    <xf numFmtId="0" fontId="38" fillId="0" borderId="8" xfId="528" quotePrefix="1" applyFont="1" applyBorder="1" applyAlignment="1">
      <alignment horizontal="left" wrapText="1"/>
    </xf>
    <xf numFmtId="42" fontId="38" fillId="0" borderId="8" xfId="528" applyNumberFormat="1" applyFont="1" applyBorder="1" applyAlignment="1">
      <alignment horizontal="right"/>
    </xf>
    <xf numFmtId="9" fontId="38" fillId="0" borderId="8" xfId="528" applyNumberFormat="1" applyFont="1" applyBorder="1"/>
    <xf numFmtId="0" fontId="38" fillId="0" borderId="8" xfId="528" applyFont="1" applyBorder="1" applyAlignment="1">
      <alignment wrapText="1"/>
    </xf>
    <xf numFmtId="0" fontId="38" fillId="0" borderId="8" xfId="127" applyFont="1" applyBorder="1" applyAlignment="1">
      <alignment horizontal="center"/>
    </xf>
    <xf numFmtId="42" fontId="38" fillId="0" borderId="8" xfId="127" applyNumberFormat="1" applyFont="1" applyBorder="1" applyAlignment="1">
      <alignment horizontal="right"/>
    </xf>
    <xf numFmtId="42" fontId="115" fillId="0" borderId="8" xfId="127" applyNumberFormat="1" applyBorder="1" applyAlignment="1">
      <alignment horizontal="right"/>
    </xf>
    <xf numFmtId="0" fontId="115" fillId="0" borderId="8" xfId="127" applyBorder="1" applyAlignment="1">
      <alignment horizontal="justify" vertical="top" wrapText="1"/>
    </xf>
    <xf numFmtId="42" fontId="115" fillId="37" borderId="8" xfId="64" applyNumberFormat="1" applyFont="1" applyFill="1" applyBorder="1" applyAlignment="1">
      <alignment horizontal="right" wrapText="1"/>
    </xf>
    <xf numFmtId="9" fontId="115" fillId="37" borderId="8" xfId="187" applyFont="1" applyFill="1" applyBorder="1" applyAlignment="1">
      <alignment horizontal="center" wrapText="1"/>
    </xf>
    <xf numFmtId="3" fontId="115" fillId="0" borderId="60" xfId="31323" applyNumberFormat="1" applyFont="1" applyBorder="1" applyAlignment="1">
      <alignment horizontal="center" vertical="center"/>
    </xf>
    <xf numFmtId="3" fontId="115" fillId="0" borderId="36" xfId="127" applyNumberFormat="1" applyBorder="1" applyAlignment="1">
      <alignment horizontal="center" vertical="center"/>
    </xf>
    <xf numFmtId="3" fontId="115" fillId="0" borderId="35" xfId="127" applyNumberFormat="1" applyBorder="1" applyAlignment="1">
      <alignment horizontal="center" vertical="center"/>
    </xf>
    <xf numFmtId="3" fontId="38" fillId="0" borderId="96" xfId="127" applyNumberFormat="1" applyFont="1" applyBorder="1" applyAlignment="1">
      <alignment horizontal="center" vertical="center"/>
    </xf>
    <xf numFmtId="3" fontId="38" fillId="0" borderId="97" xfId="127" applyNumberFormat="1" applyFont="1" applyBorder="1" applyAlignment="1">
      <alignment horizontal="center" vertical="center"/>
    </xf>
    <xf numFmtId="3" fontId="115" fillId="0" borderId="29" xfId="31331" applyNumberFormat="1" applyFont="1" applyFill="1" applyBorder="1" applyAlignment="1">
      <alignment horizontal="center" vertical="center"/>
    </xf>
    <xf numFmtId="3" fontId="115" fillId="0" borderId="8" xfId="31331" applyNumberFormat="1" applyFont="1" applyFill="1" applyBorder="1" applyAlignment="1">
      <alignment horizontal="center" vertical="center"/>
    </xf>
    <xf numFmtId="9" fontId="38" fillId="36" borderId="103" xfId="127" applyNumberFormat="1" applyFont="1" applyFill="1" applyBorder="1" applyAlignment="1">
      <alignment horizontal="center" vertical="center" wrapText="1"/>
    </xf>
    <xf numFmtId="0" fontId="115" fillId="0" borderId="59" xfId="127" applyBorder="1" applyAlignment="1">
      <alignment horizontal="left"/>
    </xf>
    <xf numFmtId="171" fontId="115" fillId="0" borderId="8" xfId="127" applyNumberFormat="1" applyBorder="1" applyAlignment="1">
      <alignment horizontal="center" vertical="center"/>
    </xf>
    <xf numFmtId="3" fontId="115" fillId="0" borderId="8" xfId="16259" applyNumberFormat="1" applyBorder="1" applyAlignment="1">
      <alignment horizontal="center" vertical="center"/>
    </xf>
    <xf numFmtId="171" fontId="115" fillId="0" borderId="60" xfId="127" applyNumberFormat="1" applyBorder="1" applyAlignment="1">
      <alignment horizontal="center" vertical="center"/>
    </xf>
    <xf numFmtId="3" fontId="115" fillId="0" borderId="8" xfId="16266" applyNumberFormat="1" applyBorder="1" applyAlignment="1">
      <alignment horizontal="center" vertical="center"/>
    </xf>
    <xf numFmtId="10" fontId="115" fillId="0" borderId="60" xfId="127" applyNumberFormat="1" applyBorder="1" applyAlignment="1">
      <alignment horizontal="center" vertical="center"/>
    </xf>
    <xf numFmtId="0" fontId="115" fillId="0" borderId="25" xfId="127" applyBorder="1" applyAlignment="1">
      <alignment horizontal="left"/>
    </xf>
    <xf numFmtId="37" fontId="115" fillId="0" borderId="8" xfId="39" applyNumberFormat="1" applyFont="1" applyFill="1" applyBorder="1" applyAlignment="1">
      <alignment horizontal="center" vertical="center" wrapText="1"/>
    </xf>
    <xf numFmtId="0" fontId="115" fillId="0" borderId="27" xfId="31328" applyFont="1" applyBorder="1" applyAlignment="1">
      <alignment horizontal="left" vertical="center" wrapText="1"/>
    </xf>
    <xf numFmtId="0" fontId="38" fillId="0" borderId="66" xfId="127" applyFont="1" applyBorder="1" applyAlignment="1">
      <alignment horizontal="center" vertical="center" wrapText="1"/>
    </xf>
    <xf numFmtId="0" fontId="115" fillId="0" borderId="66" xfId="127" applyBorder="1" applyAlignment="1">
      <alignment horizontal="center" vertical="center" wrapText="1"/>
    </xf>
    <xf numFmtId="0" fontId="38" fillId="0" borderId="42" xfId="127" applyFont="1" applyBorder="1" applyAlignment="1">
      <alignment horizontal="center" vertical="center" wrapText="1"/>
    </xf>
    <xf numFmtId="37" fontId="115" fillId="0" borderId="29" xfId="39" applyNumberFormat="1" applyFont="1" applyFill="1" applyBorder="1" applyAlignment="1">
      <alignment horizontal="center" vertical="center" wrapText="1"/>
    </xf>
    <xf numFmtId="0" fontId="38" fillId="36" borderId="131" xfId="127" applyFont="1" applyFill="1" applyBorder="1" applyAlignment="1">
      <alignment horizontal="center" vertical="center" wrapText="1"/>
    </xf>
    <xf numFmtId="37" fontId="115" fillId="0" borderId="38" xfId="39" applyNumberFormat="1" applyFont="1" applyFill="1" applyBorder="1" applyAlignment="1">
      <alignment horizontal="center" vertical="center" wrapText="1"/>
    </xf>
    <xf numFmtId="37" fontId="115" fillId="0" borderId="60" xfId="39" applyNumberFormat="1" applyFont="1" applyFill="1" applyBorder="1" applyAlignment="1">
      <alignment horizontal="center" vertical="center" wrapText="1"/>
    </xf>
    <xf numFmtId="0" fontId="115" fillId="39" borderId="115" xfId="127" applyFill="1" applyBorder="1" applyAlignment="1">
      <alignment vertical="center" wrapText="1"/>
    </xf>
    <xf numFmtId="0" fontId="115" fillId="39" borderId="101" xfId="127" applyFill="1" applyBorder="1" applyAlignment="1">
      <alignment vertical="center" wrapText="1"/>
    </xf>
    <xf numFmtId="10" fontId="38" fillId="0" borderId="80" xfId="127" applyNumberFormat="1" applyFont="1" applyBorder="1" applyAlignment="1">
      <alignment horizontal="center" vertical="center"/>
    </xf>
    <xf numFmtId="0" fontId="38" fillId="43" borderId="24" xfId="0" applyFont="1" applyFill="1" applyBorder="1"/>
    <xf numFmtId="0" fontId="38" fillId="43" borderId="103" xfId="0" applyFont="1" applyFill="1" applyBorder="1"/>
    <xf numFmtId="0" fontId="38" fillId="43" borderId="113" xfId="0" applyFont="1" applyFill="1" applyBorder="1"/>
    <xf numFmtId="0" fontId="38" fillId="43" borderId="29" xfId="0" applyFont="1" applyFill="1" applyBorder="1"/>
    <xf numFmtId="0" fontId="38" fillId="43" borderId="37" xfId="0" applyFont="1" applyFill="1" applyBorder="1"/>
    <xf numFmtId="0" fontId="38" fillId="43" borderId="65" xfId="0" applyFont="1" applyFill="1" applyBorder="1"/>
    <xf numFmtId="0" fontId="0" fillId="43" borderId="36" xfId="0" applyFill="1" applyBorder="1"/>
    <xf numFmtId="0" fontId="38" fillId="43" borderId="36" xfId="0" applyFont="1" applyFill="1" applyBorder="1"/>
    <xf numFmtId="0" fontId="0" fillId="0" borderId="37" xfId="0" applyBorder="1"/>
    <xf numFmtId="0" fontId="38" fillId="0" borderId="65" xfId="0" applyFont="1" applyBorder="1"/>
    <xf numFmtId="0" fontId="0" fillId="0" borderId="67" xfId="0" applyBorder="1"/>
    <xf numFmtId="0" fontId="0" fillId="43" borderId="74" xfId="0" applyFill="1" applyBorder="1"/>
    <xf numFmtId="0" fontId="38" fillId="43" borderId="74" xfId="0" applyFont="1" applyFill="1" applyBorder="1"/>
    <xf numFmtId="0" fontId="0" fillId="0" borderId="74" xfId="0" applyBorder="1"/>
    <xf numFmtId="0" fontId="0" fillId="0" borderId="25" xfId="0" applyBorder="1"/>
    <xf numFmtId="0" fontId="0" fillId="43" borderId="35" xfId="0" applyFill="1" applyBorder="1"/>
    <xf numFmtId="0" fontId="38"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5" fillId="36" borderId="89" xfId="2" applyNumberFormat="1" applyFont="1" applyFill="1" applyBorder="1"/>
    <xf numFmtId="165" fontId="115" fillId="36" borderId="90" xfId="2" applyNumberFormat="1" applyFont="1" applyFill="1" applyBorder="1"/>
    <xf numFmtId="165" fontId="115" fillId="36" borderId="105" xfId="2" applyNumberFormat="1" applyFont="1" applyFill="1" applyBorder="1"/>
    <xf numFmtId="0" fontId="115" fillId="36" borderId="89" xfId="132" applyFill="1" applyBorder="1"/>
    <xf numFmtId="0" fontId="115" fillId="36" borderId="90" xfId="132" applyFill="1" applyBorder="1"/>
    <xf numFmtId="0" fontId="115" fillId="36" borderId="105" xfId="132" applyFill="1" applyBorder="1"/>
    <xf numFmtId="42" fontId="0" fillId="0" borderId="63" xfId="703" applyNumberFormat="1" applyFont="1" applyBorder="1" applyAlignment="1">
      <alignment vertical="top"/>
    </xf>
    <xf numFmtId="0" fontId="122" fillId="0" borderId="31" xfId="528" applyFont="1" applyBorder="1"/>
    <xf numFmtId="0" fontId="114"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1" fillId="0" borderId="0" xfId="528" applyFont="1" applyAlignment="1">
      <alignment horizontal="center"/>
    </xf>
    <xf numFmtId="0" fontId="38"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4" fillId="0" borderId="31" xfId="528" applyFont="1" applyBorder="1" applyAlignment="1">
      <alignment horizontal="center"/>
    </xf>
    <xf numFmtId="0" fontId="122" fillId="0" borderId="31" xfId="528" applyFont="1" applyBorder="1" applyAlignment="1">
      <alignment horizontal="center"/>
    </xf>
    <xf numFmtId="0" fontId="114"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4" fillId="0" borderId="148" xfId="528" applyFont="1" applyBorder="1"/>
    <xf numFmtId="0" fontId="114" fillId="0" borderId="59" xfId="0" applyFont="1" applyBorder="1"/>
    <xf numFmtId="0" fontId="114" fillId="0" borderId="24" xfId="0" applyFont="1" applyBorder="1"/>
    <xf numFmtId="0" fontId="110" fillId="0" borderId="0" xfId="0" applyFont="1" applyAlignment="1">
      <alignment wrapText="1"/>
    </xf>
    <xf numFmtId="0" fontId="38" fillId="42" borderId="75" xfId="0" applyFont="1" applyFill="1" applyBorder="1" applyAlignment="1">
      <alignment horizontal="center" vertical="center" wrapText="1"/>
    </xf>
    <xf numFmtId="0" fontId="114" fillId="0" borderId="0" xfId="0" applyFont="1" applyAlignment="1">
      <alignment horizontal="center" vertical="center"/>
    </xf>
    <xf numFmtId="0" fontId="0" fillId="0" borderId="0" xfId="0" applyAlignment="1">
      <alignment horizontal="center" vertical="center"/>
    </xf>
    <xf numFmtId="0" fontId="38" fillId="0" borderId="29" xfId="0" applyFont="1" applyBorder="1" applyAlignment="1">
      <alignment horizontal="center"/>
    </xf>
    <xf numFmtId="3" fontId="38" fillId="0" borderId="46" xfId="4" applyNumberFormat="1" applyFont="1" applyBorder="1"/>
    <xf numFmtId="0" fontId="0" fillId="0" borderId="149" xfId="0" applyBorder="1"/>
    <xf numFmtId="0" fontId="38" fillId="36" borderId="150" xfId="0" applyFont="1" applyFill="1" applyBorder="1" applyAlignment="1">
      <alignment horizontal="center"/>
    </xf>
    <xf numFmtId="0" fontId="38" fillId="0" borderId="150" xfId="0" applyFont="1" applyBorder="1" applyAlignment="1">
      <alignment horizontal="center"/>
    </xf>
    <xf numFmtId="0" fontId="38" fillId="0" borderId="32" xfId="528" applyFont="1" applyBorder="1"/>
    <xf numFmtId="0" fontId="38" fillId="36" borderId="24" xfId="0" applyFont="1" applyFill="1" applyBorder="1" applyAlignment="1">
      <alignment horizontal="center" vertical="center"/>
    </xf>
    <xf numFmtId="164" fontId="75" fillId="0" borderId="8" xfId="0" applyNumberFormat="1" applyFont="1" applyBorder="1"/>
    <xf numFmtId="175" fontId="75" fillId="0" borderId="8" xfId="0" applyNumberFormat="1" applyFont="1" applyBorder="1"/>
    <xf numFmtId="164" fontId="75" fillId="0" borderId="8" xfId="39" applyNumberFormat="1" applyFont="1" applyFill="1" applyBorder="1"/>
    <xf numFmtId="0" fontId="38" fillId="0" borderId="59" xfId="0" applyFont="1" applyBorder="1"/>
    <xf numFmtId="9" fontId="0" fillId="0" borderId="60" xfId="703" applyNumberFormat="1" applyFont="1" applyBorder="1" applyAlignment="1">
      <alignment vertical="center"/>
    </xf>
    <xf numFmtId="0" fontId="109" fillId="0" borderId="59" xfId="0" quotePrefix="1" applyFont="1" applyBorder="1" applyAlignment="1">
      <alignment horizontal="left"/>
    </xf>
    <xf numFmtId="0" fontId="0" fillId="0" borderId="59" xfId="0" quotePrefix="1" applyBorder="1" applyAlignment="1">
      <alignment horizontal="left"/>
    </xf>
    <xf numFmtId="0" fontId="38" fillId="36" borderId="27" xfId="0" applyFont="1" applyFill="1" applyBorder="1" applyAlignment="1">
      <alignment horizontal="center" vertical="center"/>
    </xf>
    <xf numFmtId="0" fontId="38" fillId="0" borderId="63" xfId="0" applyFont="1" applyBorder="1"/>
    <xf numFmtId="0" fontId="109"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8"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8"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8" fillId="36" borderId="5" xfId="0" applyFont="1" applyFill="1" applyBorder="1" applyAlignment="1">
      <alignment horizontal="center"/>
    </xf>
    <xf numFmtId="165" fontId="0" fillId="0" borderId="36" xfId="703" applyNumberFormat="1" applyFont="1" applyFill="1" applyBorder="1" applyAlignment="1">
      <alignment vertical="center"/>
    </xf>
    <xf numFmtId="0" fontId="38"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8"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9" fillId="0" borderId="43" xfId="0" applyFont="1" applyBorder="1"/>
    <xf numFmtId="0" fontId="109"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8" fillId="0" borderId="78" xfId="0" applyNumberFormat="1" applyFont="1" applyBorder="1"/>
    <xf numFmtId="6" fontId="38" fillId="0" borderId="79" xfId="0" applyNumberFormat="1" applyFont="1" applyBorder="1"/>
    <xf numFmtId="6" fontId="38" fillId="0" borderId="80" xfId="0" applyNumberFormat="1" applyFont="1" applyBorder="1"/>
    <xf numFmtId="6" fontId="38" fillId="0" borderId="107" xfId="0" applyNumberFormat="1" applyFont="1" applyBorder="1"/>
    <xf numFmtId="6" fontId="38"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0" fontId="39" fillId="0" borderId="0" xfId="0" applyFont="1" applyAlignment="1">
      <alignment horizontal="center"/>
    </xf>
    <xf numFmtId="0" fontId="123" fillId="0" borderId="0" xfId="0" applyFont="1"/>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5" fillId="0" borderId="27" xfId="703" applyNumberFormat="1" applyFont="1" applyBorder="1" applyAlignment="1">
      <alignment vertical="top"/>
    </xf>
    <xf numFmtId="6" fontId="115"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4" fillId="0" borderId="32" xfId="0" applyFont="1" applyBorder="1"/>
    <xf numFmtId="14" fontId="0" fillId="0" borderId="36" xfId="0" applyNumberFormat="1" applyBorder="1"/>
    <xf numFmtId="0" fontId="75" fillId="0" borderId="25" xfId="0" applyFont="1" applyBorder="1"/>
    <xf numFmtId="0" fontId="75" fillId="0" borderId="24" xfId="0" applyFont="1" applyBorder="1"/>
    <xf numFmtId="0" fontId="38" fillId="0" borderId="38" xfId="0" applyFont="1" applyBorder="1" applyAlignment="1">
      <alignment horizontal="right"/>
    </xf>
    <xf numFmtId="0" fontId="38" fillId="0" borderId="151" xfId="0" applyFont="1" applyBorder="1" applyAlignment="1">
      <alignment horizontal="right"/>
    </xf>
    <xf numFmtId="0" fontId="0" fillId="0" borderId="53" xfId="0" applyBorder="1"/>
    <xf numFmtId="10" fontId="75" fillId="0" borderId="60" xfId="187" applyNumberFormat="1" applyFont="1" applyFill="1" applyBorder="1"/>
    <xf numFmtId="10" fontId="75" fillId="37" borderId="60" xfId="0" applyNumberFormat="1" applyFont="1" applyFill="1" applyBorder="1"/>
    <xf numFmtId="10" fontId="75" fillId="0" borderId="60" xfId="0" applyNumberFormat="1" applyFont="1" applyBorder="1"/>
    <xf numFmtId="10" fontId="75" fillId="0" borderId="60" xfId="187" applyNumberFormat="1" applyFont="1" applyBorder="1"/>
    <xf numFmtId="10" fontId="0" fillId="0" borderId="60" xfId="187"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60" xfId="0" applyNumberFormat="1" applyFill="1" applyBorder="1"/>
    <xf numFmtId="0" fontId="0" fillId="35" borderId="63" xfId="0" applyFill="1"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37" borderId="26" xfId="0" applyFill="1" applyBorder="1" applyAlignment="1">
      <alignment vertical="center"/>
    </xf>
    <xf numFmtId="0" fontId="0" fillId="37" borderId="26" xfId="0" applyFill="1" applyBorder="1"/>
    <xf numFmtId="0" fontId="0" fillId="37" borderId="78" xfId="0" applyFill="1" applyBorder="1" applyAlignment="1">
      <alignment vertical="center"/>
    </xf>
    <xf numFmtId="0" fontId="114" fillId="0" borderId="36" xfId="0" applyFont="1" applyBorder="1"/>
    <xf numFmtId="0" fontId="114" fillId="0" borderId="37" xfId="0" applyFont="1" applyBorder="1"/>
    <xf numFmtId="0" fontId="75" fillId="0" borderId="8" xfId="0" applyFont="1" applyBorder="1" applyAlignment="1">
      <alignment vertical="center"/>
    </xf>
    <xf numFmtId="0" fontId="114" fillId="0" borderId="8" xfId="0" applyFont="1" applyBorder="1"/>
    <xf numFmtId="165" fontId="75" fillId="0" borderId="8" xfId="2" applyNumberFormat="1" applyFont="1" applyFill="1" applyBorder="1"/>
    <xf numFmtId="164" fontId="75" fillId="0" borderId="79" xfId="0" applyNumberFormat="1" applyFont="1" applyBorder="1"/>
    <xf numFmtId="165" fontId="75" fillId="0" borderId="79" xfId="2" applyNumberFormat="1" applyFont="1" applyFill="1" applyBorder="1"/>
    <xf numFmtId="164" fontId="0" fillId="0" borderId="0" xfId="39" applyNumberFormat="1" applyFont="1" applyFill="1" applyBorder="1"/>
    <xf numFmtId="0" fontId="75" fillId="0" borderId="70" xfId="0" applyFont="1" applyBorder="1" applyAlignment="1">
      <alignment horizontal="center"/>
    </xf>
    <xf numFmtId="0" fontId="75" fillId="0" borderId="69" xfId="0" applyFont="1" applyBorder="1" applyAlignment="1">
      <alignment horizontal="center"/>
    </xf>
    <xf numFmtId="165" fontId="115" fillId="0" borderId="110" xfId="31334" applyNumberFormat="1" applyFont="1" applyFill="1" applyBorder="1"/>
    <xf numFmtId="165" fontId="115" fillId="0" borderId="111" xfId="2" applyNumberFormat="1" applyFont="1" applyFill="1" applyBorder="1"/>
    <xf numFmtId="165" fontId="115" fillId="0" borderId="112" xfId="2" applyNumberFormat="1" applyFont="1" applyFill="1" applyBorder="1"/>
    <xf numFmtId="0" fontId="38" fillId="0" borderId="78" xfId="0" applyFont="1" applyBorder="1" applyAlignment="1">
      <alignment horizontal="center" vertical="center" wrapText="1" readingOrder="1"/>
    </xf>
    <xf numFmtId="0" fontId="38" fillId="0" borderId="79" xfId="0" applyFont="1" applyBorder="1" applyAlignment="1">
      <alignment horizontal="center" vertical="center" wrapText="1" readingOrder="1"/>
    </xf>
    <xf numFmtId="0" fontId="38" fillId="0" borderId="80" xfId="0" applyFont="1" applyBorder="1" applyAlignment="1">
      <alignment horizontal="center" vertical="center" wrapText="1" readingOrder="1"/>
    </xf>
    <xf numFmtId="0" fontId="0" fillId="0" borderId="8" xfId="0" applyBorder="1" applyAlignment="1">
      <alignment horizontal="left" vertical="center" wrapText="1" readingOrder="1"/>
    </xf>
    <xf numFmtId="0" fontId="38" fillId="44" borderId="63" xfId="0" applyFont="1" applyFill="1" applyBorder="1" applyAlignment="1">
      <alignment wrapText="1"/>
    </xf>
    <xf numFmtId="0" fontId="38" fillId="44" borderId="100" xfId="0" applyFont="1" applyFill="1" applyBorder="1" applyAlignment="1">
      <alignment wrapText="1"/>
    </xf>
    <xf numFmtId="0" fontId="38" fillId="44" borderId="105" xfId="0" applyFont="1" applyFill="1" applyBorder="1" applyAlignment="1">
      <alignment wrapText="1"/>
    </xf>
    <xf numFmtId="0" fontId="0" fillId="0" borderId="27" xfId="0" applyBorder="1" applyAlignment="1">
      <alignment wrapText="1"/>
    </xf>
    <xf numFmtId="0" fontId="0" fillId="0" borderId="65" xfId="0" applyBorder="1"/>
    <xf numFmtId="9" fontId="0" fillId="0" borderId="65" xfId="0" applyNumberFormat="1" applyBorder="1"/>
    <xf numFmtId="0" fontId="38" fillId="0" borderId="65" xfId="0" applyFont="1" applyBorder="1" applyAlignment="1">
      <alignment wrapText="1"/>
    </xf>
    <xf numFmtId="0" fontId="38" fillId="0" borderId="32" xfId="0" applyFont="1" applyBorder="1" applyAlignment="1">
      <alignment wrapText="1"/>
    </xf>
    <xf numFmtId="0" fontId="38" fillId="44" borderId="27" xfId="0" applyFont="1" applyFill="1" applyBorder="1" applyAlignment="1">
      <alignment wrapText="1"/>
    </xf>
    <xf numFmtId="0" fontId="38" fillId="44" borderId="32" xfId="0" applyFont="1" applyFill="1" applyBorder="1" applyAlignment="1">
      <alignment wrapText="1"/>
    </xf>
    <xf numFmtId="0" fontId="38" fillId="44" borderId="65" xfId="0" applyFont="1" applyFill="1" applyBorder="1" applyAlignment="1">
      <alignment wrapText="1"/>
    </xf>
    <xf numFmtId="0" fontId="0" fillId="0" borderId="32" xfId="0" applyBorder="1" applyAlignment="1">
      <alignment wrapText="1"/>
    </xf>
    <xf numFmtId="0" fontId="38" fillId="44" borderId="24" xfId="0" applyFont="1" applyFill="1" applyBorder="1" applyAlignment="1">
      <alignment wrapText="1"/>
    </xf>
    <xf numFmtId="0" fontId="38" fillId="44" borderId="37" xfId="0" applyFont="1" applyFill="1" applyBorder="1" applyAlignment="1">
      <alignment wrapText="1"/>
    </xf>
    <xf numFmtId="9" fontId="0" fillId="0" borderId="50" xfId="0" applyNumberFormat="1" applyBorder="1"/>
    <xf numFmtId="0" fontId="0" fillId="0" borderId="48" xfId="0" applyBorder="1"/>
    <xf numFmtId="0" fontId="0" fillId="0" borderId="52" xfId="0" applyBorder="1"/>
    <xf numFmtId="9" fontId="0" fillId="0" borderId="52" xfId="0" applyNumberFormat="1" applyBorder="1"/>
    <xf numFmtId="0" fontId="38" fillId="44" borderId="75" xfId="0" applyFont="1" applyFill="1" applyBorder="1" applyAlignment="1">
      <alignment horizontal="center" vertical="center" wrapText="1"/>
    </xf>
    <xf numFmtId="0" fontId="38" fillId="44" borderId="77" xfId="0" applyFont="1" applyFill="1" applyBorder="1" applyAlignment="1">
      <alignment horizontal="center" vertical="center" wrapText="1"/>
    </xf>
    <xf numFmtId="0" fontId="38" fillId="44" borderId="53" xfId="0" applyFont="1" applyFill="1" applyBorder="1" applyAlignment="1">
      <alignment wrapText="1"/>
    </xf>
    <xf numFmtId="0" fontId="38" fillId="0" borderId="87" xfId="0" applyFont="1" applyBorder="1" applyAlignment="1">
      <alignment wrapText="1"/>
    </xf>
    <xf numFmtId="0" fontId="38" fillId="0" borderId="86" xfId="0" applyFont="1" applyBorder="1" applyAlignment="1">
      <alignment wrapText="1"/>
    </xf>
    <xf numFmtId="9" fontId="0" fillId="0" borderId="65" xfId="0" applyNumberFormat="1" applyBorder="1" applyAlignment="1">
      <alignment wrapText="1"/>
    </xf>
    <xf numFmtId="0" fontId="38" fillId="44" borderId="41" xfId="0" applyFont="1" applyFill="1" applyBorder="1" applyAlignment="1">
      <alignment wrapText="1"/>
    </xf>
    <xf numFmtId="0" fontId="110" fillId="0" borderId="59" xfId="0" applyFont="1" applyBorder="1"/>
    <xf numFmtId="0" fontId="110" fillId="0" borderId="24" xfId="0" applyFont="1" applyBorder="1"/>
    <xf numFmtId="0" fontId="110" fillId="0" borderId="58" xfId="0" applyFont="1" applyBorder="1"/>
    <xf numFmtId="43" fontId="0" fillId="0" borderId="0" xfId="4" applyFont="1"/>
    <xf numFmtId="43" fontId="115" fillId="0" borderId="0" xfId="4" quotePrefix="1" applyAlignment="1">
      <alignment horizontal="left" wrapText="1"/>
    </xf>
    <xf numFmtId="6" fontId="75" fillId="0" borderId="0" xfId="0" applyNumberFormat="1" applyFont="1"/>
    <xf numFmtId="6" fontId="0" fillId="0" borderId="121" xfId="0" applyNumberFormat="1" applyBorder="1"/>
    <xf numFmtId="165" fontId="115" fillId="0" borderId="60" xfId="703" applyNumberFormat="1" applyFont="1" applyBorder="1"/>
    <xf numFmtId="165" fontId="115" fillId="0" borderId="54" xfId="703" applyNumberFormat="1" applyFont="1" applyBorder="1"/>
    <xf numFmtId="176" fontId="0" fillId="0" borderId="0" xfId="0" applyNumberFormat="1" applyAlignment="1">
      <alignment wrapText="1"/>
    </xf>
    <xf numFmtId="6" fontId="0" fillId="0" borderId="0" xfId="0" quotePrefix="1" applyNumberFormat="1" applyAlignment="1">
      <alignment vertical="top"/>
    </xf>
    <xf numFmtId="176" fontId="0" fillId="41" borderId="28" xfId="2" applyNumberFormat="1" applyFont="1" applyFill="1" applyBorder="1"/>
    <xf numFmtId="6" fontId="119" fillId="0" borderId="0" xfId="0" applyNumberFormat="1" applyFont="1"/>
    <xf numFmtId="8" fontId="115" fillId="0" borderId="47" xfId="2" applyNumberFormat="1" applyFont="1" applyFill="1" applyBorder="1"/>
    <xf numFmtId="42" fontId="75" fillId="0" borderId="0" xfId="0" applyNumberFormat="1" applyFont="1"/>
    <xf numFmtId="164" fontId="0" fillId="0" borderId="65" xfId="4" applyNumberFormat="1" applyFont="1" applyBorder="1"/>
    <xf numFmtId="1" fontId="0" fillId="0" borderId="58" xfId="4" quotePrefix="1" applyNumberFormat="1" applyFont="1" applyBorder="1" applyAlignment="1">
      <alignment horizontal="right"/>
    </xf>
    <xf numFmtId="164" fontId="0" fillId="0" borderId="36" xfId="4" applyNumberFormat="1" applyFont="1" applyBorder="1" applyAlignment="1">
      <alignment horizontal="right"/>
    </xf>
    <xf numFmtId="164" fontId="0" fillId="0" borderId="8" xfId="4" applyNumberFormat="1" applyFont="1" applyBorder="1" applyAlignment="1">
      <alignment horizontal="right"/>
    </xf>
    <xf numFmtId="164" fontId="0" fillId="0" borderId="8" xfId="4" applyNumberFormat="1" applyFont="1" applyFill="1" applyBorder="1" applyAlignment="1">
      <alignment horizontal="right"/>
    </xf>
    <xf numFmtId="0" fontId="115" fillId="0" borderId="32" xfId="0" applyFont="1" applyBorder="1" applyAlignment="1">
      <alignment wrapText="1"/>
    </xf>
    <xf numFmtId="175" fontId="114" fillId="0" borderId="27" xfId="703" applyNumberFormat="1" applyFont="1" applyBorder="1" applyAlignment="1">
      <alignment horizontal="right" vertical="center"/>
    </xf>
    <xf numFmtId="175" fontId="114" fillId="0" borderId="29" xfId="703" applyNumberFormat="1" applyFont="1" applyBorder="1" applyAlignment="1">
      <alignment horizontal="right" vertical="center"/>
    </xf>
    <xf numFmtId="175" fontId="0" fillId="0" borderId="65" xfId="703" applyNumberFormat="1" applyFont="1" applyBorder="1" applyAlignment="1">
      <alignment horizontal="right" vertical="center"/>
    </xf>
    <xf numFmtId="5" fontId="75" fillId="0" borderId="121" xfId="0" applyNumberFormat="1" applyFont="1" applyBorder="1"/>
    <xf numFmtId="5" fontId="0" fillId="0" borderId="121" xfId="0" applyNumberFormat="1" applyBorder="1"/>
    <xf numFmtId="0" fontId="115" fillId="0" borderId="0" xfId="0" applyFont="1" applyAlignment="1">
      <alignment wrapText="1"/>
    </xf>
    <xf numFmtId="2" fontId="0" fillId="0" borderId="65" xfId="0" applyNumberFormat="1" applyBorder="1"/>
    <xf numFmtId="2" fontId="38" fillId="44" borderId="37" xfId="0" applyNumberFormat="1" applyFont="1" applyFill="1" applyBorder="1" applyAlignment="1">
      <alignment wrapText="1"/>
    </xf>
    <xf numFmtId="2" fontId="38" fillId="44" borderId="28" xfId="0" applyNumberFormat="1" applyFont="1" applyFill="1" applyBorder="1" applyAlignment="1">
      <alignment wrapText="1"/>
    </xf>
    <xf numFmtId="165" fontId="0" fillId="0" borderId="65" xfId="2" applyNumberFormat="1" applyFont="1" applyBorder="1"/>
    <xf numFmtId="165" fontId="38" fillId="44" borderId="38" xfId="2" applyNumberFormat="1" applyFont="1" applyFill="1" applyBorder="1" applyAlignment="1">
      <alignment wrapText="1"/>
    </xf>
    <xf numFmtId="164" fontId="38" fillId="0" borderId="65" xfId="4" applyNumberFormat="1" applyFont="1" applyBorder="1" applyAlignment="1">
      <alignment wrapText="1"/>
    </xf>
    <xf numFmtId="164" fontId="38" fillId="44" borderId="65" xfId="4" applyNumberFormat="1" applyFont="1" applyFill="1" applyBorder="1" applyAlignment="1">
      <alignment wrapText="1"/>
    </xf>
    <xf numFmtId="164" fontId="38" fillId="44" borderId="37" xfId="4" applyNumberFormat="1" applyFont="1" applyFill="1" applyBorder="1" applyAlignment="1">
      <alignment wrapText="1"/>
    </xf>
    <xf numFmtId="2" fontId="0" fillId="0" borderId="52" xfId="0" applyNumberFormat="1" applyBorder="1"/>
    <xf numFmtId="165" fontId="0" fillId="0" borderId="52" xfId="2" applyNumberFormat="1" applyFont="1" applyBorder="1"/>
    <xf numFmtId="164" fontId="0" fillId="0" borderId="52" xfId="4" applyNumberFormat="1" applyFont="1" applyBorder="1"/>
    <xf numFmtId="0" fontId="38" fillId="44" borderId="60" xfId="0" applyFont="1" applyFill="1" applyBorder="1" applyAlignment="1">
      <alignment wrapText="1"/>
    </xf>
    <xf numFmtId="0" fontId="38" fillId="44" borderId="38" xfId="0" applyFont="1" applyFill="1" applyBorder="1" applyAlignment="1">
      <alignment wrapText="1"/>
    </xf>
    <xf numFmtId="164" fontId="0" fillId="0" borderId="8" xfId="0" applyNumberFormat="1" applyFont="1" applyBorder="1" applyAlignment="1">
      <alignment horizontal="left"/>
    </xf>
    <xf numFmtId="43" fontId="0" fillId="0" borderId="0" xfId="0" applyNumberFormat="1"/>
    <xf numFmtId="0" fontId="115" fillId="0" borderId="0" xfId="127" applyFill="1"/>
    <xf numFmtId="0" fontId="115" fillId="0" borderId="0" xfId="127" applyFill="1" applyAlignment="1">
      <alignment horizontal="center"/>
    </xf>
    <xf numFmtId="0" fontId="0" fillId="0" borderId="27" xfId="0" applyFill="1" applyBorder="1" applyAlignment="1">
      <alignment wrapText="1"/>
    </xf>
    <xf numFmtId="0" fontId="0" fillId="0" borderId="32" xfId="0" applyFill="1" applyBorder="1"/>
    <xf numFmtId="0" fontId="115" fillId="0" borderId="31" xfId="0" applyFont="1" applyFill="1" applyBorder="1" applyAlignment="1">
      <alignment wrapText="1"/>
    </xf>
    <xf numFmtId="0" fontId="115" fillId="0" borderId="32" xfId="0" applyFont="1" applyFill="1" applyBorder="1" applyAlignment="1">
      <alignment wrapText="1"/>
    </xf>
    <xf numFmtId="0" fontId="75" fillId="0" borderId="32" xfId="0" applyFont="1" applyFill="1" applyBorder="1"/>
    <xf numFmtId="0" fontId="106" fillId="44" borderId="77" xfId="0" applyFont="1" applyFill="1" applyBorder="1" applyAlignment="1">
      <alignment horizontal="center" vertical="center" wrapText="1"/>
    </xf>
    <xf numFmtId="0" fontId="75" fillId="0" borderId="32" xfId="0" applyFont="1" applyBorder="1" applyAlignment="1">
      <alignment wrapText="1"/>
    </xf>
    <xf numFmtId="0" fontId="0" fillId="0" borderId="0" xfId="0" applyBorder="1"/>
    <xf numFmtId="164" fontId="0" fillId="0" borderId="0" xfId="4" applyNumberFormat="1" applyFont="1" applyBorder="1"/>
    <xf numFmtId="9" fontId="0" fillId="0" borderId="0" xfId="0" applyNumberFormat="1" applyBorder="1"/>
    <xf numFmtId="2" fontId="0" fillId="0" borderId="0" xfId="0" applyNumberFormat="1" applyBorder="1"/>
    <xf numFmtId="165" fontId="0" fillId="0" borderId="0" xfId="2" applyNumberFormat="1" applyFont="1" applyBorder="1"/>
    <xf numFmtId="0" fontId="75" fillId="0" borderId="27" xfId="0" applyFont="1" applyFill="1" applyBorder="1" applyAlignment="1">
      <alignment wrapText="1"/>
    </xf>
    <xf numFmtId="0" fontId="0" fillId="0" borderId="108" xfId="0" applyFill="1" applyBorder="1"/>
    <xf numFmtId="5" fontId="115" fillId="0" borderId="27" xfId="703" applyNumberFormat="1" applyFont="1" applyBorder="1" applyAlignment="1">
      <alignment horizontal="right" vertical="center"/>
    </xf>
    <xf numFmtId="5" fontId="0" fillId="0" borderId="29" xfId="703" applyNumberFormat="1" applyFont="1" applyBorder="1" applyAlignment="1">
      <alignment horizontal="right" vertical="center"/>
    </xf>
    <xf numFmtId="5" fontId="115" fillId="0" borderId="27" xfId="703" applyNumberFormat="1" applyFont="1" applyBorder="1" applyAlignment="1">
      <alignment vertical="top"/>
    </xf>
    <xf numFmtId="0" fontId="115" fillId="0" borderId="0" xfId="0" applyFont="1" applyAlignment="1">
      <alignment wrapText="1"/>
    </xf>
    <xf numFmtId="0" fontId="38" fillId="36" borderId="85"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1" xfId="0" applyFont="1" applyFill="1" applyBorder="1" applyAlignment="1">
      <alignment horizontal="center" vertical="center" wrapText="1"/>
    </xf>
    <xf numFmtId="1" fontId="0" fillId="0" borderId="58" xfId="4" applyNumberFormat="1" applyFont="1" applyBorder="1" applyAlignment="1">
      <alignment horizontal="right"/>
    </xf>
    <xf numFmtId="0" fontId="0" fillId="0" borderId="8" xfId="0" applyFont="1" applyBorder="1" applyAlignment="1">
      <alignment vertical="center"/>
    </xf>
    <xf numFmtId="0" fontId="0" fillId="0" borderId="8" xfId="0" applyFont="1" applyBorder="1"/>
    <xf numFmtId="0" fontId="0" fillId="0" borderId="8" xfId="0" applyFont="1" applyBorder="1" applyAlignment="1">
      <alignment horizontal="center" vertical="center"/>
    </xf>
    <xf numFmtId="164" fontId="0" fillId="0" borderId="8" xfId="4" applyNumberFormat="1" applyFont="1" applyBorder="1" applyAlignment="1">
      <alignment vertical="center"/>
    </xf>
    <xf numFmtId="9" fontId="0" fillId="0" borderId="38" xfId="197" applyNumberFormat="1" applyFont="1" applyBorder="1"/>
    <xf numFmtId="42" fontId="115" fillId="0" borderId="8" xfId="528" applyNumberFormat="1" applyFill="1" applyBorder="1" applyAlignment="1">
      <alignment horizontal="right"/>
    </xf>
    <xf numFmtId="9" fontId="115" fillId="0" borderId="8" xfId="528" applyNumberFormat="1" applyFill="1" applyBorder="1"/>
    <xf numFmtId="6" fontId="0" fillId="0" borderId="120" xfId="0" applyNumberFormat="1" applyFill="1" applyBorder="1" applyAlignment="1">
      <alignment horizontal="right" vertical="center"/>
    </xf>
    <xf numFmtId="6" fontId="0" fillId="0" borderId="8" xfId="0" applyNumberFormat="1" applyFill="1" applyBorder="1" applyAlignment="1">
      <alignment horizontal="right" vertical="center"/>
    </xf>
    <xf numFmtId="42" fontId="0" fillId="0" borderId="121" xfId="0" applyNumberFormat="1" applyFill="1" applyBorder="1" applyAlignment="1">
      <alignment horizontal="right" vertical="center"/>
    </xf>
    <xf numFmtId="6" fontId="0" fillId="0" borderId="36" xfId="0" applyNumberFormat="1" applyFill="1" applyBorder="1" applyAlignment="1">
      <alignment horizontal="right" vertical="center"/>
    </xf>
    <xf numFmtId="0" fontId="0" fillId="0" borderId="0" xfId="0" applyFill="1"/>
    <xf numFmtId="0" fontId="115" fillId="0" borderId="0" xfId="132" applyFill="1"/>
    <xf numFmtId="171" fontId="0" fillId="37" borderId="31" xfId="528" applyNumberFormat="1" applyFont="1" applyFill="1" applyBorder="1"/>
    <xf numFmtId="0" fontId="0" fillId="0" borderId="50" xfId="0" applyBorder="1"/>
    <xf numFmtId="164" fontId="0" fillId="0" borderId="50" xfId="4" applyNumberFormat="1" applyFont="1" applyBorder="1"/>
    <xf numFmtId="2" fontId="0" fillId="0" borderId="50" xfId="0" applyNumberFormat="1" applyBorder="1"/>
    <xf numFmtId="165" fontId="0" fillId="0" borderId="50" xfId="2" applyNumberFormat="1" applyFont="1" applyBorder="1"/>
    <xf numFmtId="0" fontId="0" fillId="0" borderId="108" xfId="0" applyBorder="1" applyAlignment="1">
      <alignment horizontal="center"/>
    </xf>
    <xf numFmtId="10" fontId="76" fillId="0" borderId="0" xfId="0" applyNumberFormat="1" applyFont="1" applyAlignment="1">
      <alignment horizontal="left" wrapText="1"/>
    </xf>
    <xf numFmtId="10" fontId="0" fillId="0" borderId="0" xfId="0" applyNumberFormat="1"/>
    <xf numFmtId="10" fontId="38" fillId="36" borderId="104" xfId="0" applyNumberFormat="1" applyFont="1" applyFill="1" applyBorder="1" applyAlignment="1">
      <alignment horizontal="center" vertical="center" wrapText="1"/>
    </xf>
    <xf numFmtId="10" fontId="75" fillId="37" borderId="60" xfId="187" applyNumberFormat="1" applyFont="1" applyFill="1" applyBorder="1"/>
    <xf numFmtId="10" fontId="0" fillId="37" borderId="44" xfId="0" applyNumberFormat="1" applyFill="1" applyBorder="1"/>
    <xf numFmtId="10" fontId="0" fillId="37" borderId="80" xfId="187" applyNumberFormat="1" applyFont="1" applyFill="1" applyBorder="1"/>
    <xf numFmtId="10" fontId="115" fillId="0" borderId="0" xfId="0" applyNumberFormat="1" applyFont="1"/>
    <xf numFmtId="10" fontId="0" fillId="0" borderId="0" xfId="0" applyNumberFormat="1" applyAlignment="1">
      <alignment wrapText="1"/>
    </xf>
    <xf numFmtId="0" fontId="0" fillId="0" borderId="8" xfId="0" applyFill="1" applyBorder="1" applyAlignment="1">
      <alignment horizontal="center"/>
    </xf>
    <xf numFmtId="164" fontId="0" fillId="0" borderId="65" xfId="4" applyNumberFormat="1" applyFont="1" applyBorder="1" applyAlignment="1">
      <alignment wrapText="1"/>
    </xf>
    <xf numFmtId="164" fontId="0" fillId="44" borderId="65" xfId="4" applyNumberFormat="1" applyFont="1" applyFill="1" applyBorder="1" applyAlignment="1">
      <alignment wrapText="1"/>
    </xf>
    <xf numFmtId="164" fontId="0" fillId="44" borderId="37" xfId="4" applyNumberFormat="1" applyFont="1" applyFill="1" applyBorder="1" applyAlignment="1">
      <alignment wrapText="1"/>
    </xf>
    <xf numFmtId="9" fontId="0" fillId="0" borderId="8" xfId="1" applyFont="1" applyBorder="1"/>
    <xf numFmtId="9" fontId="0" fillId="0" borderId="100" xfId="1" applyFont="1" applyBorder="1"/>
    <xf numFmtId="9" fontId="0" fillId="0" borderId="31" xfId="1" applyFont="1" applyBorder="1"/>
    <xf numFmtId="9" fontId="0" fillId="0" borderId="61" xfId="1" applyFont="1" applyBorder="1"/>
    <xf numFmtId="0" fontId="0" fillId="0" borderId="0" xfId="0" applyAlignment="1">
      <alignment wrapText="1"/>
    </xf>
    <xf numFmtId="0" fontId="0" fillId="0" borderId="8" xfId="0" applyBorder="1" applyAlignment="1">
      <alignment horizontal="right"/>
    </xf>
    <xf numFmtId="0" fontId="0" fillId="0" borderId="100" xfId="0" applyBorder="1" applyAlignment="1">
      <alignment horizontal="right"/>
    </xf>
    <xf numFmtId="0" fontId="0" fillId="0" borderId="31" xfId="0" applyBorder="1" applyAlignment="1">
      <alignment horizontal="right"/>
    </xf>
    <xf numFmtId="0" fontId="0" fillId="0" borderId="61" xfId="0" applyBorder="1" applyAlignment="1">
      <alignment horizontal="right"/>
    </xf>
    <xf numFmtId="0" fontId="0" fillId="0" borderId="29" xfId="0" applyBorder="1" applyAlignment="1">
      <alignment horizontal="right"/>
    </xf>
    <xf numFmtId="0" fontId="0" fillId="0" borderId="38" xfId="0" applyBorder="1" applyAlignment="1">
      <alignment horizontal="right"/>
    </xf>
    <xf numFmtId="0" fontId="0" fillId="0" borderId="60" xfId="0" applyBorder="1" applyAlignment="1">
      <alignment horizontal="right"/>
    </xf>
    <xf numFmtId="49" fontId="0" fillId="0" borderId="0" xfId="0" applyNumberFormat="1" applyFill="1" applyAlignment="1">
      <alignment horizontal="center"/>
    </xf>
    <xf numFmtId="49" fontId="39" fillId="0" borderId="0" xfId="0" applyNumberFormat="1" applyFont="1" applyFill="1" applyAlignment="1">
      <alignment horizontal="center"/>
    </xf>
    <xf numFmtId="49" fontId="0" fillId="0" borderId="0" xfId="0" applyNumberFormat="1" applyFill="1" applyAlignment="1">
      <alignment horizontal="center"/>
    </xf>
    <xf numFmtId="0" fontId="123" fillId="0" borderId="0" xfId="528" applyFont="1" applyFill="1" applyAlignment="1">
      <alignment wrapText="1"/>
    </xf>
    <xf numFmtId="0" fontId="123" fillId="0" borderId="0" xfId="528" applyFont="1" applyFill="1" applyAlignment="1">
      <alignment horizontal="left" wrapText="1"/>
    </xf>
    <xf numFmtId="0" fontId="78" fillId="0" borderId="0" xfId="0" applyFont="1" applyFill="1" applyAlignment="1">
      <alignment vertical="center"/>
    </xf>
    <xf numFmtId="171" fontId="0" fillId="0" borderId="31" xfId="187" applyNumberFormat="1" applyFont="1" applyFill="1" applyBorder="1"/>
    <xf numFmtId="0" fontId="0" fillId="0" borderId="0" xfId="132" applyFont="1" applyFill="1"/>
    <xf numFmtId="10" fontId="38" fillId="0" borderId="0" xfId="0" applyNumberFormat="1" applyFont="1" applyFill="1" applyAlignment="1">
      <alignment horizontal="left"/>
    </xf>
    <xf numFmtId="0" fontId="38" fillId="0" borderId="0" xfId="0" applyFont="1" applyFill="1" applyAlignment="1">
      <alignment horizontal="left"/>
    </xf>
    <xf numFmtId="10" fontId="38" fillId="0" borderId="0" xfId="132" applyNumberFormat="1" applyFont="1" applyFill="1"/>
    <xf numFmtId="49" fontId="38" fillId="0" borderId="0" xfId="132" applyNumberFormat="1" applyFont="1" applyFill="1"/>
    <xf numFmtId="0" fontId="0" fillId="0" borderId="0" xfId="0" applyFill="1" applyAlignment="1">
      <alignment horizontal="center"/>
    </xf>
    <xf numFmtId="164" fontId="0" fillId="0" borderId="8" xfId="0" applyNumberFormat="1" applyFont="1" applyFill="1" applyBorder="1" applyAlignment="1">
      <alignment horizontal="left"/>
    </xf>
    <xf numFmtId="3" fontId="0" fillId="0" borderId="32" xfId="0" applyNumberFormat="1" applyBorder="1"/>
    <xf numFmtId="0" fontId="0" fillId="0" borderId="0" xfId="31345" applyFont="1" applyAlignment="1">
      <alignment horizontal="left" vertical="center"/>
    </xf>
    <xf numFmtId="0" fontId="0" fillId="0" borderId="0" xfId="0" applyBorder="1" applyAlignment="1">
      <alignment horizontal="left" vertical="center"/>
    </xf>
    <xf numFmtId="164" fontId="0" fillId="0" borderId="0" xfId="4" applyNumberFormat="1" applyFont="1" applyBorder="1" applyAlignment="1">
      <alignment horizontal="left" vertical="center"/>
    </xf>
    <xf numFmtId="9" fontId="0" fillId="0" borderId="0" xfId="0" applyNumberFormat="1" applyBorder="1" applyAlignment="1">
      <alignment horizontal="left" vertical="center"/>
    </xf>
    <xf numFmtId="2" fontId="0" fillId="0" borderId="0" xfId="0" applyNumberFormat="1" applyBorder="1" applyAlignment="1">
      <alignment horizontal="left" vertical="center"/>
    </xf>
    <xf numFmtId="165" fontId="0" fillId="0" borderId="0" xfId="2" applyNumberFormat="1" applyFont="1" applyBorder="1" applyAlignment="1">
      <alignment horizontal="left" vertical="center"/>
    </xf>
    <xf numFmtId="0" fontId="0" fillId="0" borderId="0" xfId="0" applyAlignment="1">
      <alignment horizontal="left" vertical="center"/>
    </xf>
    <xf numFmtId="0" fontId="0" fillId="0" borderId="0" xfId="31337" applyFont="1" applyAlignment="1">
      <alignment horizontal="left" vertical="center"/>
    </xf>
    <xf numFmtId="0" fontId="0" fillId="0" borderId="0" xfId="31345" applyFont="1" applyFill="1" applyBorder="1" applyAlignment="1">
      <alignment horizontal="left" vertical="center"/>
    </xf>
    <xf numFmtId="0" fontId="115" fillId="0" borderId="0" xfId="0" applyFont="1" applyAlignment="1">
      <alignment horizontal="left" vertical="center" wrapText="1"/>
    </xf>
    <xf numFmtId="0" fontId="115" fillId="0" borderId="0" xfId="0" applyFont="1" applyAlignment="1">
      <alignment horizontal="left" vertical="center"/>
    </xf>
    <xf numFmtId="0" fontId="0" fillId="0" borderId="25" xfId="127" applyFont="1" applyBorder="1"/>
    <xf numFmtId="49" fontId="38" fillId="0" borderId="0" xfId="0" applyNumberFormat="1" applyFont="1" applyFill="1" applyAlignment="1">
      <alignment horizontal="center"/>
    </xf>
    <xf numFmtId="0" fontId="38" fillId="0" borderId="0" xfId="31345" applyFont="1" applyFill="1"/>
    <xf numFmtId="0" fontId="0" fillId="0" borderId="32" xfId="0" applyFont="1" applyBorder="1" applyAlignment="1">
      <alignment horizontal="right" wrapText="1"/>
    </xf>
    <xf numFmtId="0" fontId="0" fillId="0" borderId="65" xfId="0" applyBorder="1" applyAlignment="1">
      <alignment horizontal="right"/>
    </xf>
    <xf numFmtId="9" fontId="0" fillId="0" borderId="65" xfId="0" applyNumberFormat="1" applyBorder="1" applyAlignment="1">
      <alignment horizontal="right"/>
    </xf>
    <xf numFmtId="3" fontId="0" fillId="0" borderId="52" xfId="0" applyNumberFormat="1" applyBorder="1"/>
    <xf numFmtId="0" fontId="0" fillId="0" borderId="153" xfId="0" applyBorder="1" applyAlignment="1">
      <alignment vertical="center" wrapText="1"/>
    </xf>
    <xf numFmtId="3" fontId="0" fillId="0" borderId="154" xfId="0" applyNumberFormat="1" applyBorder="1" applyAlignment="1">
      <alignment vertical="center" wrapText="1"/>
    </xf>
    <xf numFmtId="3" fontId="38" fillId="0" borderId="155" xfId="4" applyNumberFormat="1" applyFont="1" applyFill="1" applyBorder="1"/>
    <xf numFmtId="3" fontId="0" fillId="0" borderId="35" xfId="4" applyNumberFormat="1" applyFont="1" applyBorder="1"/>
    <xf numFmtId="0" fontId="124" fillId="0" borderId="0" xfId="0" applyFont="1" applyFill="1" applyAlignment="1">
      <alignment vertical="center" wrapText="1"/>
    </xf>
    <xf numFmtId="0" fontId="38" fillId="0" borderId="0" xfId="0" applyFont="1" applyFill="1"/>
    <xf numFmtId="9" fontId="0" fillId="0" borderId="65" xfId="0" applyNumberFormat="1" applyFill="1" applyBorder="1"/>
    <xf numFmtId="0" fontId="0" fillId="0" borderId="29" xfId="0" applyBorder="1" applyAlignment="1">
      <alignment wrapText="1"/>
    </xf>
    <xf numFmtId="0" fontId="0" fillId="0" borderId="8" xfId="0" applyBorder="1" applyAlignment="1">
      <alignment wrapText="1"/>
    </xf>
    <xf numFmtId="0" fontId="0" fillId="0" borderId="0" xfId="0" quotePrefix="1" applyAlignment="1">
      <alignment horizontal="left" wrapText="1"/>
    </xf>
    <xf numFmtId="0" fontId="0" fillId="0" borderId="0" xfId="0" applyAlignment="1">
      <alignment horizontal="left" wrapText="1"/>
    </xf>
    <xf numFmtId="0" fontId="39" fillId="0" borderId="0" xfId="132" applyFont="1" applyFill="1" applyAlignment="1">
      <alignment horizontal="center"/>
    </xf>
    <xf numFmtId="0" fontId="115" fillId="0" borderId="0" xfId="132" applyFill="1" applyAlignment="1">
      <alignment horizontal="center"/>
    </xf>
    <xf numFmtId="49" fontId="39" fillId="0" borderId="0" xfId="132" quotePrefix="1" applyNumberFormat="1" applyFont="1" applyFill="1" applyAlignment="1">
      <alignment horizontal="center"/>
    </xf>
    <xf numFmtId="49" fontId="115" fillId="0" borderId="0" xfId="132" applyNumberFormat="1" applyFill="1" applyAlignment="1">
      <alignment horizontal="center"/>
    </xf>
    <xf numFmtId="0" fontId="38" fillId="36" borderId="102" xfId="132" quotePrefix="1" applyFont="1" applyFill="1" applyBorder="1" applyAlignment="1">
      <alignment horizontal="center"/>
    </xf>
    <xf numFmtId="0" fontId="38" fillId="36" borderId="103" xfId="132" applyFont="1" applyFill="1" applyBorder="1" applyAlignment="1">
      <alignment horizontal="center"/>
    </xf>
    <xf numFmtId="0" fontId="38" fillId="36" borderId="104" xfId="132" applyFont="1" applyFill="1" applyBorder="1" applyAlignment="1">
      <alignment horizontal="center"/>
    </xf>
    <xf numFmtId="0" fontId="38" fillId="36" borderId="102" xfId="132" applyFont="1" applyFill="1" applyBorder="1" applyAlignment="1">
      <alignment horizontal="center"/>
    </xf>
    <xf numFmtId="0" fontId="38" fillId="0" borderId="0" xfId="132" quotePrefix="1" applyFont="1" applyAlignment="1">
      <alignment horizontal="left" wrapText="1"/>
    </xf>
    <xf numFmtId="0" fontId="39" fillId="0" borderId="76" xfId="132" applyFont="1" applyBorder="1" applyAlignment="1">
      <alignment horizontal="center"/>
    </xf>
    <xf numFmtId="0" fontId="39" fillId="0" borderId="101" xfId="132" applyFont="1" applyBorder="1" applyAlignment="1">
      <alignment horizontal="center"/>
    </xf>
    <xf numFmtId="0" fontId="39" fillId="0" borderId="77" xfId="132" applyFont="1" applyBorder="1" applyAlignment="1">
      <alignment horizontal="center"/>
    </xf>
    <xf numFmtId="0" fontId="0" fillId="0" borderId="0" xfId="31344" applyFont="1" applyAlignment="1">
      <alignment wrapText="1"/>
    </xf>
    <xf numFmtId="0" fontId="61" fillId="0" borderId="0" xfId="31343" applyAlignment="1">
      <alignment wrapText="1"/>
    </xf>
    <xf numFmtId="0" fontId="115" fillId="0" borderId="0" xfId="31305" quotePrefix="1" applyAlignment="1">
      <alignment horizontal="left" vertical="top" wrapText="1"/>
    </xf>
    <xf numFmtId="0" fontId="0" fillId="0" borderId="0" xfId="0" applyAlignment="1">
      <alignment horizontal="left" vertical="top" wrapText="1"/>
    </xf>
    <xf numFmtId="0" fontId="115" fillId="0" borderId="0" xfId="0" quotePrefix="1" applyFont="1" applyAlignment="1">
      <alignment horizontal="left" wrapText="1"/>
    </xf>
    <xf numFmtId="0" fontId="39" fillId="0" borderId="39" xfId="132" applyFont="1" applyFill="1" applyBorder="1" applyAlignment="1">
      <alignment horizontal="center"/>
    </xf>
    <xf numFmtId="0" fontId="115" fillId="0" borderId="50" xfId="132" applyFill="1" applyBorder="1" applyAlignment="1">
      <alignment horizontal="center"/>
    </xf>
    <xf numFmtId="15" fontId="39" fillId="0" borderId="56" xfId="528" applyNumberFormat="1" applyFont="1" applyFill="1" applyBorder="1" applyAlignment="1">
      <alignment horizontal="center"/>
    </xf>
    <xf numFmtId="0" fontId="39" fillId="0" borderId="51" xfId="528" applyFont="1" applyFill="1" applyBorder="1" applyAlignment="1">
      <alignment horizontal="center"/>
    </xf>
    <xf numFmtId="0" fontId="39" fillId="0" borderId="52" xfId="528" applyFont="1" applyFill="1" applyBorder="1" applyAlignment="1">
      <alignment horizontal="center"/>
    </xf>
    <xf numFmtId="0" fontId="38" fillId="0" borderId="102" xfId="132" quotePrefix="1" applyFont="1" applyBorder="1" applyAlignment="1">
      <alignment horizontal="center"/>
    </xf>
    <xf numFmtId="0" fontId="38" fillId="0" borderId="103" xfId="132" applyFont="1" applyBorder="1" applyAlignment="1">
      <alignment horizontal="center"/>
    </xf>
    <xf numFmtId="0" fontId="38" fillId="0" borderId="104" xfId="132" applyFont="1" applyBorder="1" applyAlignment="1">
      <alignment horizontal="center"/>
    </xf>
    <xf numFmtId="0" fontId="38" fillId="0" borderId="102" xfId="132" applyFont="1" applyBorder="1" applyAlignment="1">
      <alignment horizontal="center"/>
    </xf>
    <xf numFmtId="49" fontId="0" fillId="0" borderId="0" xfId="132" applyNumberFormat="1" applyFont="1" applyFill="1" applyAlignment="1">
      <alignment horizontal="center"/>
    </xf>
    <xf numFmtId="0" fontId="39" fillId="0" borderId="88" xfId="132" applyFont="1" applyFill="1" applyBorder="1" applyAlignment="1">
      <alignment horizontal="center"/>
    </xf>
    <xf numFmtId="0" fontId="39" fillId="0" borderId="49" xfId="132" applyFont="1" applyFill="1" applyBorder="1" applyAlignment="1">
      <alignment horizontal="center"/>
    </xf>
    <xf numFmtId="0" fontId="0" fillId="0" borderId="0" xfId="132" applyFont="1" applyFill="1" applyAlignment="1">
      <alignment horizontal="center"/>
    </xf>
    <xf numFmtId="0" fontId="0" fillId="0" borderId="50" xfId="132" applyFont="1" applyFill="1" applyBorder="1" applyAlignment="1">
      <alignment horizontal="center"/>
    </xf>
    <xf numFmtId="49" fontId="39" fillId="0" borderId="0" xfId="132" quotePrefix="1" applyNumberFormat="1" applyFont="1" applyAlignment="1">
      <alignment horizontal="center"/>
    </xf>
    <xf numFmtId="49" fontId="0" fillId="0" borderId="0" xfId="132" applyNumberFormat="1" applyFont="1" applyAlignment="1">
      <alignment horizontal="center"/>
    </xf>
    <xf numFmtId="0" fontId="38" fillId="36" borderId="87" xfId="132" applyFont="1" applyFill="1" applyBorder="1" applyAlignment="1">
      <alignment horizontal="left"/>
    </xf>
    <xf numFmtId="0" fontId="38" fillId="36" borderId="48" xfId="132" applyFont="1" applyFill="1" applyBorder="1" applyAlignment="1">
      <alignment horizontal="left"/>
    </xf>
    <xf numFmtId="0" fontId="0" fillId="0" borderId="0" xfId="0" applyAlignment="1">
      <alignment wrapText="1"/>
    </xf>
    <xf numFmtId="0" fontId="0" fillId="0" borderId="0" xfId="0" applyAlignment="1"/>
    <xf numFmtId="0" fontId="38" fillId="37" borderId="49" xfId="528" applyFont="1" applyFill="1" applyBorder="1" applyAlignment="1">
      <alignment horizontal="center" wrapText="1"/>
    </xf>
    <xf numFmtId="0" fontId="38" fillId="37" borderId="88" xfId="528" applyFont="1" applyFill="1" applyBorder="1" applyAlignment="1">
      <alignment horizontal="center" wrapText="1"/>
    </xf>
    <xf numFmtId="0" fontId="39" fillId="0" borderId="0" xfId="0" applyFont="1" applyFill="1" applyAlignment="1">
      <alignment horizontal="center"/>
    </xf>
    <xf numFmtId="0" fontId="39" fillId="36" borderId="116" xfId="528" applyFont="1" applyFill="1" applyBorder="1" applyAlignment="1">
      <alignment horizontal="center"/>
    </xf>
    <xf numFmtId="0" fontId="39" fillId="36" borderId="147" xfId="528" applyFont="1" applyFill="1" applyBorder="1" applyAlignment="1">
      <alignment horizontal="center"/>
    </xf>
    <xf numFmtId="0" fontId="38" fillId="36" borderId="85" xfId="528" applyFont="1" applyFill="1" applyBorder="1" applyAlignment="1">
      <alignment horizontal="center"/>
    </xf>
    <xf numFmtId="0" fontId="114" fillId="0" borderId="0" xfId="0" applyFont="1" applyAlignment="1">
      <alignment wrapText="1"/>
    </xf>
    <xf numFmtId="0" fontId="38" fillId="0" borderId="0" xfId="0" applyFont="1" applyFill="1" applyAlignment="1">
      <alignment horizontal="center"/>
    </xf>
    <xf numFmtId="0" fontId="38" fillId="0" borderId="0" xfId="132" applyFont="1" applyFill="1" applyAlignment="1">
      <alignment horizontal="center"/>
    </xf>
    <xf numFmtId="0" fontId="39" fillId="36" borderId="103" xfId="0" applyFont="1" applyFill="1" applyBorder="1" applyAlignment="1">
      <alignment horizontal="center" wrapText="1"/>
    </xf>
    <xf numFmtId="0" fontId="39" fillId="36" borderId="104" xfId="0" applyFont="1" applyFill="1" applyBorder="1" applyAlignment="1">
      <alignment horizontal="center" wrapText="1"/>
    </xf>
    <xf numFmtId="0" fontId="38" fillId="36" borderId="8" xfId="0" applyFont="1" applyFill="1" applyBorder="1" applyAlignment="1">
      <alignment horizontal="center"/>
    </xf>
    <xf numFmtId="0" fontId="38" fillId="36" borderId="60" xfId="0" applyFont="1" applyFill="1" applyBorder="1" applyAlignment="1">
      <alignment horizontal="center"/>
    </xf>
    <xf numFmtId="0" fontId="76" fillId="0" borderId="0" xfId="0" applyFont="1" applyAlignment="1">
      <alignment horizontal="center" wrapText="1"/>
    </xf>
    <xf numFmtId="49" fontId="38" fillId="0" borderId="0" xfId="132" quotePrefix="1" applyNumberFormat="1" applyFont="1" applyFill="1" applyAlignment="1">
      <alignment horizontal="center"/>
    </xf>
    <xf numFmtId="0" fontId="38" fillId="0" borderId="89" xfId="132" quotePrefix="1" applyFont="1" applyBorder="1" applyAlignment="1">
      <alignment horizontal="center" vertical="center"/>
    </xf>
    <xf numFmtId="0" fontId="38" fillId="0" borderId="90" xfId="132" quotePrefix="1" applyFont="1" applyBorder="1" applyAlignment="1">
      <alignment horizontal="center" vertical="center"/>
    </xf>
    <xf numFmtId="0" fontId="38" fillId="0" borderId="105" xfId="132" quotePrefix="1" applyFont="1" applyBorder="1" applyAlignment="1">
      <alignment horizontal="center" vertical="center"/>
    </xf>
    <xf numFmtId="0" fontId="75" fillId="0" borderId="0" xfId="0" applyFont="1" applyAlignment="1">
      <alignment horizontal="left" vertical="center" wrapText="1"/>
    </xf>
    <xf numFmtId="0" fontId="0" fillId="0" borderId="0" xfId="0" applyAlignment="1">
      <alignment horizontal="left"/>
    </xf>
    <xf numFmtId="0" fontId="39" fillId="0" borderId="0" xfId="0" applyFont="1" applyFill="1" applyAlignment="1">
      <alignment horizontal="center" wrapText="1"/>
    </xf>
    <xf numFmtId="0" fontId="75" fillId="0" borderId="0" xfId="0" applyFont="1" applyAlignment="1">
      <alignment vertical="center" wrapText="1"/>
    </xf>
    <xf numFmtId="0" fontId="39" fillId="42" borderId="113" xfId="0" applyFont="1" applyFill="1" applyBorder="1" applyAlignment="1">
      <alignment horizontal="center"/>
    </xf>
    <xf numFmtId="0" fontId="39" fillId="42" borderId="103" xfId="0" applyFont="1" applyFill="1" applyBorder="1" applyAlignment="1">
      <alignment horizontal="center"/>
    </xf>
    <xf numFmtId="0" fontId="39" fillId="42" borderId="104" xfId="0" applyFont="1" applyFill="1" applyBorder="1" applyAlignment="1">
      <alignment horizontal="center"/>
    </xf>
    <xf numFmtId="0" fontId="38" fillId="42" borderId="36" xfId="0" applyFont="1" applyFill="1" applyBorder="1" applyAlignment="1">
      <alignment horizontal="center"/>
    </xf>
    <xf numFmtId="0" fontId="38" fillId="42" borderId="8" xfId="0" applyFont="1" applyFill="1" applyBorder="1" applyAlignment="1">
      <alignment horizontal="center"/>
    </xf>
    <xf numFmtId="0" fontId="38" fillId="42" borderId="60"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8" fillId="42" borderId="100" xfId="0" applyFont="1" applyFill="1" applyBorder="1" applyAlignment="1"/>
    <xf numFmtId="0" fontId="38" fillId="42" borderId="31" xfId="0" applyFont="1" applyFill="1" applyBorder="1" applyAlignment="1"/>
    <xf numFmtId="0" fontId="38" fillId="42" borderId="61" xfId="0" applyFont="1" applyFill="1" applyBorder="1" applyAlignment="1"/>
    <xf numFmtId="0" fontId="38" fillId="42" borderId="100" xfId="0" applyFont="1" applyFill="1" applyBorder="1" applyAlignment="1">
      <alignment horizontal="center" wrapText="1"/>
    </xf>
    <xf numFmtId="0" fontId="38" fillId="42" borderId="31" xfId="0" applyFont="1" applyFill="1" applyBorder="1" applyAlignment="1">
      <alignment horizontal="center" wrapText="1"/>
    </xf>
    <xf numFmtId="0" fontId="38" fillId="42" borderId="61" xfId="0" applyFont="1" applyFill="1" applyBorder="1" applyAlignment="1">
      <alignment horizontal="center" wrapText="1"/>
    </xf>
    <xf numFmtId="0" fontId="0" fillId="42" borderId="32" xfId="0" applyFill="1" applyBorder="1" applyAlignment="1">
      <alignment horizontal="center"/>
    </xf>
    <xf numFmtId="0" fontId="39" fillId="42" borderId="88" xfId="0" applyFont="1" applyFill="1" applyBorder="1" applyAlignment="1">
      <alignment horizontal="center"/>
    </xf>
    <xf numFmtId="0" fontId="39" fillId="42" borderId="49" xfId="0" applyFont="1" applyFill="1" applyBorder="1" applyAlignment="1">
      <alignment horizontal="center"/>
    </xf>
    <xf numFmtId="0" fontId="39" fillId="42" borderId="86" xfId="0" applyFont="1" applyFill="1" applyBorder="1" applyAlignment="1">
      <alignment horizontal="center"/>
    </xf>
    <xf numFmtId="0" fontId="38" fillId="42" borderId="102"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76" fillId="0" borderId="0" xfId="0" applyFont="1" applyAlignment="1">
      <alignment horizontal="left" wrapText="1"/>
    </xf>
    <xf numFmtId="0" fontId="39" fillId="0" borderId="76" xfId="0" applyFont="1" applyFill="1" applyBorder="1" applyAlignment="1">
      <alignment horizontal="center" wrapText="1"/>
    </xf>
    <xf numFmtId="0" fontId="39" fillId="0" borderId="77" xfId="0" applyFont="1" applyFill="1" applyBorder="1" applyAlignment="1">
      <alignment horizontal="center" wrapText="1"/>
    </xf>
    <xf numFmtId="0" fontId="39" fillId="0" borderId="76" xfId="0" applyFont="1" applyFill="1" applyBorder="1" applyAlignment="1">
      <alignment horizontal="center"/>
    </xf>
    <xf numFmtId="0" fontId="39" fillId="0" borderId="77" xfId="0" applyFont="1" applyFill="1" applyBorder="1" applyAlignment="1">
      <alignment horizontal="center"/>
    </xf>
    <xf numFmtId="49" fontId="39" fillId="0" borderId="0" xfId="0" applyNumberFormat="1" applyFont="1" applyFill="1" applyAlignment="1">
      <alignment horizontal="center"/>
    </xf>
    <xf numFmtId="0" fontId="0" fillId="0" borderId="0" xfId="0" applyFill="1" applyAlignment="1">
      <alignment horizontal="center"/>
    </xf>
    <xf numFmtId="0" fontId="38" fillId="0" borderId="74" xfId="0" applyFont="1" applyFill="1" applyBorder="1" applyAlignment="1">
      <alignment horizontal="center" wrapText="1"/>
    </xf>
    <xf numFmtId="0" fontId="38" fillId="0" borderId="66" xfId="0" applyFont="1" applyFill="1" applyBorder="1" applyAlignment="1">
      <alignment horizontal="center" wrapText="1"/>
    </xf>
    <xf numFmtId="0" fontId="38" fillId="0" borderId="42" xfId="0" applyFont="1" applyFill="1" applyBorder="1" applyAlignment="1">
      <alignment horizontal="center" wrapText="1"/>
    </xf>
    <xf numFmtId="0" fontId="38" fillId="0" borderId="74" xfId="0" applyFont="1" applyFill="1" applyBorder="1" applyAlignment="1">
      <alignment horizontal="center"/>
    </xf>
    <xf numFmtId="0" fontId="0" fillId="0" borderId="66" xfId="0" applyFill="1" applyBorder="1" applyAlignment="1">
      <alignment horizontal="center"/>
    </xf>
    <xf numFmtId="0" fontId="0" fillId="0" borderId="42" xfId="0" applyFill="1" applyBorder="1" applyAlignment="1">
      <alignment horizontal="center"/>
    </xf>
    <xf numFmtId="49" fontId="38" fillId="0" borderId="74" xfId="0" applyNumberFormat="1" applyFont="1" applyFill="1"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49" fontId="38" fillId="0" borderId="89" xfId="0" applyNumberFormat="1" applyFont="1" applyFill="1" applyBorder="1" applyAlignment="1">
      <alignment horizontal="center"/>
    </xf>
    <xf numFmtId="49" fontId="38" fillId="0" borderId="90" xfId="0" applyNumberFormat="1" applyFont="1" applyFill="1" applyBorder="1" applyAlignment="1">
      <alignment horizontal="center"/>
    </xf>
    <xf numFmtId="49" fontId="38" fillId="0" borderId="105" xfId="0" applyNumberFormat="1" applyFont="1" applyFill="1" applyBorder="1" applyAlignment="1">
      <alignment horizontal="center"/>
    </xf>
    <xf numFmtId="49" fontId="38" fillId="0" borderId="53" xfId="0" applyNumberFormat="1" applyFont="1" applyFill="1" applyBorder="1" applyAlignment="1">
      <alignment horizontal="center"/>
    </xf>
    <xf numFmtId="49" fontId="38" fillId="0" borderId="5" xfId="0" applyNumberFormat="1" applyFont="1" applyFill="1" applyBorder="1" applyAlignment="1">
      <alignment horizontal="center"/>
    </xf>
    <xf numFmtId="49" fontId="38" fillId="0" borderId="36" xfId="0" applyNumberFormat="1" applyFont="1" applyFill="1" applyBorder="1" applyAlignment="1">
      <alignment horizontal="center"/>
    </xf>
    <xf numFmtId="3" fontId="38" fillId="36" borderId="115" xfId="4" applyNumberFormat="1" applyFont="1" applyFill="1" applyBorder="1" applyAlignment="1">
      <alignment horizontal="center"/>
    </xf>
    <xf numFmtId="3" fontId="38" fillId="36" borderId="101" xfId="4" applyNumberFormat="1" applyFont="1" applyFill="1" applyBorder="1" applyAlignment="1">
      <alignment horizontal="center"/>
    </xf>
    <xf numFmtId="3" fontId="38" fillId="36" borderId="107" xfId="4" applyNumberFormat="1" applyFont="1" applyFill="1" applyBorder="1" applyAlignment="1">
      <alignment horizontal="center"/>
    </xf>
    <xf numFmtId="0" fontId="0" fillId="0" borderId="0" xfId="127" applyFont="1" applyAlignment="1">
      <alignment wrapText="1"/>
    </xf>
    <xf numFmtId="0" fontId="0" fillId="0" borderId="0" xfId="127" applyFont="1" applyAlignment="1">
      <alignment horizontal="left"/>
    </xf>
    <xf numFmtId="0" fontId="0" fillId="0" borderId="0" xfId="127" applyFont="1" applyAlignment="1">
      <alignment horizontal="left" wrapText="1"/>
    </xf>
    <xf numFmtId="49" fontId="39" fillId="0" borderId="53" xfId="0" applyNumberFormat="1" applyFont="1" applyFill="1" applyBorder="1" applyAlignment="1">
      <alignment horizontal="center"/>
    </xf>
    <xf numFmtId="49" fontId="39" fillId="0" borderId="5" xfId="0" applyNumberFormat="1" applyFont="1" applyFill="1" applyBorder="1" applyAlignment="1">
      <alignment horizontal="center"/>
    </xf>
    <xf numFmtId="49" fontId="39" fillId="0" borderId="36" xfId="0" applyNumberFormat="1" applyFont="1" applyFill="1" applyBorder="1" applyAlignment="1">
      <alignment horizontal="center"/>
    </xf>
    <xf numFmtId="0" fontId="38" fillId="36" borderId="8" xfId="0" applyFont="1" applyFill="1" applyBorder="1" applyAlignment="1">
      <alignment horizontal="center" wrapText="1"/>
    </xf>
    <xf numFmtId="0" fontId="38"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8" fillId="36" borderId="29" xfId="0" applyFont="1" applyFill="1" applyBorder="1" applyAlignment="1">
      <alignment horizontal="center"/>
    </xf>
    <xf numFmtId="0" fontId="38" fillId="36" borderId="29" xfId="0" applyFont="1" applyFill="1" applyBorder="1" applyAlignment="1"/>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36" xfId="0" applyFont="1" applyFill="1" applyBorder="1" applyAlignment="1">
      <alignment horizontal="center" wrapText="1"/>
    </xf>
    <xf numFmtId="49" fontId="0" fillId="0" borderId="0" xfId="0" applyNumberFormat="1" applyFill="1" applyAlignment="1">
      <alignment horizontal="center"/>
    </xf>
    <xf numFmtId="0" fontId="38" fillId="36" borderId="26" xfId="0" applyFont="1" applyFill="1" applyBorder="1" applyAlignment="1">
      <alignment horizontal="center" wrapText="1"/>
    </xf>
    <xf numFmtId="0" fontId="38" fillId="36" borderId="66" xfId="0" applyFont="1" applyFill="1" applyBorder="1" applyAlignment="1">
      <alignment horizontal="center" wrapText="1"/>
    </xf>
    <xf numFmtId="0" fontId="38" fillId="36" borderId="29" xfId="0" applyFont="1" applyFill="1" applyBorder="1" applyAlignment="1">
      <alignment horizontal="center" wrapText="1"/>
    </xf>
    <xf numFmtId="0" fontId="38"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49" fontId="38" fillId="0" borderId="0" xfId="0" applyNumberFormat="1" applyFont="1" applyFill="1" applyAlignment="1">
      <alignment horizontal="center"/>
    </xf>
    <xf numFmtId="0" fontId="38" fillId="36" borderId="102" xfId="0" quotePrefix="1" applyFont="1" applyFill="1" applyBorder="1" applyAlignment="1">
      <alignment horizontal="center"/>
    </xf>
    <xf numFmtId="0" fontId="38" fillId="36" borderId="103" xfId="0" applyFont="1" applyFill="1" applyBorder="1" applyAlignment="1">
      <alignment horizontal="center"/>
    </xf>
    <xf numFmtId="0" fontId="38" fillId="36" borderId="104" xfId="0" applyFont="1" applyFill="1" applyBorder="1" applyAlignment="1">
      <alignment horizontal="center"/>
    </xf>
    <xf numFmtId="0" fontId="38" fillId="36" borderId="102" xfId="0" applyFont="1" applyFill="1" applyBorder="1" applyAlignment="1">
      <alignment horizontal="center"/>
    </xf>
    <xf numFmtId="0" fontId="38" fillId="36" borderId="89" xfId="0" applyFont="1" applyFill="1" applyBorder="1" applyAlignment="1">
      <alignment horizontal="center"/>
    </xf>
    <xf numFmtId="0" fontId="38" fillId="36" borderId="90" xfId="0" applyFont="1" applyFill="1" applyBorder="1" applyAlignment="1">
      <alignment horizontal="center"/>
    </xf>
    <xf numFmtId="0" fontId="38" fillId="36" borderId="105" xfId="0" applyFont="1" applyFill="1" applyBorder="1" applyAlignment="1">
      <alignment horizontal="center"/>
    </xf>
    <xf numFmtId="0" fontId="75" fillId="0" borderId="0" xfId="0" quotePrefix="1" applyFont="1" applyAlignment="1">
      <alignment horizontal="left" wrapText="1"/>
    </xf>
    <xf numFmtId="0" fontId="75" fillId="0" borderId="0" xfId="0" applyFont="1" applyAlignment="1">
      <alignment horizontal="left" wrapText="1"/>
    </xf>
    <xf numFmtId="0" fontId="38" fillId="36" borderId="89" xfId="132" applyFont="1" applyFill="1" applyBorder="1" applyAlignment="1">
      <alignment horizontal="center"/>
    </xf>
    <xf numFmtId="0" fontId="38" fillId="36" borderId="90" xfId="132" applyFont="1" applyFill="1" applyBorder="1" applyAlignment="1">
      <alignment horizontal="center"/>
    </xf>
    <xf numFmtId="0" fontId="38" fillId="36" borderId="105" xfId="132" applyFont="1" applyFill="1" applyBorder="1" applyAlignment="1">
      <alignment horizontal="center"/>
    </xf>
    <xf numFmtId="0" fontId="115" fillId="0" borderId="0" xfId="0" applyFont="1" applyAlignment="1">
      <alignment wrapText="1"/>
    </xf>
    <xf numFmtId="0" fontId="0" fillId="0" borderId="0" xfId="0" applyAlignment="1">
      <alignment horizontal="left" vertical="center" wrapText="1"/>
    </xf>
    <xf numFmtId="0" fontId="39" fillId="0" borderId="0" xfId="0" applyFont="1" applyFill="1" applyAlignment="1">
      <alignment horizontal="center" vertical="center" wrapText="1"/>
    </xf>
    <xf numFmtId="0" fontId="39" fillId="0" borderId="0" xfId="0" applyFont="1" applyFill="1" applyAlignment="1">
      <alignment horizontal="center" vertical="center"/>
    </xf>
    <xf numFmtId="17" fontId="39" fillId="0" borderId="0" xfId="0" quotePrefix="1" applyNumberFormat="1" applyFont="1" applyFill="1" applyAlignment="1">
      <alignment horizontal="center" vertical="center"/>
    </xf>
    <xf numFmtId="0" fontId="115" fillId="0" borderId="0" xfId="0" applyFont="1" applyAlignment="1">
      <alignment horizontal="left" wrapText="1"/>
    </xf>
    <xf numFmtId="0" fontId="115" fillId="0" borderId="0" xfId="0" applyFont="1" applyAlignment="1">
      <alignment horizontal="left" vertical="center" wrapText="1"/>
    </xf>
    <xf numFmtId="0" fontId="0" fillId="0" borderId="0" xfId="0" applyFont="1" applyAlignment="1">
      <alignment horizontal="left" vertical="center" wrapText="1"/>
    </xf>
    <xf numFmtId="0" fontId="129" fillId="0" borderId="0" xfId="0" applyFont="1" applyAlignment="1">
      <alignment horizontal="left" wrapText="1"/>
    </xf>
    <xf numFmtId="0" fontId="126" fillId="0" borderId="0" xfId="0" applyFont="1" applyAlignment="1"/>
    <xf numFmtId="0" fontId="126" fillId="0" borderId="0" xfId="0" applyFont="1" applyAlignment="1">
      <alignment horizontal="left" wrapText="1"/>
    </xf>
    <xf numFmtId="17" fontId="39" fillId="0" borderId="0" xfId="0" quotePrefix="1" applyNumberFormat="1" applyFont="1" applyFill="1" applyAlignment="1">
      <alignment horizontal="center" vertical="center" wrapText="1"/>
    </xf>
    <xf numFmtId="0" fontId="0" fillId="0" borderId="42" xfId="0" applyBorder="1" applyAlignment="1">
      <alignment horizontal="left" vertical="center" wrapText="1"/>
    </xf>
    <xf numFmtId="0" fontId="39" fillId="0" borderId="0" xfId="528" applyFont="1" applyFill="1" applyAlignment="1">
      <alignment horizontal="center" wrapText="1"/>
    </xf>
    <xf numFmtId="0" fontId="39" fillId="0" borderId="0" xfId="528" quotePrefix="1" applyFont="1" applyFill="1" applyAlignment="1">
      <alignment horizontal="center" wrapText="1"/>
    </xf>
    <xf numFmtId="49" fontId="39" fillId="0" borderId="74" xfId="0" quotePrefix="1" applyNumberFormat="1" applyFont="1" applyFill="1" applyBorder="1" applyAlignment="1">
      <alignment horizontal="center"/>
    </xf>
    <xf numFmtId="49" fontId="39" fillId="0" borderId="66" xfId="0" applyNumberFormat="1" applyFont="1" applyFill="1" applyBorder="1" applyAlignment="1">
      <alignment horizontal="center"/>
    </xf>
    <xf numFmtId="49" fontId="39" fillId="0" borderId="42" xfId="0" applyNumberFormat="1" applyFont="1" applyFill="1" applyBorder="1" applyAlignment="1">
      <alignment horizontal="center"/>
    </xf>
    <xf numFmtId="0" fontId="38" fillId="36" borderId="127" xfId="0" quotePrefix="1" applyFont="1" applyFill="1" applyBorder="1" applyAlignment="1">
      <alignment horizontal="center"/>
    </xf>
    <xf numFmtId="0" fontId="38" fillId="36" borderId="118" xfId="0" applyFont="1" applyFill="1" applyBorder="1" applyAlignment="1">
      <alignment horizontal="center"/>
    </xf>
    <xf numFmtId="0" fontId="38" fillId="36" borderId="129" xfId="0" applyFont="1" applyFill="1" applyBorder="1" applyAlignment="1">
      <alignment horizontal="center"/>
    </xf>
    <xf numFmtId="0" fontId="38" fillId="36" borderId="117" xfId="0" applyFont="1" applyFill="1" applyBorder="1" applyAlignment="1">
      <alignment horizontal="center"/>
    </xf>
    <xf numFmtId="0" fontId="38" fillId="36" borderId="119" xfId="0" applyFont="1" applyFill="1" applyBorder="1" applyAlignment="1">
      <alignment horizontal="center"/>
    </xf>
    <xf numFmtId="0" fontId="38" fillId="36" borderId="127" xfId="0" applyFont="1" applyFill="1" applyBorder="1" applyAlignment="1">
      <alignment horizontal="center"/>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0" fontId="78" fillId="0" borderId="0" xfId="127" applyFont="1" applyAlignment="1"/>
    <xf numFmtId="0" fontId="38" fillId="36" borderId="87" xfId="0" applyFont="1" applyFill="1" applyBorder="1" applyAlignment="1">
      <alignment horizontal="center" vertical="center" wrapText="1"/>
    </xf>
    <xf numFmtId="0" fontId="38" fillId="36" borderId="108" xfId="0" applyFont="1" applyFill="1" applyBorder="1" applyAlignment="1">
      <alignment horizontal="center" vertical="center" wrapText="1"/>
    </xf>
    <xf numFmtId="0" fontId="38" fillId="36" borderId="48" xfId="0"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115" fillId="0" borderId="46" xfId="0" applyFont="1" applyBorder="1" applyAlignment="1">
      <alignment horizontal="center" vertical="center" wrapText="1"/>
    </xf>
    <xf numFmtId="0" fontId="76" fillId="0" borderId="0" xfId="0" applyFont="1" applyAlignment="1"/>
    <xf numFmtId="0" fontId="117" fillId="0" borderId="0" xfId="127" applyFont="1" applyAlignment="1"/>
    <xf numFmtId="0" fontId="38" fillId="36" borderId="90"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39" fillId="0" borderId="0" xfId="127" applyFont="1" applyFill="1" applyAlignment="1">
      <alignment horizontal="center"/>
    </xf>
    <xf numFmtId="49" fontId="39" fillId="0" borderId="0" xfId="127" applyNumberFormat="1" applyFont="1" applyFill="1" applyAlignment="1">
      <alignment horizontal="center"/>
    </xf>
    <xf numFmtId="0" fontId="38" fillId="36" borderId="85" xfId="0" applyFont="1" applyFill="1" applyBorder="1" applyAlignment="1">
      <alignment horizontal="center" vertical="center" wrapText="1"/>
    </xf>
    <xf numFmtId="0" fontId="38" fillId="36" borderId="67" xfId="0" applyFont="1" applyFill="1" applyBorder="1" applyAlignment="1">
      <alignment horizontal="center" vertical="center" wrapText="1"/>
    </xf>
    <xf numFmtId="0" fontId="38" fillId="36" borderId="45" xfId="0" applyFont="1" applyFill="1" applyBorder="1" applyAlignment="1">
      <alignment horizontal="center" vertical="center" wrapText="1"/>
    </xf>
    <xf numFmtId="0" fontId="38" fillId="36" borderId="100" xfId="127" applyFont="1" applyFill="1" applyBorder="1" applyAlignment="1">
      <alignment horizontal="center" vertical="center"/>
    </xf>
    <xf numFmtId="0" fontId="38" fillId="36" borderId="31" xfId="127" applyFont="1" applyFill="1" applyBorder="1" applyAlignment="1">
      <alignment horizontal="center" vertical="center"/>
    </xf>
    <xf numFmtId="0" fontId="38" fillId="36" borderId="61" xfId="127" applyFont="1" applyFill="1" applyBorder="1" applyAlignment="1">
      <alignment horizontal="center" vertical="center"/>
    </xf>
    <xf numFmtId="0" fontId="38" fillId="36" borderId="76" xfId="127" applyFont="1" applyFill="1" applyBorder="1" applyAlignment="1">
      <alignment horizontal="center" vertical="center" wrapText="1"/>
    </xf>
    <xf numFmtId="0" fontId="38" fillId="36" borderId="101"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8" fillId="36" borderId="88"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78" xfId="31323" applyFont="1" applyFill="1" applyBorder="1" applyAlignment="1">
      <alignment horizontal="center" vertical="center" wrapText="1"/>
    </xf>
    <xf numFmtId="0" fontId="38" fillId="36" borderId="115" xfId="31323"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38" fillId="36" borderId="67" xfId="127" applyFont="1" applyFill="1" applyBorder="1" applyAlignment="1">
      <alignment horizontal="center" vertical="center" wrapText="1"/>
    </xf>
    <xf numFmtId="0" fontId="38" fillId="36" borderId="45" xfId="127" applyFont="1" applyFill="1" applyBorder="1" applyAlignment="1">
      <alignment horizontal="center" vertical="center" wrapText="1"/>
    </xf>
    <xf numFmtId="0" fontId="38" fillId="36" borderId="66"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38" fillId="36" borderId="68"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49" fontId="39" fillId="0" borderId="51" xfId="127" quotePrefix="1" applyNumberFormat="1" applyFont="1" applyFill="1" applyBorder="1" applyAlignment="1">
      <alignment horizontal="center"/>
    </xf>
    <xf numFmtId="0" fontId="38" fillId="36" borderId="84" xfId="0" applyFont="1" applyFill="1" applyBorder="1" applyAlignment="1">
      <alignment horizontal="center" vertical="center" wrapText="1"/>
    </xf>
    <xf numFmtId="0" fontId="38" fillId="36" borderId="68" xfId="0" applyFont="1" applyFill="1" applyBorder="1" applyAlignment="1">
      <alignment horizontal="center" vertical="center" wrapText="1"/>
    </xf>
    <xf numFmtId="0" fontId="38" fillId="36" borderId="47"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66" xfId="0" applyFont="1" applyFill="1" applyBorder="1" applyAlignment="1">
      <alignment horizontal="center" vertical="center" wrapText="1"/>
    </xf>
    <xf numFmtId="0" fontId="38" fillId="36" borderId="46" xfId="0" applyFont="1" applyFill="1" applyBorder="1" applyAlignment="1">
      <alignment horizontal="center" vertical="center" wrapText="1"/>
    </xf>
    <xf numFmtId="0" fontId="79" fillId="0" borderId="0" xfId="128" applyFont="1" applyAlignment="1">
      <alignment horizontal="left" vertical="center" wrapText="1"/>
    </xf>
    <xf numFmtId="0" fontId="115" fillId="0" borderId="0" xfId="128" applyAlignment="1">
      <alignment horizontal="left" vertical="center" wrapText="1"/>
    </xf>
    <xf numFmtId="0" fontId="115" fillId="0" borderId="0" xfId="2807" applyAlignment="1">
      <alignment vertical="center" wrapText="1"/>
    </xf>
    <xf numFmtId="0" fontId="115" fillId="0" borderId="0" xfId="0" applyFont="1" applyAlignment="1">
      <alignment vertical="center" wrapText="1"/>
    </xf>
    <xf numFmtId="0" fontId="38" fillId="0" borderId="0" xfId="0" applyFont="1" applyAlignment="1">
      <alignment wrapText="1"/>
    </xf>
    <xf numFmtId="0" fontId="79" fillId="0" borderId="0" xfId="2807" applyFont="1" applyAlignment="1">
      <alignment horizontal="left" vertical="center" wrapText="1"/>
    </xf>
    <xf numFmtId="0" fontId="115" fillId="0" borderId="0" xfId="2807" applyAlignment="1">
      <alignment horizontal="left" vertical="center" wrapText="1"/>
    </xf>
    <xf numFmtId="0" fontId="39" fillId="0" borderId="85" xfId="127" applyFont="1" applyFill="1" applyBorder="1" applyAlignment="1">
      <alignment horizontal="center" wrapText="1"/>
    </xf>
    <xf numFmtId="0" fontId="39" fillId="0" borderId="81" xfId="127" applyFont="1" applyFill="1" applyBorder="1" applyAlignment="1">
      <alignment horizontal="center"/>
    </xf>
    <xf numFmtId="0" fontId="39" fillId="0" borderId="99" xfId="127" applyFont="1" applyFill="1" applyBorder="1" applyAlignment="1">
      <alignment horizontal="center"/>
    </xf>
    <xf numFmtId="49" fontId="39" fillId="0" borderId="39" xfId="127" applyNumberFormat="1" applyFont="1" applyFill="1" applyBorder="1" applyAlignment="1">
      <alignment horizontal="center"/>
    </xf>
    <xf numFmtId="49" fontId="39" fillId="0" borderId="45" xfId="127" quotePrefix="1" applyNumberFormat="1" applyFont="1" applyFill="1" applyBorder="1" applyAlignment="1">
      <alignment horizontal="center" wrapText="1"/>
    </xf>
    <xf numFmtId="49" fontId="39" fillId="0" borderId="46" xfId="127" applyNumberFormat="1" applyFont="1" applyFill="1" applyBorder="1" applyAlignment="1">
      <alignment horizontal="center"/>
    </xf>
    <xf numFmtId="49" fontId="39" fillId="0" borderId="152" xfId="127" applyNumberFormat="1" applyFont="1" applyFill="1" applyBorder="1" applyAlignment="1">
      <alignment horizontal="center"/>
    </xf>
    <xf numFmtId="0" fontId="79" fillId="0" borderId="0" xfId="31342" applyFont="1" applyAlignment="1">
      <alignment horizontal="left" wrapText="1"/>
    </xf>
    <xf numFmtId="0" fontId="115" fillId="0" borderId="0" xfId="31342" applyAlignment="1">
      <alignment horizontal="left" wrapText="1"/>
    </xf>
    <xf numFmtId="0" fontId="39" fillId="0" borderId="84" xfId="127" applyFont="1" applyFill="1" applyBorder="1" applyAlignment="1">
      <alignment horizontal="center"/>
    </xf>
    <xf numFmtId="49" fontId="0" fillId="0" borderId="50" xfId="0" applyNumberFormat="1" applyFill="1" applyBorder="1" applyAlignment="1">
      <alignment horizontal="center"/>
    </xf>
    <xf numFmtId="49" fontId="39" fillId="0" borderId="47" xfId="127" applyNumberFormat="1" applyFont="1" applyFill="1" applyBorder="1" applyAlignment="1">
      <alignment horizontal="center"/>
    </xf>
    <xf numFmtId="0" fontId="0" fillId="0" borderId="42" xfId="127" applyFont="1" applyBorder="1" applyAlignment="1"/>
    <xf numFmtId="0" fontId="0" fillId="0" borderId="0" xfId="127" applyFont="1" applyAlignment="1"/>
    <xf numFmtId="0" fontId="79" fillId="0" borderId="0" xfId="127" applyFont="1" applyAlignment="1"/>
    <xf numFmtId="0" fontId="0" fillId="0" borderId="0" xfId="173" applyFont="1" applyAlignment="1">
      <alignment horizontal="left" vertical="center" wrapText="1"/>
    </xf>
    <xf numFmtId="49" fontId="39" fillId="0" borderId="0" xfId="0" quotePrefix="1" applyNumberFormat="1" applyFont="1" applyFill="1" applyAlignment="1">
      <alignment horizontal="center"/>
    </xf>
    <xf numFmtId="0" fontId="38" fillId="36" borderId="100" xfId="0" applyFont="1" applyFill="1" applyBorder="1" applyAlignment="1">
      <alignment horizontal="center" vertical="center" wrapText="1"/>
    </xf>
    <xf numFmtId="0" fontId="38" fillId="36" borderId="71" xfId="0" applyFont="1" applyFill="1" applyBorder="1" applyAlignment="1">
      <alignment horizontal="center" vertical="center" wrapText="1"/>
    </xf>
    <xf numFmtId="0" fontId="38" fillId="36" borderId="94" xfId="0" applyFont="1" applyFill="1" applyBorder="1" applyAlignment="1">
      <alignment horizontal="center" vertical="center" wrapText="1"/>
    </xf>
    <xf numFmtId="0" fontId="0" fillId="0" borderId="0" xfId="128" applyFont="1" applyAlignment="1">
      <alignment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8" fillId="0" borderId="0" xfId="0" applyFont="1" applyAlignment="1">
      <alignment horizontal="left" wrapText="1"/>
    </xf>
    <xf numFmtId="0" fontId="0" fillId="0" borderId="0" xfId="31325" applyFont="1" applyAlignment="1">
      <alignment vertical="center" wrapText="1"/>
    </xf>
    <xf numFmtId="0" fontId="0" fillId="0" borderId="0" xfId="0" applyFill="1" applyAlignment="1"/>
    <xf numFmtId="49" fontId="39" fillId="0" borderId="51" xfId="0" quotePrefix="1" applyNumberFormat="1" applyFont="1" applyFill="1" applyBorder="1" applyAlignment="1">
      <alignment horizontal="center"/>
    </xf>
    <xf numFmtId="49" fontId="0" fillId="0" borderId="51" xfId="0" applyNumberFormat="1" applyFill="1" applyBorder="1" applyAlignment="1">
      <alignment horizontal="center"/>
    </xf>
    <xf numFmtId="0" fontId="0" fillId="0" borderId="51" xfId="0" applyFill="1" applyBorder="1" applyAlignment="1"/>
    <xf numFmtId="0" fontId="38" fillId="36" borderId="102" xfId="0"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2" xfId="0" applyFont="1" applyFill="1" applyBorder="1" applyAlignment="1">
      <alignment horizontal="center" vertical="center" wrapText="1"/>
    </xf>
    <xf numFmtId="0" fontId="38" fillId="36" borderId="99"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0" xfId="0" quotePrefix="1" applyFont="1" applyFill="1" applyAlignment="1">
      <alignment horizontal="center"/>
    </xf>
    <xf numFmtId="0" fontId="38" fillId="36" borderId="88" xfId="0" applyFont="1" applyFill="1" applyBorder="1" applyAlignment="1">
      <alignment horizontal="center" vertical="center"/>
    </xf>
    <xf numFmtId="0" fontId="38" fillId="36" borderId="27" xfId="0" applyFont="1" applyFill="1" applyBorder="1" applyAlignment="1">
      <alignment horizontal="center" vertical="center"/>
    </xf>
    <xf numFmtId="0" fontId="38" fillId="36" borderId="90" xfId="0" quotePrefix="1" applyFont="1" applyFill="1" applyBorder="1" applyAlignment="1">
      <alignment horizontal="center"/>
    </xf>
    <xf numFmtId="0" fontId="38" fillId="36" borderId="89" xfId="0" quotePrefix="1" applyFont="1" applyFill="1" applyBorder="1" applyAlignment="1">
      <alignment horizontal="center"/>
    </xf>
    <xf numFmtId="0" fontId="38" fillId="36" borderId="105" xfId="0" quotePrefix="1" applyFont="1" applyFill="1" applyBorder="1" applyAlignment="1">
      <alignment horizontal="center"/>
    </xf>
    <xf numFmtId="0" fontId="38" fillId="36" borderId="89" xfId="132" quotePrefix="1" applyFont="1" applyFill="1" applyBorder="1" applyAlignment="1">
      <alignment horizontal="center"/>
    </xf>
    <xf numFmtId="0" fontId="38" fillId="36" borderId="90" xfId="132" quotePrefix="1" applyFont="1" applyFill="1" applyBorder="1" applyAlignment="1">
      <alignment horizontal="center"/>
    </xf>
    <xf numFmtId="0" fontId="38" fillId="36" borderId="105" xfId="132" quotePrefix="1" applyFont="1" applyFill="1" applyBorder="1" applyAlignment="1">
      <alignment horizontal="center"/>
    </xf>
    <xf numFmtId="0" fontId="38" fillId="36" borderId="113" xfId="132" applyFont="1" applyFill="1" applyBorder="1" applyAlignment="1">
      <alignment horizontal="center"/>
    </xf>
    <xf numFmtId="0" fontId="38" fillId="36" borderId="91" xfId="132" applyFont="1" applyFill="1" applyBorder="1" applyAlignment="1">
      <alignment horizontal="center"/>
    </xf>
    <xf numFmtId="0" fontId="39" fillId="0" borderId="85" xfId="0" applyFont="1" applyBorder="1" applyAlignment="1">
      <alignment horizontal="center"/>
    </xf>
    <xf numFmtId="0" fontId="39" fillId="0" borderId="81" xfId="0" applyFont="1" applyBorder="1" applyAlignment="1">
      <alignment horizontal="center"/>
    </xf>
    <xf numFmtId="0" fontId="39" fillId="0" borderId="84" xfId="0" applyFont="1" applyBorder="1" applyAlignment="1">
      <alignment horizontal="center"/>
    </xf>
    <xf numFmtId="0" fontId="115" fillId="0" borderId="0" xfId="528" quotePrefix="1" applyAlignment="1">
      <alignment horizontal="left" wrapText="1"/>
    </xf>
    <xf numFmtId="0" fontId="115" fillId="0" borderId="0" xfId="528" applyAlignment="1">
      <alignment horizontal="left" wrapText="1"/>
    </xf>
    <xf numFmtId="0" fontId="115" fillId="0" borderId="0" xfId="528" quotePrefix="1" applyAlignment="1">
      <alignment horizontal="left"/>
    </xf>
    <xf numFmtId="0" fontId="115" fillId="0" borderId="0" xfId="528" applyAlignment="1"/>
    <xf numFmtId="0" fontId="115" fillId="0" borderId="0" xfId="528" quotePrefix="1" applyAlignment="1"/>
    <xf numFmtId="0" fontId="39" fillId="0" borderId="0" xfId="528" applyFont="1" applyFill="1" applyAlignment="1">
      <alignment horizontal="center"/>
    </xf>
    <xf numFmtId="49" fontId="39" fillId="0" borderId="28" xfId="528" quotePrefix="1" applyNumberFormat="1" applyFont="1" applyFill="1" applyBorder="1" applyAlignment="1">
      <alignment horizontal="center"/>
    </xf>
    <xf numFmtId="0" fontId="115" fillId="0" borderId="0" xfId="127" applyAlignment="1"/>
    <xf numFmtId="0" fontId="38" fillId="36" borderId="105" xfId="127" applyFont="1" applyFill="1" applyBorder="1" applyAlignment="1">
      <alignment horizontal="center" vertical="center" wrapText="1"/>
    </xf>
    <xf numFmtId="0" fontId="38" fillId="36" borderId="57" xfId="127" applyFont="1" applyFill="1" applyBorder="1" applyAlignment="1">
      <alignment horizontal="center" vertical="center" wrapText="1"/>
    </xf>
    <xf numFmtId="0" fontId="115" fillId="0" borderId="46" xfId="127" applyBorder="1" applyAlignment="1">
      <alignment horizontal="center" vertical="center" wrapText="1"/>
    </xf>
    <xf numFmtId="49" fontId="39" fillId="0" borderId="51" xfId="127" applyNumberFormat="1" applyFont="1" applyFill="1" applyBorder="1" applyAlignment="1">
      <alignment horizontal="center"/>
    </xf>
    <xf numFmtId="0" fontId="38" fillId="36" borderId="80" xfId="31323" applyFont="1" applyFill="1" applyBorder="1" applyAlignment="1">
      <alignment horizontal="center" vertical="center" wrapText="1"/>
    </xf>
    <xf numFmtId="0" fontId="38" fillId="36" borderId="94" xfId="127" applyFont="1" applyFill="1" applyBorder="1" applyAlignment="1">
      <alignment horizontal="center" vertical="center" wrapText="1"/>
    </xf>
    <xf numFmtId="0" fontId="38" fillId="36" borderId="74"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0" fillId="0" borderId="0" xfId="2807" applyFont="1" applyAlignment="1">
      <alignment horizontal="left" wrapText="1"/>
    </xf>
    <xf numFmtId="0" fontId="115" fillId="0" borderId="0" xfId="2807" applyAlignment="1">
      <alignment horizontal="left" wrapText="1"/>
    </xf>
    <xf numFmtId="0" fontId="115" fillId="0" borderId="0" xfId="127" applyAlignment="1">
      <alignment wrapText="1"/>
    </xf>
    <xf numFmtId="0" fontId="38" fillId="0" borderId="0" xfId="127" applyFont="1" applyAlignment="1">
      <alignment wrapText="1"/>
    </xf>
    <xf numFmtId="0" fontId="79" fillId="0" borderId="0" xfId="2807" applyFont="1" applyAlignment="1">
      <alignment horizontal="left" wrapText="1"/>
    </xf>
    <xf numFmtId="49" fontId="115" fillId="0" borderId="0" xfId="127" applyNumberFormat="1" applyFill="1" applyAlignment="1">
      <alignment horizontal="center"/>
    </xf>
    <xf numFmtId="49" fontId="115" fillId="0" borderId="50" xfId="127" applyNumberFormat="1" applyFill="1" applyBorder="1" applyAlignment="1">
      <alignment horizontal="center"/>
    </xf>
    <xf numFmtId="0" fontId="39" fillId="0" borderId="85" xfId="127" applyFont="1" applyBorder="1" applyAlignment="1">
      <alignment horizontal="center" wrapText="1"/>
    </xf>
    <xf numFmtId="0" fontId="39" fillId="0" borderId="81" xfId="127" applyFont="1" applyBorder="1" applyAlignment="1">
      <alignment horizontal="center"/>
    </xf>
    <xf numFmtId="0" fontId="39" fillId="0" borderId="84" xfId="127" applyFont="1" applyBorder="1" applyAlignment="1">
      <alignment horizontal="center"/>
    </xf>
    <xf numFmtId="49" fontId="39" fillId="0" borderId="39" xfId="127" applyNumberFormat="1" applyFont="1" applyBorder="1" applyAlignment="1">
      <alignment horizontal="center"/>
    </xf>
    <xf numFmtId="49" fontId="115" fillId="0" borderId="0" xfId="127" applyNumberFormat="1" applyAlignment="1">
      <alignment horizontal="center"/>
    </xf>
    <xf numFmtId="49" fontId="115" fillId="0" borderId="50" xfId="127" applyNumberFormat="1" applyBorder="1" applyAlignment="1">
      <alignment horizontal="center"/>
    </xf>
    <xf numFmtId="49" fontId="39" fillId="0" borderId="45" xfId="127" quotePrefix="1" applyNumberFormat="1" applyFont="1" applyBorder="1" applyAlignment="1">
      <alignment horizontal="center" wrapText="1"/>
    </xf>
    <xf numFmtId="49" fontId="39" fillId="0" borderId="46" xfId="127" applyNumberFormat="1" applyFont="1" applyBorder="1" applyAlignment="1">
      <alignment horizontal="center"/>
    </xf>
    <xf numFmtId="49" fontId="39" fillId="0" borderId="47" xfId="127" applyNumberFormat="1" applyFont="1" applyBorder="1" applyAlignment="1">
      <alignment horizontal="center"/>
    </xf>
    <xf numFmtId="0" fontId="115" fillId="0" borderId="0" xfId="173" applyFont="1" applyAlignment="1">
      <alignment horizontal="left" vertical="center" wrapText="1"/>
    </xf>
    <xf numFmtId="0" fontId="0" fillId="0" borderId="42" xfId="127" applyFont="1" applyBorder="1" applyAlignment="1">
      <alignment wrapText="1"/>
    </xf>
    <xf numFmtId="49" fontId="47" fillId="0" borderId="0" xfId="127" applyNumberFormat="1" applyFont="1" applyFill="1" applyAlignment="1">
      <alignment horizontal="center"/>
    </xf>
    <xf numFmtId="49" fontId="39" fillId="0" borderId="0" xfId="127" quotePrefix="1" applyNumberFormat="1" applyFont="1" applyFill="1" applyAlignment="1">
      <alignment horizontal="center"/>
    </xf>
    <xf numFmtId="0" fontId="115" fillId="0" borderId="0" xfId="127" applyAlignment="1">
      <alignment horizontal="left" vertical="center" wrapText="1"/>
    </xf>
    <xf numFmtId="0" fontId="115" fillId="0" borderId="0" xfId="31325" applyAlignment="1">
      <alignment vertical="center" wrapText="1"/>
    </xf>
    <xf numFmtId="0" fontId="115" fillId="0" borderId="0" xfId="127" applyFill="1" applyAlignment="1"/>
    <xf numFmtId="49" fontId="115" fillId="0" borderId="51" xfId="127" applyNumberFormat="1" applyFill="1" applyBorder="1" applyAlignment="1">
      <alignment horizontal="center"/>
    </xf>
    <xf numFmtId="0" fontId="115" fillId="0" borderId="51" xfId="127" applyFill="1" applyBorder="1" applyAlignment="1"/>
    <xf numFmtId="0" fontId="38" fillId="36" borderId="59" xfId="127" applyFont="1" applyFill="1" applyBorder="1" applyAlignment="1">
      <alignment horizontal="center" vertical="center" wrapText="1"/>
    </xf>
    <xf numFmtId="0" fontId="38" fillId="36" borderId="99" xfId="127" applyFont="1" applyFill="1" applyBorder="1" applyAlignment="1">
      <alignment horizontal="center" vertical="center" wrapText="1"/>
    </xf>
    <xf numFmtId="0" fontId="115" fillId="0" borderId="86" xfId="127" applyBorder="1" applyAlignment="1"/>
    <xf numFmtId="0" fontId="115" fillId="0" borderId="41" xfId="127" applyBorder="1" applyAlignment="1"/>
    <xf numFmtId="0" fontId="115" fillId="0" borderId="65"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cellXfs>
  <cellStyles count="31347">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76" xfId="31346" xr:uid="{7334D57A-9258-4A7A-AF65-B972D65295F3}"/>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7 4" xfId="31345" xr:uid="{984324BC-A0E8-42FC-A533-7FEA24FFFB48}"/>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ge.sharepoint.com/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3.5681999999999998E-2</v>
          </cell>
          <cell r="AY13">
            <v>2.6315999999999999E-2</v>
          </cell>
          <cell r="AZ13">
            <v>3.2319000000000001E-2</v>
          </cell>
          <cell r="BA13">
            <v>2.7521E-2</v>
          </cell>
        </row>
        <row r="14">
          <cell r="AW14">
            <v>6</v>
          </cell>
          <cell r="AX14">
            <v>3.7532000000000003E-2</v>
          </cell>
          <cell r="AY14">
            <v>2.7873999999999999E-2</v>
          </cell>
          <cell r="AZ14">
            <v>3.4230999999999998E-2</v>
          </cell>
          <cell r="BA14">
            <v>2.9135000000000001E-2</v>
          </cell>
        </row>
        <row r="15">
          <cell r="AW15">
            <v>7</v>
          </cell>
          <cell r="AX15">
            <v>3.9481000000000002E-2</v>
          </cell>
          <cell r="AY15">
            <v>2.9524999999999999E-2</v>
          </cell>
          <cell r="AZ15">
            <v>3.6259E-2</v>
          </cell>
          <cell r="BA15">
            <v>3.0845000000000001E-2</v>
          </cell>
        </row>
        <row r="16">
          <cell r="AW16">
            <v>8</v>
          </cell>
          <cell r="AX16">
            <v>4.1534000000000001E-2</v>
          </cell>
          <cell r="AY16">
            <v>3.1275999999999998E-2</v>
          </cell>
          <cell r="AZ16">
            <v>3.841E-2</v>
          </cell>
          <cell r="BA16">
            <v>3.2656999999999999E-2</v>
          </cell>
        </row>
        <row r="17">
          <cell r="AW17">
            <v>9</v>
          </cell>
          <cell r="AX17">
            <v>4.3698000000000001E-2</v>
          </cell>
          <cell r="AY17">
            <v>3.3133000000000003E-2</v>
          </cell>
          <cell r="AZ17">
            <v>4.0690999999999998E-2</v>
          </cell>
          <cell r="BA17">
            <v>3.4576999999999997E-2</v>
          </cell>
        </row>
        <row r="18">
          <cell r="AW18">
            <v>10</v>
          </cell>
          <cell r="AX18">
            <v>4.598E-2</v>
          </cell>
          <cell r="AY18">
            <v>3.5104000000000003E-2</v>
          </cell>
          <cell r="AZ18">
            <v>4.3110999999999997E-2</v>
          </cell>
          <cell r="BA18">
            <v>3.6611999999999999E-2</v>
          </cell>
        </row>
        <row r="19">
          <cell r="AW19">
            <v>11</v>
          </cell>
          <cell r="AX19">
            <v>4.8384999999999997E-2</v>
          </cell>
          <cell r="AY19">
            <v>3.7194999999999999E-2</v>
          </cell>
          <cell r="AZ19">
            <v>4.5678000000000003E-2</v>
          </cell>
          <cell r="BA19">
            <v>3.8768999999999998E-2</v>
          </cell>
        </row>
        <row r="20">
          <cell r="AW20">
            <v>12</v>
          </cell>
          <cell r="AX20">
            <v>5.0921000000000001E-2</v>
          </cell>
          <cell r="AY20">
            <v>3.9412999999999997E-2</v>
          </cell>
          <cell r="AZ20">
            <v>4.8403000000000002E-2</v>
          </cell>
          <cell r="BA20">
            <v>4.1055000000000001E-2</v>
          </cell>
        </row>
        <row r="21">
          <cell r="AW21">
            <v>13</v>
          </cell>
          <cell r="AX21">
            <v>5.3596999999999999E-2</v>
          </cell>
          <cell r="AY21">
            <v>4.1768E-2</v>
          </cell>
          <cell r="AZ21">
            <v>5.1295E-2</v>
          </cell>
          <cell r="BA21">
            <v>4.3478999999999997E-2</v>
          </cell>
        </row>
        <row r="22">
          <cell r="AW22">
            <v>14</v>
          </cell>
          <cell r="AX22">
            <v>5.6418999999999997E-2</v>
          </cell>
          <cell r="AY22">
            <v>4.4268000000000002E-2</v>
          </cell>
          <cell r="AZ22">
            <v>5.4364999999999997E-2</v>
          </cell>
          <cell r="BA22">
            <v>4.6050000000000001E-2</v>
          </cell>
        </row>
        <row r="23">
          <cell r="AW23">
            <v>15</v>
          </cell>
          <cell r="AX23">
            <v>5.9396999999999998E-2</v>
          </cell>
          <cell r="AY23">
            <v>4.6921999999999998E-2</v>
          </cell>
          <cell r="AZ23">
            <v>5.7625000000000003E-2</v>
          </cell>
          <cell r="BA23">
            <v>4.8776E-2</v>
          </cell>
        </row>
        <row r="24">
          <cell r="AW24">
            <v>16</v>
          </cell>
          <cell r="AX24">
            <v>6.2540999999999999E-2</v>
          </cell>
          <cell r="AY24">
            <v>4.9741E-2</v>
          </cell>
          <cell r="AZ24">
            <v>6.1086000000000001E-2</v>
          </cell>
          <cell r="BA24">
            <v>5.1667999999999999E-2</v>
          </cell>
        </row>
        <row r="25">
          <cell r="AW25">
            <v>17</v>
          </cell>
          <cell r="AX25">
            <v>6.5860000000000002E-2</v>
          </cell>
          <cell r="AY25">
            <v>5.2734999999999997E-2</v>
          </cell>
          <cell r="AZ25">
            <v>6.4764000000000002E-2</v>
          </cell>
          <cell r="BA25">
            <v>5.4734999999999999E-2</v>
          </cell>
        </row>
        <row r="26">
          <cell r="AW26">
            <v>18</v>
          </cell>
          <cell r="AX26">
            <v>6.9363999999999995E-2</v>
          </cell>
          <cell r="AY26">
            <v>5.5917000000000001E-2</v>
          </cell>
          <cell r="AZ26">
            <v>6.8670999999999996E-2</v>
          </cell>
          <cell r="BA26">
            <v>5.799E-2</v>
          </cell>
        </row>
        <row r="27">
          <cell r="AW27">
            <v>19</v>
          </cell>
          <cell r="AX27">
            <v>7.3066000000000006E-2</v>
          </cell>
          <cell r="AY27">
            <v>5.9297999999999997E-2</v>
          </cell>
          <cell r="AZ27">
            <v>7.2822999999999999E-2</v>
          </cell>
          <cell r="BA27">
            <v>6.1445E-2</v>
          </cell>
        </row>
        <row r="28">
          <cell r="AW28">
            <v>20</v>
          </cell>
          <cell r="AX28">
            <v>7.6978000000000005E-2</v>
          </cell>
          <cell r="AY28">
            <v>6.2891000000000002E-2</v>
          </cell>
          <cell r="AZ28">
            <v>7.7235999999999999E-2</v>
          </cell>
          <cell r="BA28">
            <v>6.5111000000000002E-2</v>
          </cell>
        </row>
        <row r="29">
          <cell r="AW29">
            <v>21</v>
          </cell>
          <cell r="AX29">
            <v>8.1113000000000005E-2</v>
          </cell>
          <cell r="AY29">
            <v>6.6712999999999995E-2</v>
          </cell>
          <cell r="AZ29">
            <v>8.1929000000000002E-2</v>
          </cell>
          <cell r="BA29">
            <v>6.9002999999999995E-2</v>
          </cell>
        </row>
        <row r="30">
          <cell r="AW30">
            <v>22</v>
          </cell>
          <cell r="AX30">
            <v>8.5485000000000005E-2</v>
          </cell>
          <cell r="AY30">
            <v>7.0777000000000007E-2</v>
          </cell>
          <cell r="AZ30">
            <v>8.6919999999999997E-2</v>
          </cell>
          <cell r="BA30">
            <v>7.3136999999999994E-2</v>
          </cell>
        </row>
        <row r="31">
          <cell r="AW31">
            <v>23</v>
          </cell>
          <cell r="AX31">
            <v>9.0107999999999994E-2</v>
          </cell>
          <cell r="AY31">
            <v>7.5101000000000001E-2</v>
          </cell>
          <cell r="AZ31">
            <v>9.2230000000000006E-2</v>
          </cell>
          <cell r="BA31">
            <v>7.7526999999999999E-2</v>
          </cell>
        </row>
        <row r="32">
          <cell r="AW32">
            <v>24</v>
          </cell>
          <cell r="AX32">
            <v>9.5001000000000002E-2</v>
          </cell>
          <cell r="AY32">
            <v>7.9702999999999996E-2</v>
          </cell>
          <cell r="AZ32">
            <v>9.7881999999999997E-2</v>
          </cell>
          <cell r="BA32">
            <v>8.2191E-2</v>
          </cell>
        </row>
        <row r="33">
          <cell r="AW33">
            <v>25</v>
          </cell>
          <cell r="AX33">
            <v>0.100179</v>
          </cell>
          <cell r="AY33">
            <v>8.4600999999999996E-2</v>
          </cell>
          <cell r="AZ33">
            <v>0.103898</v>
          </cell>
          <cell r="BA33">
            <v>8.7148000000000003E-2</v>
          </cell>
        </row>
        <row r="34">
          <cell r="AW34">
            <v>26</v>
          </cell>
          <cell r="AX34">
            <v>0.10566200000000001</v>
          </cell>
          <cell r="AY34">
            <v>8.9818999999999996E-2</v>
          </cell>
          <cell r="AZ34">
            <v>0.110305</v>
          </cell>
          <cell r="BA34">
            <v>9.2415999999999998E-2</v>
          </cell>
        </row>
        <row r="35">
          <cell r="AW35">
            <v>27</v>
          </cell>
          <cell r="AX35">
            <v>0.111471</v>
          </cell>
          <cell r="AY35">
            <v>9.5377000000000003E-2</v>
          </cell>
          <cell r="AZ35">
            <v>0.117131</v>
          </cell>
          <cell r="BA35">
            <v>9.8017999999999994E-2</v>
          </cell>
        </row>
        <row r="36">
          <cell r="AW36">
            <v>28</v>
          </cell>
          <cell r="AX36">
            <v>0.117627</v>
          </cell>
          <cell r="AY36">
            <v>0.101301</v>
          </cell>
          <cell r="AZ36">
            <v>0.124406</v>
          </cell>
          <cell r="BA36">
            <v>0.103976</v>
          </cell>
        </row>
        <row r="37">
          <cell r="AW37">
            <v>29</v>
          </cell>
          <cell r="AX37">
            <v>0.124154</v>
          </cell>
          <cell r="AY37">
            <v>0.10761800000000001</v>
          </cell>
          <cell r="AZ37">
            <v>0.132164</v>
          </cell>
          <cell r="BA37">
            <v>0.110316</v>
          </cell>
        </row>
        <row r="38">
          <cell r="AW38">
            <v>30</v>
          </cell>
          <cell r="AX38">
            <v>0.131079</v>
          </cell>
          <cell r="AY38">
            <v>0.114356</v>
          </cell>
          <cell r="AZ38">
            <v>0.14043900000000001</v>
          </cell>
          <cell r="BA38">
            <v>0.117063</v>
          </cell>
        </row>
        <row r="39">
          <cell r="AW39">
            <v>31</v>
          </cell>
          <cell r="AX39">
            <v>0.138428</v>
          </cell>
          <cell r="AY39">
            <v>0.121547</v>
          </cell>
          <cell r="AZ39">
            <v>0.14927000000000001</v>
          </cell>
          <cell r="BA39">
            <v>0.124247</v>
          </cell>
        </row>
        <row r="40">
          <cell r="AW40">
            <v>32</v>
          </cell>
          <cell r="AX40">
            <v>0.146233</v>
          </cell>
          <cell r="AY40">
            <v>0.12922500000000001</v>
          </cell>
          <cell r="AZ40">
            <v>0.15869900000000001</v>
          </cell>
          <cell r="BA40">
            <v>0.13189899999999999</v>
          </cell>
        </row>
        <row r="41">
          <cell r="AW41">
            <v>33</v>
          </cell>
          <cell r="AX41">
            <v>0.154527</v>
          </cell>
          <cell r="AY41">
            <v>0.13742799999999999</v>
          </cell>
          <cell r="AZ41">
            <v>0.16877300000000001</v>
          </cell>
          <cell r="BA41">
            <v>0.14005400000000001</v>
          </cell>
        </row>
        <row r="42">
          <cell r="AW42">
            <v>34</v>
          </cell>
          <cell r="AX42">
            <v>0.16334499999999999</v>
          </cell>
          <cell r="AY42">
            <v>0.14619599999999999</v>
          </cell>
          <cell r="AZ42">
            <v>0.17954100000000001</v>
          </cell>
          <cell r="BA42">
            <v>0.14874699999999999</v>
          </cell>
        </row>
        <row r="43">
          <cell r="AW43">
            <v>35</v>
          </cell>
          <cell r="AX43">
            <v>0.17272599999999999</v>
          </cell>
          <cell r="AY43">
            <v>0.15557399999999999</v>
          </cell>
          <cell r="AZ43">
            <v>0.19105800000000001</v>
          </cell>
          <cell r="BA43">
            <v>0.15801999999999999</v>
          </cell>
        </row>
        <row r="44">
          <cell r="AW44">
            <v>36</v>
          </cell>
          <cell r="AX44">
            <v>0.18271399999999999</v>
          </cell>
          <cell r="AY44">
            <v>0.16561000000000001</v>
          </cell>
          <cell r="AZ44">
            <v>0.20338400000000001</v>
          </cell>
          <cell r="BA44">
            <v>0.16791600000000001</v>
          </cell>
        </row>
        <row r="45">
          <cell r="AW45">
            <v>37</v>
          </cell>
          <cell r="AX45">
            <v>0.193356</v>
          </cell>
          <cell r="AY45">
            <v>0.17635899999999999</v>
          </cell>
          <cell r="AZ45">
            <v>0.216584</v>
          </cell>
          <cell r="BA45">
            <v>0.178482</v>
          </cell>
        </row>
        <row r="46">
          <cell r="AW46">
            <v>38</v>
          </cell>
          <cell r="AX46">
            <v>0.20470099999999999</v>
          </cell>
          <cell r="AY46">
            <v>0.18787799999999999</v>
          </cell>
          <cell r="AZ46">
            <v>0.23072999999999999</v>
          </cell>
          <cell r="BA46">
            <v>0.189772</v>
          </cell>
        </row>
        <row r="47">
          <cell r="AW47">
            <v>39</v>
          </cell>
          <cell r="AX47">
            <v>0.216808</v>
          </cell>
          <cell r="AY47">
            <v>0.20023199999999999</v>
          </cell>
          <cell r="AZ47">
            <v>0.24590100000000001</v>
          </cell>
          <cell r="BA47">
            <v>0.20184099999999999</v>
          </cell>
        </row>
        <row r="48">
          <cell r="AW48">
            <v>40</v>
          </cell>
          <cell r="AX48">
            <v>0.229738</v>
          </cell>
          <cell r="AY48">
            <v>0.21349199999999999</v>
          </cell>
          <cell r="AZ48">
            <v>0.26218599999999997</v>
          </cell>
          <cell r="BA48">
            <v>0.214752</v>
          </cell>
        </row>
        <row r="49">
          <cell r="AW49">
            <v>41</v>
          </cell>
          <cell r="AX49">
            <v>0.243558</v>
          </cell>
          <cell r="AY49">
            <v>0.22773599999999999</v>
          </cell>
          <cell r="AZ49">
            <v>0.27967900000000001</v>
          </cell>
          <cell r="BA49">
            <v>0.228575</v>
          </cell>
        </row>
        <row r="50">
          <cell r="AW50">
            <v>42</v>
          </cell>
          <cell r="AX50">
            <v>0.25834499999999999</v>
          </cell>
          <cell r="AY50">
            <v>0.24305099999999999</v>
          </cell>
          <cell r="AZ50">
            <v>0.29848799999999998</v>
          </cell>
          <cell r="BA50">
            <v>0.24338499999999999</v>
          </cell>
        </row>
        <row r="51">
          <cell r="AW51">
            <v>43</v>
          </cell>
          <cell r="AX51">
            <v>0.27418100000000001</v>
          </cell>
          <cell r="AY51">
            <v>0.25953399999999999</v>
          </cell>
          <cell r="AZ51">
            <v>0.31872899999999998</v>
          </cell>
          <cell r="BA51">
            <v>0.25926500000000002</v>
          </cell>
        </row>
        <row r="52">
          <cell r="AW52">
            <v>44</v>
          </cell>
          <cell r="AX52">
            <v>0.29115799999999997</v>
          </cell>
          <cell r="AY52">
            <v>0.27728799999999998</v>
          </cell>
          <cell r="AZ52">
            <v>0.340534</v>
          </cell>
          <cell r="BA52">
            <v>0.27630900000000003</v>
          </cell>
        </row>
        <row r="53">
          <cell r="AW53">
            <v>45</v>
          </cell>
          <cell r="AX53">
            <v>0.30937799999999999</v>
          </cell>
          <cell r="AY53">
            <v>0.29643399999999998</v>
          </cell>
          <cell r="AZ53">
            <v>0.36404599999999998</v>
          </cell>
          <cell r="BA53">
            <v>0.29461799999999999</v>
          </cell>
        </row>
        <row r="54">
          <cell r="AW54">
            <v>46</v>
          </cell>
          <cell r="AX54">
            <v>0.328953</v>
          </cell>
          <cell r="AY54">
            <v>0.31710100000000002</v>
          </cell>
          <cell r="AZ54">
            <v>0.38942700000000002</v>
          </cell>
          <cell r="BA54">
            <v>0.314307</v>
          </cell>
        </row>
        <row r="55">
          <cell r="AW55">
            <v>47</v>
          </cell>
          <cell r="AX55">
            <v>0.35000900000000001</v>
          </cell>
          <cell r="AY55">
            <v>0.33943499999999999</v>
          </cell>
          <cell r="AZ55">
            <v>0.41685499999999998</v>
          </cell>
          <cell r="BA55">
            <v>0.33550400000000002</v>
          </cell>
        </row>
        <row r="56">
          <cell r="AW56">
            <v>48</v>
          </cell>
          <cell r="AX56">
            <v>0.37268499999999999</v>
          </cell>
          <cell r="AY56">
            <v>0.36359900000000001</v>
          </cell>
          <cell r="AZ56">
            <v>0.44652999999999998</v>
          </cell>
          <cell r="BA56">
            <v>0.35835</v>
          </cell>
        </row>
        <row r="57">
          <cell r="AW57">
            <v>49</v>
          </cell>
          <cell r="AX57">
            <v>0.39713700000000002</v>
          </cell>
          <cell r="AY57">
            <v>0.38977400000000001</v>
          </cell>
          <cell r="AZ57">
            <v>0.47867599999999999</v>
          </cell>
          <cell r="BA57">
            <v>0.38300499999999998</v>
          </cell>
        </row>
        <row r="58">
          <cell r="AW58">
            <v>50</v>
          </cell>
          <cell r="AX58">
            <v>0.42354000000000003</v>
          </cell>
          <cell r="AY58">
            <v>0.41816599999999998</v>
          </cell>
          <cell r="AZ58">
            <v>0.51354299999999997</v>
          </cell>
          <cell r="BA58">
            <v>0.40965000000000001</v>
          </cell>
        </row>
        <row r="59">
          <cell r="AW59">
            <v>51</v>
          </cell>
          <cell r="AX59">
            <v>0.45208999999999999</v>
          </cell>
          <cell r="AY59">
            <v>0.44900400000000001</v>
          </cell>
          <cell r="AZ59">
            <v>0.55141499999999999</v>
          </cell>
          <cell r="BA59">
            <v>0.43848799999999999</v>
          </cell>
        </row>
        <row r="60">
          <cell r="AW60">
            <v>52</v>
          </cell>
          <cell r="AX60">
            <v>0.48300799999999999</v>
          </cell>
          <cell r="AY60">
            <v>0.482547</v>
          </cell>
          <cell r="AZ60">
            <v>0.59260900000000005</v>
          </cell>
          <cell r="BA60">
            <v>0.46975</v>
          </cell>
        </row>
        <row r="61">
          <cell r="AW61">
            <v>53</v>
          </cell>
          <cell r="AX61">
            <v>0.516544</v>
          </cell>
          <cell r="AY61">
            <v>0.51909099999999997</v>
          </cell>
          <cell r="AZ61">
            <v>0.63748700000000003</v>
          </cell>
          <cell r="BA61">
            <v>0.50369900000000001</v>
          </cell>
        </row>
        <row r="62">
          <cell r="AW62">
            <v>54</v>
          </cell>
          <cell r="AX62">
            <v>0.55298400000000003</v>
          </cell>
          <cell r="AY62">
            <v>0.55896900000000005</v>
          </cell>
          <cell r="AZ62">
            <v>0.68646099999999999</v>
          </cell>
          <cell r="BA62">
            <v>0.54063600000000001</v>
          </cell>
        </row>
        <row r="63">
          <cell r="AW63">
            <v>55</v>
          </cell>
          <cell r="AX63">
            <v>0.59264899999999998</v>
          </cell>
          <cell r="AY63">
            <v>0.60256399999999999</v>
          </cell>
          <cell r="AZ63">
            <v>0.74</v>
          </cell>
          <cell r="BA63">
            <v>0.58090699999999995</v>
          </cell>
        </row>
        <row r="64">
          <cell r="AW64">
            <v>56</v>
          </cell>
          <cell r="AX64">
            <v>0.635911</v>
          </cell>
          <cell r="AY64">
            <v>0.64102599999999998</v>
          </cell>
          <cell r="AZ64">
            <v>0.78</v>
          </cell>
          <cell r="BA64">
            <v>0.62491200000000002</v>
          </cell>
        </row>
        <row r="65">
          <cell r="AW65">
            <v>57</v>
          </cell>
          <cell r="AX65">
            <v>0.68319399999999997</v>
          </cell>
          <cell r="AY65">
            <v>0.67948699999999995</v>
          </cell>
          <cell r="AZ65">
            <v>0.82</v>
          </cell>
          <cell r="BA65">
            <v>0.67311600000000005</v>
          </cell>
        </row>
        <row r="66">
          <cell r="AW66">
            <v>58</v>
          </cell>
          <cell r="AX66">
            <v>0.73498600000000003</v>
          </cell>
          <cell r="AY66">
            <v>0.730769</v>
          </cell>
          <cell r="AZ66">
            <v>0.86</v>
          </cell>
          <cell r="BA66">
            <v>0.72606199999999999</v>
          </cell>
        </row>
        <row r="67">
          <cell r="AW67">
            <v>59</v>
          </cell>
          <cell r="AX67">
            <v>0.79185300000000003</v>
          </cell>
          <cell r="AY67">
            <v>0.79487200000000002</v>
          </cell>
          <cell r="AZ67">
            <v>0.9</v>
          </cell>
          <cell r="BA67">
            <v>0.78439000000000003</v>
          </cell>
        </row>
        <row r="68">
          <cell r="AW68">
            <v>60</v>
          </cell>
          <cell r="AX68">
            <v>0.85444900000000001</v>
          </cell>
          <cell r="AY68">
            <v>0.85897400000000002</v>
          </cell>
          <cell r="AZ68">
            <v>0.94</v>
          </cell>
          <cell r="BA68">
            <v>0.84885500000000003</v>
          </cell>
        </row>
        <row r="69">
          <cell r="AW69">
            <v>61</v>
          </cell>
          <cell r="AX69">
            <v>0.92353499999999999</v>
          </cell>
          <cell r="AY69">
            <v>0.92307700000000004</v>
          </cell>
          <cell r="AZ69">
            <v>0.97</v>
          </cell>
          <cell r="BA69">
            <v>0.92036300000000004</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1.2820510000000001</v>
          </cell>
          <cell r="AZ73">
            <v>1</v>
          </cell>
          <cell r="BA73">
            <v>1</v>
          </cell>
        </row>
        <row r="74">
          <cell r="AW74">
            <v>66</v>
          </cell>
          <cell r="AX74">
            <v>1</v>
          </cell>
          <cell r="AY74">
            <v>1.2820510000000001</v>
          </cell>
          <cell r="AZ74">
            <v>1</v>
          </cell>
          <cell r="BA74">
            <v>1</v>
          </cell>
        </row>
        <row r="75">
          <cell r="AW75">
            <v>67</v>
          </cell>
          <cell r="AX75">
            <v>1</v>
          </cell>
          <cell r="AY75">
            <v>1.2820510000000001</v>
          </cell>
          <cell r="AZ75">
            <v>1</v>
          </cell>
          <cell r="BA75">
            <v>1</v>
          </cell>
        </row>
        <row r="76">
          <cell r="AW76">
            <v>68</v>
          </cell>
          <cell r="AX76">
            <v>1</v>
          </cell>
          <cell r="AY76">
            <v>1.2820510000000001</v>
          </cell>
          <cell r="AZ76">
            <v>1</v>
          </cell>
          <cell r="BA76">
            <v>1</v>
          </cell>
        </row>
        <row r="77">
          <cell r="AW77">
            <v>69</v>
          </cell>
          <cell r="AX77">
            <v>1</v>
          </cell>
          <cell r="AY77">
            <v>1.2820510000000001</v>
          </cell>
          <cell r="AZ77">
            <v>1</v>
          </cell>
          <cell r="BA77">
            <v>1</v>
          </cell>
        </row>
        <row r="78">
          <cell r="AW78">
            <v>70</v>
          </cell>
          <cell r="AX78">
            <v>1</v>
          </cell>
          <cell r="AY78">
            <v>1.2820510000000001</v>
          </cell>
          <cell r="AZ78">
            <v>1</v>
          </cell>
          <cell r="BA78">
            <v>1</v>
          </cell>
        </row>
        <row r="79">
          <cell r="AW79">
            <v>71</v>
          </cell>
          <cell r="AX79">
            <v>1</v>
          </cell>
          <cell r="AY79">
            <v>1.2820510000000001</v>
          </cell>
          <cell r="AZ79">
            <v>1</v>
          </cell>
          <cell r="BA79">
            <v>1</v>
          </cell>
        </row>
        <row r="80">
          <cell r="AW80">
            <v>72</v>
          </cell>
          <cell r="AX80">
            <v>1</v>
          </cell>
          <cell r="AY80">
            <v>1.2820510000000001</v>
          </cell>
          <cell r="AZ80">
            <v>1</v>
          </cell>
          <cell r="BA80">
            <v>1</v>
          </cell>
        </row>
        <row r="81">
          <cell r="AW81">
            <v>73</v>
          </cell>
          <cell r="AX81">
            <v>1</v>
          </cell>
          <cell r="AY81">
            <v>1.2820510000000001</v>
          </cell>
          <cell r="AZ81">
            <v>1</v>
          </cell>
          <cell r="BA81">
            <v>1</v>
          </cell>
        </row>
        <row r="82">
          <cell r="AW82">
            <v>74</v>
          </cell>
          <cell r="AX82">
            <v>1</v>
          </cell>
          <cell r="AY82">
            <v>1.2820510000000001</v>
          </cell>
          <cell r="AZ82">
            <v>1</v>
          </cell>
          <cell r="BA82">
            <v>1</v>
          </cell>
        </row>
        <row r="83">
          <cell r="AW83">
            <v>75</v>
          </cell>
          <cell r="AX83">
            <v>1</v>
          </cell>
          <cell r="AY83">
            <v>1.2820510000000001</v>
          </cell>
          <cell r="AZ83">
            <v>1</v>
          </cell>
          <cell r="BA83">
            <v>1</v>
          </cell>
        </row>
        <row r="84">
          <cell r="AW84">
            <v>76</v>
          </cell>
          <cell r="AX84">
            <v>1</v>
          </cell>
          <cell r="AY84">
            <v>1.2820510000000001</v>
          </cell>
          <cell r="AZ84">
            <v>1</v>
          </cell>
          <cell r="BA84">
            <v>1</v>
          </cell>
        </row>
        <row r="85">
          <cell r="AW85">
            <v>77</v>
          </cell>
          <cell r="AX85">
            <v>1</v>
          </cell>
          <cell r="AY85">
            <v>1.2820510000000001</v>
          </cell>
          <cell r="AZ85">
            <v>1</v>
          </cell>
          <cell r="BA85">
            <v>1</v>
          </cell>
        </row>
        <row r="86">
          <cell r="AW86">
            <v>78</v>
          </cell>
          <cell r="AX86">
            <v>1</v>
          </cell>
          <cell r="AY86">
            <v>1.2820510000000001</v>
          </cell>
          <cell r="AZ86">
            <v>1</v>
          </cell>
          <cell r="BA86">
            <v>1</v>
          </cell>
        </row>
        <row r="87">
          <cell r="AW87">
            <v>79</v>
          </cell>
          <cell r="AX87">
            <v>1</v>
          </cell>
          <cell r="AY87">
            <v>1.2820510000000001</v>
          </cell>
          <cell r="AZ87">
            <v>1</v>
          </cell>
          <cell r="BA87">
            <v>1</v>
          </cell>
        </row>
        <row r="88">
          <cell r="AW88">
            <v>80</v>
          </cell>
          <cell r="AX88">
            <v>1</v>
          </cell>
          <cell r="AY88">
            <v>1.2820510000000001</v>
          </cell>
          <cell r="AZ88">
            <v>1</v>
          </cell>
          <cell r="BA88">
            <v>1</v>
          </cell>
        </row>
        <row r="89">
          <cell r="AW89">
            <v>81</v>
          </cell>
          <cell r="AX89">
            <v>1</v>
          </cell>
          <cell r="AY89">
            <v>1.2820510000000001</v>
          </cell>
          <cell r="AZ89">
            <v>1</v>
          </cell>
          <cell r="BA89">
            <v>1</v>
          </cell>
        </row>
        <row r="90">
          <cell r="AW90">
            <v>82</v>
          </cell>
          <cell r="AX90">
            <v>1</v>
          </cell>
          <cell r="AY90">
            <v>1.2820510000000001</v>
          </cell>
          <cell r="AZ90">
            <v>1</v>
          </cell>
          <cell r="BA90">
            <v>1</v>
          </cell>
        </row>
        <row r="91">
          <cell r="AW91">
            <v>83</v>
          </cell>
          <cell r="AX91">
            <v>1</v>
          </cell>
          <cell r="AY91">
            <v>1.2820510000000001</v>
          </cell>
          <cell r="AZ91">
            <v>1</v>
          </cell>
          <cell r="BA91">
            <v>1</v>
          </cell>
        </row>
        <row r="92">
          <cell r="AW92">
            <v>84</v>
          </cell>
          <cell r="AX92">
            <v>1</v>
          </cell>
          <cell r="AY92">
            <v>1.2820510000000001</v>
          </cell>
          <cell r="AZ92">
            <v>1</v>
          </cell>
          <cell r="BA92">
            <v>1</v>
          </cell>
        </row>
        <row r="93">
          <cell r="AW93">
            <v>85</v>
          </cell>
          <cell r="AX93">
            <v>1</v>
          </cell>
          <cell r="AY93">
            <v>1.2820510000000001</v>
          </cell>
          <cell r="AZ93">
            <v>1</v>
          </cell>
          <cell r="BA93">
            <v>1</v>
          </cell>
        </row>
        <row r="94">
          <cell r="AW94">
            <v>86</v>
          </cell>
          <cell r="AX94">
            <v>1</v>
          </cell>
          <cell r="AY94">
            <v>1.2820510000000001</v>
          </cell>
          <cell r="AZ94">
            <v>1</v>
          </cell>
          <cell r="BA94">
            <v>1</v>
          </cell>
        </row>
        <row r="95">
          <cell r="AW95">
            <v>87</v>
          </cell>
          <cell r="AX95">
            <v>1</v>
          </cell>
          <cell r="AY95">
            <v>1.2820510000000001</v>
          </cell>
          <cell r="AZ95">
            <v>1</v>
          </cell>
          <cell r="BA95">
            <v>1</v>
          </cell>
        </row>
        <row r="96">
          <cell r="AW96">
            <v>88</v>
          </cell>
          <cell r="AX96">
            <v>1</v>
          </cell>
          <cell r="AY96">
            <v>1.2820510000000001</v>
          </cell>
          <cell r="AZ96">
            <v>1</v>
          </cell>
          <cell r="BA96">
            <v>1</v>
          </cell>
        </row>
        <row r="97">
          <cell r="AW97">
            <v>89</v>
          </cell>
          <cell r="AX97">
            <v>1</v>
          </cell>
          <cell r="AY97">
            <v>1.2820510000000001</v>
          </cell>
          <cell r="AZ97">
            <v>1</v>
          </cell>
          <cell r="BA97">
            <v>1</v>
          </cell>
        </row>
        <row r="98">
          <cell r="AW98">
            <v>90</v>
          </cell>
          <cell r="AX98">
            <v>1</v>
          </cell>
          <cell r="AY98">
            <v>1.2820510000000001</v>
          </cell>
          <cell r="AZ98">
            <v>1</v>
          </cell>
          <cell r="BA98">
            <v>1</v>
          </cell>
        </row>
        <row r="99">
          <cell r="AW99">
            <v>91</v>
          </cell>
          <cell r="AX99">
            <v>1</v>
          </cell>
          <cell r="AY99">
            <v>1.2820510000000001</v>
          </cell>
          <cell r="AZ99">
            <v>1</v>
          </cell>
          <cell r="BA99">
            <v>1</v>
          </cell>
        </row>
        <row r="100">
          <cell r="AW100">
            <v>92</v>
          </cell>
          <cell r="AX100">
            <v>1</v>
          </cell>
          <cell r="AY100">
            <v>1.2820510000000001</v>
          </cell>
          <cell r="AZ100">
            <v>1</v>
          </cell>
          <cell r="BA100">
            <v>1</v>
          </cell>
        </row>
        <row r="101">
          <cell r="AW101">
            <v>93</v>
          </cell>
          <cell r="AX101">
            <v>1</v>
          </cell>
          <cell r="AY101">
            <v>1.2820510000000001</v>
          </cell>
          <cell r="AZ101">
            <v>1</v>
          </cell>
          <cell r="BA101">
            <v>1</v>
          </cell>
        </row>
        <row r="102">
          <cell r="AW102">
            <v>94</v>
          </cell>
          <cell r="AX102">
            <v>1</v>
          </cell>
          <cell r="AY102">
            <v>1.2820510000000001</v>
          </cell>
          <cell r="AZ102">
            <v>1</v>
          </cell>
          <cell r="BA102">
            <v>1</v>
          </cell>
        </row>
        <row r="103">
          <cell r="AW103">
            <v>95</v>
          </cell>
          <cell r="AX103">
            <v>1</v>
          </cell>
          <cell r="AY103">
            <v>1.2820510000000001</v>
          </cell>
          <cell r="AZ103">
            <v>1</v>
          </cell>
          <cell r="BA103">
            <v>1</v>
          </cell>
        </row>
        <row r="104">
          <cell r="AW104">
            <v>96</v>
          </cell>
          <cell r="AX104">
            <v>1</v>
          </cell>
          <cell r="AY104">
            <v>1.2820510000000001</v>
          </cell>
          <cell r="AZ104">
            <v>1</v>
          </cell>
          <cell r="BA104">
            <v>1</v>
          </cell>
        </row>
        <row r="105">
          <cell r="AW105">
            <v>97</v>
          </cell>
          <cell r="AX105">
            <v>1</v>
          </cell>
          <cell r="AY105">
            <v>1.2820510000000001</v>
          </cell>
          <cell r="AZ105">
            <v>1</v>
          </cell>
          <cell r="BA105">
            <v>1</v>
          </cell>
        </row>
        <row r="106">
          <cell r="AW106">
            <v>98</v>
          </cell>
          <cell r="AX106">
            <v>1</v>
          </cell>
          <cell r="AY106">
            <v>1.2820510000000001</v>
          </cell>
          <cell r="AZ106">
            <v>1</v>
          </cell>
          <cell r="BA106">
            <v>1</v>
          </cell>
        </row>
        <row r="107">
          <cell r="AW107">
            <v>99</v>
          </cell>
          <cell r="AX107">
            <v>1</v>
          </cell>
          <cell r="AY107">
            <v>1.2820510000000001</v>
          </cell>
          <cell r="AZ107">
            <v>1</v>
          </cell>
          <cell r="BA107">
            <v>1</v>
          </cell>
        </row>
        <row r="108">
          <cell r="AW108">
            <v>100</v>
          </cell>
          <cell r="AX108">
            <v>1</v>
          </cell>
          <cell r="AY108">
            <v>1.2820510000000001</v>
          </cell>
          <cell r="AZ108">
            <v>1</v>
          </cell>
          <cell r="BA108">
            <v>1</v>
          </cell>
        </row>
        <row r="109">
          <cell r="AW109">
            <v>101</v>
          </cell>
          <cell r="AX109">
            <v>1</v>
          </cell>
          <cell r="AY109">
            <v>1.2820510000000001</v>
          </cell>
          <cell r="AZ109">
            <v>1</v>
          </cell>
          <cell r="BA109">
            <v>1</v>
          </cell>
        </row>
        <row r="110">
          <cell r="AW110">
            <v>102</v>
          </cell>
          <cell r="AX110">
            <v>1</v>
          </cell>
          <cell r="AY110">
            <v>1.2820510000000001</v>
          </cell>
          <cell r="AZ110">
            <v>1</v>
          </cell>
          <cell r="BA110">
            <v>1</v>
          </cell>
        </row>
        <row r="111">
          <cell r="AW111">
            <v>103</v>
          </cell>
          <cell r="AX111">
            <v>1</v>
          </cell>
          <cell r="AY111">
            <v>1.2820510000000001</v>
          </cell>
          <cell r="AZ111">
            <v>1</v>
          </cell>
          <cell r="BA111">
            <v>1</v>
          </cell>
        </row>
        <row r="112">
          <cell r="AW112">
            <v>104</v>
          </cell>
          <cell r="AX112">
            <v>1</v>
          </cell>
          <cell r="AY112">
            <v>1.2820510000000001</v>
          </cell>
          <cell r="AZ112">
            <v>1</v>
          </cell>
          <cell r="BA112">
            <v>1</v>
          </cell>
        </row>
        <row r="113">
          <cell r="AW113">
            <v>105</v>
          </cell>
          <cell r="AX113">
            <v>1</v>
          </cell>
          <cell r="AY113">
            <v>1.2820510000000001</v>
          </cell>
          <cell r="AZ113">
            <v>1</v>
          </cell>
          <cell r="BA113">
            <v>1</v>
          </cell>
        </row>
        <row r="114">
          <cell r="AW114">
            <v>106</v>
          </cell>
          <cell r="AX114">
            <v>1</v>
          </cell>
          <cell r="AY114">
            <v>1.2820510000000001</v>
          </cell>
          <cell r="AZ114">
            <v>1</v>
          </cell>
          <cell r="BA114">
            <v>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4.5599999999999996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0.56999999999999995</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-9.9999999976716936E-2</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0.92807424593967525</v>
          </cell>
        </row>
        <row r="19">
          <cell r="D19">
            <v>7.441187116243686E-2</v>
          </cell>
        </row>
      </sheetData>
      <sheetData sheetId="1">
        <row r="9">
          <cell r="B9">
            <v>10</v>
          </cell>
          <cell r="C9">
            <v>2.92E-4</v>
          </cell>
          <cell r="D9">
            <v>1000000</v>
          </cell>
          <cell r="E9">
            <v>474053.34095523861</v>
          </cell>
          <cell r="F9">
            <v>6504941.473846755</v>
          </cell>
          <cell r="G9">
            <v>6287667.0259089377</v>
          </cell>
          <cell r="H9">
            <v>13.263627703243285</v>
          </cell>
        </row>
        <row r="10">
          <cell r="B10">
            <v>11</v>
          </cell>
          <cell r="C10">
            <v>2.9300000000000002E-4</v>
          </cell>
          <cell r="D10">
            <v>999708</v>
          </cell>
          <cell r="E10">
            <v>439828.22958670964</v>
          </cell>
          <cell r="F10">
            <v>6030888.1328915162</v>
          </cell>
          <cell r="G10">
            <v>5829300.194330941</v>
          </cell>
          <cell r="H10">
            <v>13.253583563311794</v>
          </cell>
        </row>
        <row r="11">
          <cell r="B11">
            <v>12</v>
          </cell>
          <cell r="C11">
            <v>2.9799999999999998E-4</v>
          </cell>
          <cell r="D11">
            <v>999415.08555600001</v>
          </cell>
          <cell r="E11">
            <v>408073.65189368057</v>
          </cell>
          <cell r="F11">
            <v>5591059.9033048069</v>
          </cell>
          <cell r="G11">
            <v>5404026.1461868696</v>
          </cell>
          <cell r="H11">
            <v>13.242771546531589</v>
          </cell>
        </row>
        <row r="12">
          <cell r="B12">
            <v>13</v>
          </cell>
          <cell r="C12">
            <v>3.0400000000000002E-4</v>
          </cell>
          <cell r="D12">
            <v>999117.2598605043</v>
          </cell>
          <cell r="E12">
            <v>378609.78742034</v>
          </cell>
          <cell r="F12">
            <v>5182986.251411126</v>
          </cell>
          <cell r="G12">
            <v>5009456.7655101372</v>
          </cell>
          <cell r="H12">
            <v>13.231186651676651</v>
          </cell>
        </row>
        <row r="13">
          <cell r="B13">
            <v>14</v>
          </cell>
          <cell r="C13">
            <v>3.1E-4</v>
          </cell>
          <cell r="D13">
            <v>998813.52821350668</v>
          </cell>
          <cell r="E13">
            <v>351271.17405565124</v>
          </cell>
          <cell r="F13">
            <v>4804376.4639907861</v>
          </cell>
          <cell r="G13">
            <v>4643377.1758819455</v>
          </cell>
          <cell r="H13">
            <v>13.218782293665532</v>
          </cell>
        </row>
        <row r="14">
          <cell r="B14">
            <v>15</v>
          </cell>
          <cell r="C14">
            <v>3.1700000000000001E-4</v>
          </cell>
          <cell r="D14">
            <v>998503.89601976052</v>
          </cell>
          <cell r="E14">
            <v>325904.66820574855</v>
          </cell>
          <cell r="F14">
            <v>4453105.2899351353</v>
          </cell>
          <cell r="G14">
            <v>4303732.3170075007</v>
          </cell>
          <cell r="H14">
            <v>13.20549454139911</v>
          </cell>
        </row>
        <row r="15">
          <cell r="B15">
            <v>16</v>
          </cell>
          <cell r="C15">
            <v>3.2499999999999999E-4</v>
          </cell>
          <cell r="D15">
            <v>998187.37028472219</v>
          </cell>
          <cell r="E15">
            <v>302367.84819111583</v>
          </cell>
          <cell r="F15">
            <v>4127200.621729387</v>
          </cell>
          <cell r="G15">
            <v>3988615.3579751253</v>
          </cell>
          <cell r="H15">
            <v>13.191268125353279</v>
          </cell>
        </row>
        <row r="16">
          <cell r="B16">
            <v>17</v>
          </cell>
          <cell r="C16">
            <v>3.3300000000000002E-4</v>
          </cell>
          <cell r="D16">
            <v>997862.9593893796</v>
          </cell>
          <cell r="E16">
            <v>280528.61126724246</v>
          </cell>
          <cell r="F16">
            <v>3824832.773538271</v>
          </cell>
          <cell r="G16">
            <v>3696257.1600407846</v>
          </cell>
          <cell r="H16">
            <v>13.176043410843347</v>
          </cell>
        </row>
        <row r="17">
          <cell r="B17">
            <v>18</v>
          </cell>
          <cell r="C17">
            <v>3.4299999999999999E-4</v>
          </cell>
          <cell r="D17">
            <v>997530.67102390295</v>
          </cell>
          <cell r="E17">
            <v>260264.68235702129</v>
          </cell>
          <cell r="F17">
            <v>3544304.1622710284</v>
          </cell>
          <cell r="G17">
            <v>3425016.1828573938</v>
          </cell>
          <cell r="H17">
            <v>13.159742427745481</v>
          </cell>
        </row>
        <row r="18">
          <cell r="B18">
            <v>19</v>
          </cell>
          <cell r="C18">
            <v>3.5300000000000002E-4</v>
          </cell>
          <cell r="D18">
            <v>997188.51800374174</v>
          </cell>
          <cell r="E18">
            <v>241462.09890577529</v>
          </cell>
          <cell r="F18">
            <v>3284039.4799140072</v>
          </cell>
          <cell r="G18">
            <v>3173369.3512488604</v>
          </cell>
          <cell r="H18">
            <v>13.142308319315946</v>
          </cell>
        </row>
        <row r="19">
          <cell r="B19">
            <v>20</v>
          </cell>
          <cell r="C19">
            <v>3.6499999999999998E-4</v>
          </cell>
          <cell r="D19">
            <v>996836.51045688638</v>
          </cell>
          <cell r="E19">
            <v>224015.64991634485</v>
          </cell>
          <cell r="F19">
            <v>3042577.381008232</v>
          </cell>
          <cell r="G19">
            <v>2939903.5414632405</v>
          </cell>
          <cell r="H19">
            <v>13.123652488391333</v>
          </cell>
        </row>
        <row r="20">
          <cell r="B20">
            <v>21</v>
          </cell>
          <cell r="C20">
            <v>3.77E-4</v>
          </cell>
          <cell r="D20">
            <v>996472.66513056972</v>
          </cell>
          <cell r="E20">
            <v>207827.27072308623</v>
          </cell>
          <cell r="F20">
            <v>2818561.7310918872</v>
          </cell>
          <cell r="G20">
            <v>2723307.5653438061</v>
          </cell>
          <cell r="H20">
            <v>13.103706534126616</v>
          </cell>
        </row>
        <row r="21">
          <cell r="B21">
            <v>22</v>
          </cell>
          <cell r="C21">
            <v>3.9199999999999999E-4</v>
          </cell>
          <cell r="D21">
            <v>996096.99493581557</v>
          </cell>
          <cell r="E21">
            <v>192806.42212716813</v>
          </cell>
          <cell r="F21">
            <v>2610734.4603688009</v>
          </cell>
          <cell r="G21">
            <v>2522364.8502271823</v>
          </cell>
          <cell r="H21">
            <v>13.082369468811168</v>
          </cell>
        </row>
        <row r="22">
          <cell r="B22">
            <v>23</v>
          </cell>
          <cell r="C22">
            <v>4.08E-4</v>
          </cell>
          <cell r="D22">
            <v>995706.52491380076</v>
          </cell>
          <cell r="E22">
            <v>178868.53086746571</v>
          </cell>
          <cell r="F22">
            <v>2417928.0382416327</v>
          </cell>
          <cell r="G22">
            <v>2335946.6282607107</v>
          </cell>
          <cell r="H22">
            <v>13.059572955242484</v>
          </cell>
        </row>
        <row r="23">
          <cell r="B23">
            <v>24</v>
          </cell>
          <cell r="C23">
            <v>4.2400000000000001E-4</v>
          </cell>
          <cell r="D23">
            <v>995300.276651636</v>
          </cell>
          <cell r="E23">
            <v>165935.54757018265</v>
          </cell>
          <cell r="F23">
            <v>2239059.507374167</v>
          </cell>
          <cell r="G23">
            <v>2163005.7147378335</v>
          </cell>
          <cell r="H23">
            <v>13.0352160607599</v>
          </cell>
        </row>
        <row r="24">
          <cell r="B24">
            <v>25</v>
          </cell>
          <cell r="C24">
            <v>4.44E-4</v>
          </cell>
          <cell r="D24">
            <v>994878.2693343357</v>
          </cell>
          <cell r="E24">
            <v>153935.2119703136</v>
          </cell>
          <cell r="F24">
            <v>2073123.9598039843</v>
          </cell>
          <cell r="G24">
            <v>2002570.3209842572</v>
          </cell>
          <cell r="H24">
            <v>13.009176362913333</v>
          </cell>
        </row>
        <row r="25">
          <cell r="B25">
            <v>26</v>
          </cell>
          <cell r="C25">
            <v>4.64E-4</v>
          </cell>
          <cell r="D25">
            <v>994436.54338275129</v>
          </cell>
          <cell r="E25">
            <v>142799.87446514971</v>
          </cell>
          <cell r="F25">
            <v>1919188.7478336706</v>
          </cell>
          <cell r="G25">
            <v>1853738.805370477</v>
          </cell>
          <cell r="H25">
            <v>12.981375595136686</v>
          </cell>
        </row>
        <row r="26">
          <cell r="B26">
            <v>27</v>
          </cell>
          <cell r="C26">
            <v>4.8799999999999999E-4</v>
          </cell>
          <cell r="D26">
            <v>993975.12482662173</v>
          </cell>
          <cell r="E26">
            <v>132467.39241150618</v>
          </cell>
          <cell r="F26">
            <v>1776388.873368521</v>
          </cell>
          <cell r="G26">
            <v>1715674.6518465807</v>
          </cell>
          <cell r="H26">
            <v>12.951675281090203</v>
          </cell>
        </row>
        <row r="27">
          <cell r="B27">
            <v>28</v>
          </cell>
          <cell r="C27">
            <v>5.13E-4</v>
          </cell>
          <cell r="D27">
            <v>993490.06496570632</v>
          </cell>
          <cell r="E27">
            <v>122879.58081114557</v>
          </cell>
          <cell r="F27">
            <v>1643921.4809570147</v>
          </cell>
          <cell r="G27">
            <v>1587601.6730852397</v>
          </cell>
          <cell r="H27">
            <v>12.919979565402611</v>
          </cell>
        </row>
        <row r="28">
          <cell r="B28">
            <v>29</v>
          </cell>
          <cell r="C28">
            <v>5.4199999999999995E-4</v>
          </cell>
          <cell r="D28">
            <v>992980.40456237888</v>
          </cell>
          <cell r="E28">
            <v>113982.87107767003</v>
          </cell>
          <cell r="F28">
            <v>1521041.9001458692</v>
          </cell>
          <cell r="G28">
            <v>1468799.7509019373</v>
          </cell>
          <cell r="H28">
            <v>12.886144532199667</v>
          </cell>
        </row>
        <row r="29">
          <cell r="B29">
            <v>30</v>
          </cell>
          <cell r="C29">
            <v>5.7200000000000003E-4</v>
          </cell>
          <cell r="D29">
            <v>992442.20918310608</v>
          </cell>
          <cell r="E29">
            <v>105727.23189006586</v>
          </cell>
          <cell r="F29">
            <v>1407059.0290681992</v>
          </cell>
          <cell r="G29">
            <v>1358600.7144519191</v>
          </cell>
          <cell r="H29">
            <v>12.850054713099638</v>
          </cell>
        </row>
        <row r="30">
          <cell r="B30">
            <v>31</v>
          </cell>
          <cell r="C30">
            <v>6.0700000000000001E-4</v>
          </cell>
          <cell r="D30">
            <v>991874.53223945329</v>
          </cell>
          <cell r="E30">
            <v>98066.594815243385</v>
          </cell>
          <cell r="F30">
            <v>1301331.7971781334</v>
          </cell>
          <cell r="G30">
            <v>1256384.6078878136</v>
          </cell>
          <cell r="H30">
            <v>12.811545157194775</v>
          </cell>
        </row>
        <row r="31">
          <cell r="B31">
            <v>32</v>
          </cell>
          <cell r="C31">
            <v>6.4499999999999996E-4</v>
          </cell>
          <cell r="D31">
            <v>991272.46439838386</v>
          </cell>
          <cell r="E31">
            <v>90957.836094840401</v>
          </cell>
          <cell r="F31">
            <v>1203265.2023628901</v>
          </cell>
          <cell r="G31">
            <v>1161576.194152755</v>
          </cell>
          <cell r="H31">
            <v>12.770490636360307</v>
          </cell>
        </row>
        <row r="32">
          <cell r="B32">
            <v>33</v>
          </cell>
          <cell r="C32">
            <v>6.87E-4</v>
          </cell>
          <cell r="D32">
            <v>990633.09365884692</v>
          </cell>
          <cell r="E32">
            <v>84361.177067804398</v>
          </cell>
          <cell r="F32">
            <v>1112307.3662680497</v>
          </cell>
          <cell r="G32">
            <v>1073641.8267786393</v>
          </cell>
          <cell r="H32">
            <v>12.726728859125698</v>
          </cell>
        </row>
        <row r="33">
          <cell r="B33">
            <v>34</v>
          </cell>
          <cell r="C33">
            <v>7.3399999999999995E-4</v>
          </cell>
          <cell r="D33">
            <v>989952.52872350335</v>
          </cell>
          <cell r="E33">
            <v>78239.648203395671</v>
          </cell>
          <cell r="F33">
            <v>1027946.1892002452</v>
          </cell>
          <cell r="G33">
            <v>992086.35044035548</v>
          </cell>
          <cell r="H33">
            <v>12.680097280873229</v>
          </cell>
        </row>
        <row r="34">
          <cell r="B34">
            <v>35</v>
          </cell>
          <cell r="C34">
            <v>7.85E-4</v>
          </cell>
          <cell r="D34">
            <v>989225.90356742032</v>
          </cell>
          <cell r="E34">
            <v>72558.905152310326</v>
          </cell>
          <cell r="F34">
            <v>949706.54099684954</v>
          </cell>
          <cell r="G34">
            <v>916450.37613537395</v>
          </cell>
          <cell r="H34">
            <v>12.630432807821846</v>
          </cell>
        </row>
        <row r="35">
          <cell r="B35">
            <v>36</v>
          </cell>
          <cell r="C35">
            <v>8.5999999999999998E-4</v>
          </cell>
          <cell r="D35">
            <v>988449.36123311985</v>
          </cell>
          <cell r="E35">
            <v>67287.189245258254</v>
          </cell>
          <cell r="F35">
            <v>877147.63584453927</v>
          </cell>
          <cell r="G35">
            <v>846307.67410712922</v>
          </cell>
          <cell r="H35">
            <v>12.577545348526632</v>
          </cell>
        </row>
        <row r="36">
          <cell r="B36">
            <v>37</v>
          </cell>
          <cell r="C36">
            <v>9.0700000000000004E-4</v>
          </cell>
          <cell r="D36">
            <v>987599.29478245939</v>
          </cell>
          <cell r="E36">
            <v>62393.802563811914</v>
          </cell>
          <cell r="F36">
            <v>809860.44659928104</v>
          </cell>
          <cell r="G36">
            <v>781263.28709086729</v>
          </cell>
          <cell r="H36">
            <v>12.521488593227623</v>
          </cell>
        </row>
        <row r="37">
          <cell r="B37">
            <v>38</v>
          </cell>
          <cell r="C37">
            <v>9.6599999999999995E-4</v>
          </cell>
          <cell r="D37">
            <v>986703.5422220917</v>
          </cell>
          <cell r="E37">
            <v>57853.560450010707</v>
          </cell>
          <cell r="F37">
            <v>747466.64403546916</v>
          </cell>
          <cell r="G37">
            <v>720950.4288292143</v>
          </cell>
          <cell r="H37">
            <v>12.461643211262045</v>
          </cell>
        </row>
        <row r="38">
          <cell r="B38">
            <v>39</v>
          </cell>
          <cell r="C38">
            <v>1.039E-3</v>
          </cell>
          <cell r="D38">
            <v>985750.38660030509</v>
          </cell>
          <cell r="E38">
            <v>53640.532631662194</v>
          </cell>
          <cell r="F38">
            <v>689613.08358545846</v>
          </cell>
          <cell r="G38">
            <v>665027.83946261334</v>
          </cell>
          <cell r="H38">
            <v>12.397860476688665</v>
          </cell>
        </row>
        <row r="39">
          <cell r="B39">
            <v>40</v>
          </cell>
          <cell r="C39">
            <v>1.1280000000000001E-3</v>
          </cell>
          <cell r="D39">
            <v>984726.19194862735</v>
          </cell>
          <cell r="E39">
            <v>49730.672963580415</v>
          </cell>
          <cell r="F39">
            <v>635972.55095379625</v>
          </cell>
          <cell r="G39">
            <v>613179.32584548858</v>
          </cell>
          <cell r="H39">
            <v>12.33000257797722</v>
          </cell>
        </row>
        <row r="40">
          <cell r="B40">
            <v>41</v>
          </cell>
          <cell r="C40">
            <v>1.238E-3</v>
          </cell>
          <cell r="D40">
            <v>983615.42080410931</v>
          </cell>
          <cell r="E40">
            <v>46101.695373064962</v>
          </cell>
          <cell r="F40">
            <v>586241.87799021578</v>
          </cell>
          <cell r="G40">
            <v>565111.93427756103</v>
          </cell>
          <cell r="H40">
            <v>12.257942570323111</v>
          </cell>
        </row>
        <row r="41">
          <cell r="B41">
            <v>42</v>
          </cell>
          <cell r="C41">
            <v>1.3699999999999999E-3</v>
          </cell>
          <cell r="D41">
            <v>982397.7049131539</v>
          </cell>
          <cell r="E41">
            <v>42732.827354239555</v>
          </cell>
          <cell r="F41">
            <v>540140.18261715083</v>
          </cell>
          <cell r="G41">
            <v>520554.30341312435</v>
          </cell>
          <cell r="H41">
            <v>12.181602193038129</v>
          </cell>
        </row>
        <row r="42">
          <cell r="B42">
            <v>43</v>
          </cell>
          <cell r="C42">
            <v>1.5269999999999999E-3</v>
          </cell>
          <cell r="D42">
            <v>981051.82005742285</v>
          </cell>
          <cell r="E42">
            <v>39604.903369618791</v>
          </cell>
          <cell r="F42">
            <v>497407.3552629113</v>
          </cell>
          <cell r="G42">
            <v>479255.10788516933</v>
          </cell>
          <cell r="H42">
            <v>12.100903350588892</v>
          </cell>
        </row>
        <row r="43">
          <cell r="B43">
            <v>44</v>
          </cell>
          <cell r="C43">
            <v>1.7149999999999999E-3</v>
          </cell>
          <cell r="D43">
            <v>979553.75392819522</v>
          </cell>
          <cell r="E43">
            <v>36700.163974174837</v>
          </cell>
          <cell r="F43">
            <v>457802.45189329248</v>
          </cell>
          <cell r="G43">
            <v>440981.54340512899</v>
          </cell>
          <cell r="H43">
            <v>12.015792183256696</v>
          </cell>
        </row>
        <row r="44">
          <cell r="B44">
            <v>45</v>
          </cell>
          <cell r="C44">
            <v>1.9319999999999999E-3</v>
          </cell>
          <cell r="D44">
            <v>977873.81924020837</v>
          </cell>
          <cell r="E44">
            <v>34002.063288129124</v>
          </cell>
          <cell r="F44">
            <v>421102.28791911766</v>
          </cell>
          <cell r="G44">
            <v>405518.00891205849</v>
          </cell>
          <cell r="H44">
            <v>11.926276516685204</v>
          </cell>
        </row>
        <row r="45">
          <cell r="B45">
            <v>46</v>
          </cell>
          <cell r="C45">
            <v>2.183E-3</v>
          </cell>
          <cell r="D45">
            <v>975984.56702143629</v>
          </cell>
          <cell r="E45">
            <v>31495.47220589927</v>
          </cell>
          <cell r="F45">
            <v>387100.22463098855</v>
          </cell>
          <cell r="G45">
            <v>372664.79986995138</v>
          </cell>
          <cell r="H45">
            <v>11.83232934034719</v>
          </cell>
        </row>
        <row r="46">
          <cell r="B46">
            <v>47</v>
          </cell>
          <cell r="C46">
            <v>2.4710000000000001E-3</v>
          </cell>
          <cell r="D46">
            <v>973853.99271162844</v>
          </cell>
          <cell r="E46">
            <v>29166.327229766863</v>
          </cell>
          <cell r="F46">
            <v>355604.7524250893</v>
          </cell>
          <cell r="G46">
            <v>342236.85244477948</v>
          </cell>
          <cell r="H46">
            <v>11.733971499006428</v>
          </cell>
        </row>
        <row r="47">
          <cell r="B47">
            <v>48</v>
          </cell>
          <cell r="C47">
            <v>2.7899999999999999E-3</v>
          </cell>
          <cell r="D47">
            <v>971447.59949563805</v>
          </cell>
          <cell r="E47">
            <v>27001.630844716576</v>
          </cell>
          <cell r="F47">
            <v>326438.42519532243</v>
          </cell>
          <cell r="G47">
            <v>314062.67772482731</v>
          </cell>
          <cell r="H47">
            <v>11.631248480173936</v>
          </cell>
        </row>
        <row r="48">
          <cell r="B48">
            <v>49</v>
          </cell>
          <cell r="C48">
            <v>3.1380000000000002E-3</v>
          </cell>
          <cell r="D48">
            <v>968737.26069304522</v>
          </cell>
          <cell r="E48">
            <v>24989.602129614683</v>
          </cell>
          <cell r="F48">
            <v>299436.79435060587</v>
          </cell>
          <cell r="G48">
            <v>287983.22670786578</v>
          </cell>
          <cell r="H48">
            <v>11.524122121439563</v>
          </cell>
        </row>
        <row r="49">
          <cell r="B49">
            <v>50</v>
          </cell>
          <cell r="C49">
            <v>3.5130000000000001E-3</v>
          </cell>
          <cell r="D49">
            <v>965697.36316899047</v>
          </cell>
          <cell r="E49">
            <v>23119.429009867243</v>
          </cell>
          <cell r="F49">
            <v>274447.19222099119</v>
          </cell>
          <cell r="G49">
            <v>263850.78725813539</v>
          </cell>
          <cell r="H49">
            <v>11.412513135403358</v>
          </cell>
        </row>
        <row r="50">
          <cell r="B50">
            <v>51</v>
          </cell>
          <cell r="C50">
            <v>3.9090000000000001E-3</v>
          </cell>
          <cell r="D50">
            <v>962304.86833217787</v>
          </cell>
          <cell r="E50">
            <v>21381.1697965249</v>
          </cell>
          <cell r="F50">
            <v>251327.76321112394</v>
          </cell>
          <cell r="G50">
            <v>241528.06038771669</v>
          </cell>
          <cell r="H50">
            <v>11.296297755746387</v>
          </cell>
        </row>
        <row r="51">
          <cell r="B51">
            <v>52</v>
          </cell>
          <cell r="C51">
            <v>4.3239999999999997E-3</v>
          </cell>
          <cell r="D51">
            <v>958543.21860186732</v>
          </cell>
          <cell r="E51">
            <v>19765.745525559432</v>
          </cell>
          <cell r="F51">
            <v>229946.59341459905</v>
          </cell>
          <cell r="G51">
            <v>220887.29338205096</v>
          </cell>
          <cell r="H51">
            <v>11.175257371214141</v>
          </cell>
        </row>
        <row r="52">
          <cell r="B52">
            <v>53</v>
          </cell>
          <cell r="C52">
            <v>4.7549999999999997E-3</v>
          </cell>
          <cell r="D52">
            <v>954398.47772463283</v>
          </cell>
          <cell r="E52">
            <v>18264.759574855605</v>
          </cell>
          <cell r="F52">
            <v>210180.84788903961</v>
          </cell>
          <cell r="G52">
            <v>201809.49975056411</v>
          </cell>
          <cell r="H52">
            <v>11.049118874161778</v>
          </cell>
        </row>
        <row r="53">
          <cell r="B53">
            <v>54</v>
          </cell>
          <cell r="C53">
            <v>5.1999999999999998E-3</v>
          </cell>
          <cell r="D53">
            <v>949860.3129630523</v>
          </cell>
          <cell r="E53">
            <v>16870.45071283264</v>
          </cell>
          <cell r="F53">
            <v>191916.08831418399</v>
          </cell>
          <cell r="G53">
            <v>184183.79840413568</v>
          </cell>
          <cell r="H53">
            <v>10.917538691721782</v>
          </cell>
        </row>
        <row r="54">
          <cell r="B54">
            <v>55</v>
          </cell>
          <cell r="C54">
            <v>5.6600000000000001E-3</v>
          </cell>
          <cell r="D54">
            <v>944921.03933564445</v>
          </cell>
          <cell r="E54">
            <v>15575.614263689942</v>
          </cell>
          <cell r="F54">
            <v>175045.63760135134</v>
          </cell>
          <cell r="G54">
            <v>167906.81439716011</v>
          </cell>
          <cell r="H54">
            <v>10.780108672091764</v>
          </cell>
        </row>
        <row r="55">
          <cell r="B55">
            <v>56</v>
          </cell>
          <cell r="C55">
            <v>6.1310000000000002E-3</v>
          </cell>
          <cell r="D55">
            <v>939572.78625300468</v>
          </cell>
          <cell r="E55">
            <v>14373.509315041725</v>
          </cell>
          <cell r="F55">
            <v>159470.02333766141</v>
          </cell>
          <cell r="G55">
            <v>152882.16490160063</v>
          </cell>
          <cell r="H55">
            <v>10.636384027776089</v>
          </cell>
        </row>
        <row r="56">
          <cell r="B56">
            <v>57</v>
          </cell>
          <cell r="C56">
            <v>6.6179999999999998E-3</v>
          </cell>
          <cell r="D56">
            <v>933812.26550048753</v>
          </cell>
          <cell r="E56">
            <v>13257.898217569564</v>
          </cell>
          <cell r="F56">
            <v>145096.51402261967</v>
          </cell>
          <cell r="G56">
            <v>139019.97733956695</v>
          </cell>
          <cell r="H56">
            <v>10.485823247257668</v>
          </cell>
        </row>
        <row r="57">
          <cell r="B57">
            <v>58</v>
          </cell>
          <cell r="C57">
            <v>7.1390000000000004E-3</v>
          </cell>
          <cell r="D57">
            <v>927632.29592740524</v>
          </cell>
          <cell r="E57">
            <v>12222.883941685093</v>
          </cell>
          <cell r="F57">
            <v>131838.6158050501</v>
          </cell>
          <cell r="G57">
            <v>126236.4606651111</v>
          </cell>
          <cell r="H57">
            <v>10.327878532380767</v>
          </cell>
        </row>
        <row r="58">
          <cell r="B58">
            <v>59</v>
          </cell>
          <cell r="C58">
            <v>7.7190000000000002E-3</v>
          </cell>
          <cell r="D58">
            <v>921009.92896677949</v>
          </cell>
          <cell r="E58">
            <v>11262.760810418007</v>
          </cell>
          <cell r="F58">
            <v>119615.731863365</v>
          </cell>
          <cell r="G58">
            <v>114453.63315859008</v>
          </cell>
          <cell r="H58">
            <v>10.162129435681608</v>
          </cell>
        </row>
        <row r="59">
          <cell r="B59">
            <v>60</v>
          </cell>
          <cell r="C59">
            <v>8.3840000000000008E-3</v>
          </cell>
          <cell r="D59">
            <v>913900.65332508495</v>
          </cell>
          <cell r="E59">
            <v>10371.994022944215</v>
          </cell>
          <cell r="F59">
            <v>108352.97105294699</v>
          </cell>
          <cell r="G59">
            <v>103599.14045909756</v>
          </cell>
          <cell r="H59">
            <v>9.9883532742038454</v>
          </cell>
        </row>
        <row r="60">
          <cell r="B60">
            <v>61</v>
          </cell>
          <cell r="C60">
            <v>9.1579999999999995E-3</v>
          </cell>
          <cell r="D60">
            <v>906238.51024760748</v>
          </cell>
          <cell r="E60">
            <v>9545.2763109567095</v>
          </cell>
          <cell r="F60">
            <v>97980.977030002774</v>
          </cell>
          <cell r="G60">
            <v>93606.058720814282</v>
          </cell>
          <cell r="H60">
            <v>9.8065321182339122</v>
          </cell>
        </row>
        <row r="61">
          <cell r="B61">
            <v>62</v>
          </cell>
          <cell r="C61">
            <v>1.0064E-2</v>
          </cell>
          <cell r="D61">
            <v>897939.17797075992</v>
          </cell>
          <cell r="E61">
            <v>8777.5969099776976</v>
          </cell>
          <cell r="F61">
            <v>88435.700719046057</v>
          </cell>
          <cell r="G61">
            <v>84412.635468639608</v>
          </cell>
          <cell r="H61">
            <v>9.6168275137681256</v>
          </cell>
        </row>
        <row r="62">
          <cell r="B62">
            <v>63</v>
          </cell>
          <cell r="C62">
            <v>1.1133000000000001E-2</v>
          </cell>
          <cell r="D62">
            <v>888902.31808366219</v>
          </cell>
          <cell r="E62">
            <v>8064.2776563115403</v>
          </cell>
          <cell r="F62">
            <v>79658.103809068358</v>
          </cell>
          <cell r="G62">
            <v>75961.976549925574</v>
          </cell>
          <cell r="H62">
            <v>9.41956363450279</v>
          </cell>
        </row>
        <row r="63">
          <cell r="B63">
            <v>64</v>
          </cell>
          <cell r="C63">
            <v>1.2390999999999999E-2</v>
          </cell>
          <cell r="D63">
            <v>879006.16857643682</v>
          </cell>
          <cell r="E63">
            <v>7400.926267437424</v>
          </cell>
          <cell r="F63">
            <v>71593.826152756825</v>
          </cell>
          <cell r="G63">
            <v>68201.73494684801</v>
          </cell>
          <cell r="H63">
            <v>9.2152971779926816</v>
          </cell>
        </row>
        <row r="64">
          <cell r="B64">
            <v>65</v>
          </cell>
          <cell r="C64">
            <v>1.3868E-2</v>
          </cell>
          <cell r="D64">
            <v>868114.40314160613</v>
          </cell>
          <cell r="E64">
            <v>6783.5001299838568</v>
          </cell>
          <cell r="F64">
            <v>64192.899885319406</v>
          </cell>
          <cell r="G64">
            <v>61083.795659076808</v>
          </cell>
          <cell r="H64">
            <v>9.0047607412992221</v>
          </cell>
        </row>
        <row r="65">
          <cell r="B65">
            <v>66</v>
          </cell>
          <cell r="C65">
            <v>1.5592E-2</v>
          </cell>
          <cell r="D65">
            <v>856075.39259883831</v>
          </cell>
          <cell r="E65">
            <v>6208.2845013282986</v>
          </cell>
          <cell r="F65">
            <v>57409.399755335551</v>
          </cell>
          <cell r="G65">
            <v>54563.936025560084</v>
          </cell>
          <cell r="H65">
            <v>8.7888910396883091</v>
          </cell>
        </row>
        <row r="66">
          <cell r="B66">
            <v>67</v>
          </cell>
          <cell r="C66">
            <v>1.7579000000000001E-2</v>
          </cell>
          <cell r="D66">
            <v>842727.46507743723</v>
          </cell>
          <cell r="E66">
            <v>5671.9117674093623</v>
          </cell>
          <cell r="F66">
            <v>51201.115254007251</v>
          </cell>
          <cell r="G66">
            <v>48601.489027277959</v>
          </cell>
          <cell r="H66">
            <v>8.568802023074598</v>
          </cell>
        </row>
        <row r="67">
          <cell r="B67">
            <v>68</v>
          </cell>
          <cell r="C67">
            <v>1.9803999999999999E-2</v>
          </cell>
          <cell r="D67">
            <v>827913.15896884096</v>
          </cell>
          <cell r="E67">
            <v>5171.4201674710666</v>
          </cell>
          <cell r="F67">
            <v>45529.203486597886</v>
          </cell>
          <cell r="G67">
            <v>43158.969243173648</v>
          </cell>
          <cell r="H67">
            <v>8.3456705983105781</v>
          </cell>
        </row>
        <row r="68">
          <cell r="B68">
            <v>69</v>
          </cell>
          <cell r="C68">
            <v>2.2228999999999999E-2</v>
          </cell>
          <cell r="D68">
            <v>811517.166768622</v>
          </cell>
          <cell r="E68">
            <v>4704.4133294426638</v>
          </cell>
          <cell r="F68">
            <v>40357.783319126822</v>
          </cell>
          <cell r="G68">
            <v>38201.593876465602</v>
          </cell>
          <cell r="H68">
            <v>8.1203736154262156</v>
          </cell>
        </row>
        <row r="69">
          <cell r="B69">
            <v>70</v>
          </cell>
          <cell r="C69">
            <v>2.4816999999999999E-2</v>
          </cell>
          <cell r="D69">
            <v>793477.9516685222</v>
          </cell>
          <cell r="E69">
            <v>4268.9920422668047</v>
          </cell>
          <cell r="F69">
            <v>35653.369989684157</v>
          </cell>
          <cell r="G69">
            <v>33696.74863697854</v>
          </cell>
          <cell r="H69">
            <v>7.8933734950430603</v>
          </cell>
        </row>
        <row r="70">
          <cell r="B70">
            <v>71</v>
          </cell>
          <cell r="C70">
            <v>2.7529999999999999E-2</v>
          </cell>
          <cell r="D70">
            <v>773786.20934196445</v>
          </cell>
          <cell r="E70">
            <v>3863.6180665929187</v>
          </cell>
          <cell r="F70">
            <v>31384.37794741735</v>
          </cell>
          <cell r="G70">
            <v>29613.553000228931</v>
          </cell>
          <cell r="H70">
            <v>7.6647206038000686</v>
          </cell>
        </row>
        <row r="71">
          <cell r="B71">
            <v>72</v>
          </cell>
          <cell r="C71">
            <v>3.0353999999999999E-2</v>
          </cell>
          <cell r="D71">
            <v>752483.87499878008</v>
          </cell>
          <cell r="E71">
            <v>3487.0094303662322</v>
          </cell>
          <cell r="F71">
            <v>27520.759880824429</v>
          </cell>
          <cell r="G71">
            <v>25922.547225239905</v>
          </cell>
          <cell r="H71">
            <v>7.4340341610482312</v>
          </cell>
        </row>
        <row r="72">
          <cell r="B72">
            <v>73</v>
          </cell>
          <cell r="C72">
            <v>3.3369999999999997E-2</v>
          </cell>
          <cell r="D72">
            <v>729642.97945706709</v>
          </cell>
          <cell r="E72">
            <v>3137.9719221502514</v>
          </cell>
          <cell r="F72">
            <v>24033.750450458196</v>
          </cell>
          <cell r="G72">
            <v>22595.513319472662</v>
          </cell>
          <cell r="H72">
            <v>7.2006741551687954</v>
          </cell>
        </row>
        <row r="73">
          <cell r="B73">
            <v>74</v>
          </cell>
          <cell r="C73">
            <v>3.6679999999999997E-2</v>
          </cell>
          <cell r="D73">
            <v>705294.79323258472</v>
          </cell>
          <cell r="E73">
            <v>2815.0884446478863</v>
          </cell>
          <cell r="F73">
            <v>20895.778528307943</v>
          </cell>
          <cell r="G73">
            <v>19605.529657844327</v>
          </cell>
          <cell r="H73">
            <v>6.9644453605423413</v>
          </cell>
        </row>
        <row r="74">
          <cell r="B74">
            <v>75</v>
          </cell>
          <cell r="C74">
            <v>4.0388E-2</v>
          </cell>
          <cell r="D74">
            <v>679424.58021681348</v>
          </cell>
          <cell r="E74">
            <v>2516.7805109032038</v>
          </cell>
          <cell r="F74">
            <v>18080.690083660058</v>
          </cell>
          <cell r="G74">
            <v>16927.165682829422</v>
          </cell>
          <cell r="H74">
            <v>6.7257218535734467</v>
          </cell>
        </row>
        <row r="75">
          <cell r="B75">
            <v>76</v>
          </cell>
          <cell r="C75">
            <v>4.4596999999999998E-2</v>
          </cell>
          <cell r="D75">
            <v>651983.98027101683</v>
          </cell>
          <cell r="E75">
            <v>2241.4225332982323</v>
          </cell>
          <cell r="F75">
            <v>15563.909572756853</v>
          </cell>
          <cell r="G75">
            <v>14536.59091166183</v>
          </cell>
          <cell r="H75">
            <v>6.4854308795902806</v>
          </cell>
        </row>
        <row r="76">
          <cell r="B76">
            <v>77</v>
          </cell>
          <cell r="C76">
            <v>4.9388000000000001E-2</v>
          </cell>
          <cell r="D76">
            <v>622907.45070287026</v>
          </cell>
          <cell r="E76">
            <v>1987.4355569194724</v>
          </cell>
          <cell r="F76">
            <v>13322.48703945862</v>
          </cell>
          <cell r="G76">
            <v>12411.579075870528</v>
          </cell>
          <cell r="H76">
            <v>6.2450221506092456</v>
          </cell>
        </row>
        <row r="77">
          <cell r="B77">
            <v>78</v>
          </cell>
          <cell r="C77">
            <v>5.4758000000000001E-2</v>
          </cell>
          <cell r="D77">
            <v>592143.29752755689</v>
          </cell>
          <cell r="E77">
            <v>1753.3921945562261</v>
          </cell>
          <cell r="F77">
            <v>11335.051482539147</v>
          </cell>
          <cell r="G77">
            <v>10531.413393367544</v>
          </cell>
          <cell r="H77">
            <v>6.0063079019426038</v>
          </cell>
        </row>
        <row r="78">
          <cell r="B78">
            <v>79</v>
          </cell>
          <cell r="C78">
            <v>6.0678000000000003E-2</v>
          </cell>
          <cell r="D78">
            <v>559718.714841543</v>
          </cell>
          <cell r="E78">
            <v>1538.1716424749109</v>
          </cell>
          <cell r="F78">
            <v>9581.6592879829204</v>
          </cell>
          <cell r="G78">
            <v>8876.6639518485863</v>
          </cell>
          <cell r="H78">
            <v>5.7709189967681862</v>
          </cell>
        </row>
        <row r="79">
          <cell r="B79">
            <v>80</v>
          </cell>
          <cell r="C79">
            <v>6.7125000000000004E-2</v>
          </cell>
          <cell r="D79">
            <v>525756.10266238789</v>
          </cell>
          <cell r="E79">
            <v>1340.9173675664208</v>
          </cell>
          <cell r="F79">
            <v>8043.4876455080093</v>
          </cell>
          <cell r="G79">
            <v>7428.9005187067332</v>
          </cell>
          <cell r="H79">
            <v>5.5401628007765744</v>
          </cell>
        </row>
        <row r="80">
          <cell r="B80">
            <v>81</v>
          </cell>
          <cell r="C80">
            <v>7.4069999999999997E-2</v>
          </cell>
          <cell r="D80">
            <v>490464.7242711751</v>
          </cell>
          <cell r="E80">
            <v>1160.9357673025754</v>
          </cell>
          <cell r="F80">
            <v>6702.5702779415888</v>
          </cell>
          <cell r="G80">
            <v>6170.4747179279084</v>
          </cell>
          <cell r="H80">
            <v>5.3150870975962388</v>
          </cell>
        </row>
        <row r="81">
          <cell r="B81">
            <v>82</v>
          </cell>
          <cell r="C81">
            <v>8.1484000000000001E-2</v>
          </cell>
          <cell r="D81">
            <v>454136.00214440917</v>
          </cell>
          <cell r="E81">
            <v>997.62900697770181</v>
          </cell>
          <cell r="F81">
            <v>5541.6345106390136</v>
          </cell>
          <cell r="G81">
            <v>5084.3878824409003</v>
          </cell>
          <cell r="H81">
            <v>5.096471580997787</v>
          </cell>
        </row>
        <row r="82">
          <cell r="B82">
            <v>83</v>
          </cell>
          <cell r="C82">
            <v>8.9319999999999997E-2</v>
          </cell>
          <cell r="D82">
            <v>417131.18414567411</v>
          </cell>
          <cell r="E82">
            <v>850.4298886061539</v>
          </cell>
          <cell r="F82">
            <v>4544.0055036613121</v>
          </cell>
          <cell r="G82">
            <v>4154.2251380501584</v>
          </cell>
          <cell r="H82">
            <v>4.8848531709755543</v>
          </cell>
        </row>
        <row r="83">
          <cell r="B83">
            <v>84</v>
          </cell>
          <cell r="C83">
            <v>9.7525000000000001E-2</v>
          </cell>
          <cell r="D83">
            <v>379873.02677778254</v>
          </cell>
          <cell r="E83">
            <v>718.76518882213691</v>
          </cell>
          <cell r="F83">
            <v>3693.5756150551579</v>
          </cell>
          <cell r="G83">
            <v>3364.1415701783453</v>
          </cell>
          <cell r="H83">
            <v>4.6804458848254322</v>
          </cell>
        </row>
        <row r="84">
          <cell r="B84">
            <v>85</v>
          </cell>
          <cell r="C84">
            <v>0.106047</v>
          </cell>
          <cell r="D84">
            <v>342825.90984127932</v>
          </cell>
          <cell r="E84">
            <v>602.0117065264576</v>
          </cell>
          <cell r="F84">
            <v>2974.8104262330207</v>
          </cell>
          <cell r="G84">
            <v>2698.8883940750611</v>
          </cell>
          <cell r="H84">
            <v>4.4831161334841063</v>
          </cell>
        </row>
        <row r="85">
          <cell r="B85">
            <v>86</v>
          </cell>
          <cell r="C85">
            <v>0.11483599999999999</v>
          </cell>
          <cell r="D85">
            <v>306470.25058034115</v>
          </cell>
          <cell r="E85">
            <v>499.46187571642344</v>
          </cell>
          <cell r="F85">
            <v>2372.7987197065631</v>
          </cell>
          <cell r="G85">
            <v>2143.8786933365359</v>
          </cell>
          <cell r="H85">
            <v>4.2923770513242401</v>
          </cell>
        </row>
        <row r="86">
          <cell r="B86">
            <v>87</v>
          </cell>
          <cell r="C86">
            <v>0.12417</v>
          </cell>
          <cell r="D86">
            <v>271276.4328846971</v>
          </cell>
          <cell r="E86">
            <v>410.30688794120869</v>
          </cell>
          <cell r="F86">
            <v>1873.3368439901396</v>
          </cell>
          <cell r="G86">
            <v>1685.279520350419</v>
          </cell>
          <cell r="H86">
            <v>4.1073634634958802</v>
          </cell>
        </row>
        <row r="87">
          <cell r="B87">
            <v>88</v>
          </cell>
          <cell r="C87">
            <v>0.13386999999999999</v>
          </cell>
          <cell r="D87">
            <v>237592.03821340427</v>
          </cell>
          <cell r="E87">
            <v>333.51190873832837</v>
          </cell>
          <cell r="F87">
            <v>1463.0299560489309</v>
          </cell>
          <cell r="G87">
            <v>1310.1703312105303</v>
          </cell>
          <cell r="H87">
            <v>3.9284064433167898</v>
          </cell>
        </row>
        <row r="88">
          <cell r="B88">
            <v>89</v>
          </cell>
          <cell r="C88">
            <v>0.14407300000000001</v>
          </cell>
          <cell r="D88">
            <v>205785.59205777585</v>
          </cell>
          <cell r="E88">
            <v>268.08786033923752</v>
          </cell>
          <cell r="F88">
            <v>1129.5180473106025</v>
          </cell>
          <cell r="G88">
            <v>1006.6444446551186</v>
          </cell>
          <cell r="H88">
            <v>3.7549049904061822</v>
          </cell>
        </row>
        <row r="89">
          <cell r="B89">
            <v>90</v>
          </cell>
          <cell r="C89">
            <v>0.154859</v>
          </cell>
          <cell r="D89">
            <v>176137.44445323592</v>
          </cell>
          <cell r="E89">
            <v>212.95929284137594</v>
          </cell>
          <cell r="F89">
            <v>861.43018697136483</v>
          </cell>
          <cell r="G89">
            <v>763.82384441906754</v>
          </cell>
          <cell r="H89">
            <v>3.5867129075602562</v>
          </cell>
        </row>
        <row r="90">
          <cell r="B90">
            <v>91</v>
          </cell>
          <cell r="C90">
            <v>0.16630700000000001</v>
          </cell>
          <cell r="D90">
            <v>148860.97594265227</v>
          </cell>
          <cell r="E90">
            <v>167.03538720301933</v>
          </cell>
          <cell r="F90">
            <v>648.47089412998889</v>
          </cell>
          <cell r="G90">
            <v>571.91300832860497</v>
          </cell>
          <cell r="H90">
            <v>3.4239032692724352</v>
          </cell>
        </row>
        <row r="91">
          <cell r="B91">
            <v>92</v>
          </cell>
          <cell r="C91">
            <v>0.17821400000000001</v>
          </cell>
          <cell r="D91">
            <v>124104.35361655759</v>
          </cell>
          <cell r="E91">
            <v>129.24012349275804</v>
          </cell>
          <cell r="F91">
            <v>481.43550692696954</v>
          </cell>
          <cell r="G91">
            <v>422.20045032612211</v>
          </cell>
          <cell r="H91">
            <v>3.2667908302469244</v>
          </cell>
        </row>
        <row r="92">
          <cell r="B92">
            <v>93</v>
          </cell>
          <cell r="C92">
            <v>0.19045999999999999</v>
          </cell>
          <cell r="D92">
            <v>101987.2203411364</v>
          </cell>
          <cell r="E92">
            <v>98.568653479925459</v>
          </cell>
          <cell r="F92">
            <v>352.19538343421152</v>
          </cell>
          <cell r="G92">
            <v>307.01808392257902</v>
          </cell>
          <cell r="H92">
            <v>3.1147639039738579</v>
          </cell>
        </row>
        <row r="93">
          <cell r="B93">
            <v>94</v>
          </cell>
          <cell r="C93">
            <v>0.20300699999999999</v>
          </cell>
          <cell r="D93">
            <v>82562.73435496357</v>
          </cell>
          <cell r="E93">
            <v>74.055932935627737</v>
          </cell>
          <cell r="F93">
            <v>253.62672995428605</v>
          </cell>
          <cell r="G93">
            <v>219.68442735879</v>
          </cell>
          <cell r="H93">
            <v>2.9664662728609219</v>
          </cell>
        </row>
        <row r="94">
          <cell r="B94">
            <v>95</v>
          </cell>
          <cell r="C94">
            <v>0.21790399999999999</v>
          </cell>
          <cell r="D94">
            <v>65801.921341765483</v>
          </cell>
          <cell r="E94">
            <v>54.776853975094909</v>
          </cell>
          <cell r="F94">
            <v>179.57079701865831</v>
          </cell>
          <cell r="G94">
            <v>154.4647389467398</v>
          </cell>
          <cell r="H94">
            <v>2.8198906606971157</v>
          </cell>
        </row>
        <row r="95">
          <cell r="B95">
            <v>96</v>
          </cell>
          <cell r="C95">
            <v>0.23408599999999999</v>
          </cell>
          <cell r="D95">
            <v>51463.419473709415</v>
          </cell>
          <cell r="E95">
            <v>39.759404535040211</v>
          </cell>
          <cell r="F95">
            <v>124.79394304356339</v>
          </cell>
          <cell r="G95">
            <v>106.57088263166996</v>
          </cell>
          <cell r="H95">
            <v>2.6803943338172576</v>
          </cell>
        </row>
        <row r="96">
          <cell r="B96">
            <v>97</v>
          </cell>
          <cell r="C96">
            <v>0.24843599999999999</v>
          </cell>
          <cell r="D96">
            <v>39416.553462786673</v>
          </cell>
          <cell r="E96">
            <v>28.261981034849921</v>
          </cell>
          <cell r="F96">
            <v>85.034538508523184</v>
          </cell>
          <cell r="G96">
            <v>72.081130534216967</v>
          </cell>
          <cell r="H96">
            <v>2.55046277348122</v>
          </cell>
        </row>
        <row r="97">
          <cell r="B97">
            <v>98</v>
          </cell>
          <cell r="C97">
            <v>0.26395400000000002</v>
          </cell>
          <cell r="D97">
            <v>29624.062586705804</v>
          </cell>
          <cell r="E97">
            <v>19.71293504823754</v>
          </cell>
          <cell r="F97">
            <v>56.77255747367326</v>
          </cell>
          <cell r="G97">
            <v>47.73746224323105</v>
          </cell>
          <cell r="H97">
            <v>2.4216313870267165</v>
          </cell>
        </row>
        <row r="98">
          <cell r="B98">
            <v>99</v>
          </cell>
          <cell r="C98">
            <v>0.28080300000000002</v>
          </cell>
          <cell r="D98">
            <v>21804.672770694458</v>
          </cell>
          <cell r="E98">
            <v>13.46601112808821</v>
          </cell>
          <cell r="F98">
            <v>37.05962242543572</v>
          </cell>
          <cell r="G98">
            <v>30.887700658395289</v>
          </cell>
          <cell r="H98">
            <v>2.293752794691212</v>
          </cell>
        </row>
        <row r="99">
          <cell r="B99">
            <v>100</v>
          </cell>
          <cell r="C99">
            <v>0.29915399999999998</v>
          </cell>
          <cell r="D99">
            <v>15681.855242665142</v>
          </cell>
          <cell r="E99">
            <v>8.9881343900581516</v>
          </cell>
          <cell r="F99">
            <v>23.593611297347508</v>
          </cell>
          <cell r="G99">
            <v>19.474049701904189</v>
          </cell>
          <cell r="H99">
            <v>2.1666398005179577</v>
          </cell>
        </row>
        <row r="100">
          <cell r="B100">
            <v>101</v>
          </cell>
          <cell r="C100">
            <v>0.319185</v>
          </cell>
          <cell r="D100">
            <v>10990.565519400896</v>
          </cell>
          <cell r="E100">
            <v>5.8462162735356813</v>
          </cell>
          <cell r="F100">
            <v>14.605476907289354</v>
          </cell>
          <cell r="G100">
            <v>11.925961115252168</v>
          </cell>
          <cell r="H100">
            <v>2.0399452495861174</v>
          </cell>
        </row>
        <row r="101">
          <cell r="B101">
            <v>102</v>
          </cell>
          <cell r="C101">
            <v>0.341086</v>
          </cell>
          <cell r="D101">
            <v>7482.5418640909202</v>
          </cell>
          <cell r="E101">
            <v>3.6939134406192062</v>
          </cell>
          <cell r="F101">
            <v>8.7592606337536729</v>
          </cell>
          <cell r="G101">
            <v>7.0662169734698699</v>
          </cell>
          <cell r="H101">
            <v>1.9129351802800687</v>
          </cell>
        </row>
        <row r="102">
          <cell r="B102">
            <v>103</v>
          </cell>
          <cell r="C102">
            <v>0.36505199999999999</v>
          </cell>
          <cell r="D102">
            <v>4930.3515898356045</v>
          </cell>
          <cell r="E102">
            <v>2.2589060610785747</v>
          </cell>
          <cell r="F102">
            <v>5.0653471931344676</v>
          </cell>
          <cell r="G102">
            <v>4.0300152484734539</v>
          </cell>
          <cell r="H102">
            <v>1.7840561490853746</v>
          </cell>
        </row>
        <row r="103">
          <cell r="B103">
            <v>104</v>
          </cell>
          <cell r="C103">
            <v>0.39310200000000001</v>
          </cell>
          <cell r="D103">
            <v>3130.5168812629377</v>
          </cell>
          <cell r="E103">
            <v>1.3311256479533355</v>
          </cell>
          <cell r="F103">
            <v>2.8064411320558933</v>
          </cell>
          <cell r="G103">
            <v>2.196341876743948</v>
          </cell>
          <cell r="H103">
            <v>1.6499883990072015</v>
          </cell>
        </row>
        <row r="104">
          <cell r="B104">
            <v>105</v>
          </cell>
          <cell r="C104">
            <v>0.427255</v>
          </cell>
          <cell r="D104">
            <v>1899.9044342047141</v>
          </cell>
          <cell r="E104">
            <v>0.74975173409891727</v>
          </cell>
          <cell r="F104">
            <v>1.4753154841025578</v>
          </cell>
          <cell r="G104">
            <v>1.131679272640554</v>
          </cell>
          <cell r="H104">
            <v>1.5094053420238542</v>
          </cell>
        </row>
        <row r="105">
          <cell r="B105">
            <v>106</v>
          </cell>
          <cell r="C105">
            <v>0.46953099999999998</v>
          </cell>
          <cell r="D105">
            <v>1088.160765168579</v>
          </cell>
          <cell r="E105">
            <v>0.39853044728212006</v>
          </cell>
          <cell r="F105">
            <v>0.7255637500036406</v>
          </cell>
          <cell r="G105">
            <v>0.5429039616660023</v>
          </cell>
          <cell r="H105">
            <v>1.362264703659342</v>
          </cell>
        </row>
        <row r="106">
          <cell r="B106">
            <v>107</v>
          </cell>
          <cell r="C106">
            <v>0.52194499999999999</v>
          </cell>
          <cell r="D106">
            <v>577.23555293821107</v>
          </cell>
          <cell r="E106">
            <v>0.1962023645840362</v>
          </cell>
          <cell r="F106">
            <v>0.32703330272152054</v>
          </cell>
          <cell r="G106">
            <v>0.2371072189538373</v>
          </cell>
          <cell r="H106">
            <v>1.2084829836608875</v>
          </cell>
        </row>
        <row r="107">
          <cell r="B107">
            <v>108</v>
          </cell>
          <cell r="C107">
            <v>0.58651799999999998</v>
          </cell>
          <cell r="D107">
            <v>275.95034225987649</v>
          </cell>
          <cell r="E107">
            <v>8.7049207796957254E-2</v>
          </cell>
          <cell r="F107">
            <v>0.13083093813748436</v>
          </cell>
          <cell r="G107">
            <v>9.093338456387895E-2</v>
          </cell>
          <cell r="H107">
            <v>1.0446204723193067</v>
          </cell>
        </row>
        <row r="108">
          <cell r="B108">
            <v>109</v>
          </cell>
          <cell r="C108">
            <v>0.66526799999999997</v>
          </cell>
          <cell r="D108">
            <v>114.10049941829826</v>
          </cell>
          <cell r="E108">
            <v>3.3404436694479338E-2</v>
          </cell>
          <cell r="F108">
            <v>4.3781730340527097E-2</v>
          </cell>
          <cell r="G108">
            <v>2.8471363522224069E-2</v>
          </cell>
          <cell r="H108">
            <v>0.85232281515854613</v>
          </cell>
        </row>
        <row r="109">
          <cell r="B109">
            <v>110</v>
          </cell>
          <cell r="C109">
            <v>0.76021499999999997</v>
          </cell>
          <cell r="D109">
            <v>38.193088371285818</v>
          </cell>
          <cell r="E109">
            <v>1.0377293646047758E-2</v>
          </cell>
          <cell r="F109">
            <v>1.0377293646047758E-2</v>
          </cell>
          <cell r="G109">
            <v>5.621034058275869E-3</v>
          </cell>
          <cell r="H109">
            <v>0.54166666666666663</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5.5E-2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33480.398999999998</v>
          </cell>
          <cell r="J461">
            <v>34821.898000000001</v>
          </cell>
          <cell r="L461">
            <v>0</v>
          </cell>
          <cell r="M461">
            <v>33480.398999999998</v>
          </cell>
          <cell r="N461">
            <v>34821.898000000001</v>
          </cell>
        </row>
        <row r="463">
          <cell r="G463">
            <v>0</v>
          </cell>
          <cell r="H463">
            <v>0</v>
          </cell>
          <cell r="I463">
            <v>21802.706999999999</v>
          </cell>
          <cell r="J463">
            <v>23807.432000000001</v>
          </cell>
          <cell r="L463">
            <v>0</v>
          </cell>
          <cell r="M463">
            <v>21802.706999999999</v>
          </cell>
          <cell r="N463">
            <v>23807.432000000001</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11677.691999999999</v>
          </cell>
          <cell r="J466">
            <v>11014.466</v>
          </cell>
          <cell r="L466">
            <v>0</v>
          </cell>
          <cell r="M466">
            <v>11677.691999999999</v>
          </cell>
          <cell r="N466">
            <v>11014.466</v>
          </cell>
        </row>
        <row r="468">
          <cell r="G468">
            <v>0</v>
          </cell>
          <cell r="H468">
            <v>0</v>
          </cell>
          <cell r="I468">
            <v>1181.8440000000001</v>
          </cell>
          <cell r="J468">
            <v>1328.3879999999999</v>
          </cell>
          <cell r="L468">
            <v>0</v>
          </cell>
          <cell r="M468">
            <v>1181.8440000000001</v>
          </cell>
          <cell r="N468">
            <v>1328.3879999999999</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10495.847999999998</v>
          </cell>
          <cell r="J471">
            <v>9686.0780000000013</v>
          </cell>
          <cell r="L471">
            <v>0</v>
          </cell>
          <cell r="M471">
            <v>10495.847999999998</v>
          </cell>
          <cell r="N471">
            <v>9686.0780000000013</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10495.847999999998</v>
          </cell>
          <cell r="J477">
            <v>9686.0780000000013</v>
          </cell>
          <cell r="L477">
            <v>0</v>
          </cell>
          <cell r="M477">
            <v>10495.847999999998</v>
          </cell>
          <cell r="N477">
            <v>9686.0780000000013</v>
          </cell>
        </row>
        <row r="480">
          <cell r="G480">
            <v>0</v>
          </cell>
          <cell r="H480">
            <v>0</v>
          </cell>
          <cell r="I480">
            <v>1398.5070000000001</v>
          </cell>
          <cell r="J480">
            <v>1452.394</v>
          </cell>
          <cell r="L480">
            <v>0</v>
          </cell>
          <cell r="M480">
            <v>1398.5070000000001</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9097.3409999999985</v>
          </cell>
          <cell r="J482">
            <v>8233.6840000000011</v>
          </cell>
          <cell r="L482">
            <v>0</v>
          </cell>
          <cell r="M482">
            <v>9097.3409999999985</v>
          </cell>
          <cell r="N482">
            <v>8233.6840000000011</v>
          </cell>
        </row>
        <row r="484">
          <cell r="G484">
            <v>0</v>
          </cell>
          <cell r="H484">
            <v>0</v>
          </cell>
          <cell r="I484">
            <v>0</v>
          </cell>
          <cell r="J484">
            <v>0</v>
          </cell>
          <cell r="L484">
            <v>0</v>
          </cell>
          <cell r="M484">
            <v>0</v>
          </cell>
          <cell r="N484">
            <v>0</v>
          </cell>
        </row>
        <row r="485">
          <cell r="G485">
            <v>0</v>
          </cell>
          <cell r="H485">
            <v>0</v>
          </cell>
          <cell r="I485">
            <v>108.267</v>
          </cell>
          <cell r="J485">
            <v>111.08199999999999</v>
          </cell>
          <cell r="L485">
            <v>0</v>
          </cell>
          <cell r="M485">
            <v>108.267</v>
          </cell>
          <cell r="N485">
            <v>111.08199999999999</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8989.0739999999987</v>
          </cell>
          <cell r="J487">
            <v>8122.6020000000008</v>
          </cell>
          <cell r="L487">
            <v>0</v>
          </cell>
          <cell r="M487">
            <v>8989.0739999999987</v>
          </cell>
          <cell r="N487">
            <v>8122.6020000000008</v>
          </cell>
        </row>
        <row r="490">
          <cell r="G490">
            <v>0</v>
          </cell>
          <cell r="H490">
            <v>0</v>
          </cell>
          <cell r="I490">
            <v>1522.14</v>
          </cell>
          <cell r="J490">
            <v>3232.6390000000001</v>
          </cell>
          <cell r="L490">
            <v>0</v>
          </cell>
          <cell r="M490">
            <v>1522.14</v>
          </cell>
          <cell r="N490">
            <v>3232.6390000000001</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3232.6390000000001</v>
          </cell>
          <cell r="L511">
            <v>0</v>
          </cell>
          <cell r="M511">
            <v>1522.14</v>
          </cell>
          <cell r="N511">
            <v>3232.6390000000001</v>
          </cell>
        </row>
        <row r="512">
          <cell r="G512">
            <v>0</v>
          </cell>
          <cell r="H512">
            <v>0</v>
          </cell>
          <cell r="I512">
            <v>1522.14</v>
          </cell>
          <cell r="J512">
            <v>3232.6390000000001</v>
          </cell>
          <cell r="L512">
            <v>0</v>
          </cell>
          <cell r="M512">
            <v>1522.14</v>
          </cell>
          <cell r="N512">
            <v>3232.6390000000001</v>
          </cell>
        </row>
        <row r="514">
          <cell r="G514">
            <v>0</v>
          </cell>
          <cell r="H514">
            <v>0</v>
          </cell>
          <cell r="I514">
            <v>389.32600000000002</v>
          </cell>
          <cell r="J514">
            <v>49.253999999999998</v>
          </cell>
          <cell r="L514">
            <v>0</v>
          </cell>
          <cell r="M514">
            <v>389.32600000000002</v>
          </cell>
          <cell r="N514">
            <v>49.253999999999998</v>
          </cell>
        </row>
        <row r="515">
          <cell r="G515">
            <v>0</v>
          </cell>
          <cell r="H515">
            <v>0</v>
          </cell>
          <cell r="I515">
            <v>2766.8510000000001</v>
          </cell>
          <cell r="J515">
            <v>3414.6979999999999</v>
          </cell>
          <cell r="L515">
            <v>0</v>
          </cell>
          <cell r="M515">
            <v>2766.8510000000001</v>
          </cell>
          <cell r="N515">
            <v>3414.6979999999999</v>
          </cell>
        </row>
        <row r="516">
          <cell r="G516">
            <v>0</v>
          </cell>
          <cell r="H516">
            <v>0</v>
          </cell>
          <cell r="I516">
            <v>-371.13499999999999</v>
          </cell>
          <cell r="J516">
            <v>-423.15300000000002</v>
          </cell>
          <cell r="L516">
            <v>0</v>
          </cell>
          <cell r="M516">
            <v>-371.13499999999999</v>
          </cell>
          <cell r="N516">
            <v>-423.15300000000002</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10007.010999999999</v>
          </cell>
          <cell r="J520">
            <v>5530.0990000000002</v>
          </cell>
          <cell r="L520">
            <v>0</v>
          </cell>
          <cell r="M520">
            <v>10007.010999999999</v>
          </cell>
          <cell r="N520">
            <v>5530.0990000000002</v>
          </cell>
        </row>
        <row r="522">
          <cell r="G522">
            <v>1996</v>
          </cell>
          <cell r="H522">
            <v>1997</v>
          </cell>
          <cell r="I522">
            <v>1998</v>
          </cell>
          <cell r="J522">
            <v>1999</v>
          </cell>
          <cell r="L522">
            <v>1998</v>
          </cell>
          <cell r="M522">
            <v>1999</v>
          </cell>
          <cell r="N522">
            <v>2000</v>
          </cell>
        </row>
        <row r="525">
          <cell r="G525">
            <v>0</v>
          </cell>
          <cell r="H525">
            <v>0</v>
          </cell>
          <cell r="I525">
            <v>1521.6320000000001</v>
          </cell>
          <cell r="J525">
            <v>1120.03</v>
          </cell>
          <cell r="L525">
            <v>0</v>
          </cell>
          <cell r="M525">
            <v>1521.6320000000001</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1521.6320000000001</v>
          </cell>
          <cell r="J528">
            <v>1120.03</v>
          </cell>
          <cell r="L528">
            <v>0</v>
          </cell>
          <cell r="M528">
            <v>1521.6320000000001</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8485.378999999999</v>
          </cell>
          <cell r="J530">
            <v>4410.0690000000004</v>
          </cell>
          <cell r="L530">
            <v>0</v>
          </cell>
          <cell r="M530">
            <v>8485.378999999999</v>
          </cell>
          <cell r="N530">
            <v>4410.0690000000004</v>
          </cell>
        </row>
        <row r="532">
          <cell r="G532">
            <v>0</v>
          </cell>
          <cell r="H532">
            <v>0</v>
          </cell>
          <cell r="I532">
            <v>4033.7379999999994</v>
          </cell>
          <cell r="J532">
            <v>7905.8410000000003</v>
          </cell>
          <cell r="L532">
            <v>0</v>
          </cell>
          <cell r="M532">
            <v>4033.7379999999994</v>
          </cell>
          <cell r="N532">
            <v>7905.8410000000003</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37.545999999999999</v>
          </cell>
          <cell r="J535">
            <v>462.97</v>
          </cell>
          <cell r="L535">
            <v>0</v>
          </cell>
          <cell r="M535">
            <v>37.545999999999999</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12556.662999999999</v>
          </cell>
          <cell r="J539">
            <v>12778.880000000001</v>
          </cell>
          <cell r="L539">
            <v>0</v>
          </cell>
          <cell r="M539">
            <v>12556.662999999999</v>
          </cell>
          <cell r="N539">
            <v>12778.880000000001</v>
          </cell>
        </row>
        <row r="548">
          <cell r="G548">
            <v>0</v>
          </cell>
          <cell r="H548">
            <v>0</v>
          </cell>
          <cell r="I548">
            <v>12556.662999999999</v>
          </cell>
          <cell r="J548">
            <v>12778.880000000001</v>
          </cell>
          <cell r="L548">
            <v>0</v>
          </cell>
          <cell r="M548">
            <v>12556.662999999999</v>
          </cell>
          <cell r="N548">
            <v>12778.880000000001</v>
          </cell>
        </row>
        <row r="550">
          <cell r="G550">
            <v>0</v>
          </cell>
          <cell r="H550">
            <v>0</v>
          </cell>
          <cell r="I550">
            <v>1398.5070000000001</v>
          </cell>
          <cell r="J550">
            <v>1452.394</v>
          </cell>
          <cell r="L550">
            <v>0</v>
          </cell>
          <cell r="M550">
            <v>1398.5070000000001</v>
          </cell>
          <cell r="N550">
            <v>1452.394</v>
          </cell>
        </row>
        <row r="551">
          <cell r="G551">
            <v>0</v>
          </cell>
          <cell r="H551">
            <v>0</v>
          </cell>
          <cell r="I551">
            <v>108.267</v>
          </cell>
          <cell r="J551">
            <v>111.08199999999999</v>
          </cell>
          <cell r="L551">
            <v>0</v>
          </cell>
          <cell r="M551">
            <v>108.267</v>
          </cell>
          <cell r="N551">
            <v>111.08199999999999</v>
          </cell>
        </row>
        <row r="552">
          <cell r="G552">
            <v>0</v>
          </cell>
          <cell r="H552">
            <v>0</v>
          </cell>
          <cell r="I552">
            <v>0</v>
          </cell>
          <cell r="J552">
            <v>0</v>
          </cell>
          <cell r="L552">
            <v>0</v>
          </cell>
          <cell r="M552">
            <v>0</v>
          </cell>
          <cell r="N552">
            <v>0</v>
          </cell>
        </row>
        <row r="553">
          <cell r="G553">
            <v>0</v>
          </cell>
          <cell r="H553">
            <v>0</v>
          </cell>
          <cell r="I553">
            <v>-4033.7379999999994</v>
          </cell>
          <cell r="J553">
            <v>-7905.8410000000003</v>
          </cell>
          <cell r="L553">
            <v>0</v>
          </cell>
          <cell r="M553">
            <v>-4033.7379999999994</v>
          </cell>
          <cell r="N553">
            <v>-7905.8410000000003</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-37.545999999999999</v>
          </cell>
          <cell r="J556">
            <v>-462.97</v>
          </cell>
          <cell r="L556">
            <v>0</v>
          </cell>
          <cell r="M556">
            <v>-37.545999999999999</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9992.1529999999984</v>
          </cell>
          <cell r="J562">
            <v>5973.545000000001</v>
          </cell>
          <cell r="L562">
            <v>0</v>
          </cell>
          <cell r="M562">
            <v>9992.1529999999984</v>
          </cell>
          <cell r="N562">
            <v>5973.545000000001</v>
          </cell>
        </row>
        <row r="565">
          <cell r="H565">
            <v>0</v>
          </cell>
          <cell r="I565">
            <v>-7357.5629999999992</v>
          </cell>
          <cell r="J565">
            <v>-763.41900000000078</v>
          </cell>
          <cell r="M565">
            <v>0</v>
          </cell>
          <cell r="N565">
            <v>0</v>
          </cell>
        </row>
        <row r="566">
          <cell r="H566">
            <v>0</v>
          </cell>
          <cell r="I566">
            <v>-2576.0410000000002</v>
          </cell>
          <cell r="J566">
            <v>-250.13499999999976</v>
          </cell>
          <cell r="M566">
            <v>0</v>
          </cell>
          <cell r="N566">
            <v>0</v>
          </cell>
        </row>
        <row r="567">
          <cell r="H567">
            <v>0</v>
          </cell>
          <cell r="I567">
            <v>-55.136000000000003</v>
          </cell>
          <cell r="J567">
            <v>-466.80199999999996</v>
          </cell>
          <cell r="M567">
            <v>0</v>
          </cell>
          <cell r="N567">
            <v>0</v>
          </cell>
        </row>
        <row r="568">
          <cell r="H568">
            <v>0</v>
          </cell>
          <cell r="I568">
            <v>-63.673000000000002</v>
          </cell>
          <cell r="J568">
            <v>-575.22199999999998</v>
          </cell>
          <cell r="M568">
            <v>0</v>
          </cell>
          <cell r="N568">
            <v>0</v>
          </cell>
        </row>
        <row r="569">
          <cell r="H569">
            <v>0</v>
          </cell>
          <cell r="I569">
            <v>-684.44299999999998</v>
          </cell>
          <cell r="J569">
            <v>-138.71100000000001</v>
          </cell>
          <cell r="M569">
            <v>0</v>
          </cell>
          <cell r="N569">
            <v>0</v>
          </cell>
        </row>
        <row r="570">
          <cell r="H570">
            <v>0</v>
          </cell>
          <cell r="I570">
            <v>0</v>
          </cell>
          <cell r="J570">
            <v>0</v>
          </cell>
          <cell r="M570">
            <v>0</v>
          </cell>
          <cell r="N570">
            <v>0</v>
          </cell>
        </row>
        <row r="571">
          <cell r="H571">
            <v>0</v>
          </cell>
          <cell r="I571">
            <v>2167.5430000000001</v>
          </cell>
          <cell r="J571">
            <v>45.423999999999523</v>
          </cell>
          <cell r="M571">
            <v>0</v>
          </cell>
          <cell r="N571">
            <v>0</v>
          </cell>
        </row>
        <row r="572">
          <cell r="H572">
            <v>0</v>
          </cell>
          <cell r="I572">
            <v>1045.2950000000001</v>
          </cell>
          <cell r="J572">
            <v>-414.57000000000005</v>
          </cell>
          <cell r="M572">
            <v>0</v>
          </cell>
          <cell r="N572">
            <v>0</v>
          </cell>
        </row>
        <row r="573">
          <cell r="H573">
            <v>0</v>
          </cell>
          <cell r="I573">
            <v>49.213999999999999</v>
          </cell>
          <cell r="J573">
            <v>698.55700000000002</v>
          </cell>
          <cell r="M573">
            <v>0</v>
          </cell>
          <cell r="N573">
            <v>0</v>
          </cell>
        </row>
        <row r="574">
          <cell r="H574">
            <v>0</v>
          </cell>
          <cell r="I574">
            <v>0</v>
          </cell>
          <cell r="J574">
            <v>2520.8310000000001</v>
          </cell>
          <cell r="M574">
            <v>0</v>
          </cell>
          <cell r="N574">
            <v>0</v>
          </cell>
        </row>
        <row r="575">
          <cell r="H575">
            <v>0</v>
          </cell>
          <cell r="I575">
            <v>158.45400000000001</v>
          </cell>
          <cell r="J575">
            <v>95.913999999999987</v>
          </cell>
          <cell r="M575">
            <v>0</v>
          </cell>
          <cell r="N575">
            <v>0</v>
          </cell>
        </row>
        <row r="576">
          <cell r="H576">
            <v>0</v>
          </cell>
          <cell r="I576">
            <v>1420.1220000000001</v>
          </cell>
          <cell r="J576">
            <v>29.888999999999896</v>
          </cell>
          <cell r="M576">
            <v>0</v>
          </cell>
          <cell r="N576">
            <v>0</v>
          </cell>
        </row>
        <row r="577">
          <cell r="H577">
            <v>0</v>
          </cell>
          <cell r="I577">
            <v>950.69299999999998</v>
          </cell>
          <cell r="J577">
            <v>-227.41499999999996</v>
          </cell>
          <cell r="M577">
            <v>0</v>
          </cell>
          <cell r="N577">
            <v>0</v>
          </cell>
        </row>
        <row r="578">
          <cell r="H578">
            <v>0</v>
          </cell>
          <cell r="I578">
            <v>151.14599999999999</v>
          </cell>
          <cell r="J578">
            <v>434.75900000000001</v>
          </cell>
          <cell r="M578">
            <v>0</v>
          </cell>
          <cell r="N578">
            <v>0</v>
          </cell>
        </row>
        <row r="579">
          <cell r="H579" t="str">
            <v>______</v>
          </cell>
          <cell r="I579" t="str">
            <v>______</v>
          </cell>
          <cell r="J579" t="str">
            <v>______</v>
          </cell>
          <cell r="M579" t="str">
            <v>______</v>
          </cell>
          <cell r="N579" t="str">
            <v>______</v>
          </cell>
        </row>
        <row r="580">
          <cell r="H580">
            <v>0</v>
          </cell>
          <cell r="I580">
            <v>-4794.3890000000001</v>
          </cell>
          <cell r="J580">
            <v>989.09999999999877</v>
          </cell>
          <cell r="M580">
            <v>0</v>
          </cell>
          <cell r="N580">
            <v>0</v>
          </cell>
        </row>
        <row r="581">
          <cell r="H581" t="str">
            <v>______</v>
          </cell>
          <cell r="I581" t="str">
            <v>______</v>
          </cell>
          <cell r="J581" t="str">
            <v>______</v>
          </cell>
          <cell r="M581" t="str">
            <v>______</v>
          </cell>
          <cell r="N581" t="str">
            <v>______</v>
          </cell>
        </row>
        <row r="582">
          <cell r="H582">
            <v>0</v>
          </cell>
          <cell r="I582">
            <v>5197.7639999999983</v>
          </cell>
          <cell r="J582">
            <v>6962.6449999999995</v>
          </cell>
          <cell r="M582">
            <v>9992.1529999999984</v>
          </cell>
          <cell r="N582">
            <v>5973.545000000001</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5197.7639999999983</v>
          </cell>
          <cell r="J587">
            <v>6962.6449999999995</v>
          </cell>
          <cell r="M587">
            <v>9992.1529999999984</v>
          </cell>
          <cell r="N587">
            <v>5973.545000000001</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-11.363000000000056</v>
          </cell>
          <cell r="M593">
            <v>0</v>
          </cell>
          <cell r="N593">
            <v>0</v>
          </cell>
        </row>
        <row r="594">
          <cell r="H594">
            <v>0</v>
          </cell>
          <cell r="I594">
            <v>-176.63200000000001</v>
          </cell>
          <cell r="J594">
            <v>36.621000000000009</v>
          </cell>
          <cell r="M594">
            <v>0</v>
          </cell>
          <cell r="N594">
            <v>0</v>
          </cell>
        </row>
        <row r="595">
          <cell r="H595">
            <v>0</v>
          </cell>
          <cell r="I595">
            <v>3116.3029999999999</v>
          </cell>
          <cell r="J595">
            <v>-379.88400000000001</v>
          </cell>
          <cell r="M595">
            <v>0</v>
          </cell>
          <cell r="N595">
            <v>0</v>
          </cell>
        </row>
        <row r="596">
          <cell r="H596">
            <v>0</v>
          </cell>
          <cell r="I596">
            <v>0</v>
          </cell>
          <cell r="J596">
            <v>0</v>
          </cell>
          <cell r="M596">
            <v>0</v>
          </cell>
          <cell r="N596">
            <v>0</v>
          </cell>
        </row>
        <row r="597">
          <cell r="H597">
            <v>0</v>
          </cell>
          <cell r="I597">
            <v>-315.77699999999999</v>
          </cell>
          <cell r="J597">
            <v>102.87099999999998</v>
          </cell>
          <cell r="M597">
            <v>0</v>
          </cell>
          <cell r="N597">
            <v>0</v>
          </cell>
        </row>
        <row r="598">
          <cell r="H598">
            <v>0</v>
          </cell>
          <cell r="I598">
            <v>-65483.093000000008</v>
          </cell>
          <cell r="J598">
            <v>-6731.1749999999884</v>
          </cell>
          <cell r="M598">
            <v>4033.7379999999994</v>
          </cell>
          <cell r="N598">
            <v>7905.8410000000003</v>
          </cell>
        </row>
        <row r="599">
          <cell r="H599">
            <v>0</v>
          </cell>
          <cell r="I599">
            <v>15102.003000000001</v>
          </cell>
          <cell r="J599">
            <v>1843.2749999999978</v>
          </cell>
          <cell r="M599">
            <v>0</v>
          </cell>
          <cell r="N599">
            <v>0</v>
          </cell>
        </row>
        <row r="600">
          <cell r="H600">
            <v>0</v>
          </cell>
          <cell r="I600">
            <v>1901.1970000000001</v>
          </cell>
          <cell r="J600">
            <v>159.98599999999988</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-41795.224000000017</v>
          </cell>
          <cell r="J608">
            <v>1982.9760000000088</v>
          </cell>
          <cell r="M608">
            <v>14025.890999999998</v>
          </cell>
          <cell r="N608">
            <v>13879.386000000002</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-41795.224000000017</v>
          </cell>
          <cell r="J665">
            <v>1982.9760000000088</v>
          </cell>
          <cell r="M665">
            <v>14025.890999999998</v>
          </cell>
          <cell r="N665">
            <v>13879.386000000002</v>
          </cell>
        </row>
        <row r="667">
          <cell r="H667">
            <v>0</v>
          </cell>
          <cell r="I667">
            <v>806.38800000000003</v>
          </cell>
          <cell r="J667">
            <v>-133.94299999999998</v>
          </cell>
          <cell r="M667">
            <v>0</v>
          </cell>
          <cell r="N667">
            <v>0</v>
          </cell>
        </row>
        <row r="676">
          <cell r="G676">
            <v>0</v>
          </cell>
          <cell r="H676">
            <v>0</v>
          </cell>
          <cell r="I676">
            <v>806.38800000000003</v>
          </cell>
          <cell r="J676">
            <v>672.44500000000005</v>
          </cell>
          <cell r="L676">
            <v>0</v>
          </cell>
          <cell r="M676">
            <v>0</v>
          </cell>
          <cell r="N676">
            <v>0</v>
          </cell>
        </row>
        <row r="677">
          <cell r="G677">
            <v>0</v>
          </cell>
          <cell r="H677">
            <v>0</v>
          </cell>
          <cell r="I677">
            <v>7357.5629999999992</v>
          </cell>
          <cell r="J677">
            <v>8120.982</v>
          </cell>
          <cell r="L677">
            <v>0</v>
          </cell>
          <cell r="M677">
            <v>0</v>
          </cell>
          <cell r="N677">
            <v>0</v>
          </cell>
        </row>
        <row r="678">
          <cell r="G678">
            <v>0</v>
          </cell>
          <cell r="H678">
            <v>0</v>
          </cell>
          <cell r="I678">
            <v>2576.0410000000002</v>
          </cell>
          <cell r="J678">
            <v>2826.1759999999999</v>
          </cell>
          <cell r="L678">
            <v>0</v>
          </cell>
          <cell r="M678">
            <v>0</v>
          </cell>
          <cell r="N678">
            <v>0</v>
          </cell>
        </row>
        <row r="679">
          <cell r="G679">
            <v>0</v>
          </cell>
          <cell r="H679">
            <v>0</v>
          </cell>
          <cell r="I679">
            <v>55.136000000000003</v>
          </cell>
          <cell r="J679">
            <v>521.93799999999999</v>
          </cell>
          <cell r="L679">
            <v>0</v>
          </cell>
          <cell r="M679">
            <v>0</v>
          </cell>
          <cell r="N679">
            <v>0</v>
          </cell>
        </row>
        <row r="680">
          <cell r="G680">
            <v>0</v>
          </cell>
          <cell r="H680">
            <v>0</v>
          </cell>
          <cell r="I680">
            <v>63.673000000000002</v>
          </cell>
          <cell r="J680">
            <v>638.89499999999998</v>
          </cell>
          <cell r="L680">
            <v>0</v>
          </cell>
          <cell r="M680">
            <v>0</v>
          </cell>
          <cell r="N680">
            <v>0</v>
          </cell>
        </row>
        <row r="681">
          <cell r="G681">
            <v>0</v>
          </cell>
          <cell r="H681">
            <v>0</v>
          </cell>
          <cell r="I681">
            <v>684.44299999999998</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11543.243999999999</v>
          </cell>
          <cell r="J684">
            <v>13603.59</v>
          </cell>
          <cell r="L684">
            <v>0</v>
          </cell>
          <cell r="M684">
            <v>0</v>
          </cell>
          <cell r="N684">
            <v>0</v>
          </cell>
        </row>
        <row r="686">
          <cell r="G686">
            <v>0</v>
          </cell>
          <cell r="H686">
            <v>0</v>
          </cell>
          <cell r="I686">
            <v>36953.792000000001</v>
          </cell>
          <cell r="J686">
            <v>39822.54</v>
          </cell>
          <cell r="L686">
            <v>0</v>
          </cell>
          <cell r="M686">
            <v>0</v>
          </cell>
          <cell r="N686">
            <v>0</v>
          </cell>
        </row>
        <row r="688">
          <cell r="G688">
            <v>0</v>
          </cell>
          <cell r="H688">
            <v>0</v>
          </cell>
          <cell r="I688">
            <v>1136.989</v>
          </cell>
          <cell r="J688">
            <v>1148.3520000000001</v>
          </cell>
          <cell r="L688">
            <v>0</v>
          </cell>
          <cell r="M688">
            <v>0</v>
          </cell>
          <cell r="N688">
            <v>0</v>
          </cell>
        </row>
        <row r="689">
          <cell r="G689">
            <v>0</v>
          </cell>
          <cell r="H689">
            <v>0</v>
          </cell>
          <cell r="I689">
            <v>176.63200000000001</v>
          </cell>
          <cell r="J689">
            <v>140.011</v>
          </cell>
          <cell r="L689">
            <v>0</v>
          </cell>
          <cell r="M689">
            <v>0</v>
          </cell>
          <cell r="N689">
            <v>0</v>
          </cell>
        </row>
        <row r="690">
          <cell r="G690">
            <v>0</v>
          </cell>
          <cell r="H690">
            <v>0</v>
          </cell>
          <cell r="I690">
            <v>-3116.3029999999999</v>
          </cell>
          <cell r="J690">
            <v>-2736.4189999999999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315.77699999999999</v>
          </cell>
          <cell r="J692">
            <v>212.90600000000001</v>
          </cell>
          <cell r="L692">
            <v>0</v>
          </cell>
          <cell r="M692">
            <v>0</v>
          </cell>
          <cell r="N692">
            <v>0</v>
          </cell>
        </row>
        <row r="693">
          <cell r="G693">
            <v>0</v>
          </cell>
          <cell r="H693">
            <v>0</v>
          </cell>
          <cell r="I693">
            <v>4764.9049999999997</v>
          </cell>
          <cell r="J693">
            <v>4893.8429999999998</v>
          </cell>
          <cell r="L693">
            <v>0</v>
          </cell>
          <cell r="M693">
            <v>0</v>
          </cell>
          <cell r="N693">
            <v>0</v>
          </cell>
        </row>
        <row r="694">
          <cell r="G694">
            <v>0</v>
          </cell>
          <cell r="H694">
            <v>0</v>
          </cell>
          <cell r="I694">
            <v>69516.831000000006</v>
          </cell>
          <cell r="J694">
            <v>84153.846999999994</v>
          </cell>
          <cell r="L694">
            <v>0</v>
          </cell>
          <cell r="M694">
            <v>0</v>
          </cell>
          <cell r="N694">
            <v>0</v>
          </cell>
        </row>
        <row r="696">
          <cell r="G696">
            <v>0</v>
          </cell>
          <cell r="H696">
            <v>0</v>
          </cell>
          <cell r="I696">
            <v>121291.867</v>
          </cell>
          <cell r="J696">
            <v>141238.66999999998</v>
          </cell>
          <cell r="L696">
            <v>0</v>
          </cell>
          <cell r="M696">
            <v>0</v>
          </cell>
          <cell r="N696">
            <v>0</v>
          </cell>
        </row>
        <row r="699">
          <cell r="G699">
            <v>0</v>
          </cell>
          <cell r="H699">
            <v>0</v>
          </cell>
          <cell r="I699">
            <v>2167.5430000000001</v>
          </cell>
          <cell r="J699">
            <v>2212.9669999999996</v>
          </cell>
          <cell r="L699">
            <v>0</v>
          </cell>
          <cell r="M699">
            <v>0</v>
          </cell>
          <cell r="N699">
            <v>0</v>
          </cell>
        </row>
        <row r="700">
          <cell r="G700">
            <v>0</v>
          </cell>
          <cell r="H700">
            <v>0</v>
          </cell>
          <cell r="I700">
            <v>1045.2950000000001</v>
          </cell>
          <cell r="J700">
            <v>630.72500000000002</v>
          </cell>
          <cell r="L700">
            <v>0</v>
          </cell>
          <cell r="M700">
            <v>0</v>
          </cell>
          <cell r="N700">
            <v>0</v>
          </cell>
        </row>
        <row r="701">
          <cell r="G701">
            <v>0</v>
          </cell>
          <cell r="H701">
            <v>0</v>
          </cell>
          <cell r="I701">
            <v>49.213999999999999</v>
          </cell>
          <cell r="J701">
            <v>747.77099999999996</v>
          </cell>
          <cell r="L701">
            <v>0</v>
          </cell>
          <cell r="M701">
            <v>0</v>
          </cell>
          <cell r="N701">
            <v>0</v>
          </cell>
        </row>
        <row r="702">
          <cell r="G702">
            <v>0</v>
          </cell>
          <cell r="H702">
            <v>0</v>
          </cell>
          <cell r="I702">
            <v>0</v>
          </cell>
          <cell r="J702">
            <v>2520.8310000000001</v>
          </cell>
          <cell r="L702">
            <v>0</v>
          </cell>
          <cell r="M702">
            <v>0</v>
          </cell>
          <cell r="N702">
            <v>0</v>
          </cell>
        </row>
        <row r="703">
          <cell r="G703">
            <v>0</v>
          </cell>
          <cell r="H703">
            <v>0</v>
          </cell>
          <cell r="I703">
            <v>158.45400000000001</v>
          </cell>
          <cell r="J703">
            <v>254.36799999999999</v>
          </cell>
          <cell r="L703">
            <v>0</v>
          </cell>
          <cell r="M703">
            <v>0</v>
          </cell>
          <cell r="N703">
            <v>0</v>
          </cell>
        </row>
        <row r="704">
          <cell r="G704">
            <v>0</v>
          </cell>
          <cell r="H704">
            <v>0</v>
          </cell>
          <cell r="I704">
            <v>1420.1220000000001</v>
          </cell>
          <cell r="J704">
            <v>1450.011</v>
          </cell>
          <cell r="L704">
            <v>0</v>
          </cell>
          <cell r="M704">
            <v>0</v>
          </cell>
          <cell r="N704">
            <v>0</v>
          </cell>
        </row>
        <row r="705">
          <cell r="G705">
            <v>0</v>
          </cell>
          <cell r="H705">
            <v>0</v>
          </cell>
          <cell r="I705">
            <v>950.69299999999998</v>
          </cell>
          <cell r="J705">
            <v>723.27800000000002</v>
          </cell>
          <cell r="L705">
            <v>0</v>
          </cell>
          <cell r="M705">
            <v>0</v>
          </cell>
          <cell r="N705">
            <v>0</v>
          </cell>
        </row>
        <row r="706">
          <cell r="G706">
            <v>0</v>
          </cell>
          <cell r="H706">
            <v>0</v>
          </cell>
          <cell r="I706">
            <v>151.14599999999999</v>
          </cell>
          <cell r="J706">
            <v>585.90499999999997</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5942.4670000000006</v>
          </cell>
          <cell r="J708">
            <v>9125.8560000000016</v>
          </cell>
          <cell r="L708">
            <v>0</v>
          </cell>
          <cell r="M708">
            <v>0</v>
          </cell>
          <cell r="N708">
            <v>0</v>
          </cell>
        </row>
        <row r="710">
          <cell r="G710">
            <v>0</v>
          </cell>
          <cell r="H710">
            <v>0</v>
          </cell>
          <cell r="I710">
            <v>15102.003000000001</v>
          </cell>
          <cell r="J710">
            <v>16945.277999999998</v>
          </cell>
          <cell r="L710">
            <v>0</v>
          </cell>
          <cell r="M710">
            <v>0</v>
          </cell>
          <cell r="N710">
            <v>0</v>
          </cell>
        </row>
        <row r="711">
          <cell r="G711">
            <v>0</v>
          </cell>
          <cell r="H711">
            <v>0</v>
          </cell>
          <cell r="I711">
            <v>1901.1970000000001</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9448.2000000000007</v>
          </cell>
          <cell r="J717">
            <v>10601.400000000001</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8909.1370000000006</v>
          </cell>
          <cell r="J719">
            <v>7734.3729999999996</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23162.613000000001</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41303.004000000001</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22753.388999999996</v>
          </cell>
          <cell r="J747">
            <v>23575.857</v>
          </cell>
          <cell r="L747">
            <v>0</v>
          </cell>
          <cell r="M747">
            <v>0</v>
          </cell>
          <cell r="N747">
            <v>0</v>
          </cell>
        </row>
        <row r="748">
          <cell r="G748">
            <v>0</v>
          </cell>
          <cell r="H748">
            <v>0</v>
          </cell>
          <cell r="I748">
            <v>57235.474000000002</v>
          </cell>
          <cell r="J748">
            <v>66367.883000000002</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79988.862999999998</v>
          </cell>
          <cell r="J753">
            <v>89943.74</v>
          </cell>
          <cell r="L753">
            <v>0</v>
          </cell>
          <cell r="M753">
            <v>0</v>
          </cell>
          <cell r="N753">
            <v>0</v>
          </cell>
        </row>
        <row r="755">
          <cell r="G755">
            <v>0</v>
          </cell>
          <cell r="H755">
            <v>0</v>
          </cell>
          <cell r="I755">
            <v>121291.867</v>
          </cell>
          <cell r="J755">
            <v>141238.67000000001</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6416.5503355704705</v>
          </cell>
          <cell r="I840">
            <v>4195.1859999999997</v>
          </cell>
          <cell r="J840">
            <v>4860.1379999999999</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309170.44205052825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0.56999999999999995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2"/>
  <sheetViews>
    <sheetView tabSelected="1" zoomScale="114" zoomScaleNormal="115" workbookViewId="0">
      <selection sqref="A1:M1"/>
    </sheetView>
  </sheetViews>
  <sheetFormatPr defaultRowHeight="12.5"/>
  <cols>
    <col min="1" max="1" width="39" bestFit="1" customWidth="1"/>
    <col min="2" max="2" width="15.453125" customWidth="1"/>
    <col min="3" max="3" width="12.54296875" bestFit="1" customWidth="1"/>
    <col min="4" max="4" width="13.54296875" bestFit="1" customWidth="1"/>
    <col min="5" max="5" width="11.453125" bestFit="1" customWidth="1"/>
    <col min="6" max="6" width="12.453125" bestFit="1" customWidth="1"/>
    <col min="7" max="7" width="14.1796875" customWidth="1"/>
    <col min="8" max="8" width="12.453125" bestFit="1" customWidth="1"/>
    <col min="9" max="10" width="12.54296875" bestFit="1" customWidth="1"/>
  </cols>
  <sheetData>
    <row r="1" spans="1:13" s="1209" customFormat="1" ht="15.5">
      <c r="A1" s="1285" t="s">
        <v>0</v>
      </c>
      <c r="B1" s="1285"/>
      <c r="C1" s="1285"/>
      <c r="D1" s="1285"/>
      <c r="E1" s="1285"/>
      <c r="F1" s="1285"/>
      <c r="G1" s="1285"/>
      <c r="H1" s="1285"/>
      <c r="I1" s="1285"/>
      <c r="J1" s="1285"/>
      <c r="K1" s="1285"/>
      <c r="L1" s="1285"/>
      <c r="M1" s="1285"/>
    </row>
    <row r="2" spans="1:13" s="1209" customFormat="1" ht="15.5">
      <c r="A2" s="1285" t="s">
        <v>1</v>
      </c>
      <c r="B2" s="1286"/>
      <c r="C2" s="1286"/>
      <c r="D2" s="1286"/>
      <c r="E2" s="1286"/>
      <c r="F2" s="1286"/>
      <c r="G2" s="1286"/>
      <c r="H2" s="1286"/>
      <c r="I2" s="1286"/>
      <c r="J2" s="1286"/>
      <c r="K2" s="1286"/>
      <c r="L2" s="1286"/>
      <c r="M2" s="1286"/>
    </row>
    <row r="3" spans="1:13" s="1209" customFormat="1" ht="16" thickBot="1">
      <c r="A3" s="1287" t="s">
        <v>785</v>
      </c>
      <c r="B3" s="1288"/>
      <c r="C3" s="1288"/>
      <c r="D3" s="1288"/>
      <c r="E3" s="1288"/>
      <c r="F3" s="1288"/>
      <c r="G3" s="1288"/>
      <c r="H3" s="1288"/>
      <c r="I3" s="1288"/>
      <c r="J3" s="1288"/>
      <c r="K3" s="1288"/>
      <c r="L3" s="1288"/>
      <c r="M3" s="1288"/>
    </row>
    <row r="4" spans="1:13" ht="13">
      <c r="A4" s="218"/>
      <c r="B4" s="1289" t="s">
        <v>2</v>
      </c>
      <c r="C4" s="1290"/>
      <c r="D4" s="1291"/>
      <c r="E4" s="1289" t="s">
        <v>3</v>
      </c>
      <c r="F4" s="1290"/>
      <c r="G4" s="1291"/>
      <c r="H4" s="1289" t="s">
        <v>4</v>
      </c>
      <c r="I4" s="1290"/>
      <c r="J4" s="1291"/>
      <c r="K4" s="1292" t="s">
        <v>5</v>
      </c>
      <c r="L4" s="1290"/>
      <c r="M4" s="1291"/>
    </row>
    <row r="5" spans="1:13" ht="13.5" thickBot="1">
      <c r="A5" s="118" t="s">
        <v>6</v>
      </c>
      <c r="B5" s="119" t="s">
        <v>7</v>
      </c>
      <c r="C5" s="120" t="s">
        <v>8</v>
      </c>
      <c r="D5" s="121" t="s">
        <v>9</v>
      </c>
      <c r="E5" s="119" t="s">
        <v>7</v>
      </c>
      <c r="F5" s="120" t="s">
        <v>8</v>
      </c>
      <c r="G5" s="121" t="s">
        <v>9</v>
      </c>
      <c r="H5" s="119" t="s">
        <v>7</v>
      </c>
      <c r="I5" s="120" t="s">
        <v>8</v>
      </c>
      <c r="J5" s="121" t="s">
        <v>9</v>
      </c>
      <c r="K5" s="119" t="s">
        <v>7</v>
      </c>
      <c r="L5" s="120" t="s">
        <v>8</v>
      </c>
      <c r="M5" s="121" t="s">
        <v>9</v>
      </c>
    </row>
    <row r="6" spans="1:13" ht="13">
      <c r="A6" s="118"/>
      <c r="B6" s="965"/>
      <c r="C6" s="966"/>
      <c r="D6" s="967"/>
      <c r="E6" s="968"/>
      <c r="F6" s="969"/>
      <c r="G6" s="970"/>
      <c r="H6" s="968"/>
      <c r="I6" s="969"/>
      <c r="J6" s="970"/>
      <c r="K6" s="968"/>
      <c r="L6" s="969"/>
      <c r="M6" s="970"/>
    </row>
    <row r="7" spans="1:13">
      <c r="A7" s="466" t="s">
        <v>10</v>
      </c>
      <c r="B7" s="236">
        <f>'ESA Table 1'!B30</f>
        <v>63189150.091200002</v>
      </c>
      <c r="C7" s="237">
        <f>'ESA Table 1'!C30</f>
        <v>55402451.158799998</v>
      </c>
      <c r="D7" s="238">
        <f>'ESA Table 1'!D30</f>
        <v>118591601.25</v>
      </c>
      <c r="E7" s="236">
        <f>'ESA Table 1'!E30</f>
        <v>3837351.1008000001</v>
      </c>
      <c r="F7" s="237">
        <f>'ESA Table 1'!F30</f>
        <v>4922130.7791999998</v>
      </c>
      <c r="G7" s="238">
        <f>'ESA Table 1'!G30</f>
        <v>8759481.879999999</v>
      </c>
      <c r="H7" s="236">
        <f>'ESA Table 1'!H30</f>
        <v>22063161.9681</v>
      </c>
      <c r="I7" s="237">
        <f>'ESA Table 1'!I30</f>
        <v>39763196.381899998</v>
      </c>
      <c r="J7" s="238">
        <f>'ESA Table 1'!J30</f>
        <v>61826358.349999994</v>
      </c>
      <c r="K7" s="130">
        <f>'ESA Table 1'!K30</f>
        <v>0.34916060646893576</v>
      </c>
      <c r="L7" s="131">
        <f>'ESA Table 1'!L30</f>
        <v>0.717715471973014</v>
      </c>
      <c r="M7" s="132">
        <f>'ESA Table 1'!M30</f>
        <v>0.52133842277469034</v>
      </c>
    </row>
    <row r="8" spans="1:13">
      <c r="A8" s="466" t="s">
        <v>11</v>
      </c>
      <c r="B8" s="467"/>
      <c r="C8" s="468"/>
      <c r="D8" s="469"/>
      <c r="E8" s="467"/>
      <c r="F8" s="468"/>
      <c r="G8" s="469"/>
      <c r="H8" s="467"/>
      <c r="I8" s="468"/>
      <c r="J8" s="469"/>
      <c r="K8" s="470"/>
      <c r="L8" s="471"/>
      <c r="M8" s="472"/>
    </row>
    <row r="9" spans="1:13">
      <c r="A9" s="466" t="s">
        <v>12</v>
      </c>
      <c r="B9" s="971">
        <f>'ESA Table 1A'!B8</f>
        <v>30413070</v>
      </c>
      <c r="C9" s="237">
        <f>'ESA Table 1A'!C8</f>
        <v>17347343</v>
      </c>
      <c r="D9" s="238">
        <f>'ESA Table 1A'!D8</f>
        <v>47760413</v>
      </c>
      <c r="E9" s="467">
        <f>'ESA Table 1A'!E8</f>
        <v>239855.32130000001</v>
      </c>
      <c r="F9" s="237">
        <f>'ESA Table 1A'!F8</f>
        <v>212701.88870000001</v>
      </c>
      <c r="G9" s="238">
        <f>'ESA Table 1A'!G8</f>
        <v>452557.21</v>
      </c>
      <c r="H9" s="467">
        <f>'ESA Table 1A'!H8</f>
        <v>1176680.1075000002</v>
      </c>
      <c r="I9" s="237">
        <f>'ESA Table 1A'!I8</f>
        <v>2136527.4024999999</v>
      </c>
      <c r="J9" s="238">
        <f>'ESA Table 1A'!J8</f>
        <v>3313207.51</v>
      </c>
      <c r="K9" s="130">
        <f>'ESA Table 1A'!K8</f>
        <v>3.8689948351152977E-2</v>
      </c>
      <c r="L9" s="131">
        <f>'ESA Table 1A'!L8</f>
        <v>0.12316165089374205</v>
      </c>
      <c r="M9" s="132">
        <f>'ESA Table 1A'!M8</f>
        <v>6.9371416658394469E-2</v>
      </c>
    </row>
    <row r="10" spans="1:13">
      <c r="A10" s="466" t="s">
        <v>13</v>
      </c>
      <c r="B10" s="467"/>
      <c r="C10" s="468"/>
      <c r="D10" s="469"/>
      <c r="E10" s="467"/>
      <c r="F10" s="468"/>
      <c r="G10" s="469"/>
      <c r="H10" s="467"/>
      <c r="I10" s="468"/>
      <c r="J10" s="469"/>
      <c r="K10" s="470"/>
      <c r="L10" s="471"/>
      <c r="M10" s="472"/>
    </row>
    <row r="11" spans="1:13">
      <c r="A11" s="466" t="s">
        <v>14</v>
      </c>
      <c r="B11" s="473">
        <f>'ESA Table 1A'!B22</f>
        <v>4637128.7589001758</v>
      </c>
      <c r="C11" s="237">
        <f>'ESA Table 1A'!C22</f>
        <v>4112170.2410998237</v>
      </c>
      <c r="D11" s="238">
        <f>'ESA Table 1A'!D22</f>
        <v>8749299</v>
      </c>
      <c r="E11" s="236">
        <f>'ESA Table 1A'!E22</f>
        <v>10922.542100000001</v>
      </c>
      <c r="F11" s="237">
        <f>'ESA Table 1A'!F22</f>
        <v>9686.027900000001</v>
      </c>
      <c r="G11" s="238">
        <f>'ESA Table 1A'!G22</f>
        <v>20608.57</v>
      </c>
      <c r="H11" s="236">
        <f>'ESA Table 1A'!H22</f>
        <v>62807.173000000003</v>
      </c>
      <c r="I11" s="237">
        <f>'ESA Table 1A'!I22</f>
        <v>55696.927000000003</v>
      </c>
      <c r="J11" s="238">
        <f>'ESA Table 1A'!J22</f>
        <v>118504.1</v>
      </c>
      <c r="K11" s="130">
        <f>'ESA Table 1A'!K22</f>
        <v>1.3544409971246188E-2</v>
      </c>
      <c r="L11" s="131">
        <f>'ESA Table 1A'!L22</f>
        <v>1.3544411766645035E-2</v>
      </c>
      <c r="M11" s="1202">
        <f>'ESA Table 1A'!M22</f>
        <v>1.3544410815083585E-2</v>
      </c>
    </row>
    <row r="12" spans="1:13">
      <c r="A12" s="425" t="s">
        <v>15</v>
      </c>
      <c r="B12" s="467"/>
      <c r="C12" s="468"/>
      <c r="D12" s="469"/>
      <c r="E12" s="467"/>
      <c r="F12" s="468"/>
      <c r="G12" s="469"/>
      <c r="H12" s="467"/>
      <c r="I12" s="468"/>
      <c r="J12" s="469"/>
      <c r="K12" s="470"/>
      <c r="L12" s="471"/>
      <c r="M12" s="472"/>
    </row>
    <row r="13" spans="1:13">
      <c r="A13" s="474" t="s">
        <v>16</v>
      </c>
      <c r="B13" s="467"/>
      <c r="C13" s="468"/>
      <c r="D13" s="469"/>
      <c r="E13" s="467"/>
      <c r="F13" s="468"/>
      <c r="G13" s="469"/>
      <c r="H13" s="467"/>
      <c r="I13" s="468"/>
      <c r="J13" s="469"/>
      <c r="K13" s="470"/>
      <c r="L13" s="471"/>
      <c r="M13" s="472"/>
    </row>
    <row r="14" spans="1:13">
      <c r="A14" s="466" t="s">
        <v>17</v>
      </c>
      <c r="B14" s="971">
        <f>'ESA Table 1A'!B53</f>
        <v>2503978</v>
      </c>
      <c r="C14" s="237">
        <f>'ESA Table 1A'!C53</f>
        <v>1467786</v>
      </c>
      <c r="D14" s="238">
        <f>'ESA Table 1A'!D53</f>
        <v>3971764</v>
      </c>
      <c r="E14" s="467">
        <f>'ESA Table 1A'!E53</f>
        <v>0</v>
      </c>
      <c r="F14" s="237">
        <f>'ESA Table 1A'!F53</f>
        <v>0</v>
      </c>
      <c r="G14" s="238">
        <f>'ESA Table 1A'!G53</f>
        <v>0</v>
      </c>
      <c r="H14" s="467">
        <f>'ESA Table 1A'!H53</f>
        <v>0</v>
      </c>
      <c r="I14" s="237">
        <f>'ESA Table 1A'!I53</f>
        <v>0</v>
      </c>
      <c r="J14" s="238">
        <f>'ESA Table 1A'!J53</f>
        <v>0</v>
      </c>
      <c r="K14" s="130">
        <f>'ESA Table 1A'!K53</f>
        <v>0</v>
      </c>
      <c r="L14" s="131">
        <f>'ESA Table 1A'!L53</f>
        <v>0</v>
      </c>
      <c r="M14" s="132">
        <f>'ESA Table 1A'!M53</f>
        <v>0</v>
      </c>
    </row>
    <row r="15" spans="1:13">
      <c r="A15" s="466" t="s">
        <v>18</v>
      </c>
      <c r="B15" s="971">
        <f>'ESA Table 1A'!B54</f>
        <v>689000</v>
      </c>
      <c r="C15" s="237">
        <f>'ESA Table 1A'!C54</f>
        <v>611000</v>
      </c>
      <c r="D15" s="238">
        <f>'ESA Table 1A'!D54</f>
        <v>1300000</v>
      </c>
      <c r="E15" s="467">
        <f>'ESA Table 1A'!E54</f>
        <v>0</v>
      </c>
      <c r="F15" s="237">
        <f>'ESA Table 1A'!F54</f>
        <v>0</v>
      </c>
      <c r="G15" s="238">
        <f>'ESA Table 1A'!G54</f>
        <v>0</v>
      </c>
      <c r="H15" s="467">
        <f>'ESA Table 1A'!H54</f>
        <v>689000</v>
      </c>
      <c r="I15" s="237">
        <f>'ESA Table 1A'!I54</f>
        <v>611000</v>
      </c>
      <c r="J15" s="238">
        <f>'ESA Table 1A'!J54</f>
        <v>1300000</v>
      </c>
      <c r="K15" s="130">
        <f>'ESA Table 1A'!K54</f>
        <v>1</v>
      </c>
      <c r="L15" s="131">
        <f>'ESA Table 1A'!L54</f>
        <v>1</v>
      </c>
      <c r="M15" s="132">
        <f>'ESA Table 1A'!M54</f>
        <v>1</v>
      </c>
    </row>
    <row r="16" spans="1:13">
      <c r="A16" s="564" t="s">
        <v>19</v>
      </c>
      <c r="B16" s="971">
        <f>'ESA Table 1A'!B10</f>
        <v>418485.46790010476</v>
      </c>
      <c r="C16" s="237">
        <f>'ESA Table 1A'!C10</f>
        <v>188249.74010973936</v>
      </c>
      <c r="D16" s="238">
        <f>'ESA Table 1A'!D10</f>
        <v>606735.20800984418</v>
      </c>
      <c r="E16" s="467">
        <f>'ESA Table 1A'!E10</f>
        <v>19041.797600000002</v>
      </c>
      <c r="F16" s="237">
        <f>'ESA Table 1A'!F10</f>
        <v>16886.1224</v>
      </c>
      <c r="G16" s="238">
        <f>'ESA Table 1A'!G10</f>
        <v>35927.919999999998</v>
      </c>
      <c r="H16" s="236">
        <f>'ESA Table 1A'!H10</f>
        <v>73237.133100000006</v>
      </c>
      <c r="I16" s="237">
        <f>'ESA Table 1A'!I10</f>
        <v>64946.136899999998</v>
      </c>
      <c r="J16" s="238">
        <f>'ESA Table 1A'!J10</f>
        <v>138183.27000000002</v>
      </c>
      <c r="K16" s="130">
        <f>'ESA Table 1A'!K10</f>
        <v>0.17500520022234606</v>
      </c>
      <c r="L16" s="131">
        <f>'ESA Table 1A'!L10</f>
        <v>0.34499987549592331</v>
      </c>
      <c r="M16" s="132">
        <f>'ESA Table 1A'!M10</f>
        <v>0.22774888975580598</v>
      </c>
    </row>
    <row r="17" spans="1:13">
      <c r="A17" s="475"/>
      <c r="B17" s="467"/>
      <c r="C17" s="468"/>
      <c r="D17" s="469"/>
      <c r="E17" s="467"/>
      <c r="F17" s="468"/>
      <c r="G17" s="469"/>
      <c r="H17" s="467"/>
      <c r="I17" s="468"/>
      <c r="J17" s="469"/>
      <c r="K17" s="470"/>
      <c r="L17" s="471"/>
      <c r="M17" s="472"/>
    </row>
    <row r="18" spans="1:13" ht="13.5" thickBot="1">
      <c r="A18" s="476" t="s">
        <v>20</v>
      </c>
      <c r="B18" s="240">
        <f>SUM(B7:B17)</f>
        <v>101850812.31800027</v>
      </c>
      <c r="C18" s="240">
        <f>SUM(C7:C17)</f>
        <v>79129000.140009567</v>
      </c>
      <c r="D18" s="241">
        <f>B18+C18</f>
        <v>180979812.45800984</v>
      </c>
      <c r="E18" s="239">
        <f>SUM(E7:E17)</f>
        <v>4107170.7618000004</v>
      </c>
      <c r="F18" s="240">
        <f>SUM(F7:F17)</f>
        <v>5161404.8181999996</v>
      </c>
      <c r="G18" s="241">
        <f>SUM(G7:G17)</f>
        <v>9268575.5800000001</v>
      </c>
      <c r="H18" s="239">
        <f t="shared" ref="H18:I18" si="0">SUM(H7:H17)</f>
        <v>24064886.381700002</v>
      </c>
      <c r="I18" s="240">
        <f t="shared" si="0"/>
        <v>42631366.848300003</v>
      </c>
      <c r="J18" s="241">
        <f>SUM(J7:J17)</f>
        <v>66696253.229999997</v>
      </c>
      <c r="K18" s="477">
        <f>+H18/B18</f>
        <v>0.23627584143918479</v>
      </c>
      <c r="L18" s="478">
        <f>I18/C18</f>
        <v>0.53875781032072634</v>
      </c>
      <c r="M18" s="479">
        <f>J18/D18</f>
        <v>0.36852869015694539</v>
      </c>
    </row>
    <row r="19" spans="1:13">
      <c r="A19" s="335"/>
      <c r="B19" s="335"/>
      <c r="C19" s="335"/>
      <c r="D19" s="335"/>
      <c r="E19" s="335"/>
      <c r="F19" s="335"/>
      <c r="G19" s="335"/>
      <c r="H19" s="335"/>
      <c r="I19" s="335"/>
      <c r="J19" s="335"/>
      <c r="K19" s="335"/>
      <c r="L19" s="335"/>
      <c r="M19" s="335"/>
    </row>
    <row r="22" spans="1:13">
      <c r="A22" s="1283" t="s">
        <v>21</v>
      </c>
      <c r="B22" s="1284"/>
      <c r="C22" s="1284"/>
      <c r="D22" s="1284"/>
      <c r="E22" s="1284"/>
      <c r="F22" s="1284"/>
      <c r="G22" s="1284"/>
      <c r="H22" s="1284"/>
      <c r="I22" s="1284"/>
      <c r="J22" s="1284"/>
      <c r="K22" s="1284"/>
      <c r="L22" s="1284"/>
      <c r="M22" s="1284"/>
    </row>
  </sheetData>
  <mergeCells count="8">
    <mergeCell ref="A22:M22"/>
    <mergeCell ref="A1:M1"/>
    <mergeCell ref="A2:M2"/>
    <mergeCell ref="A3:M3"/>
    <mergeCell ref="B4:D4"/>
    <mergeCell ref="E4:G4"/>
    <mergeCell ref="H4:J4"/>
    <mergeCell ref="K4:M4"/>
  </mergeCells>
  <pageMargins left="0.7" right="0.7" top="0.75" bottom="0.75" header="0.3" footer="0.3"/>
  <pageSetup scale="67" orientation="landscape" r:id="rId1"/>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3"/>
  <sheetViews>
    <sheetView zoomScaleNormal="100" workbookViewId="0">
      <selection sqref="A1:M1"/>
    </sheetView>
  </sheetViews>
  <sheetFormatPr defaultColWidth="8.54296875" defaultRowHeight="12.5"/>
  <cols>
    <col min="1" max="1" width="90.453125" customWidth="1"/>
    <col min="2" max="2" width="18.54296875" customWidth="1"/>
    <col min="3" max="3" width="13.54296875" customWidth="1"/>
    <col min="4" max="4" width="15.81640625" customWidth="1"/>
    <col min="5" max="5" width="14.54296875" customWidth="1"/>
    <col min="6" max="6" width="12.54296875" customWidth="1"/>
  </cols>
  <sheetData>
    <row r="1" spans="1:13" s="1209" customFormat="1" ht="33.75" customHeight="1">
      <c r="A1" s="1342" t="s">
        <v>299</v>
      </c>
      <c r="B1" s="1342"/>
    </row>
    <row r="2" spans="1:13" s="1209" customFormat="1" ht="15.5">
      <c r="A2" s="1324" t="s">
        <v>1</v>
      </c>
      <c r="B2" s="1376"/>
      <c r="C2" s="1253"/>
      <c r="D2" s="1253"/>
      <c r="E2" s="1253"/>
      <c r="F2" s="1253"/>
      <c r="G2" s="1253"/>
      <c r="H2" s="1253"/>
      <c r="I2" s="1253"/>
      <c r="J2" s="1253"/>
      <c r="K2" s="1253"/>
      <c r="L2" s="1253"/>
      <c r="M2" s="1253"/>
    </row>
    <row r="3" spans="1:13" s="1209" customFormat="1" ht="15.5">
      <c r="A3" s="1375" t="s">
        <v>785</v>
      </c>
      <c r="B3" s="1376"/>
      <c r="C3" s="1241"/>
      <c r="D3" s="1241"/>
      <c r="E3" s="1241"/>
      <c r="F3" s="1241"/>
      <c r="G3" s="1241"/>
      <c r="H3" s="1241"/>
      <c r="I3" s="1241"/>
      <c r="J3" s="1241"/>
      <c r="K3" s="1241"/>
      <c r="L3" s="1241"/>
      <c r="M3" s="1241"/>
    </row>
    <row r="4" spans="1:13" s="1209" customFormat="1" ht="16" thickBot="1">
      <c r="A4" s="1242"/>
      <c r="B4" s="1253"/>
      <c r="C4" s="1241"/>
      <c r="D4" s="1241"/>
      <c r="E4" s="1241"/>
      <c r="F4" s="1241"/>
      <c r="G4" s="1241"/>
      <c r="H4" s="1241"/>
      <c r="I4" s="1241"/>
      <c r="J4" s="1241"/>
      <c r="K4" s="1241"/>
      <c r="L4" s="1241"/>
      <c r="M4" s="1241"/>
    </row>
    <row r="5" spans="1:13" s="1209" customFormat="1" ht="16" thickBot="1">
      <c r="A5" s="1373" t="s">
        <v>300</v>
      </c>
      <c r="B5" s="1374"/>
      <c r="C5" s="1241"/>
      <c r="D5" s="1241"/>
      <c r="E5" s="1241"/>
      <c r="F5" s="1241"/>
      <c r="G5" s="1241"/>
      <c r="H5" s="1241"/>
      <c r="I5" s="1241"/>
      <c r="J5" s="1241"/>
      <c r="K5" s="1241"/>
      <c r="L5" s="1241"/>
      <c r="M5" s="1241"/>
    </row>
    <row r="6" spans="1:13">
      <c r="A6" s="500" t="s">
        <v>301</v>
      </c>
      <c r="B6" s="501">
        <v>11096911.30245102</v>
      </c>
    </row>
    <row r="7" spans="1:13">
      <c r="A7" s="92" t="s">
        <v>302</v>
      </c>
      <c r="B7" s="501">
        <v>555506.82279999997</v>
      </c>
    </row>
    <row r="8" spans="1:13">
      <c r="A8" s="92" t="s">
        <v>303</v>
      </c>
      <c r="B8" s="501">
        <v>133528599.07990016</v>
      </c>
    </row>
    <row r="9" spans="1:13">
      <c r="A9" s="92" t="s">
        <v>304</v>
      </c>
      <c r="B9" s="501">
        <v>6051530.981999998</v>
      </c>
    </row>
    <row r="10" spans="1:13">
      <c r="A10" s="102" t="s">
        <v>305</v>
      </c>
      <c r="B10" s="659">
        <v>0.16556725461621319</v>
      </c>
      <c r="C10" s="271"/>
      <c r="D10" s="271"/>
    </row>
    <row r="11" spans="1:13">
      <c r="A11" s="102" t="s">
        <v>306</v>
      </c>
      <c r="B11" s="659">
        <v>1.4363996963011589</v>
      </c>
      <c r="C11" s="271"/>
    </row>
    <row r="12" spans="1:13">
      <c r="A12" s="92" t="s">
        <v>307</v>
      </c>
      <c r="B12" s="659">
        <v>74.493709417090699</v>
      </c>
    </row>
    <row r="13" spans="1:13">
      <c r="A13" s="502" t="s">
        <v>308</v>
      </c>
      <c r="B13" s="1145">
        <v>675.87179341803039</v>
      </c>
      <c r="C13" s="271"/>
    </row>
    <row r="15" spans="1:13" ht="13" thickBot="1"/>
    <row r="16" spans="1:13" s="1209" customFormat="1" ht="15" customHeight="1" thickBot="1">
      <c r="A16" s="1373" t="s">
        <v>309</v>
      </c>
      <c r="B16" s="1374"/>
    </row>
    <row r="17" spans="1:3">
      <c r="A17" s="500" t="s">
        <v>301</v>
      </c>
      <c r="B17" s="501">
        <v>0</v>
      </c>
    </row>
    <row r="18" spans="1:3">
      <c r="A18" s="92" t="s">
        <v>302</v>
      </c>
      <c r="B18" s="501">
        <v>0</v>
      </c>
    </row>
    <row r="19" spans="1:3">
      <c r="A19" s="92" t="s">
        <v>303</v>
      </c>
      <c r="B19" s="501">
        <v>0</v>
      </c>
    </row>
    <row r="20" spans="1:3">
      <c r="A20" s="92" t="s">
        <v>304</v>
      </c>
      <c r="B20" s="501">
        <v>0</v>
      </c>
    </row>
    <row r="21" spans="1:3">
      <c r="A21" s="102" t="s">
        <v>305</v>
      </c>
      <c r="B21" s="171">
        <v>0</v>
      </c>
    </row>
    <row r="22" spans="1:3">
      <c r="A22" s="102" t="s">
        <v>306</v>
      </c>
      <c r="B22" s="171">
        <v>0</v>
      </c>
    </row>
    <row r="23" spans="1:3">
      <c r="A23" s="92" t="s">
        <v>310</v>
      </c>
      <c r="B23" s="171">
        <v>0</v>
      </c>
    </row>
    <row r="24" spans="1:3" ht="13" thickBot="1">
      <c r="A24" s="502" t="s">
        <v>308</v>
      </c>
      <c r="B24" s="172">
        <v>0</v>
      </c>
    </row>
    <row r="25" spans="1:3" ht="13.5" customHeight="1"/>
    <row r="26" spans="1:3" ht="13" thickBot="1">
      <c r="A26" s="352"/>
    </row>
    <row r="27" spans="1:3" s="1209" customFormat="1" ht="16" thickBot="1">
      <c r="A27" s="1373" t="s">
        <v>311</v>
      </c>
      <c r="B27" s="1374"/>
    </row>
    <row r="28" spans="1:3">
      <c r="A28" s="500" t="s">
        <v>301</v>
      </c>
      <c r="B28" s="501">
        <v>9047102.5886000004</v>
      </c>
    </row>
    <row r="29" spans="1:3">
      <c r="A29" s="92" t="s">
        <v>302</v>
      </c>
      <c r="B29" s="501">
        <v>131350.76988000001</v>
      </c>
    </row>
    <row r="30" spans="1:3">
      <c r="A30" s="92" t="s">
        <v>303</v>
      </c>
      <c r="B30" s="501">
        <v>46989422.739744879</v>
      </c>
      <c r="C30" s="5"/>
    </row>
    <row r="31" spans="1:3">
      <c r="A31" s="92" t="s">
        <v>304</v>
      </c>
      <c r="B31" s="501">
        <v>4068496.6850768952</v>
      </c>
    </row>
    <row r="32" spans="1:3">
      <c r="A32" s="102" t="s">
        <v>305</v>
      </c>
      <c r="B32" s="659">
        <v>0.18339230769230763</v>
      </c>
      <c r="C32" s="5"/>
    </row>
    <row r="33" spans="1:2">
      <c r="A33" s="102" t="s">
        <v>306</v>
      </c>
      <c r="B33" s="659">
        <v>1.1951789473684209</v>
      </c>
    </row>
    <row r="34" spans="1:2">
      <c r="A34" s="92" t="s">
        <v>312</v>
      </c>
      <c r="B34" s="659">
        <v>9781.5440872018971</v>
      </c>
    </row>
    <row r="35" spans="1:2" ht="13" thickBot="1">
      <c r="A35" s="502" t="s">
        <v>313</v>
      </c>
      <c r="B35" s="660">
        <v>47072.449426514853</v>
      </c>
    </row>
    <row r="37" spans="1:2" ht="13" thickBot="1"/>
    <row r="38" spans="1:2" s="1209" customFormat="1" ht="16" thickBot="1">
      <c r="A38" s="1373" t="s">
        <v>314</v>
      </c>
      <c r="B38" s="1374"/>
    </row>
    <row r="39" spans="1:2">
      <c r="A39" s="500" t="s">
        <v>301</v>
      </c>
      <c r="B39" s="501">
        <v>0</v>
      </c>
    </row>
    <row r="40" spans="1:2">
      <c r="A40" s="92" t="s">
        <v>302</v>
      </c>
      <c r="B40" s="501">
        <v>0</v>
      </c>
    </row>
    <row r="41" spans="1:2">
      <c r="A41" s="92" t="s">
        <v>303</v>
      </c>
      <c r="B41" s="501">
        <v>0</v>
      </c>
    </row>
    <row r="42" spans="1:2">
      <c r="A42" s="92" t="s">
        <v>304</v>
      </c>
      <c r="B42" s="501">
        <v>0</v>
      </c>
    </row>
    <row r="43" spans="1:2">
      <c r="A43" s="102" t="s">
        <v>305</v>
      </c>
      <c r="B43" s="171">
        <v>0</v>
      </c>
    </row>
    <row r="44" spans="1:2">
      <c r="A44" s="102" t="s">
        <v>306</v>
      </c>
      <c r="B44" s="171">
        <v>0</v>
      </c>
    </row>
    <row r="45" spans="1:2">
      <c r="A45" s="92" t="s">
        <v>312</v>
      </c>
      <c r="B45" s="171">
        <v>0</v>
      </c>
    </row>
    <row r="46" spans="1:2" ht="13" thickBot="1">
      <c r="A46" s="502" t="s">
        <v>313</v>
      </c>
      <c r="B46" s="172">
        <v>0</v>
      </c>
    </row>
    <row r="48" spans="1:2" ht="13" thickBot="1"/>
    <row r="49" spans="1:3" s="1209" customFormat="1" ht="16" thickBot="1">
      <c r="A49" s="1373" t="s">
        <v>315</v>
      </c>
      <c r="B49" s="1374"/>
    </row>
    <row r="50" spans="1:3">
      <c r="A50" s="500" t="s">
        <v>301</v>
      </c>
      <c r="B50" s="501">
        <v>0</v>
      </c>
    </row>
    <row r="51" spans="1:3">
      <c r="A51" s="92" t="s">
        <v>302</v>
      </c>
      <c r="B51" s="501">
        <v>0</v>
      </c>
    </row>
    <row r="52" spans="1:3">
      <c r="A52" s="92" t="s">
        <v>303</v>
      </c>
      <c r="B52" s="501">
        <v>0</v>
      </c>
    </row>
    <row r="53" spans="1:3">
      <c r="A53" s="92" t="s">
        <v>304</v>
      </c>
      <c r="B53" s="501">
        <v>0</v>
      </c>
    </row>
    <row r="54" spans="1:3">
      <c r="A54" s="102" t="s">
        <v>305</v>
      </c>
      <c r="B54" s="171">
        <v>0</v>
      </c>
    </row>
    <row r="55" spans="1:3">
      <c r="A55" s="102" t="s">
        <v>306</v>
      </c>
      <c r="B55" s="171">
        <v>0</v>
      </c>
    </row>
    <row r="56" spans="1:3">
      <c r="A56" s="92" t="s">
        <v>312</v>
      </c>
      <c r="B56" s="171">
        <v>0</v>
      </c>
    </row>
    <row r="57" spans="1:3" ht="13" thickBot="1">
      <c r="A57" s="502" t="s">
        <v>313</v>
      </c>
      <c r="B57" s="172">
        <v>0</v>
      </c>
    </row>
    <row r="58" spans="1:3" ht="13" thickBot="1">
      <c r="B58" s="16"/>
    </row>
    <row r="59" spans="1:3" s="1209" customFormat="1" ht="36" customHeight="1" thickBot="1">
      <c r="A59" s="1371" t="s">
        <v>906</v>
      </c>
      <c r="B59" s="1372"/>
    </row>
    <row r="60" spans="1:3">
      <c r="A60" s="500" t="s">
        <v>301</v>
      </c>
      <c r="B60" s="501">
        <f>B17+B6</f>
        <v>11096911.30245102</v>
      </c>
    </row>
    <row r="61" spans="1:3" ht="16.5" customHeight="1">
      <c r="A61" s="92" t="s">
        <v>302</v>
      </c>
      <c r="B61" s="501">
        <f>B18+B7</f>
        <v>555506.82279999997</v>
      </c>
    </row>
    <row r="62" spans="1:3" ht="15" customHeight="1">
      <c r="A62" s="92" t="s">
        <v>303</v>
      </c>
      <c r="B62" s="501">
        <f>B19+B8</f>
        <v>133528599.07990016</v>
      </c>
      <c r="C62" s="5"/>
    </row>
    <row r="63" spans="1:3">
      <c r="A63" s="92" t="s">
        <v>304</v>
      </c>
      <c r="B63" s="501">
        <f>B20+B9</f>
        <v>6051530.981999998</v>
      </c>
    </row>
    <row r="64" spans="1:3">
      <c r="A64" s="102" t="s">
        <v>305</v>
      </c>
      <c r="B64" s="503">
        <f>B10</f>
        <v>0.16556725461621319</v>
      </c>
    </row>
    <row r="65" spans="1:7">
      <c r="A65" s="102" t="s">
        <v>306</v>
      </c>
      <c r="B65" s="503">
        <f>B11</f>
        <v>1.4363996963011589</v>
      </c>
    </row>
    <row r="66" spans="1:7">
      <c r="A66" s="92" t="s">
        <v>316</v>
      </c>
      <c r="B66" s="504">
        <f>B23+B12</f>
        <v>74.493709417090699</v>
      </c>
    </row>
    <row r="67" spans="1:7" ht="13" thickBot="1">
      <c r="A67" s="502" t="s">
        <v>317</v>
      </c>
      <c r="B67" s="505">
        <f>B24+B13</f>
        <v>675.87179341803039</v>
      </c>
    </row>
    <row r="69" spans="1:7" ht="12.75" customHeight="1">
      <c r="A69" s="1353" t="s">
        <v>786</v>
      </c>
      <c r="B69" s="1353"/>
      <c r="C69" s="354"/>
      <c r="D69" s="354"/>
      <c r="E69" s="354"/>
      <c r="F69" s="354"/>
      <c r="G69" s="354"/>
    </row>
    <row r="70" spans="1:7">
      <c r="A70" s="1353" t="s">
        <v>787</v>
      </c>
      <c r="B70" s="1353"/>
    </row>
    <row r="71" spans="1:7">
      <c r="A71" s="1353" t="s">
        <v>907</v>
      </c>
      <c r="B71" s="1353"/>
    </row>
    <row r="72" spans="1:7">
      <c r="A72" s="1353" t="s">
        <v>791</v>
      </c>
      <c r="B72" s="1353"/>
    </row>
    <row r="73" spans="1:7">
      <c r="A73" t="s">
        <v>318</v>
      </c>
    </row>
  </sheetData>
  <mergeCells count="13">
    <mergeCell ref="A49:B49"/>
    <mergeCell ref="A1:B1"/>
    <mergeCell ref="A3:B3"/>
    <mergeCell ref="A2:B2"/>
    <mergeCell ref="A16:B16"/>
    <mergeCell ref="A38:B38"/>
    <mergeCell ref="A27:B27"/>
    <mergeCell ref="A5:B5"/>
    <mergeCell ref="A70:B70"/>
    <mergeCell ref="A71:B71"/>
    <mergeCell ref="A72:B72"/>
    <mergeCell ref="A69:B69"/>
    <mergeCell ref="A59:B59"/>
  </mergeCells>
  <printOptions horizontalCentered="1" verticalCentered="1"/>
  <pageMargins left="0.7" right="0.7" top="0.75" bottom="0.75" header="0.3" footer="0.3"/>
  <pageSetup scale="66"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141"/>
  <sheetViews>
    <sheetView zoomScale="115" zoomScaleNormal="115" workbookViewId="0">
      <selection sqref="A1:M1"/>
    </sheetView>
  </sheetViews>
  <sheetFormatPr defaultColWidth="8.54296875" defaultRowHeight="12.5"/>
  <cols>
    <col min="1" max="1" width="17.453125" customWidth="1"/>
    <col min="2" max="7" width="14" customWidth="1"/>
  </cols>
  <sheetData>
    <row r="1" spans="1:11" s="1209" customFormat="1" ht="13">
      <c r="A1" s="1377" t="s">
        <v>319</v>
      </c>
      <c r="B1" s="1378"/>
      <c r="C1" s="1378"/>
      <c r="D1" s="1378"/>
      <c r="E1" s="1378"/>
      <c r="F1" s="1378"/>
      <c r="G1" s="1379"/>
    </row>
    <row r="2" spans="1:11" s="1209" customFormat="1" ht="13">
      <c r="A2" s="1380" t="s">
        <v>1</v>
      </c>
      <c r="B2" s="1381"/>
      <c r="C2" s="1381"/>
      <c r="D2" s="1381"/>
      <c r="E2" s="1381"/>
      <c r="F2" s="1381"/>
      <c r="G2" s="1382"/>
    </row>
    <row r="3" spans="1:11" s="1209" customFormat="1" ht="13">
      <c r="A3" s="1383" t="s">
        <v>785</v>
      </c>
      <c r="B3" s="1381"/>
      <c r="C3" s="1381"/>
      <c r="D3" s="1381"/>
      <c r="E3" s="1381"/>
      <c r="F3" s="1381"/>
      <c r="G3" s="1382"/>
    </row>
    <row r="4" spans="1:11" s="1209" customFormat="1" ht="13.5" thickBot="1">
      <c r="A4" s="1268"/>
      <c r="B4" s="1253"/>
      <c r="C4" s="1253"/>
      <c r="D4" s="1253"/>
      <c r="E4" s="1253"/>
      <c r="F4" s="1253"/>
      <c r="G4" s="1253"/>
    </row>
    <row r="5" spans="1:11" s="1209" customFormat="1" ht="13">
      <c r="A5" s="1386" t="s">
        <v>320</v>
      </c>
      <c r="B5" s="1387"/>
      <c r="C5" s="1387"/>
      <c r="D5" s="1387"/>
      <c r="E5" s="1387"/>
      <c r="F5" s="1387"/>
      <c r="G5" s="1388"/>
    </row>
    <row r="6" spans="1:11" ht="13.5" thickBot="1">
      <c r="A6" s="50"/>
      <c r="B6" s="1384" t="s">
        <v>321</v>
      </c>
      <c r="C6" s="1384"/>
      <c r="D6" s="1384"/>
      <c r="E6" s="1384" t="s">
        <v>322</v>
      </c>
      <c r="F6" s="1384"/>
      <c r="G6" s="1385"/>
    </row>
    <row r="7" spans="1:11" ht="13">
      <c r="A7" s="175" t="s">
        <v>323</v>
      </c>
      <c r="B7" s="453" t="s">
        <v>324</v>
      </c>
      <c r="C7" s="453" t="s">
        <v>325</v>
      </c>
      <c r="D7" s="449" t="s">
        <v>9</v>
      </c>
      <c r="E7" s="453" t="s">
        <v>326</v>
      </c>
      <c r="F7" s="453" t="s">
        <v>325</v>
      </c>
      <c r="G7" s="176" t="s">
        <v>9</v>
      </c>
      <c r="K7" s="74"/>
    </row>
    <row r="8" spans="1:11" ht="13">
      <c r="A8" s="102" t="s">
        <v>840</v>
      </c>
      <c r="B8" s="506">
        <v>0</v>
      </c>
      <c r="C8" s="507">
        <v>154887</v>
      </c>
      <c r="D8" s="227">
        <v>154887</v>
      </c>
      <c r="E8" s="259">
        <v>0</v>
      </c>
      <c r="F8" s="232">
        <v>3692</v>
      </c>
      <c r="G8" s="177">
        <v>3692</v>
      </c>
      <c r="K8" s="74"/>
    </row>
    <row r="9" spans="1:11" ht="13">
      <c r="A9" s="1267" t="s">
        <v>841</v>
      </c>
      <c r="B9" s="1274">
        <v>6004</v>
      </c>
      <c r="C9" s="1275">
        <v>0</v>
      </c>
      <c r="D9" s="1276">
        <v>6004</v>
      </c>
      <c r="E9" s="1277">
        <v>88</v>
      </c>
      <c r="F9" s="258">
        <v>0</v>
      </c>
      <c r="G9" s="177">
        <v>88</v>
      </c>
      <c r="K9" s="74"/>
    </row>
    <row r="10" spans="1:11" ht="13">
      <c r="A10" s="1267" t="s">
        <v>842</v>
      </c>
      <c r="B10" s="1274">
        <v>14249</v>
      </c>
      <c r="C10" s="1275">
        <v>25652</v>
      </c>
      <c r="D10" s="1276">
        <v>39901</v>
      </c>
      <c r="E10" s="1277">
        <v>175</v>
      </c>
      <c r="F10" s="258">
        <v>202</v>
      </c>
      <c r="G10" s="177">
        <v>377</v>
      </c>
      <c r="K10" s="74"/>
    </row>
    <row r="11" spans="1:11" ht="13">
      <c r="A11" s="1267" t="s">
        <v>843</v>
      </c>
      <c r="B11" s="1274">
        <v>8911</v>
      </c>
      <c r="C11" s="1275">
        <v>0</v>
      </c>
      <c r="D11" s="1276">
        <v>8911</v>
      </c>
      <c r="E11" s="1277">
        <v>108</v>
      </c>
      <c r="F11" s="258">
        <v>0</v>
      </c>
      <c r="G11" s="177">
        <v>108</v>
      </c>
      <c r="K11" s="74"/>
    </row>
    <row r="12" spans="1:11" ht="13">
      <c r="A12" s="1267" t="s">
        <v>844</v>
      </c>
      <c r="B12" s="1274">
        <v>2983</v>
      </c>
      <c r="C12" s="1275">
        <v>0</v>
      </c>
      <c r="D12" s="1276">
        <v>2983</v>
      </c>
      <c r="E12" s="1277">
        <v>56</v>
      </c>
      <c r="F12" s="258">
        <v>0</v>
      </c>
      <c r="G12" s="177">
        <v>56</v>
      </c>
      <c r="K12" s="74"/>
    </row>
    <row r="13" spans="1:11" ht="13">
      <c r="A13" s="1267" t="s">
        <v>845</v>
      </c>
      <c r="B13" s="1274">
        <v>0</v>
      </c>
      <c r="C13" s="1275">
        <v>99488</v>
      </c>
      <c r="D13" s="1276">
        <v>99488</v>
      </c>
      <c r="E13" s="1277">
        <v>0</v>
      </c>
      <c r="F13" s="258">
        <v>3379</v>
      </c>
      <c r="G13" s="177">
        <v>3379</v>
      </c>
      <c r="K13" s="74"/>
    </row>
    <row r="14" spans="1:11" ht="13">
      <c r="A14" s="1267" t="s">
        <v>846</v>
      </c>
      <c r="B14" s="1274">
        <v>7312</v>
      </c>
      <c r="C14" s="1275">
        <v>8876</v>
      </c>
      <c r="D14" s="1276">
        <v>16188</v>
      </c>
      <c r="E14" s="1277">
        <v>86</v>
      </c>
      <c r="F14" s="258">
        <v>97</v>
      </c>
      <c r="G14" s="177">
        <v>183</v>
      </c>
      <c r="K14" s="74"/>
    </row>
    <row r="15" spans="1:11" ht="13">
      <c r="A15" s="1267" t="s">
        <v>847</v>
      </c>
      <c r="B15" s="1274">
        <v>0</v>
      </c>
      <c r="C15" s="1275">
        <v>150170</v>
      </c>
      <c r="D15" s="1276">
        <v>150170</v>
      </c>
      <c r="E15" s="1277">
        <v>1</v>
      </c>
      <c r="F15" s="258">
        <v>4569</v>
      </c>
      <c r="G15" s="177">
        <v>4570</v>
      </c>
      <c r="K15" s="74"/>
    </row>
    <row r="16" spans="1:11" ht="13">
      <c r="A16" s="1267" t="s">
        <v>848</v>
      </c>
      <c r="B16" s="1274">
        <v>4613</v>
      </c>
      <c r="C16" s="1275">
        <v>0</v>
      </c>
      <c r="D16" s="1276">
        <v>4613</v>
      </c>
      <c r="E16" s="1277">
        <v>70</v>
      </c>
      <c r="F16" s="258">
        <v>0</v>
      </c>
      <c r="G16" s="177">
        <v>70</v>
      </c>
      <c r="K16" s="74"/>
    </row>
    <row r="17" spans="1:11" ht="13">
      <c r="A17" s="1267" t="s">
        <v>849</v>
      </c>
      <c r="B17" s="1274">
        <v>23768</v>
      </c>
      <c r="C17" s="1275">
        <v>0</v>
      </c>
      <c r="D17" s="1276">
        <v>23768</v>
      </c>
      <c r="E17" s="1277">
        <v>29</v>
      </c>
      <c r="F17" s="258">
        <v>0</v>
      </c>
      <c r="G17" s="177">
        <v>29</v>
      </c>
      <c r="K17" s="74"/>
    </row>
    <row r="18" spans="1:11" ht="13">
      <c r="A18" s="1267" t="s">
        <v>850</v>
      </c>
      <c r="B18" s="1274">
        <v>2</v>
      </c>
      <c r="C18" s="1275">
        <v>0</v>
      </c>
      <c r="D18" s="1276">
        <v>2</v>
      </c>
      <c r="E18" s="1277">
        <v>0</v>
      </c>
      <c r="F18" s="258">
        <v>0</v>
      </c>
      <c r="G18" s="177">
        <v>0</v>
      </c>
      <c r="K18" s="74"/>
    </row>
    <row r="19" spans="1:11" ht="13">
      <c r="A19" s="1267" t="s">
        <v>851</v>
      </c>
      <c r="B19" s="1274">
        <v>70676</v>
      </c>
      <c r="C19" s="1275">
        <v>47310</v>
      </c>
      <c r="D19" s="1276">
        <v>117986</v>
      </c>
      <c r="E19" s="1277">
        <v>2955</v>
      </c>
      <c r="F19" s="258">
        <v>1791</v>
      </c>
      <c r="G19" s="177">
        <v>4746</v>
      </c>
      <c r="K19" s="74"/>
    </row>
    <row r="20" spans="1:11" ht="13">
      <c r="A20" s="1267" t="s">
        <v>852</v>
      </c>
      <c r="B20" s="1274">
        <v>9515</v>
      </c>
      <c r="C20" s="1275">
        <v>0</v>
      </c>
      <c r="D20" s="1276">
        <v>9515</v>
      </c>
      <c r="E20" s="1277">
        <v>212</v>
      </c>
      <c r="F20" s="258">
        <v>0</v>
      </c>
      <c r="G20" s="177">
        <v>212</v>
      </c>
      <c r="K20" s="74"/>
    </row>
    <row r="21" spans="1:11" ht="13">
      <c r="A21" s="1267" t="s">
        <v>853</v>
      </c>
      <c r="B21" s="1274">
        <v>16084</v>
      </c>
      <c r="C21" s="1275">
        <v>0</v>
      </c>
      <c r="D21" s="1276">
        <v>16084</v>
      </c>
      <c r="E21" s="1277">
        <v>152</v>
      </c>
      <c r="F21" s="258">
        <v>0</v>
      </c>
      <c r="G21" s="177">
        <v>152</v>
      </c>
      <c r="K21" s="74"/>
    </row>
    <row r="22" spans="1:11" ht="13">
      <c r="A22" s="1267" t="s">
        <v>854</v>
      </c>
      <c r="B22" s="1274">
        <v>1230</v>
      </c>
      <c r="C22" s="1275">
        <v>0</v>
      </c>
      <c r="D22" s="1276">
        <v>1230</v>
      </c>
      <c r="E22" s="1277">
        <v>0</v>
      </c>
      <c r="F22" s="258">
        <v>0</v>
      </c>
      <c r="G22" s="177">
        <v>0</v>
      </c>
      <c r="K22" s="74"/>
    </row>
    <row r="23" spans="1:11" ht="13">
      <c r="A23" s="1267" t="s">
        <v>855</v>
      </c>
      <c r="B23" s="1274">
        <v>5989</v>
      </c>
      <c r="C23" s="1275">
        <v>15459</v>
      </c>
      <c r="D23" s="1276">
        <v>21448</v>
      </c>
      <c r="E23" s="1277">
        <v>80</v>
      </c>
      <c r="F23" s="258">
        <v>469</v>
      </c>
      <c r="G23" s="177">
        <v>549</v>
      </c>
      <c r="K23" s="74"/>
    </row>
    <row r="24" spans="1:11" ht="13">
      <c r="A24" s="1267" t="s">
        <v>856</v>
      </c>
      <c r="B24" s="1274">
        <v>0</v>
      </c>
      <c r="C24" s="1275">
        <v>21371</v>
      </c>
      <c r="D24" s="1276">
        <v>21371</v>
      </c>
      <c r="E24" s="1277">
        <v>11</v>
      </c>
      <c r="F24" s="258">
        <v>1124</v>
      </c>
      <c r="G24" s="177">
        <v>1135</v>
      </c>
      <c r="K24" s="74"/>
    </row>
    <row r="25" spans="1:11" ht="13">
      <c r="A25" s="1267" t="s">
        <v>857</v>
      </c>
      <c r="B25" s="1274">
        <v>3837</v>
      </c>
      <c r="C25" s="1275">
        <v>0</v>
      </c>
      <c r="D25" s="1276">
        <v>3837</v>
      </c>
      <c r="E25" s="1277">
        <v>0</v>
      </c>
      <c r="F25" s="258">
        <v>0</v>
      </c>
      <c r="G25" s="177">
        <v>0</v>
      </c>
      <c r="K25" s="74"/>
    </row>
    <row r="26" spans="1:11" ht="13">
      <c r="A26" s="1267" t="s">
        <v>858</v>
      </c>
      <c r="B26" s="1274">
        <v>16803</v>
      </c>
      <c r="C26" s="1275">
        <v>0</v>
      </c>
      <c r="D26" s="1276">
        <v>16803</v>
      </c>
      <c r="E26" s="1277">
        <v>49</v>
      </c>
      <c r="F26" s="258">
        <v>0</v>
      </c>
      <c r="G26" s="177">
        <v>49</v>
      </c>
      <c r="K26" s="74"/>
    </row>
    <row r="27" spans="1:11" ht="13">
      <c r="A27" s="1267" t="s">
        <v>859</v>
      </c>
      <c r="B27" s="1274">
        <v>22869</v>
      </c>
      <c r="C27" s="1275">
        <v>21826</v>
      </c>
      <c r="D27" s="1276">
        <v>44695</v>
      </c>
      <c r="E27" s="1277">
        <v>686</v>
      </c>
      <c r="F27" s="258">
        <v>774</v>
      </c>
      <c r="G27" s="177">
        <v>1460</v>
      </c>
      <c r="K27" s="74"/>
    </row>
    <row r="28" spans="1:11" ht="13">
      <c r="A28" s="1267" t="s">
        <v>860</v>
      </c>
      <c r="B28" s="1274">
        <v>6093</v>
      </c>
      <c r="C28" s="1275">
        <v>45812</v>
      </c>
      <c r="D28" s="1276">
        <v>51905</v>
      </c>
      <c r="E28" s="1277">
        <v>250</v>
      </c>
      <c r="F28" s="258">
        <v>963</v>
      </c>
      <c r="G28" s="177">
        <v>1213</v>
      </c>
      <c r="K28" s="74"/>
    </row>
    <row r="29" spans="1:11" ht="13">
      <c r="A29" s="1267" t="s">
        <v>861</v>
      </c>
      <c r="B29" s="1274">
        <v>0</v>
      </c>
      <c r="C29" s="1275">
        <v>14895</v>
      </c>
      <c r="D29" s="1276">
        <v>14895</v>
      </c>
      <c r="E29" s="1277">
        <v>0</v>
      </c>
      <c r="F29" s="258">
        <v>223</v>
      </c>
      <c r="G29" s="177">
        <v>223</v>
      </c>
      <c r="K29" s="74"/>
    </row>
    <row r="30" spans="1:11" ht="13">
      <c r="A30" s="1267" t="s">
        <v>862</v>
      </c>
      <c r="B30" s="1274">
        <v>11828</v>
      </c>
      <c r="C30" s="1275">
        <v>0</v>
      </c>
      <c r="D30" s="1276">
        <v>11828</v>
      </c>
      <c r="E30" s="1277">
        <v>154</v>
      </c>
      <c r="F30" s="258">
        <v>0</v>
      </c>
      <c r="G30" s="177">
        <v>154</v>
      </c>
      <c r="K30" s="74"/>
    </row>
    <row r="31" spans="1:11" ht="13">
      <c r="A31" s="1267" t="s">
        <v>863</v>
      </c>
      <c r="B31" s="1274">
        <v>11038</v>
      </c>
      <c r="C31" s="1275">
        <v>23106</v>
      </c>
      <c r="D31" s="1276">
        <v>34144</v>
      </c>
      <c r="E31" s="1277">
        <v>117</v>
      </c>
      <c r="F31" s="258">
        <v>276</v>
      </c>
      <c r="G31" s="177">
        <v>393</v>
      </c>
      <c r="K31" s="74"/>
    </row>
    <row r="32" spans="1:11" ht="13">
      <c r="A32" s="1267" t="s">
        <v>864</v>
      </c>
      <c r="B32" s="1274">
        <v>2171</v>
      </c>
      <c r="C32" s="1275">
        <v>0</v>
      </c>
      <c r="D32" s="1276">
        <v>2171</v>
      </c>
      <c r="E32" s="1277">
        <v>4</v>
      </c>
      <c r="F32" s="258">
        <v>0</v>
      </c>
      <c r="G32" s="177">
        <v>4</v>
      </c>
      <c r="K32" s="74"/>
    </row>
    <row r="33" spans="1:11" ht="13">
      <c r="A33" s="1267" t="s">
        <v>865</v>
      </c>
      <c r="B33" s="1274">
        <v>0</v>
      </c>
      <c r="C33" s="1275">
        <v>172676</v>
      </c>
      <c r="D33" s="1276">
        <v>172676</v>
      </c>
      <c r="E33" s="1277">
        <v>3</v>
      </c>
      <c r="F33" s="258">
        <v>783</v>
      </c>
      <c r="G33" s="177">
        <v>786</v>
      </c>
      <c r="K33" s="74"/>
    </row>
    <row r="34" spans="1:11" ht="13">
      <c r="A34" s="1267" t="s">
        <v>866</v>
      </c>
      <c r="B34" s="1274">
        <v>5765</v>
      </c>
      <c r="C34" s="1275">
        <v>0</v>
      </c>
      <c r="D34" s="1276">
        <v>5765</v>
      </c>
      <c r="E34" s="1277">
        <v>54</v>
      </c>
      <c r="F34" s="258">
        <v>0</v>
      </c>
      <c r="G34" s="177">
        <v>54</v>
      </c>
      <c r="K34" s="74"/>
    </row>
    <row r="35" spans="1:11" ht="13">
      <c r="A35" s="1267" t="s">
        <v>867</v>
      </c>
      <c r="B35" s="1274">
        <v>293</v>
      </c>
      <c r="C35" s="1275">
        <v>5</v>
      </c>
      <c r="D35" s="1276">
        <v>298</v>
      </c>
      <c r="E35" s="1277">
        <v>0</v>
      </c>
      <c r="F35" s="258">
        <v>0</v>
      </c>
      <c r="G35" s="177">
        <v>0</v>
      </c>
      <c r="K35" s="74"/>
    </row>
    <row r="36" spans="1:11" ht="13">
      <c r="A36" s="1267" t="s">
        <v>868</v>
      </c>
      <c r="B36" s="1274">
        <v>0</v>
      </c>
      <c r="C36" s="1275">
        <v>101956</v>
      </c>
      <c r="D36" s="1276">
        <v>101956</v>
      </c>
      <c r="E36" s="1277">
        <v>0</v>
      </c>
      <c r="F36" s="258">
        <v>2230</v>
      </c>
      <c r="G36" s="177">
        <v>2230</v>
      </c>
      <c r="K36" s="74"/>
    </row>
    <row r="37" spans="1:11" ht="13">
      <c r="A37" s="1267" t="s">
        <v>869</v>
      </c>
      <c r="B37" s="1274">
        <v>10244</v>
      </c>
      <c r="C37" s="1275">
        <v>95221</v>
      </c>
      <c r="D37" s="1276">
        <v>105465</v>
      </c>
      <c r="E37" s="1277">
        <v>178</v>
      </c>
      <c r="F37" s="258">
        <v>1621</v>
      </c>
      <c r="G37" s="177">
        <v>1799</v>
      </c>
      <c r="K37" s="74"/>
    </row>
    <row r="38" spans="1:11" ht="13">
      <c r="A38" s="1267" t="s">
        <v>631</v>
      </c>
      <c r="B38" s="1274">
        <v>19511</v>
      </c>
      <c r="C38" s="1275">
        <v>12989</v>
      </c>
      <c r="D38" s="1276">
        <v>32500</v>
      </c>
      <c r="E38" s="1277">
        <v>236</v>
      </c>
      <c r="F38" s="258">
        <v>88</v>
      </c>
      <c r="G38" s="177">
        <v>324</v>
      </c>
      <c r="K38" s="74"/>
    </row>
    <row r="39" spans="1:11" ht="13">
      <c r="A39" s="1267" t="s">
        <v>870</v>
      </c>
      <c r="B39" s="1274">
        <v>0</v>
      </c>
      <c r="C39" s="1275">
        <v>53554</v>
      </c>
      <c r="D39" s="1276">
        <v>53554</v>
      </c>
      <c r="E39" s="1277">
        <v>0</v>
      </c>
      <c r="F39" s="258">
        <v>133</v>
      </c>
      <c r="G39" s="177">
        <v>133</v>
      </c>
      <c r="K39" s="74"/>
    </row>
    <row r="40" spans="1:11" ht="13">
      <c r="A40" s="1267" t="s">
        <v>871</v>
      </c>
      <c r="B40" s="1274">
        <v>1412</v>
      </c>
      <c r="C40" s="1275">
        <v>19866</v>
      </c>
      <c r="D40" s="1276">
        <v>21278</v>
      </c>
      <c r="E40" s="1277">
        <v>7</v>
      </c>
      <c r="F40" s="258">
        <v>781</v>
      </c>
      <c r="G40" s="177">
        <v>788</v>
      </c>
      <c r="K40" s="74"/>
    </row>
    <row r="41" spans="1:11" ht="13">
      <c r="A41" s="1267" t="s">
        <v>872</v>
      </c>
      <c r="B41" s="1274">
        <v>4655</v>
      </c>
      <c r="C41" s="1275">
        <v>133864</v>
      </c>
      <c r="D41" s="1276">
        <v>138519</v>
      </c>
      <c r="E41" s="1277">
        <v>9</v>
      </c>
      <c r="F41" s="258">
        <v>1692</v>
      </c>
      <c r="G41" s="177">
        <v>1701</v>
      </c>
      <c r="K41" s="74"/>
    </row>
    <row r="42" spans="1:11" ht="13">
      <c r="A42" s="1267" t="s">
        <v>873</v>
      </c>
      <c r="B42" s="1274">
        <v>0</v>
      </c>
      <c r="C42" s="1275">
        <v>27710</v>
      </c>
      <c r="D42" s="1276">
        <v>27710</v>
      </c>
      <c r="E42" s="1277">
        <v>0</v>
      </c>
      <c r="F42" s="258">
        <v>266</v>
      </c>
      <c r="G42" s="177">
        <v>266</v>
      </c>
      <c r="K42" s="74"/>
    </row>
    <row r="43" spans="1:11" ht="13">
      <c r="A43" s="1267" t="s">
        <v>874</v>
      </c>
      <c r="B43" s="1274">
        <v>13713</v>
      </c>
      <c r="C43" s="1275">
        <v>12948</v>
      </c>
      <c r="D43" s="1276">
        <v>26661</v>
      </c>
      <c r="E43" s="1277">
        <v>214</v>
      </c>
      <c r="F43" s="258">
        <v>289</v>
      </c>
      <c r="G43" s="177">
        <v>503</v>
      </c>
      <c r="K43" s="74"/>
    </row>
    <row r="44" spans="1:11" ht="13">
      <c r="A44" s="1267" t="s">
        <v>875</v>
      </c>
      <c r="B44" s="1274">
        <v>339</v>
      </c>
      <c r="C44" s="1275">
        <v>0</v>
      </c>
      <c r="D44" s="1276">
        <v>339</v>
      </c>
      <c r="E44" s="1277">
        <v>0</v>
      </c>
      <c r="F44" s="258">
        <v>0</v>
      </c>
      <c r="G44" s="177">
        <v>0</v>
      </c>
      <c r="K44" s="74"/>
    </row>
    <row r="45" spans="1:11" ht="13">
      <c r="A45" s="1267" t="s">
        <v>876</v>
      </c>
      <c r="B45" s="1274">
        <v>18</v>
      </c>
      <c r="C45" s="1275">
        <v>0</v>
      </c>
      <c r="D45" s="1276">
        <v>18</v>
      </c>
      <c r="E45" s="1277">
        <v>0</v>
      </c>
      <c r="F45" s="258">
        <v>0</v>
      </c>
      <c r="G45" s="177">
        <v>0</v>
      </c>
      <c r="K45" s="74"/>
    </row>
    <row r="46" spans="1:11" ht="13">
      <c r="A46" s="1267" t="s">
        <v>877</v>
      </c>
      <c r="B46" s="1274">
        <v>0</v>
      </c>
      <c r="C46" s="1275">
        <v>48495</v>
      </c>
      <c r="D46" s="1276">
        <v>48495</v>
      </c>
      <c r="E46" s="1277">
        <v>0</v>
      </c>
      <c r="F46" s="258">
        <v>1179</v>
      </c>
      <c r="G46" s="177">
        <v>1179</v>
      </c>
      <c r="K46" s="74"/>
    </row>
    <row r="47" spans="1:11" ht="13">
      <c r="A47" s="1267" t="s">
        <v>878</v>
      </c>
      <c r="B47" s="1274">
        <v>3264</v>
      </c>
      <c r="C47" s="1275">
        <v>53267</v>
      </c>
      <c r="D47" s="1276">
        <v>56531</v>
      </c>
      <c r="E47" s="1277">
        <v>24</v>
      </c>
      <c r="F47" s="258">
        <v>606</v>
      </c>
      <c r="G47" s="177">
        <v>630</v>
      </c>
      <c r="K47" s="74"/>
    </row>
    <row r="48" spans="1:11" ht="13">
      <c r="A48" s="1267" t="s">
        <v>879</v>
      </c>
      <c r="B48" s="1274">
        <v>33706</v>
      </c>
      <c r="C48" s="1275">
        <v>37960</v>
      </c>
      <c r="D48" s="1276">
        <v>71666</v>
      </c>
      <c r="E48" s="1277">
        <v>591</v>
      </c>
      <c r="F48" s="258">
        <v>440</v>
      </c>
      <c r="G48" s="177">
        <v>1031</v>
      </c>
      <c r="K48" s="74"/>
    </row>
    <row r="49" spans="1:11" ht="13">
      <c r="A49" s="1267" t="s">
        <v>880</v>
      </c>
      <c r="B49" s="1274">
        <v>0</v>
      </c>
      <c r="C49" s="1275">
        <v>15139</v>
      </c>
      <c r="D49" s="1276">
        <v>15139</v>
      </c>
      <c r="E49" s="1277">
        <v>0</v>
      </c>
      <c r="F49" s="258">
        <v>209</v>
      </c>
      <c r="G49" s="177">
        <v>209</v>
      </c>
      <c r="K49" s="74"/>
    </row>
    <row r="50" spans="1:11" ht="13">
      <c r="A50" s="1267" t="s">
        <v>881</v>
      </c>
      <c r="B50" s="1274">
        <v>10144</v>
      </c>
      <c r="C50" s="1275">
        <v>0</v>
      </c>
      <c r="D50" s="1276">
        <v>10144</v>
      </c>
      <c r="E50" s="1277">
        <v>200</v>
      </c>
      <c r="F50" s="258">
        <v>0</v>
      </c>
      <c r="G50" s="177">
        <v>200</v>
      </c>
      <c r="K50" s="74"/>
    </row>
    <row r="51" spans="1:11" ht="13">
      <c r="A51" s="1267" t="s">
        <v>882</v>
      </c>
      <c r="B51" s="1274">
        <v>505</v>
      </c>
      <c r="C51" s="1275">
        <v>0</v>
      </c>
      <c r="D51" s="1276">
        <v>505</v>
      </c>
      <c r="E51" s="1277">
        <v>0</v>
      </c>
      <c r="F51" s="258">
        <v>0</v>
      </c>
      <c r="G51" s="177">
        <v>0</v>
      </c>
      <c r="K51" s="74"/>
    </row>
    <row r="52" spans="1:11" ht="13">
      <c r="A52" s="1267" t="s">
        <v>883</v>
      </c>
      <c r="B52" s="1274">
        <v>8208</v>
      </c>
      <c r="C52" s="1275">
        <v>245</v>
      </c>
      <c r="D52" s="1276">
        <v>8453</v>
      </c>
      <c r="E52" s="1277">
        <v>169</v>
      </c>
      <c r="F52" s="258">
        <v>3</v>
      </c>
      <c r="G52" s="177">
        <v>172</v>
      </c>
      <c r="K52" s="74"/>
    </row>
    <row r="53" spans="1:11" ht="13">
      <c r="A53" s="1267" t="s">
        <v>884</v>
      </c>
      <c r="B53" s="1274">
        <v>10030</v>
      </c>
      <c r="C53" s="1275">
        <v>0</v>
      </c>
      <c r="D53" s="1276">
        <v>10030</v>
      </c>
      <c r="E53" s="1277">
        <v>26</v>
      </c>
      <c r="F53" s="258">
        <v>0</v>
      </c>
      <c r="G53" s="177">
        <v>26</v>
      </c>
      <c r="K53" s="74"/>
    </row>
    <row r="54" spans="1:11" ht="13">
      <c r="A54" s="1267" t="s">
        <v>885</v>
      </c>
      <c r="B54" s="1274">
        <v>0</v>
      </c>
      <c r="C54" s="1275">
        <v>27550</v>
      </c>
      <c r="D54" s="1276">
        <v>27550</v>
      </c>
      <c r="E54" s="1277">
        <v>1</v>
      </c>
      <c r="F54" s="258">
        <v>272</v>
      </c>
      <c r="G54" s="177">
        <v>273</v>
      </c>
      <c r="K54" s="74"/>
    </row>
    <row r="55" spans="1:11" ht="13.5" thickBot="1">
      <c r="A55" s="1267" t="s">
        <v>886</v>
      </c>
      <c r="B55" s="508">
        <v>0</v>
      </c>
      <c r="C55" s="509">
        <v>12242</v>
      </c>
      <c r="D55" s="228">
        <v>12242</v>
      </c>
      <c r="E55" s="258">
        <v>0</v>
      </c>
      <c r="F55" s="258">
        <v>229</v>
      </c>
      <c r="G55" s="178">
        <v>229</v>
      </c>
    </row>
    <row r="56" spans="1:11" ht="13.5" thickBot="1">
      <c r="A56" s="209" t="s">
        <v>9</v>
      </c>
      <c r="B56" s="210">
        <v>367782</v>
      </c>
      <c r="C56" s="210">
        <v>1454539</v>
      </c>
      <c r="D56" s="210">
        <v>1822321</v>
      </c>
      <c r="E56" s="211">
        <v>6995</v>
      </c>
      <c r="F56" s="211">
        <v>28380</v>
      </c>
      <c r="G56" s="212">
        <v>35375</v>
      </c>
      <c r="H56" s="13" t="s">
        <v>234</v>
      </c>
    </row>
    <row r="57" spans="1:11">
      <c r="D57" s="38"/>
    </row>
    <row r="58" spans="1:11" ht="17.25" customHeight="1" thickBot="1">
      <c r="A58" s="1284"/>
      <c r="B58" s="1284"/>
      <c r="C58" s="1284"/>
      <c r="D58" s="1284"/>
      <c r="E58" s="1284"/>
      <c r="F58" s="1284"/>
      <c r="G58" s="1284"/>
    </row>
    <row r="59" spans="1:11" s="1209" customFormat="1" ht="13">
      <c r="A59" s="1386" t="s">
        <v>327</v>
      </c>
      <c r="B59" s="1387"/>
      <c r="C59" s="1387"/>
      <c r="D59" s="1387"/>
      <c r="E59" s="1387"/>
      <c r="F59" s="1387"/>
      <c r="G59" s="1388"/>
    </row>
    <row r="60" spans="1:11" ht="13.5" thickBot="1">
      <c r="A60" s="51"/>
      <c r="B60" s="1384"/>
      <c r="C60" s="1384"/>
      <c r="D60" s="1384"/>
      <c r="E60" s="1384" t="s">
        <v>322</v>
      </c>
      <c r="F60" s="1384"/>
      <c r="G60" s="1385"/>
    </row>
    <row r="61" spans="1:11" ht="13">
      <c r="A61" s="175" t="s">
        <v>323</v>
      </c>
      <c r="B61" s="453"/>
      <c r="C61" s="453"/>
      <c r="D61" s="453"/>
      <c r="E61" s="453" t="s">
        <v>326</v>
      </c>
      <c r="F61" s="453" t="s">
        <v>325</v>
      </c>
      <c r="G61" s="176" t="s">
        <v>9</v>
      </c>
    </row>
    <row r="62" spans="1:11" ht="13">
      <c r="A62" s="500" t="s">
        <v>328</v>
      </c>
      <c r="B62" s="453"/>
      <c r="C62" s="453"/>
      <c r="D62" s="453"/>
      <c r="E62" s="993"/>
      <c r="F62" s="993"/>
      <c r="G62" s="1073">
        <v>0</v>
      </c>
    </row>
    <row r="63" spans="1:11" ht="13">
      <c r="A63" s="952" t="s">
        <v>329</v>
      </c>
      <c r="B63" s="453"/>
      <c r="C63" s="453"/>
      <c r="D63" s="453"/>
      <c r="E63" s="993"/>
      <c r="F63" s="993"/>
      <c r="G63" s="1073">
        <v>0</v>
      </c>
    </row>
    <row r="64" spans="1:11" ht="13">
      <c r="A64" s="956" t="s">
        <v>330</v>
      </c>
      <c r="B64" s="453"/>
      <c r="C64" s="453"/>
      <c r="D64" s="453"/>
      <c r="E64" s="993"/>
      <c r="F64" s="993"/>
      <c r="G64" s="1073">
        <v>0</v>
      </c>
    </row>
    <row r="65" spans="1:7" ht="13">
      <c r="A65" s="956" t="s">
        <v>331</v>
      </c>
      <c r="B65" s="453"/>
      <c r="C65" s="453"/>
      <c r="D65" s="453"/>
      <c r="E65" s="993"/>
      <c r="F65" s="993"/>
      <c r="G65" s="1073">
        <v>0</v>
      </c>
    </row>
    <row r="66" spans="1:7" ht="13">
      <c r="A66" s="956" t="s">
        <v>332</v>
      </c>
      <c r="B66" s="453"/>
      <c r="C66" s="453"/>
      <c r="D66" s="453"/>
      <c r="E66" s="993"/>
      <c r="F66" s="993"/>
      <c r="G66" s="1073">
        <v>0</v>
      </c>
    </row>
    <row r="67" spans="1:7" ht="13">
      <c r="A67" s="956" t="s">
        <v>333</v>
      </c>
      <c r="B67" s="453"/>
      <c r="C67" s="453"/>
      <c r="D67" s="453"/>
      <c r="E67" s="993"/>
      <c r="F67" s="993"/>
      <c r="G67" s="1073">
        <v>0</v>
      </c>
    </row>
    <row r="68" spans="1:7" ht="13">
      <c r="A68" s="956" t="s">
        <v>334</v>
      </c>
      <c r="B68" s="453"/>
      <c r="C68" s="453"/>
      <c r="D68" s="453"/>
      <c r="E68" s="993"/>
      <c r="F68" s="993"/>
      <c r="G68" s="1073">
        <v>0</v>
      </c>
    </row>
    <row r="69" spans="1:7" ht="13">
      <c r="A69" s="956" t="s">
        <v>335</v>
      </c>
      <c r="B69" s="453"/>
      <c r="C69" s="453"/>
      <c r="D69" s="453"/>
      <c r="E69" s="993"/>
      <c r="F69" s="993"/>
      <c r="G69" s="1073">
        <v>0</v>
      </c>
    </row>
    <row r="70" spans="1:7" ht="13">
      <c r="A70" s="92" t="s">
        <v>336</v>
      </c>
      <c r="B70" s="453"/>
      <c r="C70" s="453"/>
      <c r="D70" s="453"/>
      <c r="E70" s="993"/>
      <c r="F70" s="993"/>
      <c r="G70" s="1073">
        <v>0</v>
      </c>
    </row>
    <row r="71" spans="1:7" ht="13">
      <c r="A71" s="500" t="s">
        <v>337</v>
      </c>
      <c r="B71" s="453"/>
      <c r="C71" s="453"/>
      <c r="D71" s="453"/>
      <c r="E71" s="993"/>
      <c r="F71" s="993"/>
      <c r="G71" s="1073">
        <v>0</v>
      </c>
    </row>
    <row r="72" spans="1:7" ht="13">
      <c r="A72" s="500" t="s">
        <v>338</v>
      </c>
      <c r="B72" s="453"/>
      <c r="C72" s="453"/>
      <c r="D72" s="453"/>
      <c r="E72" s="993"/>
      <c r="F72" s="993"/>
      <c r="G72" s="1073">
        <v>0</v>
      </c>
    </row>
    <row r="73" spans="1:7" ht="13">
      <c r="A73" s="500" t="s">
        <v>339</v>
      </c>
      <c r="B73" s="453"/>
      <c r="C73" s="453"/>
      <c r="D73" s="453"/>
      <c r="E73" s="993"/>
      <c r="F73" s="993"/>
      <c r="G73" s="1073">
        <v>0</v>
      </c>
    </row>
    <row r="74" spans="1:7" ht="13">
      <c r="A74" s="500" t="s">
        <v>340</v>
      </c>
      <c r="B74" s="453"/>
      <c r="C74" s="453"/>
      <c r="D74" s="453"/>
      <c r="E74" s="993"/>
      <c r="F74" s="993"/>
      <c r="G74" s="1073">
        <v>0</v>
      </c>
    </row>
    <row r="75" spans="1:7" ht="13">
      <c r="A75" s="500" t="s">
        <v>341</v>
      </c>
      <c r="B75" s="453"/>
      <c r="C75" s="453"/>
      <c r="D75" s="453"/>
      <c r="E75" s="993"/>
      <c r="F75" s="993"/>
      <c r="G75" s="1073">
        <v>0</v>
      </c>
    </row>
    <row r="76" spans="1:7" ht="13">
      <c r="A76" s="500" t="s">
        <v>342</v>
      </c>
      <c r="B76" s="453"/>
      <c r="C76" s="453"/>
      <c r="D76" s="453"/>
      <c r="E76" s="993"/>
      <c r="F76" s="993"/>
      <c r="G76" s="1073">
        <v>0</v>
      </c>
    </row>
    <row r="77" spans="1:7" ht="13">
      <c r="A77" s="500" t="s">
        <v>343</v>
      </c>
      <c r="B77" s="453"/>
      <c r="C77" s="453"/>
      <c r="D77" s="453"/>
      <c r="E77" s="993"/>
      <c r="F77" s="993"/>
      <c r="G77" s="1073">
        <v>0</v>
      </c>
    </row>
    <row r="78" spans="1:7" ht="13">
      <c r="A78" s="500" t="s">
        <v>344</v>
      </c>
      <c r="B78" s="453"/>
      <c r="C78" s="453"/>
      <c r="D78" s="453"/>
      <c r="E78" s="993"/>
      <c r="F78" s="993"/>
      <c r="G78" s="1073">
        <v>0</v>
      </c>
    </row>
    <row r="79" spans="1:7" ht="13">
      <c r="A79" s="500" t="s">
        <v>345</v>
      </c>
      <c r="B79" s="453"/>
      <c r="C79" s="453"/>
      <c r="D79" s="453"/>
      <c r="E79" s="993"/>
      <c r="F79" s="993"/>
      <c r="G79" s="1073">
        <v>0</v>
      </c>
    </row>
    <row r="80" spans="1:7" ht="13">
      <c r="A80" s="500" t="s">
        <v>346</v>
      </c>
      <c r="B80" s="453"/>
      <c r="C80" s="453"/>
      <c r="D80" s="453"/>
      <c r="E80" s="993"/>
      <c r="F80" s="993"/>
      <c r="G80" s="1073">
        <v>0</v>
      </c>
    </row>
    <row r="81" spans="1:7" ht="13">
      <c r="A81" s="500" t="s">
        <v>347</v>
      </c>
      <c r="B81" s="453"/>
      <c r="C81" s="453"/>
      <c r="D81" s="453"/>
      <c r="E81" s="993"/>
      <c r="F81" s="993"/>
      <c r="G81" s="1073">
        <v>0</v>
      </c>
    </row>
    <row r="82" spans="1:7" ht="13">
      <c r="A82" s="500" t="s">
        <v>348</v>
      </c>
      <c r="B82" s="453"/>
      <c r="C82" s="453"/>
      <c r="D82" s="453"/>
      <c r="E82" s="993"/>
      <c r="F82" s="993"/>
      <c r="G82" s="1073">
        <v>0</v>
      </c>
    </row>
    <row r="83" spans="1:7" ht="13">
      <c r="A83" s="500" t="s">
        <v>349</v>
      </c>
      <c r="B83" s="453"/>
      <c r="C83" s="453"/>
      <c r="D83" s="453"/>
      <c r="E83" s="993"/>
      <c r="F83" s="993"/>
      <c r="G83" s="1073">
        <v>0</v>
      </c>
    </row>
    <row r="84" spans="1:7" ht="13">
      <c r="A84" s="500" t="s">
        <v>350</v>
      </c>
      <c r="B84" s="453"/>
      <c r="C84" s="453"/>
      <c r="D84" s="453"/>
      <c r="E84" s="993"/>
      <c r="F84" s="993"/>
      <c r="G84" s="1073">
        <v>0</v>
      </c>
    </row>
    <row r="85" spans="1:7" ht="13">
      <c r="A85" s="500" t="s">
        <v>351</v>
      </c>
      <c r="B85" s="453"/>
      <c r="C85" s="453"/>
      <c r="D85" s="453"/>
      <c r="E85" s="993"/>
      <c r="F85" s="993"/>
      <c r="G85" s="1073">
        <v>0</v>
      </c>
    </row>
    <row r="86" spans="1:7" ht="13">
      <c r="A86" s="500" t="s">
        <v>352</v>
      </c>
      <c r="B86" s="453"/>
      <c r="C86" s="453"/>
      <c r="D86" s="453"/>
      <c r="E86" s="993"/>
      <c r="F86" s="993"/>
      <c r="G86" s="1073">
        <v>0</v>
      </c>
    </row>
    <row r="87" spans="1:7" ht="13">
      <c r="A87" s="500" t="s">
        <v>353</v>
      </c>
      <c r="B87" s="453"/>
      <c r="C87" s="453"/>
      <c r="D87" s="453"/>
      <c r="E87" s="993"/>
      <c r="F87" s="993"/>
      <c r="G87" s="1073">
        <v>0</v>
      </c>
    </row>
    <row r="88" spans="1:7" ht="13">
      <c r="A88" s="952" t="s">
        <v>354</v>
      </c>
      <c r="B88" s="453"/>
      <c r="C88" s="453"/>
      <c r="D88" s="453"/>
      <c r="E88" s="993"/>
      <c r="F88" s="993"/>
      <c r="G88" s="1073">
        <v>0</v>
      </c>
    </row>
    <row r="89" spans="1:7" ht="13">
      <c r="A89" s="956" t="s">
        <v>355</v>
      </c>
      <c r="B89" s="453"/>
      <c r="C89" s="453"/>
      <c r="D89" s="453"/>
      <c r="E89" s="993"/>
      <c r="F89" s="993"/>
      <c r="G89" s="1073">
        <v>0</v>
      </c>
    </row>
    <row r="90" spans="1:7" ht="13">
      <c r="A90" s="956" t="s">
        <v>356</v>
      </c>
      <c r="B90" s="453"/>
      <c r="C90" s="453"/>
      <c r="D90" s="453"/>
      <c r="E90" s="993"/>
      <c r="F90" s="993"/>
      <c r="G90" s="1073">
        <v>0</v>
      </c>
    </row>
    <row r="91" spans="1:7" ht="13">
      <c r="A91" s="995" t="s">
        <v>357</v>
      </c>
      <c r="B91" s="996"/>
      <c r="C91" s="996"/>
      <c r="D91" s="996"/>
      <c r="E91" s="997"/>
      <c r="F91" s="997"/>
      <c r="G91" s="1074">
        <v>0</v>
      </c>
    </row>
    <row r="92" spans="1:7" ht="13">
      <c r="A92" s="179" t="s">
        <v>9</v>
      </c>
      <c r="B92" s="180"/>
      <c r="C92" s="180"/>
      <c r="D92" s="180"/>
      <c r="E92" s="173">
        <f>SUM(E62:E91)</f>
        <v>0</v>
      </c>
      <c r="F92" s="173">
        <f>SUM(F62:F91)</f>
        <v>0</v>
      </c>
      <c r="G92" s="994">
        <f>SUM(G62:G91)</f>
        <v>0</v>
      </c>
    </row>
    <row r="95" spans="1:7" s="1209" customFormat="1" ht="13.5" thickBot="1">
      <c r="A95" s="1389" t="s">
        <v>358</v>
      </c>
      <c r="B95" s="1390"/>
      <c r="C95" s="1390"/>
      <c r="D95" s="1390"/>
      <c r="E95" s="1390"/>
      <c r="F95" s="1390"/>
      <c r="G95" s="1391"/>
    </row>
    <row r="96" spans="1:7" ht="13.5" thickBot="1">
      <c r="A96" s="416"/>
      <c r="B96" s="1392" t="s">
        <v>359</v>
      </c>
      <c r="C96" s="1393"/>
      <c r="D96" s="1394"/>
      <c r="E96" s="1384" t="s">
        <v>360</v>
      </c>
      <c r="F96" s="1384"/>
      <c r="G96" s="1384"/>
    </row>
    <row r="97" spans="1:7" ht="13">
      <c r="A97" s="942" t="s">
        <v>323</v>
      </c>
      <c r="B97" s="943" t="s">
        <v>324</v>
      </c>
      <c r="C97" s="944" t="s">
        <v>325</v>
      </c>
      <c r="D97" s="944" t="s">
        <v>9</v>
      </c>
      <c r="E97" s="945" t="s">
        <v>326</v>
      </c>
      <c r="F97" s="946" t="s">
        <v>325</v>
      </c>
      <c r="G97" s="947" t="s">
        <v>9</v>
      </c>
    </row>
    <row r="98" spans="1:7" ht="13">
      <c r="A98" s="500" t="s">
        <v>328</v>
      </c>
      <c r="B98" s="948" t="s">
        <v>361</v>
      </c>
      <c r="C98" s="948" t="s">
        <v>361</v>
      </c>
      <c r="D98" s="949" t="s">
        <v>361</v>
      </c>
      <c r="E98" s="950"/>
      <c r="F98" s="950">
        <v>1</v>
      </c>
      <c r="G98" s="951">
        <v>1</v>
      </c>
    </row>
    <row r="99" spans="1:7" ht="13">
      <c r="A99" s="952" t="s">
        <v>329</v>
      </c>
      <c r="B99" s="953" t="s">
        <v>361</v>
      </c>
      <c r="C99" s="953" t="s">
        <v>361</v>
      </c>
      <c r="D99" s="954" t="s">
        <v>361</v>
      </c>
      <c r="E99" s="955"/>
      <c r="F99" s="955"/>
      <c r="G99" s="951">
        <v>0</v>
      </c>
    </row>
    <row r="100" spans="1:7" ht="13">
      <c r="A100" s="956" t="s">
        <v>330</v>
      </c>
      <c r="B100" s="957" t="s">
        <v>361</v>
      </c>
      <c r="C100" s="957" t="s">
        <v>361</v>
      </c>
      <c r="D100" s="958" t="s">
        <v>361</v>
      </c>
      <c r="E100" s="959"/>
      <c r="F100" s="959"/>
      <c r="G100" s="951">
        <v>0</v>
      </c>
    </row>
    <row r="101" spans="1:7" ht="13">
      <c r="A101" s="956" t="s">
        <v>331</v>
      </c>
      <c r="B101" s="957" t="s">
        <v>361</v>
      </c>
      <c r="C101" s="957" t="s">
        <v>361</v>
      </c>
      <c r="D101" s="958" t="s">
        <v>361</v>
      </c>
      <c r="E101" s="959"/>
      <c r="F101" s="959"/>
      <c r="G101" s="951">
        <v>0</v>
      </c>
    </row>
    <row r="102" spans="1:7" ht="13">
      <c r="A102" s="956" t="s">
        <v>332</v>
      </c>
      <c r="B102" s="957" t="s">
        <v>361</v>
      </c>
      <c r="C102" s="957" t="s">
        <v>361</v>
      </c>
      <c r="D102" s="958" t="s">
        <v>361</v>
      </c>
      <c r="E102" s="959">
        <v>2</v>
      </c>
      <c r="F102" s="959">
        <v>2</v>
      </c>
      <c r="G102" s="951">
        <v>4</v>
      </c>
    </row>
    <row r="103" spans="1:7" ht="13">
      <c r="A103" s="956" t="s">
        <v>333</v>
      </c>
      <c r="B103" s="948" t="s">
        <v>361</v>
      </c>
      <c r="C103" s="948" t="s">
        <v>361</v>
      </c>
      <c r="D103" s="949" t="s">
        <v>361</v>
      </c>
      <c r="E103" s="960"/>
      <c r="F103" s="960"/>
      <c r="G103" s="951">
        <v>0</v>
      </c>
    </row>
    <row r="104" spans="1:7" ht="13">
      <c r="A104" s="956" t="s">
        <v>334</v>
      </c>
      <c r="B104" s="961" t="s">
        <v>361</v>
      </c>
      <c r="C104" s="961" t="s">
        <v>361</v>
      </c>
      <c r="D104" s="946" t="s">
        <v>361</v>
      </c>
      <c r="E104" s="950"/>
      <c r="F104" s="950"/>
      <c r="G104" s="951">
        <v>0</v>
      </c>
    </row>
    <row r="105" spans="1:7" ht="13">
      <c r="A105" s="956" t="s">
        <v>335</v>
      </c>
      <c r="B105" s="961" t="s">
        <v>361</v>
      </c>
      <c r="C105" s="961" t="s">
        <v>361</v>
      </c>
      <c r="D105" s="946" t="s">
        <v>361</v>
      </c>
      <c r="E105" s="950"/>
      <c r="F105" s="950"/>
      <c r="G105" s="951">
        <v>0</v>
      </c>
    </row>
    <row r="106" spans="1:7" ht="13">
      <c r="A106" s="92" t="s">
        <v>336</v>
      </c>
      <c r="B106" s="961" t="s">
        <v>361</v>
      </c>
      <c r="C106" s="961" t="s">
        <v>361</v>
      </c>
      <c r="D106" s="946" t="s">
        <v>361</v>
      </c>
      <c r="E106" s="950"/>
      <c r="F106" s="950"/>
      <c r="G106" s="951">
        <v>0</v>
      </c>
    </row>
    <row r="107" spans="1:7" ht="13">
      <c r="A107" s="500" t="s">
        <v>337</v>
      </c>
      <c r="B107" s="961" t="s">
        <v>361</v>
      </c>
      <c r="C107" s="961" t="s">
        <v>361</v>
      </c>
      <c r="D107" s="946" t="s">
        <v>361</v>
      </c>
      <c r="E107" s="950"/>
      <c r="F107" s="950"/>
      <c r="G107" s="951">
        <v>0</v>
      </c>
    </row>
    <row r="108" spans="1:7" ht="13">
      <c r="A108" s="500" t="s">
        <v>338</v>
      </c>
      <c r="B108" s="961" t="s">
        <v>361</v>
      </c>
      <c r="C108" s="961" t="s">
        <v>361</v>
      </c>
      <c r="D108" s="946" t="s">
        <v>361</v>
      </c>
      <c r="E108" s="950"/>
      <c r="F108" s="950"/>
      <c r="G108" s="951">
        <v>0</v>
      </c>
    </row>
    <row r="109" spans="1:7" ht="13">
      <c r="A109" s="500" t="s">
        <v>339</v>
      </c>
      <c r="B109" s="961" t="s">
        <v>361</v>
      </c>
      <c r="C109" s="961" t="s">
        <v>361</v>
      </c>
      <c r="D109" s="946" t="s">
        <v>361</v>
      </c>
      <c r="E109" s="950"/>
      <c r="F109" s="950"/>
      <c r="G109" s="951">
        <v>0</v>
      </c>
    </row>
    <row r="110" spans="1:7" ht="13">
      <c r="A110" s="500" t="s">
        <v>340</v>
      </c>
      <c r="B110" s="961" t="s">
        <v>361</v>
      </c>
      <c r="C110" s="961" t="s">
        <v>361</v>
      </c>
      <c r="D110" s="946" t="s">
        <v>361</v>
      </c>
      <c r="E110" s="950">
        <v>1</v>
      </c>
      <c r="F110" s="950">
        <v>2</v>
      </c>
      <c r="G110" s="951">
        <v>3</v>
      </c>
    </row>
    <row r="111" spans="1:7" ht="16" customHeight="1">
      <c r="A111" s="500" t="s">
        <v>341</v>
      </c>
      <c r="B111" s="961" t="s">
        <v>361</v>
      </c>
      <c r="C111" s="961" t="s">
        <v>361</v>
      </c>
      <c r="D111" s="946" t="s">
        <v>361</v>
      </c>
      <c r="E111" s="950">
        <v>1</v>
      </c>
      <c r="F111" s="950"/>
      <c r="G111" s="951">
        <v>1</v>
      </c>
    </row>
    <row r="112" spans="1:7" ht="13">
      <c r="A112" s="500" t="s">
        <v>342</v>
      </c>
      <c r="B112" s="961" t="s">
        <v>361</v>
      </c>
      <c r="C112" s="961" t="s">
        <v>361</v>
      </c>
      <c r="D112" s="946" t="s">
        <v>361</v>
      </c>
      <c r="E112" s="950"/>
      <c r="F112" s="950"/>
      <c r="G112" s="951">
        <v>0</v>
      </c>
    </row>
    <row r="113" spans="1:7" ht="13">
      <c r="A113" s="500" t="s">
        <v>343</v>
      </c>
      <c r="B113" s="961" t="s">
        <v>361</v>
      </c>
      <c r="C113" s="961" t="s">
        <v>361</v>
      </c>
      <c r="D113" s="946" t="s">
        <v>361</v>
      </c>
      <c r="E113" s="950"/>
      <c r="F113" s="950">
        <v>2</v>
      </c>
      <c r="G113" s="951">
        <v>2</v>
      </c>
    </row>
    <row r="114" spans="1:7" ht="13">
      <c r="A114" s="500" t="s">
        <v>344</v>
      </c>
      <c r="B114" s="961" t="s">
        <v>361</v>
      </c>
      <c r="C114" s="961" t="s">
        <v>361</v>
      </c>
      <c r="D114" s="946" t="s">
        <v>361</v>
      </c>
      <c r="E114" s="950"/>
      <c r="F114" s="950"/>
      <c r="G114" s="951">
        <v>0</v>
      </c>
    </row>
    <row r="115" spans="1:7" ht="13">
      <c r="A115" s="500" t="s">
        <v>345</v>
      </c>
      <c r="B115" s="961" t="s">
        <v>361</v>
      </c>
      <c r="C115" s="961" t="s">
        <v>361</v>
      </c>
      <c r="D115" s="946" t="s">
        <v>361</v>
      </c>
      <c r="E115" s="950"/>
      <c r="F115" s="950"/>
      <c r="G115" s="951">
        <v>0</v>
      </c>
    </row>
    <row r="116" spans="1:7" ht="13">
      <c r="A116" s="500" t="s">
        <v>346</v>
      </c>
      <c r="B116" s="961" t="s">
        <v>361</v>
      </c>
      <c r="C116" s="961" t="s">
        <v>361</v>
      </c>
      <c r="D116" s="946" t="s">
        <v>361</v>
      </c>
      <c r="E116" s="950"/>
      <c r="F116" s="950"/>
      <c r="G116" s="951">
        <v>0</v>
      </c>
    </row>
    <row r="117" spans="1:7" ht="13">
      <c r="A117" s="500" t="s">
        <v>347</v>
      </c>
      <c r="B117" s="961" t="s">
        <v>361</v>
      </c>
      <c r="C117" s="961" t="s">
        <v>361</v>
      </c>
      <c r="D117" s="946" t="s">
        <v>361</v>
      </c>
      <c r="E117" s="950"/>
      <c r="F117" s="950"/>
      <c r="G117" s="951">
        <v>0</v>
      </c>
    </row>
    <row r="118" spans="1:7" ht="13">
      <c r="A118" s="500" t="s">
        <v>348</v>
      </c>
      <c r="B118" s="961" t="s">
        <v>361</v>
      </c>
      <c r="C118" s="961" t="s">
        <v>361</v>
      </c>
      <c r="D118" s="946" t="s">
        <v>361</v>
      </c>
      <c r="E118" s="950"/>
      <c r="F118" s="950">
        <v>1</v>
      </c>
      <c r="G118" s="951">
        <v>1</v>
      </c>
    </row>
    <row r="119" spans="1:7" ht="13">
      <c r="A119" s="500" t="s">
        <v>349</v>
      </c>
      <c r="B119" s="961" t="s">
        <v>361</v>
      </c>
      <c r="C119" s="961" t="s">
        <v>361</v>
      </c>
      <c r="D119" s="946" t="s">
        <v>361</v>
      </c>
      <c r="E119" s="950"/>
      <c r="F119" s="950"/>
      <c r="G119" s="951">
        <v>0</v>
      </c>
    </row>
    <row r="120" spans="1:7" ht="13">
      <c r="A120" s="500" t="s">
        <v>350</v>
      </c>
      <c r="B120" s="961" t="s">
        <v>361</v>
      </c>
      <c r="C120" s="961" t="s">
        <v>361</v>
      </c>
      <c r="D120" s="946" t="s">
        <v>361</v>
      </c>
      <c r="E120" s="950"/>
      <c r="F120" s="950"/>
      <c r="G120" s="951">
        <v>0</v>
      </c>
    </row>
    <row r="121" spans="1:7" ht="13">
      <c r="A121" s="500" t="s">
        <v>351</v>
      </c>
      <c r="B121" s="961" t="s">
        <v>361</v>
      </c>
      <c r="C121" s="961" t="s">
        <v>361</v>
      </c>
      <c r="D121" s="946" t="s">
        <v>361</v>
      </c>
      <c r="E121" s="950"/>
      <c r="F121" s="950">
        <v>3</v>
      </c>
      <c r="G121" s="951">
        <v>3</v>
      </c>
    </row>
    <row r="122" spans="1:7" ht="13">
      <c r="A122" s="500" t="s">
        <v>352</v>
      </c>
      <c r="B122" s="961" t="s">
        <v>361</v>
      </c>
      <c r="C122" s="961" t="s">
        <v>361</v>
      </c>
      <c r="D122" s="946" t="s">
        <v>361</v>
      </c>
      <c r="E122" s="950"/>
      <c r="F122" s="950">
        <v>2</v>
      </c>
      <c r="G122" s="951">
        <v>2</v>
      </c>
    </row>
    <row r="123" spans="1:7" ht="13">
      <c r="A123" s="500" t="s">
        <v>353</v>
      </c>
      <c r="B123" s="961" t="s">
        <v>361</v>
      </c>
      <c r="C123" s="961" t="s">
        <v>361</v>
      </c>
      <c r="D123" s="946" t="s">
        <v>361</v>
      </c>
      <c r="E123" s="950"/>
      <c r="F123" s="950"/>
      <c r="G123" s="951">
        <v>0</v>
      </c>
    </row>
    <row r="124" spans="1:7" ht="13">
      <c r="A124" s="952" t="s">
        <v>354</v>
      </c>
      <c r="B124" s="953" t="s">
        <v>361</v>
      </c>
      <c r="C124" s="953" t="s">
        <v>361</v>
      </c>
      <c r="D124" s="954" t="s">
        <v>361</v>
      </c>
      <c r="E124" s="955"/>
      <c r="F124" s="955">
        <v>1</v>
      </c>
      <c r="G124" s="951">
        <v>1</v>
      </c>
    </row>
    <row r="125" spans="1:7" ht="13">
      <c r="A125" s="956" t="s">
        <v>355</v>
      </c>
      <c r="B125" s="957" t="s">
        <v>361</v>
      </c>
      <c r="C125" s="957" t="s">
        <v>361</v>
      </c>
      <c r="D125" s="958" t="s">
        <v>361</v>
      </c>
      <c r="E125" s="959"/>
      <c r="F125" s="959">
        <v>1</v>
      </c>
      <c r="G125" s="951">
        <v>1</v>
      </c>
    </row>
    <row r="126" spans="1:7" ht="13">
      <c r="A126" s="956" t="s">
        <v>356</v>
      </c>
      <c r="B126" s="957" t="s">
        <v>361</v>
      </c>
      <c r="C126" s="957" t="s">
        <v>361</v>
      </c>
      <c r="D126" s="958" t="s">
        <v>361</v>
      </c>
      <c r="E126" s="959"/>
      <c r="F126" s="959">
        <v>1</v>
      </c>
      <c r="G126" s="951">
        <v>1</v>
      </c>
    </row>
    <row r="127" spans="1:7" ht="13.5" thickBot="1">
      <c r="A127" s="956" t="s">
        <v>357</v>
      </c>
      <c r="B127" s="957" t="s">
        <v>361</v>
      </c>
      <c r="C127" s="957" t="s">
        <v>361</v>
      </c>
      <c r="D127" s="958" t="s">
        <v>361</v>
      </c>
      <c r="E127" s="959"/>
      <c r="F127" s="959">
        <v>1</v>
      </c>
      <c r="G127" s="951">
        <v>1</v>
      </c>
    </row>
    <row r="128" spans="1:7" ht="13">
      <c r="A128" s="420" t="s">
        <v>9</v>
      </c>
      <c r="B128" s="421"/>
      <c r="C128" s="421"/>
      <c r="D128" s="421"/>
      <c r="E128" s="423">
        <f>SUM(E98:E127)</f>
        <v>4</v>
      </c>
      <c r="F128" s="423">
        <f>SUM(F98:F127)</f>
        <v>17</v>
      </c>
      <c r="G128" s="423">
        <f t="shared" ref="G128" si="0">SUM(E128:F128)</f>
        <v>21</v>
      </c>
    </row>
    <row r="129" spans="1:7" ht="13">
      <c r="A129" s="413"/>
      <c r="B129" s="414"/>
      <c r="C129" s="414"/>
      <c r="D129" s="414"/>
      <c r="E129" s="414"/>
      <c r="F129" s="415"/>
      <c r="G129" s="415"/>
    </row>
    <row r="130" spans="1:7" ht="13">
      <c r="A130" s="413"/>
      <c r="B130" s="414"/>
      <c r="C130" s="414"/>
      <c r="D130" s="414"/>
      <c r="E130" s="414"/>
      <c r="F130" s="415"/>
      <c r="G130" s="415"/>
    </row>
    <row r="131" spans="1:7" s="1209" customFormat="1" ht="13.5" thickBot="1">
      <c r="A131" s="1389" t="s">
        <v>362</v>
      </c>
      <c r="B131" s="1390"/>
      <c r="C131" s="1390"/>
      <c r="D131" s="1390"/>
      <c r="E131" s="1390"/>
      <c r="F131" s="1390"/>
      <c r="G131" s="1391"/>
    </row>
    <row r="132" spans="1:7" ht="13.5" thickBot="1">
      <c r="A132" s="416"/>
      <c r="B132" s="1392" t="s">
        <v>321</v>
      </c>
      <c r="C132" s="1393"/>
      <c r="D132" s="1394"/>
      <c r="E132" s="1384" t="s">
        <v>322</v>
      </c>
      <c r="F132" s="1384"/>
      <c r="G132" s="1385"/>
    </row>
    <row r="133" spans="1:7" ht="13">
      <c r="A133" s="417"/>
      <c r="B133" s="421" t="s">
        <v>324</v>
      </c>
      <c r="C133" s="421" t="s">
        <v>325</v>
      </c>
      <c r="D133" s="421" t="s">
        <v>9</v>
      </c>
      <c r="E133" s="453" t="s">
        <v>326</v>
      </c>
      <c r="F133" s="453" t="s">
        <v>325</v>
      </c>
      <c r="G133" s="176" t="s">
        <v>9</v>
      </c>
    </row>
    <row r="134" spans="1:7">
      <c r="A134" s="418"/>
      <c r="B134" s="147" t="s">
        <v>40</v>
      </c>
      <c r="C134" s="147" t="s">
        <v>40</v>
      </c>
      <c r="D134" s="147" t="s">
        <v>40</v>
      </c>
      <c r="E134" s="147" t="s">
        <v>40</v>
      </c>
      <c r="F134" s="199" t="s">
        <v>40</v>
      </c>
      <c r="G134" s="199" t="s">
        <v>40</v>
      </c>
    </row>
    <row r="135" spans="1:7" ht="13" thickBot="1">
      <c r="A135" s="419"/>
      <c r="B135" s="174" t="s">
        <v>40</v>
      </c>
      <c r="C135" s="174" t="s">
        <v>40</v>
      </c>
      <c r="D135" s="174" t="s">
        <v>40</v>
      </c>
      <c r="E135" s="174" t="s">
        <v>40</v>
      </c>
      <c r="F135" s="174" t="s">
        <v>40</v>
      </c>
      <c r="G135" s="174" t="s">
        <v>40</v>
      </c>
    </row>
    <row r="136" spans="1:7" ht="13">
      <c r="A136" s="420" t="s">
        <v>9</v>
      </c>
      <c r="B136" s="421"/>
      <c r="C136" s="421"/>
      <c r="D136" s="421"/>
      <c r="E136" s="422"/>
      <c r="F136" s="423">
        <f>SUM(F134:F135)</f>
        <v>0</v>
      </c>
      <c r="G136" s="423">
        <f t="shared" ref="G136" si="1">SUM(E136:F136)</f>
        <v>0</v>
      </c>
    </row>
    <row r="138" spans="1:7">
      <c r="A138" s="1396" t="s">
        <v>363</v>
      </c>
      <c r="B138" s="1396"/>
      <c r="C138" s="1396"/>
      <c r="D138" s="1396"/>
      <c r="E138" s="1396"/>
      <c r="F138" s="1396"/>
      <c r="G138" s="1396"/>
    </row>
    <row r="139" spans="1:7">
      <c r="A139" s="1397" t="s">
        <v>364</v>
      </c>
      <c r="B139" s="1397"/>
      <c r="C139" s="1397"/>
      <c r="D139" s="1397"/>
      <c r="E139" s="1397"/>
      <c r="F139" s="1397"/>
      <c r="G139" s="1397"/>
    </row>
    <row r="140" spans="1:7">
      <c r="A140" s="510" t="s">
        <v>788</v>
      </c>
    </row>
    <row r="141" spans="1:7" ht="28" customHeight="1">
      <c r="A141" s="1395" t="s">
        <v>365</v>
      </c>
      <c r="B141" s="1395"/>
      <c r="C141" s="1395"/>
      <c r="D141" s="1395"/>
      <c r="E141" s="1395"/>
      <c r="F141" s="1395"/>
      <c r="G141" s="1395"/>
    </row>
  </sheetData>
  <mergeCells count="19">
    <mergeCell ref="A131:G131"/>
    <mergeCell ref="B132:D132"/>
    <mergeCell ref="E132:G132"/>
    <mergeCell ref="A141:G141"/>
    <mergeCell ref="A58:G58"/>
    <mergeCell ref="A59:G59"/>
    <mergeCell ref="A138:G138"/>
    <mergeCell ref="A139:G139"/>
    <mergeCell ref="B60:D60"/>
    <mergeCell ref="E60:G60"/>
    <mergeCell ref="B96:D96"/>
    <mergeCell ref="E96:G96"/>
    <mergeCell ref="A95:G95"/>
    <mergeCell ref="A1:G1"/>
    <mergeCell ref="A2:G2"/>
    <mergeCell ref="A3:G3"/>
    <mergeCell ref="B6:D6"/>
    <mergeCell ref="E6:G6"/>
    <mergeCell ref="A5:G5"/>
  </mergeCells>
  <printOptions horizontalCentered="1" verticalCentered="1"/>
  <pageMargins left="0.25" right="0.25" top="0.5" bottom="0.5" header="0.5" footer="0.5"/>
  <pageSetup scale="29"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zoomScale="90" zoomScaleNormal="90" workbookViewId="0">
      <selection sqref="A1:M1"/>
    </sheetView>
  </sheetViews>
  <sheetFormatPr defaultColWidth="8.54296875" defaultRowHeight="12.5"/>
  <cols>
    <col min="1" max="1" width="10.54296875" customWidth="1"/>
    <col min="2" max="2" width="11.54296875" customWidth="1"/>
    <col min="3" max="3" width="9.54296875" customWidth="1"/>
    <col min="4" max="4" width="11.54296875" bestFit="1" customWidth="1"/>
    <col min="5" max="5" width="8.81640625" customWidth="1"/>
    <col min="6" max="6" width="11.453125" customWidth="1"/>
    <col min="7" max="7" width="8.81640625" customWidth="1"/>
    <col min="8" max="8" width="9.453125" customWidth="1"/>
    <col min="9" max="9" width="6.54296875" customWidth="1"/>
    <col min="10" max="10" width="11.54296875" customWidth="1"/>
    <col min="11" max="11" width="9" customWidth="1"/>
    <col min="12" max="12" width="11" customWidth="1"/>
    <col min="13" max="13" width="6.54296875" customWidth="1"/>
    <col min="14" max="14" width="11.54296875" customWidth="1"/>
    <col min="15" max="15" width="12" customWidth="1"/>
    <col min="16" max="16" width="12.453125" customWidth="1"/>
    <col min="17" max="17" width="9.54296875" customWidth="1"/>
    <col min="18" max="18" width="9.453125" bestFit="1" customWidth="1"/>
  </cols>
  <sheetData>
    <row r="1" spans="1:17" s="1209" customFormat="1" ht="15.5">
      <c r="A1" s="1324" t="s">
        <v>366</v>
      </c>
      <c r="B1" s="1324"/>
      <c r="C1" s="1324"/>
      <c r="D1" s="1324"/>
      <c r="E1" s="1324"/>
      <c r="F1" s="1324"/>
      <c r="G1" s="1324"/>
      <c r="H1" s="1324"/>
      <c r="I1" s="1324"/>
      <c r="J1" s="1324"/>
      <c r="K1" s="1324"/>
      <c r="L1" s="1324"/>
      <c r="M1" s="1324"/>
      <c r="N1" s="1324"/>
      <c r="O1" s="1324"/>
      <c r="P1" s="1324"/>
      <c r="Q1" s="1324"/>
    </row>
    <row r="2" spans="1:17" s="1209" customFormat="1" ht="15.5">
      <c r="A2" s="1324" t="s">
        <v>1</v>
      </c>
      <c r="B2" s="1376"/>
      <c r="C2" s="1376"/>
      <c r="D2" s="1376"/>
      <c r="E2" s="1376"/>
      <c r="F2" s="1376"/>
      <c r="G2" s="1376"/>
      <c r="H2" s="1376"/>
      <c r="I2" s="1376"/>
      <c r="J2" s="1376"/>
      <c r="K2" s="1376"/>
      <c r="L2" s="1376"/>
      <c r="M2" s="1376"/>
      <c r="N2" s="1376"/>
      <c r="O2" s="1376"/>
      <c r="P2" s="1376"/>
      <c r="Q2" s="1376"/>
    </row>
    <row r="3" spans="1:17" s="1209" customFormat="1" ht="15.5">
      <c r="A3" s="1375" t="s">
        <v>785</v>
      </c>
      <c r="B3" s="1413"/>
      <c r="C3" s="1413"/>
      <c r="D3" s="1413"/>
      <c r="E3" s="1413"/>
      <c r="F3" s="1413"/>
      <c r="G3" s="1413"/>
      <c r="H3" s="1413"/>
      <c r="I3" s="1413"/>
      <c r="J3" s="1413"/>
      <c r="K3" s="1413"/>
      <c r="L3" s="1413"/>
      <c r="M3" s="1413"/>
      <c r="N3" s="1413"/>
      <c r="O3" s="1413"/>
      <c r="P3" s="1413"/>
      <c r="Q3" s="1413"/>
    </row>
    <row r="4" spans="1:17" ht="15.5">
      <c r="A4" s="455"/>
      <c r="B4" s="356"/>
      <c r="C4" s="356"/>
      <c r="D4" s="356"/>
      <c r="E4" s="356"/>
      <c r="F4" s="356"/>
      <c r="G4" s="356"/>
      <c r="H4" s="356"/>
      <c r="I4" s="356"/>
      <c r="J4" s="356"/>
      <c r="K4" s="356"/>
      <c r="L4" s="356"/>
      <c r="M4" s="356"/>
      <c r="N4" s="356"/>
      <c r="O4" s="356"/>
      <c r="P4" s="356"/>
      <c r="Q4" s="356"/>
    </row>
    <row r="5" spans="1:17" s="1209" customFormat="1" ht="15.5">
      <c r="A5" s="1398" t="s">
        <v>367</v>
      </c>
      <c r="B5" s="1399"/>
      <c r="C5" s="1399"/>
      <c r="D5" s="1399"/>
      <c r="E5" s="1399"/>
      <c r="F5" s="1399"/>
      <c r="G5" s="1399"/>
      <c r="H5" s="1399"/>
      <c r="I5" s="1400"/>
      <c r="J5" s="1243"/>
      <c r="K5" s="1243"/>
      <c r="L5" s="1243"/>
      <c r="M5" s="1243"/>
      <c r="N5" s="1243"/>
      <c r="O5" s="1243"/>
      <c r="P5" s="1243"/>
      <c r="Q5" s="1243"/>
    </row>
    <row r="6" spans="1:17" ht="13">
      <c r="A6" s="1402" t="s">
        <v>368</v>
      </c>
      <c r="B6" s="1405" t="s">
        <v>369</v>
      </c>
      <c r="C6" s="1405"/>
      <c r="D6" s="1405"/>
      <c r="E6" s="1406"/>
      <c r="F6" s="1405" t="s">
        <v>370</v>
      </c>
      <c r="G6" s="1405"/>
      <c r="H6" s="1405"/>
      <c r="I6" s="1405"/>
      <c r="J6" s="1333" t="s">
        <v>371</v>
      </c>
      <c r="K6" s="1333"/>
      <c r="L6" s="1333"/>
      <c r="M6" s="1333"/>
      <c r="N6" s="1333" t="s">
        <v>9</v>
      </c>
      <c r="O6" s="1333"/>
      <c r="P6" s="1333"/>
      <c r="Q6" s="1333"/>
    </row>
    <row r="7" spans="1:17" ht="36" customHeight="1">
      <c r="A7" s="1403"/>
      <c r="B7" s="1401" t="s">
        <v>372</v>
      </c>
      <c r="C7" s="1333" t="s">
        <v>373</v>
      </c>
      <c r="D7" s="1333"/>
      <c r="E7" s="1333"/>
      <c r="F7" s="1401" t="s">
        <v>372</v>
      </c>
      <c r="G7" s="1333" t="s">
        <v>373</v>
      </c>
      <c r="H7" s="1333"/>
      <c r="I7" s="1333"/>
      <c r="J7" s="1401" t="s">
        <v>372</v>
      </c>
      <c r="K7" s="1333" t="s">
        <v>373</v>
      </c>
      <c r="L7" s="1333"/>
      <c r="M7" s="1333"/>
      <c r="N7" s="1401" t="s">
        <v>372</v>
      </c>
      <c r="O7" s="1410" t="s">
        <v>373</v>
      </c>
      <c r="P7" s="1411"/>
      <c r="Q7" s="1412"/>
    </row>
    <row r="8" spans="1:17" ht="27" customHeight="1">
      <c r="A8" s="1404"/>
      <c r="B8" s="1401"/>
      <c r="C8" s="355" t="s">
        <v>374</v>
      </c>
      <c r="D8" s="355" t="s">
        <v>375</v>
      </c>
      <c r="E8" s="355" t="s">
        <v>217</v>
      </c>
      <c r="F8" s="1401"/>
      <c r="G8" s="355" t="s">
        <v>374</v>
      </c>
      <c r="H8" s="355" t="s">
        <v>375</v>
      </c>
      <c r="I8" s="355" t="s">
        <v>217</v>
      </c>
      <c r="J8" s="1401"/>
      <c r="K8" s="355" t="s">
        <v>374</v>
      </c>
      <c r="L8" s="355" t="s">
        <v>375</v>
      </c>
      <c r="M8" s="355" t="s">
        <v>217</v>
      </c>
      <c r="N8" s="1401"/>
      <c r="O8" s="355" t="s">
        <v>374</v>
      </c>
      <c r="P8" s="355" t="s">
        <v>375</v>
      </c>
      <c r="Q8" s="355" t="s">
        <v>217</v>
      </c>
    </row>
    <row r="9" spans="1:17">
      <c r="A9" s="91" t="s">
        <v>376</v>
      </c>
      <c r="B9" s="154">
        <v>3278</v>
      </c>
      <c r="C9" s="511">
        <v>27743.950100000016</v>
      </c>
      <c r="D9" s="233">
        <v>1177861.8280237</v>
      </c>
      <c r="E9" s="511">
        <v>144.19963438999997</v>
      </c>
      <c r="F9" s="512">
        <v>213</v>
      </c>
      <c r="G9" s="512">
        <v>3522.5613999999991</v>
      </c>
      <c r="H9" s="512">
        <v>14583.980000000001</v>
      </c>
      <c r="I9" s="512">
        <v>5.3412600000000001</v>
      </c>
      <c r="J9" s="154">
        <v>506</v>
      </c>
      <c r="K9" s="511">
        <v>-2421.4540000000002</v>
      </c>
      <c r="L9" s="233">
        <v>176207.42885269999</v>
      </c>
      <c r="M9" s="511">
        <v>20.771195829999996</v>
      </c>
      <c r="N9" s="152">
        <v>3997</v>
      </c>
      <c r="O9" s="154">
        <v>28845.057500000014</v>
      </c>
      <c r="P9" s="154">
        <v>1368653.2368764</v>
      </c>
      <c r="Q9" s="153">
        <v>170.31209021999996</v>
      </c>
    </row>
    <row r="10" spans="1:17">
      <c r="A10" s="91" t="s">
        <v>377</v>
      </c>
      <c r="B10" s="154">
        <v>5608</v>
      </c>
      <c r="C10" s="511">
        <v>89589.842299999989</v>
      </c>
      <c r="D10" s="233">
        <v>1679887.4289796092</v>
      </c>
      <c r="E10" s="511">
        <v>333.13433693000007</v>
      </c>
      <c r="F10" s="512">
        <v>529</v>
      </c>
      <c r="G10" s="512">
        <v>13190.9159</v>
      </c>
      <c r="H10" s="512">
        <v>93659.849999999991</v>
      </c>
      <c r="I10" s="512">
        <v>45.463059999999999</v>
      </c>
      <c r="J10" s="154">
        <v>956</v>
      </c>
      <c r="K10" s="511">
        <v>-1519.3238000000001</v>
      </c>
      <c r="L10" s="233">
        <v>296471.93732267979</v>
      </c>
      <c r="M10" s="511">
        <v>21.368769019999995</v>
      </c>
      <c r="N10" s="152">
        <v>7093</v>
      </c>
      <c r="O10" s="154">
        <v>101261.4344</v>
      </c>
      <c r="P10" s="154">
        <v>2070019.2163022889</v>
      </c>
      <c r="Q10" s="153">
        <v>399.96616595</v>
      </c>
    </row>
    <row r="11" spans="1:17">
      <c r="A11" s="91" t="s">
        <v>378</v>
      </c>
      <c r="B11" s="512">
        <v>5965</v>
      </c>
      <c r="C11" s="512">
        <v>93584.36659999995</v>
      </c>
      <c r="D11" s="512">
        <v>1745808.4046031693</v>
      </c>
      <c r="E11" s="512">
        <v>337.95150355000044</v>
      </c>
      <c r="F11" s="512">
        <v>357</v>
      </c>
      <c r="G11" s="512">
        <v>7799.9533999999985</v>
      </c>
      <c r="H11" s="512">
        <v>53027.149999999994</v>
      </c>
      <c r="I11" s="512">
        <v>28.133419999999994</v>
      </c>
      <c r="J11" s="512">
        <v>1024</v>
      </c>
      <c r="K11" s="512">
        <v>-637.0240000000008</v>
      </c>
      <c r="L11" s="512">
        <v>268034.30237437069</v>
      </c>
      <c r="M11" s="512">
        <v>20.445250300000019</v>
      </c>
      <c r="N11" s="152">
        <v>7346</v>
      </c>
      <c r="O11" s="512">
        <v>100747.29599999993</v>
      </c>
      <c r="P11" s="512">
        <v>2066869.8569775391</v>
      </c>
      <c r="Q11" s="153">
        <v>386.53017385000055</v>
      </c>
    </row>
    <row r="12" spans="1:17">
      <c r="A12" s="91" t="s">
        <v>379</v>
      </c>
      <c r="B12" s="512">
        <v>5348</v>
      </c>
      <c r="C12" s="512">
        <v>83502.376500000217</v>
      </c>
      <c r="D12" s="512">
        <v>1468791.4964497704</v>
      </c>
      <c r="E12" s="512">
        <v>303.67201926000018</v>
      </c>
      <c r="F12" s="512">
        <v>443</v>
      </c>
      <c r="G12" s="512">
        <v>10147.028100000018</v>
      </c>
      <c r="H12" s="512">
        <v>72814.462000000058</v>
      </c>
      <c r="I12" s="512">
        <v>36.612639999999999</v>
      </c>
      <c r="J12" s="512">
        <v>1022</v>
      </c>
      <c r="K12" s="512">
        <v>-712.31119999999919</v>
      </c>
      <c r="L12" s="512">
        <v>297020.23540377</v>
      </c>
      <c r="M12" s="512">
        <v>22.705708779999938</v>
      </c>
      <c r="N12" s="152">
        <v>6813</v>
      </c>
      <c r="O12" s="512">
        <v>92937.093400000245</v>
      </c>
      <c r="P12" s="512">
        <v>1838626.1938535413</v>
      </c>
      <c r="Q12" s="153">
        <v>362.99036804000002</v>
      </c>
    </row>
    <row r="13" spans="1:17">
      <c r="A13" s="91" t="s">
        <v>380</v>
      </c>
      <c r="B13" s="512">
        <v>4684</v>
      </c>
      <c r="C13" s="512">
        <v>139915.51449999982</v>
      </c>
      <c r="D13" s="512">
        <v>1996568.309543171</v>
      </c>
      <c r="E13" s="512">
        <v>329.15183886999876</v>
      </c>
      <c r="F13" s="512">
        <v>413</v>
      </c>
      <c r="G13" s="512">
        <v>14043.736099999987</v>
      </c>
      <c r="H13" s="512">
        <v>151263.33100000001</v>
      </c>
      <c r="I13" s="512">
        <v>43.894043999999951</v>
      </c>
      <c r="J13" s="512">
        <v>651</v>
      </c>
      <c r="K13" s="512">
        <v>5307.1039999999994</v>
      </c>
      <c r="L13" s="512">
        <v>242226.15704648022</v>
      </c>
      <c r="M13" s="512">
        <v>16.830525070000064</v>
      </c>
      <c r="N13" s="152">
        <v>5748</v>
      </c>
      <c r="O13" s="1172">
        <v>159266.35459999979</v>
      </c>
      <c r="P13" s="1172">
        <v>2390057.7975896513</v>
      </c>
      <c r="Q13" s="153">
        <v>389.8764079399989</v>
      </c>
    </row>
    <row r="14" spans="1:17">
      <c r="A14" s="91" t="s">
        <v>381</v>
      </c>
      <c r="B14" s="512">
        <v>3476</v>
      </c>
      <c r="C14" s="512">
        <v>64893.047500000219</v>
      </c>
      <c r="D14" s="512">
        <v>1090044.7598515972</v>
      </c>
      <c r="E14" s="512">
        <v>172.78558200000111</v>
      </c>
      <c r="F14" s="512">
        <v>282</v>
      </c>
      <c r="G14" s="512">
        <v>6529.822699999997</v>
      </c>
      <c r="H14" s="512">
        <v>59717.340000000026</v>
      </c>
      <c r="I14" s="512">
        <v>27.73562800000002</v>
      </c>
      <c r="J14" s="512">
        <v>620</v>
      </c>
      <c r="K14" s="512">
        <v>1026.7167000000011</v>
      </c>
      <c r="L14" s="512">
        <v>212922.9010000003</v>
      </c>
      <c r="M14" s="512">
        <v>15.537952999999973</v>
      </c>
      <c r="N14" s="152">
        <v>4378</v>
      </c>
      <c r="O14" s="1254">
        <v>72449.586900000228</v>
      </c>
      <c r="P14" s="1254">
        <v>1362685.0008515976</v>
      </c>
      <c r="Q14" s="153">
        <v>216.05916300000104</v>
      </c>
    </row>
    <row r="15" spans="1:17">
      <c r="A15" s="91" t="s">
        <v>382</v>
      </c>
      <c r="B15" s="512"/>
      <c r="C15" s="512"/>
      <c r="D15" s="512"/>
      <c r="E15" s="512"/>
      <c r="F15" s="512"/>
      <c r="G15" s="512"/>
      <c r="H15" s="512"/>
      <c r="I15" s="512"/>
      <c r="J15" s="512"/>
      <c r="K15" s="512"/>
      <c r="L15" s="512"/>
      <c r="M15" s="512"/>
      <c r="N15" s="152"/>
      <c r="O15" s="513"/>
      <c r="P15" s="513"/>
      <c r="Q15" s="153"/>
    </row>
    <row r="16" spans="1:17">
      <c r="A16" s="91" t="s">
        <v>383</v>
      </c>
      <c r="B16" s="512"/>
      <c r="C16" s="512"/>
      <c r="D16" s="512"/>
      <c r="E16" s="512"/>
      <c r="F16" s="512"/>
      <c r="G16" s="512"/>
      <c r="H16" s="512"/>
      <c r="I16" s="512"/>
      <c r="J16" s="512"/>
      <c r="K16" s="512"/>
      <c r="L16" s="512"/>
      <c r="M16" s="512"/>
      <c r="N16" s="154"/>
      <c r="O16" s="513"/>
      <c r="P16" s="513"/>
      <c r="Q16" s="153"/>
    </row>
    <row r="17" spans="1:18">
      <c r="A17" s="91" t="s">
        <v>384</v>
      </c>
      <c r="B17" s="512"/>
      <c r="C17" s="512"/>
      <c r="D17" s="512"/>
      <c r="E17" s="512"/>
      <c r="F17" s="512"/>
      <c r="G17" s="512"/>
      <c r="H17" s="512"/>
      <c r="I17" s="512"/>
      <c r="J17" s="512"/>
      <c r="K17" s="512"/>
      <c r="L17" s="512"/>
      <c r="M17" s="512"/>
      <c r="N17" s="154"/>
      <c r="O17" s="513"/>
      <c r="P17" s="513"/>
      <c r="Q17" s="153"/>
      <c r="R17" t="s">
        <v>234</v>
      </c>
    </row>
    <row r="18" spans="1:18">
      <c r="A18" s="91" t="s">
        <v>385</v>
      </c>
      <c r="B18" s="514"/>
      <c r="C18" s="512"/>
      <c r="D18" s="512"/>
      <c r="E18" s="512"/>
      <c r="F18" s="512"/>
      <c r="G18" s="512"/>
      <c r="H18" s="512"/>
      <c r="I18" s="512"/>
      <c r="J18" s="512"/>
      <c r="K18" s="512"/>
      <c r="L18" s="512"/>
      <c r="M18" s="512"/>
      <c r="N18" s="154"/>
      <c r="O18" s="513"/>
      <c r="P18" s="513"/>
      <c r="Q18" s="153"/>
    </row>
    <row r="19" spans="1:18">
      <c r="A19" s="91" t="s">
        <v>386</v>
      </c>
      <c r="B19" s="87"/>
      <c r="C19" s="87"/>
      <c r="D19" s="87"/>
      <c r="E19" s="87"/>
      <c r="F19" s="515"/>
      <c r="G19" s="515"/>
      <c r="H19" s="515"/>
      <c r="I19" s="515"/>
      <c r="J19" s="91"/>
      <c r="K19" s="91"/>
      <c r="L19" s="87"/>
      <c r="M19" s="91"/>
      <c r="N19" s="154"/>
      <c r="O19" s="516"/>
      <c r="P19" s="516"/>
      <c r="Q19" s="153"/>
    </row>
    <row r="20" spans="1:18">
      <c r="A20" s="11" t="s">
        <v>387</v>
      </c>
      <c r="B20" s="517"/>
      <c r="C20" s="517"/>
      <c r="D20" s="517"/>
      <c r="E20" s="517"/>
      <c r="F20" s="518"/>
      <c r="G20" s="518"/>
      <c r="H20" s="518"/>
      <c r="I20" s="518"/>
      <c r="J20" s="11"/>
      <c r="K20" s="11"/>
      <c r="L20" s="517"/>
      <c r="M20" s="11"/>
      <c r="N20" s="229"/>
      <c r="O20" s="519"/>
      <c r="P20" s="519"/>
      <c r="Q20" s="230"/>
    </row>
    <row r="21" spans="1:18" ht="13">
      <c r="A21" s="9" t="s">
        <v>388</v>
      </c>
      <c r="B21" s="10">
        <f>SUM(B9:B20)</f>
        <v>28359</v>
      </c>
      <c r="C21" s="10">
        <f t="shared" ref="C21:N21" si="0">SUM(C9:C20)</f>
        <v>499229.09750000021</v>
      </c>
      <c r="D21" s="10">
        <f t="shared" si="0"/>
        <v>9158962.2274510171</v>
      </c>
      <c r="E21" s="10">
        <f t="shared" si="0"/>
        <v>1620.8949150000005</v>
      </c>
      <c r="F21" s="10">
        <f t="shared" si="0"/>
        <v>2237</v>
      </c>
      <c r="G21" s="10">
        <f t="shared" si="0"/>
        <v>55234.017599999999</v>
      </c>
      <c r="H21" s="10">
        <f t="shared" si="0"/>
        <v>445066.11300000007</v>
      </c>
      <c r="I21" s="10">
        <f t="shared" si="0"/>
        <v>187.18005199999996</v>
      </c>
      <c r="J21" s="10">
        <f t="shared" si="0"/>
        <v>4779</v>
      </c>
      <c r="K21" s="10">
        <f t="shared" si="0"/>
        <v>1043.7077000000002</v>
      </c>
      <c r="L21" s="10">
        <f>SUM(L9:L20)</f>
        <v>1492882.962000001</v>
      </c>
      <c r="M21" s="10">
        <f t="shared" si="0"/>
        <v>117.65940199999999</v>
      </c>
      <c r="N21" s="435">
        <f t="shared" si="0"/>
        <v>35375</v>
      </c>
      <c r="O21" s="435">
        <f>SUM(O9:O20)</f>
        <v>555506.8228000002</v>
      </c>
      <c r="P21" s="435">
        <f>SUM(P9:P20)</f>
        <v>11096911.302451018</v>
      </c>
      <c r="Q21" s="435">
        <f>SUM(Q9:Q20)</f>
        <v>1925.7343690000005</v>
      </c>
    </row>
    <row r="23" spans="1:18" ht="12.75" customHeight="1">
      <c r="A23" s="1407" t="s">
        <v>389</v>
      </c>
      <c r="B23" s="1408"/>
      <c r="C23" s="1408"/>
      <c r="D23" s="1408"/>
      <c r="E23" s="1408"/>
      <c r="F23" s="1408"/>
      <c r="G23" s="1408"/>
      <c r="H23" s="1408"/>
      <c r="I23" s="1408"/>
      <c r="J23" s="1408"/>
      <c r="K23" s="1408"/>
      <c r="L23" s="1408"/>
      <c r="M23" s="1408"/>
      <c r="N23" s="1408"/>
      <c r="O23" s="1408"/>
      <c r="P23" s="1408"/>
      <c r="Q23" s="1409"/>
    </row>
    <row r="24" spans="1:18" ht="12.75" customHeight="1">
      <c r="A24" s="1397" t="s">
        <v>365</v>
      </c>
      <c r="B24" s="1397"/>
      <c r="C24" s="1397"/>
      <c r="D24" s="1397"/>
      <c r="E24" s="1397"/>
      <c r="F24" s="1397"/>
      <c r="G24" s="1397"/>
      <c r="H24" s="1397"/>
      <c r="I24" s="1397"/>
      <c r="J24" s="1397"/>
      <c r="K24" s="1397"/>
      <c r="L24" s="1397"/>
      <c r="M24" s="1397"/>
      <c r="N24" s="1397"/>
      <c r="O24" s="1397"/>
      <c r="P24" s="351"/>
      <c r="Q24" s="351"/>
    </row>
    <row r="25" spans="1:18" ht="16.5" customHeight="1"/>
    <row r="26" spans="1:18" s="1209" customFormat="1" ht="15" customHeight="1">
      <c r="A26" s="1398" t="s">
        <v>390</v>
      </c>
      <c r="B26" s="1399"/>
      <c r="C26" s="1399"/>
      <c r="D26" s="1399"/>
      <c r="E26" s="1399"/>
      <c r="F26" s="1399"/>
      <c r="G26" s="1399"/>
      <c r="H26" s="1399"/>
      <c r="I26" s="1400"/>
      <c r="J26" s="1243"/>
      <c r="K26" s="1243"/>
      <c r="L26" s="1243"/>
      <c r="M26" s="1243"/>
      <c r="N26" s="1243"/>
      <c r="O26" s="1243"/>
      <c r="P26" s="1243"/>
      <c r="Q26" s="1243"/>
    </row>
    <row r="27" spans="1:18" ht="13">
      <c r="A27" s="452"/>
      <c r="B27" s="1405" t="s">
        <v>369</v>
      </c>
      <c r="C27" s="1405"/>
      <c r="D27" s="1405"/>
      <c r="E27" s="1406"/>
      <c r="F27" s="1405" t="s">
        <v>370</v>
      </c>
      <c r="G27" s="1405"/>
      <c r="H27" s="1405"/>
      <c r="I27" s="1405"/>
      <c r="J27" s="1333" t="s">
        <v>371</v>
      </c>
      <c r="K27" s="1333"/>
      <c r="L27" s="1333"/>
      <c r="M27" s="1333"/>
      <c r="N27" s="1333" t="s">
        <v>9</v>
      </c>
      <c r="O27" s="1333"/>
      <c r="P27" s="1333"/>
      <c r="Q27" s="1333"/>
    </row>
    <row r="28" spans="1:18" ht="13">
      <c r="A28" s="1417" t="s">
        <v>368</v>
      </c>
      <c r="B28" s="1414" t="s">
        <v>372</v>
      </c>
      <c r="C28" s="18"/>
      <c r="D28" s="19"/>
      <c r="E28" s="20"/>
      <c r="F28" s="1414" t="s">
        <v>372</v>
      </c>
      <c r="G28" s="18"/>
      <c r="H28" s="19"/>
      <c r="I28" s="20"/>
      <c r="J28" s="1414" t="s">
        <v>372</v>
      </c>
      <c r="K28" s="18"/>
      <c r="L28" s="19"/>
      <c r="M28" s="20"/>
      <c r="N28" s="1414" t="s">
        <v>372</v>
      </c>
      <c r="O28" s="18"/>
      <c r="P28" s="19"/>
      <c r="Q28" s="20"/>
    </row>
    <row r="29" spans="1:18" ht="13.5" customHeight="1">
      <c r="A29" s="1418"/>
      <c r="B29" s="1415"/>
      <c r="C29" s="1405" t="s">
        <v>373</v>
      </c>
      <c r="D29" s="1405"/>
      <c r="E29" s="1405"/>
      <c r="F29" s="1415"/>
      <c r="G29" s="1405" t="s">
        <v>373</v>
      </c>
      <c r="H29" s="1405"/>
      <c r="I29" s="1405"/>
      <c r="J29" s="1415"/>
      <c r="K29" s="1405" t="s">
        <v>373</v>
      </c>
      <c r="L29" s="1405"/>
      <c r="M29" s="1405"/>
      <c r="N29" s="1415"/>
      <c r="O29" s="1405" t="s">
        <v>373</v>
      </c>
      <c r="P29" s="1405"/>
      <c r="Q29" s="1405"/>
    </row>
    <row r="30" spans="1:18" ht="25.5" customHeight="1">
      <c r="A30" s="1419"/>
      <c r="B30" s="1415"/>
      <c r="C30" s="21" t="s">
        <v>374</v>
      </c>
      <c r="D30" s="355" t="s">
        <v>375</v>
      </c>
      <c r="E30" s="355" t="s">
        <v>217</v>
      </c>
      <c r="F30" s="1416"/>
      <c r="G30" s="21" t="s">
        <v>374</v>
      </c>
      <c r="H30" s="355" t="s">
        <v>375</v>
      </c>
      <c r="I30" s="355" t="s">
        <v>217</v>
      </c>
      <c r="J30" s="1416"/>
      <c r="K30" s="21" t="s">
        <v>374</v>
      </c>
      <c r="L30" s="355" t="s">
        <v>375</v>
      </c>
      <c r="M30" s="355" t="s">
        <v>217</v>
      </c>
      <c r="N30" s="1416"/>
      <c r="O30" s="21" t="s">
        <v>374</v>
      </c>
      <c r="P30" s="355" t="s">
        <v>375</v>
      </c>
      <c r="Q30" s="355" t="s">
        <v>217</v>
      </c>
    </row>
    <row r="31" spans="1:18">
      <c r="A31" s="1075" t="s">
        <v>376</v>
      </c>
      <c r="B31" s="1148">
        <v>0</v>
      </c>
      <c r="C31" s="1149"/>
      <c r="D31" s="1150"/>
      <c r="E31" s="1150"/>
      <c r="F31" s="1148">
        <v>0</v>
      </c>
      <c r="G31" s="1150"/>
      <c r="H31" s="1150"/>
      <c r="I31" s="1150"/>
      <c r="J31" s="1148">
        <v>0</v>
      </c>
      <c r="K31" s="1150"/>
      <c r="L31" s="1150"/>
      <c r="M31" s="1150"/>
      <c r="N31" s="1148">
        <v>0</v>
      </c>
      <c r="O31" s="1150"/>
      <c r="P31" s="1150"/>
      <c r="Q31" s="103"/>
    </row>
    <row r="32" spans="1:18">
      <c r="A32" s="91" t="s">
        <v>377</v>
      </c>
      <c r="B32" s="1148">
        <v>0</v>
      </c>
      <c r="C32" s="1151"/>
      <c r="D32" s="1151"/>
      <c r="E32" s="1151"/>
      <c r="F32" s="1148">
        <v>0</v>
      </c>
      <c r="G32" s="1150"/>
      <c r="H32" s="1150"/>
      <c r="I32" s="1150"/>
      <c r="J32" s="1148">
        <v>0</v>
      </c>
      <c r="K32" s="1150"/>
      <c r="L32" s="1151"/>
      <c r="M32" s="1151"/>
      <c r="N32" s="1148">
        <v>0</v>
      </c>
      <c r="O32" s="1150"/>
      <c r="P32" s="1150"/>
      <c r="Q32" s="103"/>
    </row>
    <row r="33" spans="1:17">
      <c r="A33" s="91" t="s">
        <v>378</v>
      </c>
      <c r="B33" s="1148">
        <v>0</v>
      </c>
      <c r="C33" s="1150"/>
      <c r="D33" s="1150"/>
      <c r="E33" s="1150"/>
      <c r="F33" s="1148">
        <v>0</v>
      </c>
      <c r="G33" s="1150"/>
      <c r="H33" s="1150"/>
      <c r="I33" s="1150"/>
      <c r="J33" s="1148">
        <v>0</v>
      </c>
      <c r="K33" s="1150"/>
      <c r="L33" s="1150"/>
      <c r="M33" s="1150"/>
      <c r="N33" s="1148">
        <v>0</v>
      </c>
      <c r="O33" s="1150"/>
      <c r="P33" s="1150"/>
      <c r="Q33" s="103"/>
    </row>
    <row r="34" spans="1:17">
      <c r="A34" s="91" t="s">
        <v>379</v>
      </c>
      <c r="B34" s="1148">
        <v>0</v>
      </c>
      <c r="C34" s="1150"/>
      <c r="D34" s="1150"/>
      <c r="E34" s="1150"/>
      <c r="F34" s="1148">
        <v>0</v>
      </c>
      <c r="G34" s="1150"/>
      <c r="H34" s="1150"/>
      <c r="I34" s="1150"/>
      <c r="J34" s="1148">
        <v>0</v>
      </c>
      <c r="K34" s="1150"/>
      <c r="L34" s="1150"/>
      <c r="M34" s="1150"/>
      <c r="N34" s="1148">
        <v>0</v>
      </c>
      <c r="O34" s="1150"/>
      <c r="P34" s="1150"/>
      <c r="Q34" s="103"/>
    </row>
    <row r="35" spans="1:17">
      <c r="A35" s="91" t="s">
        <v>380</v>
      </c>
      <c r="B35" s="1148">
        <v>0</v>
      </c>
      <c r="C35" s="103"/>
      <c r="D35" s="103"/>
      <c r="E35" s="103"/>
      <c r="F35" s="1148">
        <v>0</v>
      </c>
      <c r="G35" s="103"/>
      <c r="H35" s="103"/>
      <c r="I35" s="103"/>
      <c r="J35" s="1148">
        <v>0</v>
      </c>
      <c r="K35" s="103"/>
      <c r="L35" s="103"/>
      <c r="M35" s="103"/>
      <c r="N35" s="1148">
        <v>0</v>
      </c>
      <c r="O35" s="103"/>
      <c r="P35" s="103"/>
      <c r="Q35" s="103"/>
    </row>
    <row r="36" spans="1:17">
      <c r="A36" s="91" t="s">
        <v>381</v>
      </c>
      <c r="B36" s="1197">
        <v>0</v>
      </c>
      <c r="C36" s="103"/>
      <c r="D36" s="103"/>
      <c r="E36" s="103"/>
      <c r="F36" s="1197">
        <v>0</v>
      </c>
      <c r="G36" s="103"/>
      <c r="H36" s="103"/>
      <c r="I36" s="103"/>
      <c r="J36" s="1197">
        <v>0</v>
      </c>
      <c r="K36" s="103"/>
      <c r="L36" s="103"/>
      <c r="M36" s="103"/>
      <c r="N36" s="1197">
        <v>0</v>
      </c>
      <c r="O36" s="103"/>
      <c r="P36" s="103"/>
      <c r="Q36" s="103"/>
    </row>
    <row r="37" spans="1:17">
      <c r="A37" s="91" t="s">
        <v>382</v>
      </c>
      <c r="B37" s="104"/>
      <c r="C37" s="103"/>
      <c r="D37" s="103"/>
      <c r="E37" s="103"/>
      <c r="F37" s="103"/>
      <c r="G37" s="103"/>
      <c r="H37" s="103"/>
      <c r="I37" s="103"/>
      <c r="J37" s="103"/>
      <c r="K37" s="103"/>
      <c r="L37" s="103"/>
      <c r="M37" s="103"/>
      <c r="N37" s="103"/>
      <c r="O37" s="103"/>
      <c r="P37" s="103"/>
      <c r="Q37" s="103"/>
    </row>
    <row r="38" spans="1:17">
      <c r="A38" s="91" t="s">
        <v>383</v>
      </c>
      <c r="B38" s="104"/>
      <c r="C38" s="103"/>
      <c r="D38" s="103"/>
      <c r="E38" s="103"/>
      <c r="F38" s="103"/>
      <c r="G38" s="103"/>
      <c r="H38" s="103"/>
      <c r="I38" s="103"/>
      <c r="J38" s="103"/>
      <c r="K38" s="103"/>
      <c r="L38" s="103"/>
      <c r="M38" s="103"/>
      <c r="N38" s="103"/>
      <c r="O38" s="103"/>
      <c r="P38" s="103"/>
      <c r="Q38" s="103"/>
    </row>
    <row r="39" spans="1:17">
      <c r="A39" s="91" t="s">
        <v>384</v>
      </c>
      <c r="B39" s="104"/>
      <c r="C39" s="103"/>
      <c r="D39" s="103"/>
      <c r="E39" s="103"/>
      <c r="F39" s="103"/>
      <c r="G39" s="103"/>
      <c r="H39" s="103"/>
      <c r="I39" s="103"/>
      <c r="J39" s="103"/>
      <c r="K39" s="103"/>
      <c r="L39" s="103"/>
      <c r="M39" s="103"/>
      <c r="N39" s="103"/>
      <c r="O39" s="103"/>
      <c r="P39" s="103"/>
      <c r="Q39" s="103"/>
    </row>
    <row r="40" spans="1:17">
      <c r="A40" s="91" t="s">
        <v>385</v>
      </c>
      <c r="B40" s="103"/>
      <c r="C40" s="103"/>
      <c r="D40" s="103"/>
      <c r="E40" s="103"/>
      <c r="F40" s="103"/>
      <c r="G40" s="103"/>
      <c r="H40" s="103"/>
      <c r="I40" s="103"/>
      <c r="J40" s="103"/>
      <c r="K40" s="103"/>
      <c r="L40" s="103"/>
      <c r="M40" s="103"/>
      <c r="N40" s="103"/>
      <c r="O40" s="103"/>
      <c r="P40" s="103"/>
      <c r="Q40" s="103"/>
    </row>
    <row r="41" spans="1:17">
      <c r="A41" s="91" t="s">
        <v>386</v>
      </c>
      <c r="B41" s="103"/>
      <c r="C41" s="103"/>
      <c r="D41" s="103"/>
      <c r="E41" s="103"/>
      <c r="F41" s="103"/>
      <c r="G41" s="103"/>
      <c r="H41" s="103"/>
      <c r="I41" s="103"/>
      <c r="J41" s="103"/>
      <c r="K41" s="103"/>
      <c r="L41" s="103"/>
      <c r="M41" s="103"/>
      <c r="N41" s="103"/>
      <c r="O41" s="103"/>
      <c r="P41" s="103"/>
      <c r="Q41" s="103"/>
    </row>
    <row r="42" spans="1:17" ht="13" thickBot="1">
      <c r="A42" s="11" t="s">
        <v>387</v>
      </c>
      <c r="B42" s="17"/>
      <c r="C42" s="17"/>
      <c r="D42" s="17"/>
      <c r="E42" s="17"/>
      <c r="F42" s="17"/>
      <c r="G42" s="17"/>
      <c r="H42" s="17"/>
      <c r="I42" s="17"/>
      <c r="J42" s="17"/>
      <c r="K42" s="17"/>
      <c r="L42" s="17"/>
      <c r="M42" s="17"/>
      <c r="N42" s="17"/>
      <c r="O42" s="17"/>
      <c r="P42" s="17"/>
      <c r="Q42" s="17"/>
    </row>
    <row r="43" spans="1:17" ht="13">
      <c r="A43" s="9" t="s">
        <v>388</v>
      </c>
      <c r="B43" s="10">
        <f>SUM(B31:B42)</f>
        <v>0</v>
      </c>
      <c r="C43" s="10">
        <f t="shared" ref="C43:Q43" si="1">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ht="13">
      <c r="A44" s="8"/>
      <c r="B44" s="22"/>
      <c r="C44" s="22"/>
      <c r="D44" s="22"/>
      <c r="E44" s="22"/>
      <c r="F44" s="22"/>
      <c r="G44" s="22"/>
      <c r="H44" s="22"/>
      <c r="I44" s="22"/>
      <c r="J44" s="22"/>
      <c r="K44" s="22"/>
      <c r="L44" s="22"/>
      <c r="M44" s="22"/>
      <c r="N44" s="22"/>
      <c r="O44" s="22"/>
      <c r="P44" s="22"/>
      <c r="Q44" s="23"/>
    </row>
    <row r="45" spans="1:17">
      <c r="A45" s="1407" t="s">
        <v>391</v>
      </c>
      <c r="B45" s="1408"/>
      <c r="C45" s="1408"/>
      <c r="D45" s="1408"/>
      <c r="E45" s="1408"/>
      <c r="F45" s="1408"/>
      <c r="G45" s="1408"/>
      <c r="H45" s="1408"/>
      <c r="I45" s="1408"/>
      <c r="J45" s="1408"/>
      <c r="K45" s="1408"/>
      <c r="L45" s="1408"/>
      <c r="M45" s="1408"/>
      <c r="N45" s="1408"/>
      <c r="O45" s="1408"/>
      <c r="P45" s="1408"/>
      <c r="Q45" s="1409"/>
    </row>
    <row r="46" spans="1:17">
      <c r="A46" s="1397" t="s">
        <v>365</v>
      </c>
      <c r="B46" s="1397"/>
      <c r="C46" s="1397"/>
      <c r="D46" s="1397"/>
      <c r="E46" s="1397"/>
      <c r="F46" s="1397"/>
      <c r="G46" s="1397"/>
      <c r="H46" s="1397"/>
      <c r="I46" s="1397"/>
      <c r="J46" s="1397"/>
      <c r="K46" s="1397"/>
      <c r="L46" s="1397"/>
      <c r="M46" s="1397"/>
      <c r="N46" s="1397"/>
      <c r="O46" s="1397"/>
    </row>
    <row r="47" spans="1:17">
      <c r="A47" s="451"/>
      <c r="B47" s="451"/>
      <c r="C47" s="451"/>
      <c r="D47" s="451"/>
      <c r="E47" s="451"/>
      <c r="F47" s="451"/>
      <c r="G47" s="451"/>
      <c r="H47" s="451"/>
      <c r="I47" s="451"/>
      <c r="J47" s="451"/>
      <c r="K47" s="451"/>
      <c r="L47" s="451"/>
      <c r="M47" s="451"/>
      <c r="N47" s="451"/>
      <c r="O47" s="451"/>
    </row>
    <row r="48" spans="1:17" s="1209" customFormat="1" ht="15.5">
      <c r="A48" s="1398" t="s">
        <v>392</v>
      </c>
      <c r="B48" s="1399"/>
      <c r="C48" s="1399"/>
      <c r="D48" s="1399"/>
      <c r="E48" s="1399"/>
      <c r="F48" s="1399"/>
      <c r="G48" s="1399"/>
      <c r="H48" s="1399"/>
      <c r="I48" s="1400"/>
      <c r="J48" s="1243"/>
      <c r="K48" s="1243"/>
      <c r="L48" s="1243"/>
      <c r="M48" s="1243"/>
      <c r="N48" s="1243"/>
      <c r="O48" s="1243"/>
      <c r="P48" s="1243"/>
      <c r="Q48" s="1243"/>
    </row>
    <row r="49" spans="1:17" ht="13">
      <c r="A49" s="1402" t="s">
        <v>368</v>
      </c>
      <c r="B49" s="1405" t="s">
        <v>369</v>
      </c>
      <c r="C49" s="1405"/>
      <c r="D49" s="1405"/>
      <c r="E49" s="1406"/>
      <c r="F49" s="1405" t="s">
        <v>370</v>
      </c>
      <c r="G49" s="1405"/>
      <c r="H49" s="1405"/>
      <c r="I49" s="1405"/>
      <c r="J49" s="1333" t="s">
        <v>371</v>
      </c>
      <c r="K49" s="1333"/>
      <c r="L49" s="1333"/>
      <c r="M49" s="1333"/>
      <c r="N49" s="1333" t="s">
        <v>9</v>
      </c>
      <c r="O49" s="1333"/>
      <c r="P49" s="1333"/>
      <c r="Q49" s="1333"/>
    </row>
    <row r="50" spans="1:17" ht="13.5" customHeight="1">
      <c r="A50" s="1403"/>
      <c r="B50" s="1401" t="s">
        <v>393</v>
      </c>
      <c r="C50" s="1333" t="s">
        <v>373</v>
      </c>
      <c r="D50" s="1333"/>
      <c r="E50" s="1333"/>
      <c r="F50" s="1401" t="s">
        <v>393</v>
      </c>
      <c r="G50" s="1333" t="s">
        <v>373</v>
      </c>
      <c r="H50" s="1333"/>
      <c r="I50" s="1333"/>
      <c r="J50" s="1401" t="s">
        <v>393</v>
      </c>
      <c r="K50" s="1333" t="s">
        <v>373</v>
      </c>
      <c r="L50" s="1333"/>
      <c r="M50" s="1333"/>
      <c r="N50" s="1401" t="s">
        <v>393</v>
      </c>
      <c r="O50" s="1333" t="s">
        <v>373</v>
      </c>
      <c r="P50" s="1333"/>
      <c r="Q50" s="1333"/>
    </row>
    <row r="51" spans="1:17" ht="39.75" customHeight="1">
      <c r="A51" s="1404"/>
      <c r="B51" s="1401"/>
      <c r="C51" s="355" t="s">
        <v>374</v>
      </c>
      <c r="D51" s="355" t="s">
        <v>375</v>
      </c>
      <c r="E51" s="355" t="s">
        <v>217</v>
      </c>
      <c r="F51" s="1401"/>
      <c r="G51" s="355" t="s">
        <v>374</v>
      </c>
      <c r="H51" s="355" t="s">
        <v>375</v>
      </c>
      <c r="I51" s="355" t="s">
        <v>217</v>
      </c>
      <c r="J51" s="1401"/>
      <c r="K51" s="355" t="s">
        <v>374</v>
      </c>
      <c r="L51" s="355" t="s">
        <v>375</v>
      </c>
      <c r="M51" s="355" t="s">
        <v>217</v>
      </c>
      <c r="N51" s="1401"/>
      <c r="O51" s="355" t="s">
        <v>374</v>
      </c>
      <c r="P51" s="355" t="s">
        <v>375</v>
      </c>
      <c r="Q51" s="355" t="s">
        <v>217</v>
      </c>
    </row>
    <row r="52" spans="1:17">
      <c r="A52" s="91" t="s">
        <v>376</v>
      </c>
      <c r="B52" s="105">
        <v>10</v>
      </c>
      <c r="C52" s="103">
        <v>8402</v>
      </c>
      <c r="D52" s="103">
        <v>283034</v>
      </c>
      <c r="E52" s="103">
        <v>11</v>
      </c>
      <c r="F52" s="103" t="s">
        <v>394</v>
      </c>
      <c r="G52" s="103" t="s">
        <v>394</v>
      </c>
      <c r="H52" s="103" t="s">
        <v>394</v>
      </c>
      <c r="I52" s="103" t="s">
        <v>394</v>
      </c>
      <c r="J52" s="103" t="s">
        <v>394</v>
      </c>
      <c r="K52" s="103" t="s">
        <v>394</v>
      </c>
      <c r="L52" s="103" t="s">
        <v>394</v>
      </c>
      <c r="M52" s="103" t="s">
        <v>394</v>
      </c>
      <c r="N52" s="103">
        <v>10</v>
      </c>
      <c r="O52" s="103">
        <v>8402</v>
      </c>
      <c r="P52" s="103">
        <v>283034</v>
      </c>
      <c r="Q52" s="103">
        <v>11</v>
      </c>
    </row>
    <row r="53" spans="1:17">
      <c r="A53" s="91" t="s">
        <v>377</v>
      </c>
      <c r="B53" s="105">
        <v>6</v>
      </c>
      <c r="C53" s="103">
        <v>38076.83</v>
      </c>
      <c r="D53" s="103">
        <v>290190.15999999997</v>
      </c>
      <c r="E53" s="103">
        <v>10.9612</v>
      </c>
      <c r="F53" s="103">
        <v>0</v>
      </c>
      <c r="G53" s="103">
        <v>0</v>
      </c>
      <c r="H53" s="103">
        <v>0</v>
      </c>
      <c r="I53" s="103">
        <v>0</v>
      </c>
      <c r="J53" s="103"/>
      <c r="K53" s="103"/>
      <c r="L53" s="103"/>
      <c r="M53" s="103"/>
      <c r="N53" s="103">
        <f t="shared" ref="N53:N63" si="2">B53+J53</f>
        <v>6</v>
      </c>
      <c r="O53" s="103">
        <f t="shared" ref="O53:O63" si="3">C53+K53</f>
        <v>38076.83</v>
      </c>
      <c r="P53" s="103">
        <f t="shared" ref="P53:P63" si="4">D53+L53</f>
        <v>290190.15999999997</v>
      </c>
      <c r="Q53" s="103">
        <f t="shared" ref="Q53:Q63" si="5">E53+M53</f>
        <v>10.9612</v>
      </c>
    </row>
    <row r="54" spans="1:17">
      <c r="A54" s="91" t="s">
        <v>378</v>
      </c>
      <c r="B54" s="105">
        <v>4</v>
      </c>
      <c r="C54" s="103">
        <v>-1837.7199999999998</v>
      </c>
      <c r="D54" s="103">
        <v>144807.02499999999</v>
      </c>
      <c r="E54" s="103">
        <v>2.1120999999999994</v>
      </c>
      <c r="F54" s="103">
        <v>0</v>
      </c>
      <c r="G54" s="103">
        <v>0</v>
      </c>
      <c r="H54" s="103">
        <v>0</v>
      </c>
      <c r="I54" s="103">
        <v>0</v>
      </c>
      <c r="J54" s="103"/>
      <c r="K54" s="148"/>
      <c r="L54" s="149"/>
      <c r="M54" s="149"/>
      <c r="N54" s="103">
        <f t="shared" si="2"/>
        <v>4</v>
      </c>
      <c r="O54" s="103">
        <f t="shared" si="3"/>
        <v>-1837.7199999999998</v>
      </c>
      <c r="P54" s="103">
        <f t="shared" si="4"/>
        <v>144807.02499999999</v>
      </c>
      <c r="Q54" s="103">
        <f t="shared" si="5"/>
        <v>2.1120999999999994</v>
      </c>
    </row>
    <row r="55" spans="1:17">
      <c r="A55" s="91" t="s">
        <v>379</v>
      </c>
      <c r="B55" s="103">
        <v>0</v>
      </c>
      <c r="C55" s="103">
        <v>0</v>
      </c>
      <c r="D55" s="103">
        <v>0</v>
      </c>
      <c r="E55" s="103">
        <v>0</v>
      </c>
      <c r="F55" s="103">
        <v>0</v>
      </c>
      <c r="G55" s="103">
        <v>0</v>
      </c>
      <c r="H55" s="103">
        <v>0</v>
      </c>
      <c r="I55" s="103">
        <v>0</v>
      </c>
      <c r="J55" s="103">
        <v>0</v>
      </c>
      <c r="K55" s="103">
        <v>0</v>
      </c>
      <c r="L55" s="103">
        <v>0</v>
      </c>
      <c r="M55" s="103">
        <v>0</v>
      </c>
      <c r="N55" s="103">
        <f t="shared" si="2"/>
        <v>0</v>
      </c>
      <c r="O55" s="103">
        <f t="shared" si="3"/>
        <v>0</v>
      </c>
      <c r="P55" s="103">
        <f t="shared" si="4"/>
        <v>0</v>
      </c>
      <c r="Q55" s="103">
        <f t="shared" si="5"/>
        <v>0</v>
      </c>
    </row>
    <row r="56" spans="1:17">
      <c r="A56" s="91" t="s">
        <v>380</v>
      </c>
      <c r="B56" s="105">
        <v>1</v>
      </c>
      <c r="C56" s="103">
        <v>15068.717000000001</v>
      </c>
      <c r="D56" s="103">
        <v>100981.28000000001</v>
      </c>
      <c r="E56" s="103">
        <v>0.34860000000000002</v>
      </c>
      <c r="F56" s="103">
        <v>0</v>
      </c>
      <c r="G56" s="103">
        <v>0</v>
      </c>
      <c r="H56" s="103">
        <v>0</v>
      </c>
      <c r="I56" s="103">
        <v>0</v>
      </c>
      <c r="J56" s="105">
        <v>0</v>
      </c>
      <c r="K56" s="155">
        <v>0</v>
      </c>
      <c r="L56" s="155">
        <v>0</v>
      </c>
      <c r="M56" s="155">
        <v>0</v>
      </c>
      <c r="N56" s="103">
        <f t="shared" si="2"/>
        <v>1</v>
      </c>
      <c r="O56" s="103">
        <f t="shared" si="3"/>
        <v>15068.717000000001</v>
      </c>
      <c r="P56" s="103">
        <f t="shared" si="4"/>
        <v>100981.28000000001</v>
      </c>
      <c r="Q56" s="103">
        <f t="shared" si="5"/>
        <v>0.34860000000000002</v>
      </c>
    </row>
    <row r="57" spans="1:17">
      <c r="A57" s="91" t="s">
        <v>381</v>
      </c>
      <c r="B57" s="105">
        <v>0</v>
      </c>
      <c r="C57" s="103">
        <v>0</v>
      </c>
      <c r="D57" s="103">
        <v>0</v>
      </c>
      <c r="E57" s="103">
        <v>0</v>
      </c>
      <c r="F57" s="103">
        <v>0</v>
      </c>
      <c r="G57" s="103">
        <v>0</v>
      </c>
      <c r="H57" s="103">
        <v>0</v>
      </c>
      <c r="I57" s="103">
        <v>0</v>
      </c>
      <c r="J57" s="103">
        <v>0</v>
      </c>
      <c r="K57" s="148">
        <v>0</v>
      </c>
      <c r="L57" s="148">
        <v>0</v>
      </c>
      <c r="M57" s="148">
        <v>0</v>
      </c>
      <c r="N57" s="103">
        <f>B57+J57</f>
        <v>0</v>
      </c>
      <c r="O57" s="103">
        <f t="shared" si="3"/>
        <v>0</v>
      </c>
      <c r="P57" s="103">
        <f t="shared" si="4"/>
        <v>0</v>
      </c>
      <c r="Q57" s="103">
        <f t="shared" si="5"/>
        <v>0</v>
      </c>
    </row>
    <row r="58" spans="1:17">
      <c r="A58" s="91" t="s">
        <v>382</v>
      </c>
      <c r="B58" s="105"/>
      <c r="C58" s="103"/>
      <c r="D58" s="103"/>
      <c r="E58" s="103"/>
      <c r="F58" s="103"/>
      <c r="G58" s="103"/>
      <c r="H58" s="103"/>
      <c r="I58" s="103"/>
      <c r="J58" s="103"/>
      <c r="K58" s="103"/>
      <c r="L58" s="103"/>
      <c r="M58" s="103"/>
      <c r="N58" s="103">
        <f t="shared" si="2"/>
        <v>0</v>
      </c>
      <c r="O58" s="103">
        <f t="shared" si="3"/>
        <v>0</v>
      </c>
      <c r="P58" s="103">
        <f t="shared" si="4"/>
        <v>0</v>
      </c>
      <c r="Q58" s="103">
        <f t="shared" si="5"/>
        <v>0</v>
      </c>
    </row>
    <row r="59" spans="1:17">
      <c r="A59" s="91" t="s">
        <v>383</v>
      </c>
      <c r="B59" s="105"/>
      <c r="C59" s="103"/>
      <c r="D59" s="103"/>
      <c r="E59" s="103"/>
      <c r="F59" s="103"/>
      <c r="G59" s="103"/>
      <c r="H59" s="103"/>
      <c r="I59" s="103"/>
      <c r="J59" s="103"/>
      <c r="K59" s="103"/>
      <c r="L59" s="103"/>
      <c r="M59" s="103"/>
      <c r="N59" s="103">
        <f t="shared" si="2"/>
        <v>0</v>
      </c>
      <c r="O59" s="103">
        <f t="shared" si="3"/>
        <v>0</v>
      </c>
      <c r="P59" s="103">
        <f t="shared" si="4"/>
        <v>0</v>
      </c>
      <c r="Q59" s="103">
        <f t="shared" si="5"/>
        <v>0</v>
      </c>
    </row>
    <row r="60" spans="1:17">
      <c r="A60" s="91" t="s">
        <v>384</v>
      </c>
      <c r="B60" s="105"/>
      <c r="C60" s="103"/>
      <c r="D60" s="103"/>
      <c r="E60" s="103"/>
      <c r="F60" s="103"/>
      <c r="G60" s="103"/>
      <c r="H60" s="103"/>
      <c r="I60" s="103"/>
      <c r="J60" s="103"/>
      <c r="K60" s="103"/>
      <c r="L60" s="103"/>
      <c r="M60" s="103"/>
      <c r="N60" s="103">
        <f t="shared" si="2"/>
        <v>0</v>
      </c>
      <c r="O60" s="103">
        <f t="shared" si="3"/>
        <v>0</v>
      </c>
      <c r="P60" s="103">
        <f t="shared" si="4"/>
        <v>0</v>
      </c>
      <c r="Q60" s="103">
        <f t="shared" si="5"/>
        <v>0</v>
      </c>
    </row>
    <row r="61" spans="1:17">
      <c r="A61" s="91" t="s">
        <v>385</v>
      </c>
      <c r="B61" s="181"/>
      <c r="C61" s="181"/>
      <c r="D61" s="181"/>
      <c r="E61" s="181"/>
      <c r="F61" s="181"/>
      <c r="G61" s="181"/>
      <c r="H61" s="181"/>
      <c r="I61" s="181"/>
      <c r="J61" s="181"/>
      <c r="K61" s="181"/>
      <c r="L61" s="181"/>
      <c r="M61" s="181"/>
      <c r="N61" s="103">
        <f t="shared" si="2"/>
        <v>0</v>
      </c>
      <c r="O61" s="103">
        <f t="shared" si="3"/>
        <v>0</v>
      </c>
      <c r="P61" s="103">
        <f t="shared" si="4"/>
        <v>0</v>
      </c>
      <c r="Q61" s="103">
        <f t="shared" si="5"/>
        <v>0</v>
      </c>
    </row>
    <row r="62" spans="1:17">
      <c r="A62" s="91" t="s">
        <v>386</v>
      </c>
      <c r="B62" s="181"/>
      <c r="C62" s="181"/>
      <c r="D62" s="181"/>
      <c r="E62" s="181"/>
      <c r="F62" s="181"/>
      <c r="G62" s="181"/>
      <c r="H62" s="181"/>
      <c r="I62" s="181"/>
      <c r="J62" s="181"/>
      <c r="K62" s="181"/>
      <c r="L62" s="181"/>
      <c r="M62" s="181"/>
      <c r="N62" s="103">
        <f t="shared" si="2"/>
        <v>0</v>
      </c>
      <c r="O62" s="103">
        <f t="shared" si="3"/>
        <v>0</v>
      </c>
      <c r="P62" s="103">
        <f t="shared" si="4"/>
        <v>0</v>
      </c>
      <c r="Q62" s="103">
        <f t="shared" si="5"/>
        <v>0</v>
      </c>
    </row>
    <row r="63" spans="1:17" ht="13" thickBot="1">
      <c r="A63" s="11" t="s">
        <v>387</v>
      </c>
      <c r="B63" s="75"/>
      <c r="C63" s="75"/>
      <c r="D63" s="75"/>
      <c r="E63" s="75"/>
      <c r="F63" s="75"/>
      <c r="G63" s="75"/>
      <c r="H63" s="75"/>
      <c r="I63" s="75"/>
      <c r="J63" s="75"/>
      <c r="K63" s="75"/>
      <c r="L63" s="75"/>
      <c r="M63" s="255"/>
      <c r="N63" s="256">
        <f t="shared" si="2"/>
        <v>0</v>
      </c>
      <c r="O63" s="256">
        <f t="shared" si="3"/>
        <v>0</v>
      </c>
      <c r="P63" s="256">
        <f t="shared" si="4"/>
        <v>0</v>
      </c>
      <c r="Q63" s="256">
        <f t="shared" si="5"/>
        <v>0</v>
      </c>
    </row>
    <row r="64" spans="1:17" ht="13">
      <c r="A64" s="9" t="s">
        <v>388</v>
      </c>
      <c r="B64" s="10">
        <f>SUM(B52:B63)</f>
        <v>21</v>
      </c>
      <c r="C64" s="10">
        <f t="shared" ref="C64:Q64" si="6">SUM(C52:C63)</f>
        <v>59709.827000000005</v>
      </c>
      <c r="D64" s="10">
        <f t="shared" si="6"/>
        <v>819012.46499999997</v>
      </c>
      <c r="E64" s="10">
        <f t="shared" si="6"/>
        <v>24.421899999999997</v>
      </c>
      <c r="F64" s="10">
        <f t="shared" si="6"/>
        <v>0</v>
      </c>
      <c r="G64" s="10">
        <f t="shared" si="6"/>
        <v>0</v>
      </c>
      <c r="H64" s="10">
        <f t="shared" si="6"/>
        <v>0</v>
      </c>
      <c r="I64" s="10">
        <f t="shared" si="6"/>
        <v>0</v>
      </c>
      <c r="J64" s="10">
        <f t="shared" si="6"/>
        <v>0</v>
      </c>
      <c r="K64" s="10">
        <f t="shared" si="6"/>
        <v>0</v>
      </c>
      <c r="L64" s="10">
        <f t="shared" si="6"/>
        <v>0</v>
      </c>
      <c r="M64" s="435">
        <f t="shared" si="6"/>
        <v>0</v>
      </c>
      <c r="N64" s="435">
        <f>SUM(N52:N63)</f>
        <v>21</v>
      </c>
      <c r="O64" s="435">
        <f t="shared" si="6"/>
        <v>59709.827000000005</v>
      </c>
      <c r="P64" s="435">
        <f t="shared" si="6"/>
        <v>819012.46499999997</v>
      </c>
      <c r="Q64" s="436">
        <f t="shared" si="6"/>
        <v>24.421899999999997</v>
      </c>
    </row>
    <row r="65" spans="1:17" ht="13">
      <c r="A65" s="8"/>
      <c r="B65" s="22"/>
      <c r="C65" s="22"/>
      <c r="D65" s="22"/>
      <c r="E65" s="22"/>
      <c r="F65" s="22"/>
      <c r="G65" s="22"/>
      <c r="H65" s="22"/>
      <c r="I65" s="22"/>
      <c r="J65" s="22"/>
      <c r="K65" s="22"/>
      <c r="L65" s="22"/>
      <c r="M65" s="22"/>
      <c r="N65" s="22"/>
      <c r="O65" s="22"/>
      <c r="P65" s="22"/>
      <c r="Q65" s="23"/>
    </row>
    <row r="66" spans="1:17" ht="13">
      <c r="A66" s="8"/>
      <c r="B66" s="22"/>
      <c r="C66" s="22"/>
      <c r="D66" s="22"/>
      <c r="E66" s="22"/>
      <c r="F66" s="22"/>
      <c r="G66" s="22"/>
      <c r="H66" s="22"/>
      <c r="I66" s="22"/>
      <c r="J66" s="22"/>
      <c r="K66" s="22"/>
      <c r="L66" s="22"/>
      <c r="M66" s="22"/>
      <c r="N66" s="22"/>
      <c r="O66" s="22"/>
      <c r="P66" s="22"/>
      <c r="Q66" s="23"/>
    </row>
    <row r="67" spans="1:17" s="1209" customFormat="1" ht="15.5">
      <c r="A67" s="1398" t="s">
        <v>395</v>
      </c>
      <c r="B67" s="1399"/>
      <c r="C67" s="1399"/>
      <c r="D67" s="1399"/>
      <c r="E67" s="1399"/>
      <c r="F67" s="1399"/>
      <c r="G67" s="1399"/>
      <c r="H67" s="1399"/>
      <c r="I67" s="1400"/>
      <c r="J67" s="1243"/>
      <c r="K67" s="1243"/>
      <c r="L67" s="1243"/>
      <c r="M67" s="1243"/>
      <c r="N67" s="1243"/>
      <c r="O67" s="1243"/>
      <c r="P67" s="1243"/>
      <c r="Q67" s="1243"/>
    </row>
    <row r="68" spans="1:17" ht="13">
      <c r="A68" s="452"/>
      <c r="B68" s="1405" t="s">
        <v>369</v>
      </c>
      <c r="C68" s="1405"/>
      <c r="D68" s="1405"/>
      <c r="E68" s="1406"/>
      <c r="F68" s="1405" t="s">
        <v>370</v>
      </c>
      <c r="G68" s="1405"/>
      <c r="H68" s="1405"/>
      <c r="I68" s="1405"/>
      <c r="J68" s="1333" t="s">
        <v>371</v>
      </c>
      <c r="K68" s="1333"/>
      <c r="L68" s="1333"/>
      <c r="M68" s="1333"/>
      <c r="N68" s="1333" t="s">
        <v>9</v>
      </c>
      <c r="O68" s="1333"/>
      <c r="P68" s="1333"/>
      <c r="Q68" s="1333"/>
    </row>
    <row r="69" spans="1:17" ht="13">
      <c r="A69" s="1417" t="s">
        <v>368</v>
      </c>
      <c r="B69" s="1414" t="s">
        <v>372</v>
      </c>
      <c r="C69" s="18"/>
      <c r="D69" s="19"/>
      <c r="E69" s="20"/>
      <c r="F69" s="1414" t="s">
        <v>372</v>
      </c>
      <c r="G69" s="18"/>
      <c r="H69" s="19"/>
      <c r="I69" s="20"/>
      <c r="J69" s="1414" t="s">
        <v>372</v>
      </c>
      <c r="K69" s="18"/>
      <c r="L69" s="19"/>
      <c r="M69" s="20"/>
      <c r="N69" s="1414" t="s">
        <v>372</v>
      </c>
      <c r="O69" s="18"/>
      <c r="P69" s="19"/>
      <c r="Q69" s="20"/>
    </row>
    <row r="70" spans="1:17" ht="13">
      <c r="A70" s="1418"/>
      <c r="B70" s="1415"/>
      <c r="C70" s="1405" t="s">
        <v>373</v>
      </c>
      <c r="D70" s="1405"/>
      <c r="E70" s="1405"/>
      <c r="F70" s="1415"/>
      <c r="G70" s="1405" t="s">
        <v>373</v>
      </c>
      <c r="H70" s="1405"/>
      <c r="I70" s="1405"/>
      <c r="J70" s="1415"/>
      <c r="K70" s="1405" t="s">
        <v>373</v>
      </c>
      <c r="L70" s="1405"/>
      <c r="M70" s="1405"/>
      <c r="N70" s="1415"/>
      <c r="O70" s="1405" t="s">
        <v>373</v>
      </c>
      <c r="P70" s="1405"/>
      <c r="Q70" s="1405"/>
    </row>
    <row r="71" spans="1:17" ht="13">
      <c r="A71" s="1419"/>
      <c r="B71" s="1416"/>
      <c r="C71" s="21" t="s">
        <v>374</v>
      </c>
      <c r="D71" s="355" t="s">
        <v>375</v>
      </c>
      <c r="E71" s="355" t="s">
        <v>217</v>
      </c>
      <c r="F71" s="1416"/>
      <c r="G71" s="21" t="s">
        <v>374</v>
      </c>
      <c r="H71" s="355" t="s">
        <v>375</v>
      </c>
      <c r="I71" s="355" t="s">
        <v>217</v>
      </c>
      <c r="J71" s="1416"/>
      <c r="K71" s="21" t="s">
        <v>374</v>
      </c>
      <c r="L71" s="355" t="s">
        <v>375</v>
      </c>
      <c r="M71" s="355" t="s">
        <v>217</v>
      </c>
      <c r="N71" s="1416"/>
      <c r="O71" s="21" t="s">
        <v>374</v>
      </c>
      <c r="P71" s="355" t="s">
        <v>375</v>
      </c>
      <c r="Q71" s="355" t="s">
        <v>217</v>
      </c>
    </row>
    <row r="72" spans="1:17">
      <c r="A72" s="91" t="s">
        <v>376</v>
      </c>
      <c r="B72" s="104">
        <v>0</v>
      </c>
      <c r="C72" s="103">
        <v>0</v>
      </c>
      <c r="D72" s="103">
        <v>0</v>
      </c>
      <c r="E72" s="103">
        <v>0</v>
      </c>
      <c r="F72" s="103">
        <v>0</v>
      </c>
      <c r="G72" s="103">
        <v>0</v>
      </c>
      <c r="H72" s="103">
        <v>0</v>
      </c>
      <c r="I72" s="103">
        <v>0</v>
      </c>
      <c r="J72" s="103">
        <v>0</v>
      </c>
      <c r="K72" s="103">
        <v>0</v>
      </c>
      <c r="L72" s="103">
        <v>0</v>
      </c>
      <c r="M72" s="103">
        <v>0</v>
      </c>
      <c r="N72" s="103">
        <v>0</v>
      </c>
      <c r="O72" s="103">
        <v>0</v>
      </c>
      <c r="P72" s="103">
        <v>0</v>
      </c>
      <c r="Q72" s="103">
        <v>0</v>
      </c>
    </row>
    <row r="73" spans="1:17">
      <c r="A73" s="91" t="s">
        <v>377</v>
      </c>
      <c r="B73" s="104">
        <v>0</v>
      </c>
      <c r="C73" s="103">
        <v>0</v>
      </c>
      <c r="D73" s="103">
        <v>0</v>
      </c>
      <c r="E73" s="103">
        <v>0</v>
      </c>
      <c r="F73" s="103">
        <v>0</v>
      </c>
      <c r="G73" s="103">
        <v>0</v>
      </c>
      <c r="H73" s="103">
        <v>0</v>
      </c>
      <c r="I73" s="103">
        <v>0</v>
      </c>
      <c r="J73" s="103">
        <v>0</v>
      </c>
      <c r="K73" s="103">
        <v>0</v>
      </c>
      <c r="L73" s="103">
        <v>0</v>
      </c>
      <c r="M73" s="103">
        <v>0</v>
      </c>
      <c r="N73" s="103">
        <v>0</v>
      </c>
      <c r="O73" s="103">
        <v>0</v>
      </c>
      <c r="P73" s="103">
        <v>0</v>
      </c>
      <c r="Q73" s="103">
        <v>0</v>
      </c>
    </row>
    <row r="74" spans="1:17">
      <c r="A74" s="91" t="s">
        <v>378</v>
      </c>
      <c r="B74" s="104">
        <v>0</v>
      </c>
      <c r="C74" s="103">
        <v>0</v>
      </c>
      <c r="D74" s="103">
        <v>0</v>
      </c>
      <c r="E74" s="103">
        <v>0</v>
      </c>
      <c r="F74" s="103">
        <v>0</v>
      </c>
      <c r="G74" s="103">
        <v>0</v>
      </c>
      <c r="H74" s="103">
        <v>0</v>
      </c>
      <c r="I74" s="103">
        <v>0</v>
      </c>
      <c r="J74" s="103">
        <v>0</v>
      </c>
      <c r="K74" s="103">
        <v>0</v>
      </c>
      <c r="L74" s="103">
        <v>0</v>
      </c>
      <c r="M74" s="103">
        <v>0</v>
      </c>
      <c r="N74" s="103">
        <v>0</v>
      </c>
      <c r="O74" s="103">
        <v>0</v>
      </c>
      <c r="P74" s="103">
        <v>0</v>
      </c>
      <c r="Q74" s="103">
        <v>0</v>
      </c>
    </row>
    <row r="75" spans="1:17">
      <c r="A75" s="91" t="s">
        <v>379</v>
      </c>
      <c r="B75" s="104">
        <v>0</v>
      </c>
      <c r="C75" s="103">
        <v>0</v>
      </c>
      <c r="D75" s="103">
        <v>0</v>
      </c>
      <c r="E75" s="103">
        <v>0</v>
      </c>
      <c r="F75" s="103">
        <v>0</v>
      </c>
      <c r="G75" s="103">
        <v>0</v>
      </c>
      <c r="H75" s="103">
        <v>0</v>
      </c>
      <c r="I75" s="103">
        <v>0</v>
      </c>
      <c r="J75" s="103">
        <v>0</v>
      </c>
      <c r="K75" s="103">
        <v>0</v>
      </c>
      <c r="L75" s="103">
        <v>0</v>
      </c>
      <c r="M75" s="103">
        <v>0</v>
      </c>
      <c r="N75" s="103">
        <v>0</v>
      </c>
      <c r="O75" s="103">
        <v>0</v>
      </c>
      <c r="P75" s="103">
        <v>0</v>
      </c>
      <c r="Q75" s="103">
        <v>0</v>
      </c>
    </row>
    <row r="76" spans="1:17">
      <c r="A76" s="91" t="s">
        <v>380</v>
      </c>
      <c r="B76" s="105">
        <v>0</v>
      </c>
      <c r="C76" s="103">
        <v>0</v>
      </c>
      <c r="D76" s="103">
        <v>0</v>
      </c>
      <c r="E76" s="103">
        <v>0</v>
      </c>
      <c r="F76" s="103">
        <v>0</v>
      </c>
      <c r="G76" s="103">
        <v>0</v>
      </c>
      <c r="H76" s="103">
        <v>0</v>
      </c>
      <c r="I76" s="103">
        <v>0</v>
      </c>
      <c r="J76" s="103">
        <v>0</v>
      </c>
      <c r="K76" s="103">
        <v>0</v>
      </c>
      <c r="L76" s="103">
        <v>0</v>
      </c>
      <c r="M76" s="103">
        <v>0</v>
      </c>
      <c r="N76" s="103">
        <v>0</v>
      </c>
      <c r="O76" s="103">
        <v>0</v>
      </c>
      <c r="P76" s="103">
        <v>0</v>
      </c>
      <c r="Q76" s="103">
        <v>0</v>
      </c>
    </row>
    <row r="77" spans="1:17">
      <c r="A77" s="91" t="s">
        <v>381</v>
      </c>
      <c r="B77" s="105">
        <v>0</v>
      </c>
      <c r="C77" s="103">
        <v>0</v>
      </c>
      <c r="D77" s="103">
        <v>0</v>
      </c>
      <c r="E77" s="103">
        <v>0</v>
      </c>
      <c r="F77" s="103">
        <v>0</v>
      </c>
      <c r="G77" s="103">
        <v>0</v>
      </c>
      <c r="H77" s="103">
        <v>0</v>
      </c>
      <c r="I77" s="103">
        <v>0</v>
      </c>
      <c r="J77" s="103">
        <v>0</v>
      </c>
      <c r="K77" s="103">
        <v>0</v>
      </c>
      <c r="L77" s="103">
        <v>0</v>
      </c>
      <c r="M77" s="103">
        <v>0</v>
      </c>
      <c r="N77" s="103">
        <v>0</v>
      </c>
      <c r="O77" s="103">
        <v>0</v>
      </c>
      <c r="P77" s="103">
        <v>0</v>
      </c>
      <c r="Q77" s="103">
        <v>0</v>
      </c>
    </row>
    <row r="78" spans="1:17">
      <c r="A78" s="91" t="s">
        <v>382</v>
      </c>
      <c r="B78" s="104"/>
      <c r="C78" s="103"/>
      <c r="D78" s="103"/>
      <c r="E78" s="103"/>
      <c r="F78" s="103"/>
      <c r="G78" s="103"/>
      <c r="H78" s="103"/>
      <c r="I78" s="103"/>
      <c r="J78" s="103"/>
      <c r="K78" s="103"/>
      <c r="L78" s="103"/>
      <c r="M78" s="103"/>
      <c r="N78" s="103"/>
      <c r="O78" s="103"/>
      <c r="P78" s="103"/>
      <c r="Q78" s="103"/>
    </row>
    <row r="79" spans="1:17">
      <c r="A79" s="91" t="s">
        <v>383</v>
      </c>
      <c r="B79" s="104"/>
      <c r="C79" s="103"/>
      <c r="D79" s="103"/>
      <c r="E79" s="103"/>
      <c r="F79" s="103"/>
      <c r="G79" s="103"/>
      <c r="H79" s="103"/>
      <c r="I79" s="103"/>
      <c r="J79" s="103"/>
      <c r="K79" s="103"/>
      <c r="L79" s="103"/>
      <c r="M79" s="103"/>
      <c r="N79" s="103"/>
      <c r="O79" s="103"/>
      <c r="P79" s="103"/>
      <c r="Q79" s="103"/>
    </row>
    <row r="80" spans="1:17">
      <c r="A80" s="91" t="s">
        <v>384</v>
      </c>
      <c r="B80" s="104"/>
      <c r="C80" s="103"/>
      <c r="D80" s="103"/>
      <c r="E80" s="103"/>
      <c r="F80" s="103"/>
      <c r="G80" s="103"/>
      <c r="H80" s="103"/>
      <c r="I80" s="103"/>
      <c r="J80" s="103"/>
      <c r="K80" s="103"/>
      <c r="L80" s="103"/>
      <c r="M80" s="103"/>
      <c r="N80" s="103"/>
      <c r="O80" s="103"/>
      <c r="P80" s="103"/>
      <c r="Q80" s="103"/>
    </row>
    <row r="81" spans="1:17">
      <c r="A81" s="91" t="s">
        <v>385</v>
      </c>
      <c r="B81" s="103"/>
      <c r="C81" s="103"/>
      <c r="D81" s="103"/>
      <c r="E81" s="103"/>
      <c r="F81" s="103"/>
      <c r="G81" s="103"/>
      <c r="H81" s="103"/>
      <c r="I81" s="103"/>
      <c r="J81" s="103"/>
      <c r="K81" s="103"/>
      <c r="L81" s="103"/>
      <c r="M81" s="103"/>
      <c r="N81" s="103"/>
      <c r="O81" s="103"/>
      <c r="P81" s="103"/>
      <c r="Q81" s="103"/>
    </row>
    <row r="82" spans="1:17">
      <c r="A82" s="91" t="s">
        <v>386</v>
      </c>
      <c r="B82" s="103"/>
      <c r="C82" s="103"/>
      <c r="D82" s="103"/>
      <c r="E82" s="103"/>
      <c r="F82" s="103"/>
      <c r="G82" s="103"/>
      <c r="H82" s="103"/>
      <c r="I82" s="103"/>
      <c r="J82" s="103"/>
      <c r="K82" s="103"/>
      <c r="L82" s="103"/>
      <c r="M82" s="103"/>
      <c r="N82" s="103"/>
      <c r="O82" s="103"/>
      <c r="P82" s="103"/>
      <c r="Q82" s="103"/>
    </row>
    <row r="83" spans="1:17" ht="13" thickBot="1">
      <c r="A83" s="11" t="s">
        <v>387</v>
      </c>
      <c r="B83" s="17"/>
      <c r="C83" s="17"/>
      <c r="D83" s="17"/>
      <c r="E83" s="17"/>
      <c r="F83" s="17"/>
      <c r="G83" s="17"/>
      <c r="H83" s="17"/>
      <c r="I83" s="17"/>
      <c r="J83" s="17"/>
      <c r="K83" s="17"/>
      <c r="L83" s="17"/>
      <c r="M83" s="17"/>
      <c r="N83" s="17"/>
      <c r="O83" s="17"/>
      <c r="P83" s="17"/>
      <c r="Q83" s="17"/>
    </row>
    <row r="84" spans="1:17" ht="13">
      <c r="A84" s="9" t="s">
        <v>388</v>
      </c>
      <c r="B84" s="10">
        <f>SUM(B72:B83)</f>
        <v>0</v>
      </c>
      <c r="C84" s="10">
        <f t="shared" ref="C84:Q84" si="7">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ht="13">
      <c r="A85" s="8"/>
      <c r="B85" s="22"/>
      <c r="C85" s="22"/>
      <c r="D85" s="22"/>
      <c r="E85" s="22"/>
      <c r="F85" s="22"/>
      <c r="G85" s="22"/>
      <c r="H85" s="22"/>
      <c r="I85" s="22"/>
      <c r="J85" s="22"/>
      <c r="K85" s="22"/>
      <c r="L85" s="22"/>
      <c r="M85" s="22"/>
      <c r="N85" s="22"/>
      <c r="O85" s="22"/>
      <c r="P85" s="22"/>
      <c r="Q85" s="23"/>
    </row>
    <row r="86" spans="1:17" ht="13">
      <c r="A86" t="s">
        <v>789</v>
      </c>
      <c r="B86" s="22"/>
      <c r="C86" s="22"/>
      <c r="D86" s="22"/>
      <c r="E86" s="22"/>
      <c r="F86" s="22"/>
      <c r="G86" s="22"/>
      <c r="H86" s="22"/>
      <c r="I86" s="22"/>
      <c r="J86" s="22"/>
      <c r="K86" s="22"/>
      <c r="L86" s="22"/>
      <c r="M86" s="22"/>
      <c r="N86" s="22"/>
      <c r="O86" s="22"/>
      <c r="P86" s="22"/>
      <c r="Q86" s="23"/>
    </row>
    <row r="87" spans="1:17">
      <c r="A87" s="1407" t="s">
        <v>396</v>
      </c>
      <c r="B87" s="1408"/>
      <c r="C87" s="1408"/>
      <c r="D87" s="1408"/>
      <c r="E87" s="1408"/>
      <c r="F87" s="1408"/>
      <c r="G87" s="1408"/>
      <c r="H87" s="1408"/>
      <c r="I87" s="1408"/>
      <c r="J87" s="1408"/>
      <c r="K87" s="1408"/>
      <c r="L87" s="1408"/>
      <c r="M87" s="1408"/>
      <c r="N87" s="1408"/>
      <c r="O87" s="1408"/>
      <c r="P87" s="1408"/>
      <c r="Q87" s="1409"/>
    </row>
    <row r="88" spans="1:17">
      <c r="A88" s="1397" t="s">
        <v>161</v>
      </c>
      <c r="B88" s="1397"/>
      <c r="C88" s="1397"/>
      <c r="D88" s="1397"/>
      <c r="E88" s="1397"/>
      <c r="F88" s="1397"/>
      <c r="G88" s="1397"/>
      <c r="H88" s="1397"/>
      <c r="I88" s="1397"/>
      <c r="J88" s="1397"/>
      <c r="K88" s="1397"/>
      <c r="L88" s="1397"/>
      <c r="M88" s="1397"/>
      <c r="N88" s="1397"/>
      <c r="O88" s="1397"/>
    </row>
  </sheetData>
  <mergeCells count="65">
    <mergeCell ref="N68:Q68"/>
    <mergeCell ref="O70:Q70"/>
    <mergeCell ref="A69:A71"/>
    <mergeCell ref="B69:B71"/>
    <mergeCell ref="F69:F71"/>
    <mergeCell ref="J69:J71"/>
    <mergeCell ref="N69:N71"/>
    <mergeCell ref="C70:E70"/>
    <mergeCell ref="G70:I70"/>
    <mergeCell ref="K70:M70"/>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B27:E27"/>
    <mergeCell ref="F27:I27"/>
    <mergeCell ref="J27:M27"/>
    <mergeCell ref="O7:Q7"/>
    <mergeCell ref="N49:Q49"/>
    <mergeCell ref="A24:O24"/>
    <mergeCell ref="A26:I26"/>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s>
  <printOptions horizontalCentered="1" verticalCentered="1"/>
  <pageMargins left="0.25" right="0.25" top="0.5" bottom="0.5" header="0.5" footer="0.5"/>
  <pageSetup scale="44"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41"/>
  <sheetViews>
    <sheetView zoomScale="85" zoomScaleNormal="85" workbookViewId="0">
      <selection sqref="A1:M1"/>
    </sheetView>
  </sheetViews>
  <sheetFormatPr defaultColWidth="9.453125" defaultRowHeight="12.5"/>
  <cols>
    <col min="1" max="1" width="56.453125" customWidth="1"/>
    <col min="2" max="3" width="14.54296875" customWidth="1"/>
    <col min="4" max="4" width="13.7265625" customWidth="1"/>
    <col min="5" max="9" width="10.453125" customWidth="1"/>
    <col min="10" max="13" width="10.54296875" customWidth="1"/>
    <col min="14" max="14" width="10.453125" customWidth="1"/>
    <col min="15" max="15" width="12.54296875" customWidth="1"/>
    <col min="16" max="16" width="14.54296875" customWidth="1"/>
  </cols>
  <sheetData>
    <row r="1" spans="1:16" s="1209" customFormat="1" ht="13">
      <c r="A1" s="1329" t="s">
        <v>397</v>
      </c>
      <c r="B1" s="1329"/>
      <c r="C1" s="1329"/>
      <c r="D1" s="1329"/>
      <c r="E1" s="1329"/>
      <c r="F1" s="1329"/>
      <c r="G1" s="1329"/>
      <c r="H1" s="1329"/>
      <c r="I1" s="1329"/>
      <c r="J1" s="1329"/>
      <c r="K1" s="1329"/>
      <c r="L1" s="1329"/>
      <c r="M1" s="1329"/>
      <c r="N1" s="1329"/>
      <c r="O1" s="1329"/>
      <c r="P1" s="1329"/>
    </row>
    <row r="2" spans="1:16" s="1209" customFormat="1" ht="13">
      <c r="A2" s="1329" t="s">
        <v>1</v>
      </c>
      <c r="B2" s="1376"/>
      <c r="C2" s="1376"/>
      <c r="D2" s="1376"/>
      <c r="E2" s="1376"/>
      <c r="F2" s="1376"/>
      <c r="G2" s="1376"/>
      <c r="H2" s="1376"/>
      <c r="I2" s="1376"/>
      <c r="J2" s="1376"/>
      <c r="K2" s="1376"/>
      <c r="L2" s="1376"/>
      <c r="M2" s="1376"/>
      <c r="N2" s="1376"/>
      <c r="O2" s="1376"/>
      <c r="P2" s="1376"/>
    </row>
    <row r="3" spans="1:16" s="1209" customFormat="1" ht="13.5" thickBot="1">
      <c r="A3" s="1420" t="s">
        <v>785</v>
      </c>
      <c r="B3" s="1413"/>
      <c r="C3" s="1413"/>
      <c r="D3" s="1413"/>
      <c r="E3" s="1413"/>
      <c r="F3" s="1413"/>
      <c r="G3" s="1413"/>
      <c r="H3" s="1413"/>
      <c r="I3" s="1413"/>
      <c r="J3" s="1413"/>
      <c r="K3" s="1413"/>
      <c r="L3" s="1413"/>
      <c r="M3" s="1413"/>
      <c r="N3" s="1413"/>
      <c r="O3" s="1413"/>
      <c r="P3" s="1413"/>
    </row>
    <row r="4" spans="1:16" ht="13">
      <c r="A4" s="222"/>
      <c r="B4" s="1421" t="s">
        <v>398</v>
      </c>
      <c r="C4" s="1422"/>
      <c r="D4" s="1423"/>
      <c r="E4" s="1424" t="s">
        <v>3</v>
      </c>
      <c r="F4" s="1422"/>
      <c r="G4" s="1423"/>
      <c r="H4" s="1289" t="s">
        <v>4</v>
      </c>
      <c r="I4" s="1290"/>
      <c r="J4" s="1291"/>
      <c r="K4" s="1430" t="s">
        <v>399</v>
      </c>
      <c r="L4" s="1431"/>
      <c r="M4" s="1432"/>
      <c r="N4" s="1425" t="s">
        <v>400</v>
      </c>
      <c r="O4" s="1426"/>
      <c r="P4" s="1427"/>
    </row>
    <row r="5" spans="1:16" ht="13">
      <c r="A5" s="7"/>
      <c r="B5" s="106" t="s">
        <v>7</v>
      </c>
      <c r="C5" s="355" t="s">
        <v>8</v>
      </c>
      <c r="D5" s="450" t="s">
        <v>9</v>
      </c>
      <c r="E5" s="106" t="s">
        <v>7</v>
      </c>
      <c r="F5" s="355" t="s">
        <v>8</v>
      </c>
      <c r="G5" s="450" t="s">
        <v>9</v>
      </c>
      <c r="H5" s="106" t="s">
        <v>7</v>
      </c>
      <c r="I5" s="355" t="s">
        <v>8</v>
      </c>
      <c r="J5" s="450" t="s">
        <v>9</v>
      </c>
      <c r="K5" s="106" t="s">
        <v>7</v>
      </c>
      <c r="L5" s="355" t="s">
        <v>8</v>
      </c>
      <c r="M5" s="450" t="s">
        <v>9</v>
      </c>
      <c r="N5" s="106" t="s">
        <v>7</v>
      </c>
      <c r="O5" s="355" t="s">
        <v>8</v>
      </c>
      <c r="P5" s="450" t="s">
        <v>9</v>
      </c>
    </row>
    <row r="6" spans="1:16" ht="13">
      <c r="A6" s="107" t="s">
        <v>144</v>
      </c>
      <c r="B6" s="489"/>
      <c r="C6" s="85"/>
      <c r="D6" s="86"/>
      <c r="E6" s="489"/>
      <c r="F6" s="85"/>
      <c r="G6" s="86"/>
      <c r="H6" s="489"/>
      <c r="I6" s="85"/>
      <c r="J6" s="86"/>
      <c r="K6" s="520"/>
      <c r="L6" s="520"/>
      <c r="M6" s="520"/>
      <c r="N6" s="489"/>
      <c r="O6" s="85"/>
      <c r="P6" s="86"/>
    </row>
    <row r="7" spans="1:16">
      <c r="A7" s="493" t="s">
        <v>401</v>
      </c>
      <c r="B7" s="666">
        <v>689000</v>
      </c>
      <c r="C7" s="667">
        <v>611000</v>
      </c>
      <c r="D7" s="668">
        <v>1300000</v>
      </c>
      <c r="E7" s="671">
        <v>0</v>
      </c>
      <c r="F7" s="672">
        <v>0</v>
      </c>
      <c r="G7" s="679">
        <f>E7+F7</f>
        <v>0</v>
      </c>
      <c r="H7" s="680">
        <v>40429.0625</v>
      </c>
      <c r="I7" s="681">
        <v>35852.1875</v>
      </c>
      <c r="J7" s="669">
        <f>H7+I7</f>
        <v>76281.25</v>
      </c>
      <c r="K7" s="682">
        <f>+H7+40578</f>
        <v>81007.0625</v>
      </c>
      <c r="L7" s="682">
        <f>+I7+35984</f>
        <v>71836.1875</v>
      </c>
      <c r="M7" s="669">
        <f>K7+L7</f>
        <v>152843.25</v>
      </c>
      <c r="N7" s="108">
        <f>K7/B7</f>
        <v>0.11757193396226415</v>
      </c>
      <c r="O7" s="109">
        <f t="shared" ref="O7:P7" si="0">L7/C7</f>
        <v>0.1175715016366612</v>
      </c>
      <c r="P7" s="110">
        <f t="shared" si="0"/>
        <v>0.11757173076923078</v>
      </c>
    </row>
    <row r="8" spans="1:16">
      <c r="A8" s="1069" t="s">
        <v>14</v>
      </c>
      <c r="B8" s="671">
        <v>23273909.079999998</v>
      </c>
      <c r="C8" s="672">
        <v>20639126.919999998</v>
      </c>
      <c r="D8" s="668">
        <f>B8+C8</f>
        <v>43913036</v>
      </c>
      <c r="E8" s="671">
        <v>10922.542100000001</v>
      </c>
      <c r="F8" s="672">
        <v>9686.027900000001</v>
      </c>
      <c r="G8" s="668">
        <f>E8+F8</f>
        <v>20608.57</v>
      </c>
      <c r="H8" s="671">
        <v>62807.173000000003</v>
      </c>
      <c r="I8" s="672">
        <v>55696.927000000003</v>
      </c>
      <c r="J8" s="668">
        <f>H8+I8</f>
        <v>118504.1</v>
      </c>
      <c r="K8" s="683">
        <f>17653+H8</f>
        <v>80460.17300000001</v>
      </c>
      <c r="L8" s="683">
        <f>15655+I8</f>
        <v>71351.926999999996</v>
      </c>
      <c r="M8" s="683">
        <f>K8+L8</f>
        <v>151812.1</v>
      </c>
      <c r="N8" s="108">
        <f>K8/B8</f>
        <v>3.4570975044816159E-3</v>
      </c>
      <c r="O8" s="109">
        <f t="shared" ref="O8" si="1">L8/C8</f>
        <v>3.4571194448568274E-3</v>
      </c>
      <c r="P8" s="110">
        <f>M8/D8</f>
        <v>3.4571078164579651E-3</v>
      </c>
    </row>
    <row r="9" spans="1:16" ht="13.5" thickBot="1">
      <c r="A9" s="362"/>
      <c r="B9" s="673"/>
      <c r="C9" s="674"/>
      <c r="D9" s="675"/>
      <c r="E9" s="673"/>
      <c r="F9" s="674"/>
      <c r="G9" s="675"/>
      <c r="H9" s="673"/>
      <c r="I9" s="674"/>
      <c r="J9" s="675"/>
      <c r="K9" s="684"/>
      <c r="L9" s="684"/>
      <c r="M9" s="684"/>
      <c r="N9" s="184"/>
      <c r="O9" s="185"/>
      <c r="P9" s="186"/>
    </row>
    <row r="10" spans="1:16" ht="13.5" thickBot="1">
      <c r="A10" s="448" t="s">
        <v>402</v>
      </c>
      <c r="B10" s="676">
        <f>SUM(B7:B9)</f>
        <v>23962909.079999998</v>
      </c>
      <c r="C10" s="677">
        <f t="shared" ref="C10:M10" si="2">SUM(C7:C9)</f>
        <v>21250126.919999998</v>
      </c>
      <c r="D10" s="678">
        <f t="shared" si="2"/>
        <v>45213036</v>
      </c>
      <c r="E10" s="676">
        <f>SUM(E7:E9)</f>
        <v>10922.542100000001</v>
      </c>
      <c r="F10" s="677">
        <f t="shared" si="2"/>
        <v>9686.027900000001</v>
      </c>
      <c r="G10" s="678">
        <f t="shared" si="2"/>
        <v>20608.57</v>
      </c>
      <c r="H10" s="676">
        <f>SUM(H7:H9)</f>
        <v>103236.23550000001</v>
      </c>
      <c r="I10" s="677">
        <f t="shared" si="2"/>
        <v>91549.114499999996</v>
      </c>
      <c r="J10" s="678">
        <f t="shared" si="2"/>
        <v>194785.35</v>
      </c>
      <c r="K10" s="676">
        <f>SUM(K7:K9)</f>
        <v>161467.23550000001</v>
      </c>
      <c r="L10" s="677">
        <f t="shared" si="2"/>
        <v>143188.1145</v>
      </c>
      <c r="M10" s="678">
        <f t="shared" si="2"/>
        <v>304655.34999999998</v>
      </c>
      <c r="N10" s="213">
        <f>K10/B10</f>
        <v>6.7382150873645102E-3</v>
      </c>
      <c r="O10" s="214">
        <f t="shared" ref="O10" si="3">L10/C10</f>
        <v>6.7382239663347863E-3</v>
      </c>
      <c r="P10" s="215">
        <f t="shared" ref="P10" si="4">M10/D10</f>
        <v>6.7382192604805392E-3</v>
      </c>
    </row>
    <row r="11" spans="1:16" ht="13">
      <c r="A11" s="363"/>
      <c r="B11" s="685"/>
      <c r="C11" s="686"/>
      <c r="D11" s="687"/>
      <c r="E11" s="685"/>
      <c r="F11" s="686"/>
      <c r="G11" s="687"/>
      <c r="H11" s="685"/>
      <c r="I11" s="686"/>
      <c r="J11" s="687"/>
      <c r="K11" s="688"/>
      <c r="L11" s="688"/>
      <c r="M11" s="688"/>
      <c r="N11" s="108"/>
      <c r="O11" s="109"/>
      <c r="P11" s="110"/>
    </row>
    <row r="12" spans="1:16">
      <c r="A12" s="361"/>
      <c r="B12" s="685"/>
      <c r="C12" s="686"/>
      <c r="D12" s="687"/>
      <c r="E12" s="685"/>
      <c r="F12" s="686"/>
      <c r="G12" s="687"/>
      <c r="H12" s="685"/>
      <c r="I12" s="686"/>
      <c r="J12" s="687"/>
      <c r="K12" s="688"/>
      <c r="L12" s="688"/>
      <c r="M12" s="688"/>
      <c r="N12" s="108"/>
      <c r="O12" s="109"/>
      <c r="P12" s="110"/>
    </row>
    <row r="13" spans="1:16" ht="18" customHeight="1">
      <c r="A13" s="107" t="s">
        <v>403</v>
      </c>
      <c r="B13" s="689"/>
      <c r="C13" s="690"/>
      <c r="D13" s="691"/>
      <c r="E13" s="692"/>
      <c r="F13" s="690"/>
      <c r="G13" s="691"/>
      <c r="H13" s="689"/>
      <c r="I13" s="690"/>
      <c r="J13" s="691"/>
      <c r="K13" s="693"/>
      <c r="L13" s="693"/>
      <c r="M13" s="693"/>
      <c r="N13" s="111"/>
      <c r="O13" s="112"/>
      <c r="P13" s="113"/>
    </row>
    <row r="14" spans="1:16" s="4" customFormat="1">
      <c r="A14" s="443" t="s">
        <v>404</v>
      </c>
      <c r="B14" s="663">
        <v>52125</v>
      </c>
      <c r="C14" s="664">
        <v>22875</v>
      </c>
      <c r="D14" s="665">
        <f t="shared" ref="D14:D18" si="5">B14+C14</f>
        <v>75000</v>
      </c>
      <c r="E14" s="694">
        <v>4336.5236000000004</v>
      </c>
      <c r="F14" s="695">
        <v>3845.5963999999999</v>
      </c>
      <c r="G14" s="696">
        <f t="shared" ref="G14:G18" si="6">E14+F14</f>
        <v>8182.1200000000008</v>
      </c>
      <c r="H14" s="663">
        <v>13375.291999999999</v>
      </c>
      <c r="I14" s="697">
        <v>11861.108</v>
      </c>
      <c r="J14" s="698">
        <f t="shared" ref="J14:J18" si="7">H14+I14</f>
        <v>25236.400000000001</v>
      </c>
      <c r="K14" s="696">
        <f>+H14+19805.3274</f>
        <v>33180.619399999996</v>
      </c>
      <c r="L14" s="696">
        <f>+I14+12888.0426</f>
        <v>24749.150600000001</v>
      </c>
      <c r="M14" s="696">
        <f t="shared" ref="M14:M22" si="8">K14+L14</f>
        <v>57929.77</v>
      </c>
      <c r="N14" s="444">
        <f t="shared" ref="N14:N21" si="9">K14/B14</f>
        <v>0.63655864556354913</v>
      </c>
      <c r="O14" s="445">
        <f t="shared" ref="O14:O21" si="10">L14/C14</f>
        <v>1.0819300808743171</v>
      </c>
      <c r="P14" s="446">
        <f t="shared" ref="P14:P21" si="11">M14/D14</f>
        <v>0.77239693333333326</v>
      </c>
    </row>
    <row r="15" spans="1:16">
      <c r="A15" s="424" t="s">
        <v>405</v>
      </c>
      <c r="B15" s="666">
        <v>39750</v>
      </c>
      <c r="C15" s="667">
        <v>35250</v>
      </c>
      <c r="D15" s="668">
        <f>B15+C15</f>
        <v>75000</v>
      </c>
      <c r="E15" s="699">
        <v>0</v>
      </c>
      <c r="F15" s="681">
        <v>0</v>
      </c>
      <c r="G15" s="683">
        <f t="shared" si="6"/>
        <v>0</v>
      </c>
      <c r="H15" s="700">
        <v>0</v>
      </c>
      <c r="I15" s="672">
        <v>0</v>
      </c>
      <c r="J15" s="701">
        <f t="shared" si="7"/>
        <v>0</v>
      </c>
      <c r="K15" s="702">
        <v>0</v>
      </c>
      <c r="L15" s="702">
        <v>0</v>
      </c>
      <c r="M15" s="702">
        <f t="shared" si="8"/>
        <v>0</v>
      </c>
      <c r="N15" s="108">
        <f t="shared" si="9"/>
        <v>0</v>
      </c>
      <c r="O15" s="109">
        <f t="shared" si="10"/>
        <v>0</v>
      </c>
      <c r="P15" s="110">
        <f t="shared" si="11"/>
        <v>0</v>
      </c>
    </row>
    <row r="16" spans="1:16">
      <c r="A16" s="424" t="s">
        <v>406</v>
      </c>
      <c r="B16" s="666">
        <v>39750</v>
      </c>
      <c r="C16" s="667">
        <v>35250</v>
      </c>
      <c r="D16" s="669">
        <f t="shared" si="5"/>
        <v>75000</v>
      </c>
      <c r="E16" s="699">
        <v>0</v>
      </c>
      <c r="F16" s="681">
        <v>0</v>
      </c>
      <c r="G16" s="669">
        <f t="shared" si="6"/>
        <v>0</v>
      </c>
      <c r="H16" s="700">
        <v>0</v>
      </c>
      <c r="I16" s="672">
        <v>0</v>
      </c>
      <c r="J16" s="701">
        <f t="shared" si="7"/>
        <v>0</v>
      </c>
      <c r="K16" s="702">
        <v>0</v>
      </c>
      <c r="L16" s="702">
        <v>0</v>
      </c>
      <c r="M16" s="702">
        <f t="shared" si="8"/>
        <v>0</v>
      </c>
      <c r="N16" s="108">
        <f t="shared" si="9"/>
        <v>0</v>
      </c>
      <c r="O16" s="109">
        <f t="shared" si="10"/>
        <v>0</v>
      </c>
      <c r="P16" s="110">
        <f t="shared" si="11"/>
        <v>0</v>
      </c>
    </row>
    <row r="17" spans="1:20">
      <c r="A17" s="425" t="s">
        <v>407</v>
      </c>
      <c r="B17" s="666">
        <v>11925</v>
      </c>
      <c r="C17" s="667">
        <v>10575</v>
      </c>
      <c r="D17" s="668">
        <f t="shared" si="5"/>
        <v>22500</v>
      </c>
      <c r="E17" s="699">
        <v>0</v>
      </c>
      <c r="F17" s="681">
        <v>0</v>
      </c>
      <c r="G17" s="683">
        <f t="shared" si="6"/>
        <v>0</v>
      </c>
      <c r="H17" s="700">
        <v>0</v>
      </c>
      <c r="I17" s="672">
        <v>0</v>
      </c>
      <c r="J17" s="701">
        <f t="shared" si="7"/>
        <v>0</v>
      </c>
      <c r="K17" s="702">
        <v>0</v>
      </c>
      <c r="L17" s="702">
        <v>0</v>
      </c>
      <c r="M17" s="702">
        <f t="shared" si="8"/>
        <v>0</v>
      </c>
      <c r="N17" s="108">
        <f t="shared" si="9"/>
        <v>0</v>
      </c>
      <c r="O17" s="109">
        <f t="shared" si="10"/>
        <v>0</v>
      </c>
      <c r="P17" s="110">
        <f t="shared" si="11"/>
        <v>0</v>
      </c>
    </row>
    <row r="18" spans="1:20">
      <c r="A18" s="426" t="s">
        <v>408</v>
      </c>
      <c r="B18" s="666">
        <v>238500</v>
      </c>
      <c r="C18" s="667">
        <v>211500</v>
      </c>
      <c r="D18" s="668">
        <f t="shared" si="5"/>
        <v>450000</v>
      </c>
      <c r="E18" s="699">
        <v>0</v>
      </c>
      <c r="F18" s="681">
        <v>0</v>
      </c>
      <c r="G18" s="683">
        <f t="shared" si="6"/>
        <v>0</v>
      </c>
      <c r="H18" s="700">
        <v>0</v>
      </c>
      <c r="I18" s="672">
        <v>0</v>
      </c>
      <c r="J18" s="701">
        <f t="shared" si="7"/>
        <v>0</v>
      </c>
      <c r="K18" s="702">
        <v>0</v>
      </c>
      <c r="L18" s="702">
        <v>0</v>
      </c>
      <c r="M18" s="702">
        <f t="shared" si="8"/>
        <v>0</v>
      </c>
      <c r="N18" s="108">
        <f t="shared" si="9"/>
        <v>0</v>
      </c>
      <c r="O18" s="109">
        <f t="shared" si="10"/>
        <v>0</v>
      </c>
      <c r="P18" s="110">
        <f t="shared" si="11"/>
        <v>0</v>
      </c>
    </row>
    <row r="19" spans="1:20">
      <c r="A19" s="426" t="s">
        <v>409</v>
      </c>
      <c r="B19" s="666">
        <v>79500</v>
      </c>
      <c r="C19" s="667">
        <v>70500</v>
      </c>
      <c r="D19" s="668">
        <f t="shared" ref="D19:D21" si="12">B19+C19</f>
        <v>150000</v>
      </c>
      <c r="E19" s="699">
        <v>0</v>
      </c>
      <c r="F19" s="681">
        <v>0</v>
      </c>
      <c r="G19" s="683">
        <f t="shared" ref="G19:G21" si="13">E19+F19</f>
        <v>0</v>
      </c>
      <c r="H19" s="700">
        <v>0</v>
      </c>
      <c r="I19" s="672">
        <v>0</v>
      </c>
      <c r="J19" s="701">
        <f t="shared" ref="J19:J21" si="14">H19+I19</f>
        <v>0</v>
      </c>
      <c r="K19" s="702">
        <v>0</v>
      </c>
      <c r="L19" s="702">
        <v>0</v>
      </c>
      <c r="M19" s="702">
        <f t="shared" si="8"/>
        <v>0</v>
      </c>
      <c r="N19" s="108">
        <f t="shared" si="9"/>
        <v>0</v>
      </c>
      <c r="O19" s="109">
        <f t="shared" si="10"/>
        <v>0</v>
      </c>
      <c r="P19" s="110">
        <f t="shared" si="11"/>
        <v>0</v>
      </c>
    </row>
    <row r="20" spans="1:20">
      <c r="A20" s="426" t="s">
        <v>410</v>
      </c>
      <c r="B20" s="666">
        <v>159000</v>
      </c>
      <c r="C20" s="667">
        <v>141000</v>
      </c>
      <c r="D20" s="669">
        <f t="shared" si="12"/>
        <v>300000</v>
      </c>
      <c r="E20" s="699">
        <v>0</v>
      </c>
      <c r="F20" s="681">
        <v>0</v>
      </c>
      <c r="G20" s="683">
        <f t="shared" ref="G20" si="15">E20+F20</f>
        <v>0</v>
      </c>
      <c r="H20" s="700">
        <v>0</v>
      </c>
      <c r="I20" s="672">
        <v>0</v>
      </c>
      <c r="J20" s="701">
        <f t="shared" ref="J20" si="16">H20+I20</f>
        <v>0</v>
      </c>
      <c r="K20" s="1143">
        <v>0</v>
      </c>
      <c r="L20" s="1143">
        <v>0</v>
      </c>
      <c r="M20" s="1143">
        <f t="shared" si="8"/>
        <v>0</v>
      </c>
      <c r="N20" s="108">
        <f t="shared" si="9"/>
        <v>0</v>
      </c>
      <c r="O20" s="109">
        <f t="shared" si="10"/>
        <v>0</v>
      </c>
      <c r="P20" s="110">
        <f t="shared" si="11"/>
        <v>0</v>
      </c>
    </row>
    <row r="21" spans="1:20">
      <c r="A21" s="411" t="s">
        <v>411</v>
      </c>
      <c r="B21" s="666">
        <v>62550</v>
      </c>
      <c r="C21" s="667">
        <v>27450</v>
      </c>
      <c r="D21" s="668">
        <f t="shared" si="12"/>
        <v>90000</v>
      </c>
      <c r="E21" s="699">
        <v>19326.948199999999</v>
      </c>
      <c r="F21" s="681">
        <v>17138.9918</v>
      </c>
      <c r="G21" s="683">
        <f t="shared" si="13"/>
        <v>36465.94</v>
      </c>
      <c r="H21" s="700">
        <v>23840.025399999999</v>
      </c>
      <c r="I21" s="672">
        <v>21141.154600000002</v>
      </c>
      <c r="J21" s="701">
        <f t="shared" si="14"/>
        <v>44981.18</v>
      </c>
      <c r="K21" s="702">
        <f>+H21+15844</f>
        <v>39684.025399999999</v>
      </c>
      <c r="L21" s="702">
        <f>+I21+14051</f>
        <v>35192.154600000002</v>
      </c>
      <c r="M21" s="702">
        <f t="shared" si="8"/>
        <v>74876.179999999993</v>
      </c>
      <c r="N21" s="108">
        <f t="shared" si="9"/>
        <v>0.63443685691446838</v>
      </c>
      <c r="O21" s="109">
        <f t="shared" si="10"/>
        <v>1.2820457049180329</v>
      </c>
      <c r="P21" s="110">
        <f t="shared" si="11"/>
        <v>0.83195755555555551</v>
      </c>
    </row>
    <row r="22" spans="1:20">
      <c r="A22" s="411" t="s">
        <v>412</v>
      </c>
      <c r="B22" s="27">
        <v>79500</v>
      </c>
      <c r="C22" s="28">
        <v>70500</v>
      </c>
      <c r="D22" s="670">
        <f>B22+C22</f>
        <v>150000</v>
      </c>
      <c r="E22" s="182">
        <v>0</v>
      </c>
      <c r="F22" s="28">
        <v>0</v>
      </c>
      <c r="G22" s="29">
        <f>E22+F22</f>
        <v>0</v>
      </c>
      <c r="H22" s="30">
        <v>0</v>
      </c>
      <c r="I22" s="28">
        <v>0</v>
      </c>
      <c r="J22" s="29">
        <f>H22+I22</f>
        <v>0</v>
      </c>
      <c r="K22" s="183">
        <v>0</v>
      </c>
      <c r="L22" s="183">
        <v>0</v>
      </c>
      <c r="M22" s="702">
        <f t="shared" si="8"/>
        <v>0</v>
      </c>
      <c r="N22" s="108">
        <f>K22/B22</f>
        <v>0</v>
      </c>
      <c r="O22" s="109">
        <f>L22/C22</f>
        <v>0</v>
      </c>
      <c r="P22" s="110">
        <f>M22/D22</f>
        <v>0</v>
      </c>
    </row>
    <row r="23" spans="1:20">
      <c r="A23" s="24"/>
      <c r="B23" s="27"/>
      <c r="C23" s="28"/>
      <c r="D23" s="114"/>
      <c r="E23" s="183"/>
      <c r="F23" s="28"/>
      <c r="G23" s="114"/>
      <c r="H23" s="31"/>
      <c r="I23" s="32"/>
      <c r="J23" s="33"/>
      <c r="K23" s="31"/>
      <c r="L23" s="31"/>
      <c r="M23" s="31"/>
      <c r="N23" s="108"/>
      <c r="O23" s="109"/>
      <c r="P23" s="110"/>
    </row>
    <row r="24" spans="1:20">
      <c r="A24" s="24"/>
      <c r="B24" s="187"/>
      <c r="C24" s="188"/>
      <c r="D24" s="189"/>
      <c r="E24" s="190"/>
      <c r="F24" s="188"/>
      <c r="G24" s="189"/>
      <c r="H24" s="31"/>
      <c r="I24" s="32"/>
      <c r="J24" s="33"/>
      <c r="K24" s="31"/>
      <c r="L24" s="31"/>
      <c r="M24" s="31"/>
      <c r="N24" s="184"/>
      <c r="O24" s="185"/>
      <c r="P24" s="186"/>
    </row>
    <row r="25" spans="1:20" ht="13">
      <c r="A25" s="216" t="s">
        <v>413</v>
      </c>
      <c r="B25" s="703">
        <f t="shared" ref="B25:I25" si="17">SUM(B14:B24)</f>
        <v>762600</v>
      </c>
      <c r="C25" s="704">
        <f t="shared" si="17"/>
        <v>624900</v>
      </c>
      <c r="D25" s="705">
        <f t="shared" si="17"/>
        <v>1387500</v>
      </c>
      <c r="E25" s="703">
        <f t="shared" si="17"/>
        <v>23663.471799999999</v>
      </c>
      <c r="F25" s="704">
        <f t="shared" si="17"/>
        <v>20984.588199999998</v>
      </c>
      <c r="G25" s="705">
        <f t="shared" si="17"/>
        <v>44648.060000000005</v>
      </c>
      <c r="H25" s="703">
        <f t="shared" si="17"/>
        <v>37215.3174</v>
      </c>
      <c r="I25" s="704">
        <f t="shared" si="17"/>
        <v>33002.262600000002</v>
      </c>
      <c r="J25" s="705">
        <f t="shared" ref="J25" si="18">SUM(J14:J24)</f>
        <v>70217.58</v>
      </c>
      <c r="K25" s="706">
        <f>SUM(K14:K22)</f>
        <v>72864.644799999995</v>
      </c>
      <c r="L25" s="706">
        <f>SUM(L14:L22)</f>
        <v>59941.305200000003</v>
      </c>
      <c r="M25" s="706">
        <f>SUM(M14:M22)</f>
        <v>132805.94999999998</v>
      </c>
      <c r="N25" s="202">
        <f>K25/B25</f>
        <v>9.5547659061106738E-2</v>
      </c>
      <c r="O25" s="203">
        <f t="shared" ref="O25" si="19">L25/C25</f>
        <v>9.5921435749719966E-2</v>
      </c>
      <c r="P25" s="204">
        <f t="shared" ref="P25" si="20">M25/D25</f>
        <v>9.5715999999999982E-2</v>
      </c>
    </row>
    <row r="26" spans="1:20" ht="13">
      <c r="A26" s="8"/>
    </row>
    <row r="27" spans="1:20" ht="14.25" customHeight="1">
      <c r="A27" s="1428"/>
      <c r="B27" s="1429"/>
      <c r="C27" s="1429"/>
      <c r="D27" s="1429"/>
      <c r="E27" s="1429"/>
      <c r="F27" s="1429"/>
      <c r="G27" s="1429"/>
      <c r="H27" s="1429"/>
      <c r="I27" s="1429"/>
      <c r="J27" s="1429"/>
      <c r="K27" s="1429"/>
      <c r="L27" s="1429"/>
      <c r="M27" s="1429"/>
      <c r="N27" s="1429"/>
      <c r="O27" s="1429"/>
      <c r="P27" s="1429"/>
      <c r="Q27" s="47"/>
      <c r="R27" s="47"/>
      <c r="S27" s="47"/>
      <c r="T27" s="47"/>
    </row>
    <row r="28" spans="1:20">
      <c r="A28" s="198"/>
      <c r="B28" s="257"/>
      <c r="C28" s="257"/>
      <c r="D28" s="257"/>
      <c r="E28" s="257"/>
      <c r="F28" s="257"/>
      <c r="G28" s="257"/>
      <c r="H28" s="257"/>
      <c r="I28" s="1137"/>
      <c r="J28" s="1137"/>
      <c r="K28" s="257"/>
      <c r="L28" s="257"/>
      <c r="M28" s="257"/>
    </row>
    <row r="29" spans="1:20" ht="14.25" customHeight="1">
      <c r="A29" s="1397" t="s">
        <v>161</v>
      </c>
      <c r="B29" s="1397"/>
      <c r="C29" s="1397"/>
      <c r="D29" s="1397"/>
      <c r="E29" s="1397"/>
      <c r="F29" s="1397"/>
      <c r="G29" s="1397"/>
      <c r="H29" s="1397"/>
      <c r="I29" s="1397"/>
      <c r="J29" s="1397"/>
      <c r="K29" s="1397"/>
      <c r="L29" s="1397"/>
      <c r="M29" s="1397"/>
      <c r="N29" s="1397"/>
      <c r="O29" s="1397"/>
      <c r="P29" s="1397"/>
    </row>
    <row r="30" spans="1:20" ht="12.75" customHeight="1">
      <c r="A30" s="48"/>
      <c r="I30" s="150"/>
      <c r="J30" s="150"/>
    </row>
    <row r="31" spans="1:20">
      <c r="A31" s="48"/>
      <c r="B31" s="48"/>
      <c r="C31" s="48"/>
      <c r="D31" s="48"/>
      <c r="E31" s="48"/>
      <c r="F31" s="48"/>
      <c r="G31" s="48"/>
      <c r="H31" s="48"/>
      <c r="I31" s="48"/>
      <c r="J31" s="1142"/>
      <c r="K31" s="48"/>
      <c r="L31" s="48"/>
      <c r="M31" s="48"/>
      <c r="N31" s="48"/>
      <c r="O31" s="48"/>
    </row>
    <row r="32" spans="1:20">
      <c r="B32" s="352"/>
      <c r="C32" s="352"/>
      <c r="D32" s="352"/>
      <c r="E32" s="1141"/>
      <c r="F32" s="1141"/>
      <c r="G32" s="352"/>
      <c r="H32" s="352"/>
      <c r="I32" s="352"/>
      <c r="J32" s="352"/>
      <c r="K32" s="352"/>
      <c r="L32" s="352"/>
      <c r="M32" s="352"/>
      <c r="N32" s="352"/>
      <c r="O32" s="352"/>
      <c r="P32" s="352"/>
    </row>
    <row r="33" spans="1:17">
      <c r="B33" s="1233"/>
      <c r="C33" s="1233"/>
      <c r="D33" s="352"/>
      <c r="E33" s="352"/>
      <c r="F33" s="352"/>
      <c r="G33" s="352"/>
      <c r="H33" s="352"/>
      <c r="I33" s="352"/>
      <c r="J33" s="352"/>
      <c r="K33" s="1141"/>
      <c r="L33" s="352"/>
      <c r="M33" s="352"/>
      <c r="N33" s="352"/>
      <c r="O33" s="352"/>
      <c r="P33" s="352"/>
      <c r="Q33" s="2"/>
    </row>
    <row r="34" spans="1:17">
      <c r="B34" s="1233"/>
      <c r="C34" s="1233"/>
      <c r="D34" s="49"/>
      <c r="E34" s="49"/>
      <c r="F34" s="49"/>
      <c r="G34" s="49"/>
      <c r="H34" s="49"/>
      <c r="I34" s="49"/>
      <c r="J34" s="49"/>
      <c r="K34" s="49"/>
      <c r="L34" s="49"/>
      <c r="M34" s="49"/>
      <c r="N34" s="49"/>
      <c r="O34" s="49"/>
      <c r="P34" s="49"/>
      <c r="Q34" s="2"/>
    </row>
    <row r="35" spans="1:17">
      <c r="B35" s="1233"/>
      <c r="C35" s="1233"/>
      <c r="D35" s="2"/>
      <c r="E35" s="2"/>
      <c r="F35" s="2"/>
      <c r="G35" s="2"/>
      <c r="H35" s="2"/>
      <c r="I35" s="2"/>
      <c r="J35" s="2"/>
      <c r="K35" s="2"/>
      <c r="L35" s="2"/>
      <c r="M35" s="2"/>
      <c r="N35" s="2"/>
      <c r="O35" s="2"/>
      <c r="P35" s="2"/>
    </row>
    <row r="36" spans="1:17">
      <c r="B36" s="1233"/>
      <c r="C36" s="1233"/>
      <c r="D36" s="2"/>
      <c r="E36" s="2"/>
      <c r="F36" s="2"/>
      <c r="G36" s="2"/>
      <c r="H36" s="2"/>
      <c r="I36" s="2"/>
      <c r="J36" s="2"/>
      <c r="K36" s="2"/>
      <c r="L36" s="2"/>
      <c r="M36" s="2"/>
      <c r="N36" s="2"/>
      <c r="O36" s="2"/>
      <c r="P36" s="2"/>
    </row>
    <row r="37" spans="1:17">
      <c r="A37" s="2"/>
      <c r="B37" s="1233"/>
      <c r="C37" s="1233"/>
    </row>
    <row r="38" spans="1:17">
      <c r="B38" s="1233"/>
      <c r="C38" s="1233"/>
    </row>
    <row r="39" spans="1:17">
      <c r="B39" s="1233"/>
      <c r="C39" s="1233"/>
    </row>
    <row r="40" spans="1:17">
      <c r="B40" s="1233"/>
      <c r="C40" s="1233"/>
    </row>
    <row r="41" spans="1:17">
      <c r="B41" s="1233"/>
      <c r="C41" s="1233"/>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dimension ref="A1:R121"/>
  <sheetViews>
    <sheetView zoomScale="72" zoomScaleNormal="85" workbookViewId="0">
      <pane xSplit="1" topLeftCell="B1" activePane="topRight" state="frozen"/>
      <selection sqref="A1:M1"/>
      <selection pane="topRight" sqref="A1:M1"/>
    </sheetView>
  </sheetViews>
  <sheetFormatPr defaultRowHeight="12.5"/>
  <cols>
    <col min="1" max="1" width="23.81640625" customWidth="1"/>
    <col min="2" max="2" width="15.1796875" customWidth="1"/>
    <col min="3" max="5" width="14.81640625" customWidth="1"/>
    <col min="6" max="6" width="12.54296875" customWidth="1"/>
    <col min="7" max="10" width="18.1796875" customWidth="1"/>
    <col min="11" max="11" width="20.453125" customWidth="1"/>
    <col min="12" max="12" width="17.81640625" customWidth="1"/>
    <col min="13" max="13" width="13.453125" customWidth="1"/>
    <col min="14" max="14" width="23" customWidth="1"/>
    <col min="15" max="15" width="15.81640625" customWidth="1"/>
    <col min="16" max="16" width="12.54296875" customWidth="1"/>
    <col min="17" max="17" width="14.453125" customWidth="1"/>
    <col min="18" max="18" width="10.54296875" customWidth="1"/>
    <col min="19" max="19" width="14.81640625" customWidth="1"/>
    <col min="20" max="20" width="14.54296875" customWidth="1"/>
    <col min="21" max="21" width="15.1796875" customWidth="1"/>
    <col min="22" max="22" width="14.54296875" customWidth="1"/>
    <col min="23" max="23" width="16.1796875" customWidth="1"/>
    <col min="24" max="24" width="14.1796875" customWidth="1"/>
    <col min="25" max="25" width="14.453125" customWidth="1"/>
    <col min="27" max="27" width="13.54296875" customWidth="1"/>
    <col min="28" max="28" width="14.453125" customWidth="1"/>
    <col min="29" max="29" width="12.453125" customWidth="1"/>
    <col min="30" max="30" width="11.81640625" customWidth="1"/>
    <col min="31" max="31" width="13.81640625" customWidth="1"/>
    <col min="32" max="32" width="12.81640625" customWidth="1"/>
    <col min="33" max="33" width="11.54296875" customWidth="1"/>
    <col min="35" max="35" width="12.1796875" customWidth="1"/>
    <col min="36" max="36" width="13" customWidth="1"/>
    <col min="37" max="37" width="12.1796875" customWidth="1"/>
    <col min="38" max="38" width="16.453125" customWidth="1"/>
    <col min="39" max="40" width="12.453125" customWidth="1"/>
    <col min="41" max="41" width="13" customWidth="1"/>
    <col min="42" max="42" width="11.54296875" customWidth="1"/>
    <col min="43" max="43" width="13.54296875" customWidth="1"/>
    <col min="44" max="44" width="12.453125" customWidth="1"/>
    <col min="45" max="45" width="12.1796875" customWidth="1"/>
    <col min="46" max="46" width="14.54296875" customWidth="1"/>
    <col min="47" max="47" width="12.453125" customWidth="1"/>
    <col min="48" max="48" width="15.1796875" customWidth="1"/>
    <col min="49" max="49" width="12.81640625" customWidth="1"/>
    <col min="50" max="50" width="9.54296875" customWidth="1"/>
    <col min="51" max="51" width="12.453125" customWidth="1"/>
    <col min="52" max="53" width="12.54296875" customWidth="1"/>
    <col min="54" max="54" width="13.54296875" customWidth="1"/>
    <col min="55" max="55" width="13" customWidth="1"/>
    <col min="56" max="56" width="15.453125" customWidth="1"/>
    <col min="57" max="57" width="12.54296875" customWidth="1"/>
    <col min="58" max="58" width="10" customWidth="1"/>
  </cols>
  <sheetData>
    <row r="1" spans="1:18" s="1209" customFormat="1" ht="18" customHeight="1">
      <c r="A1" s="1435" t="s">
        <v>773</v>
      </c>
      <c r="B1" s="1435"/>
      <c r="C1" s="1435"/>
      <c r="D1" s="1435"/>
      <c r="E1" s="1435"/>
      <c r="F1" s="1435"/>
      <c r="G1" s="1435"/>
      <c r="H1" s="1435"/>
      <c r="I1" s="1435"/>
      <c r="J1" s="1435"/>
      <c r="K1" s="1435"/>
      <c r="L1" s="1435"/>
      <c r="M1" s="1278"/>
    </row>
    <row r="2" spans="1:18" s="1209" customFormat="1" ht="15.5">
      <c r="A2" s="1436" t="s">
        <v>1</v>
      </c>
      <c r="B2" s="1436"/>
      <c r="C2" s="1436"/>
      <c r="D2" s="1436"/>
      <c r="E2" s="1436"/>
      <c r="F2" s="1436"/>
      <c r="G2" s="1436"/>
      <c r="H2" s="1436"/>
      <c r="I2" s="1436"/>
      <c r="J2" s="1436"/>
      <c r="K2" s="1436"/>
      <c r="L2" s="1436"/>
    </row>
    <row r="3" spans="1:18" s="1209" customFormat="1" ht="15.5">
      <c r="A3" s="1437" t="s">
        <v>785</v>
      </c>
      <c r="B3" s="1436"/>
      <c r="C3" s="1436"/>
      <c r="D3" s="1436"/>
      <c r="E3" s="1436"/>
      <c r="F3" s="1436"/>
      <c r="G3" s="1436"/>
      <c r="H3" s="1436"/>
      <c r="I3" s="1436"/>
      <c r="J3" s="1436"/>
      <c r="K3" s="1436"/>
      <c r="L3" s="1436"/>
    </row>
    <row r="4" spans="1:18" s="1209" customFormat="1" ht="13.5" thickBot="1">
      <c r="A4" s="1279" t="s">
        <v>414</v>
      </c>
    </row>
    <row r="5" spans="1:18" s="992" customFormat="1" ht="102.75" customHeight="1" thickBot="1">
      <c r="A5" s="1125" t="s">
        <v>415</v>
      </c>
      <c r="B5" s="1126" t="s">
        <v>762</v>
      </c>
      <c r="C5" s="1126" t="s">
        <v>765</v>
      </c>
      <c r="D5" s="1126" t="s">
        <v>418</v>
      </c>
      <c r="E5" s="1181" t="s">
        <v>766</v>
      </c>
      <c r="F5" s="1126" t="s">
        <v>897</v>
      </c>
      <c r="G5" s="1126" t="s">
        <v>767</v>
      </c>
      <c r="H5" s="1126" t="s">
        <v>768</v>
      </c>
      <c r="I5" s="1126" t="s">
        <v>420</v>
      </c>
      <c r="J5" s="1126" t="s">
        <v>769</v>
      </c>
      <c r="K5" s="1126" t="s">
        <v>770</v>
      </c>
      <c r="L5" s="1126" t="s">
        <v>421</v>
      </c>
      <c r="M5" s="991"/>
      <c r="N5" s="991"/>
      <c r="O5" s="991"/>
      <c r="P5" s="991"/>
      <c r="Q5" s="991"/>
      <c r="R5" s="991"/>
    </row>
    <row r="6" spans="1:18" ht="13">
      <c r="A6" s="1107" t="s">
        <v>422</v>
      </c>
      <c r="B6" s="1108" t="s">
        <v>361</v>
      </c>
      <c r="C6" s="1109" t="s">
        <v>361</v>
      </c>
      <c r="D6" s="1109" t="s">
        <v>361</v>
      </c>
      <c r="E6" s="1109" t="s">
        <v>361</v>
      </c>
      <c r="F6" s="1109" t="s">
        <v>361</v>
      </c>
      <c r="G6" s="1109" t="s">
        <v>361</v>
      </c>
      <c r="H6" s="1109" t="s">
        <v>361</v>
      </c>
      <c r="I6" s="1109" t="s">
        <v>361</v>
      </c>
      <c r="J6" s="1109" t="s">
        <v>361</v>
      </c>
      <c r="K6" s="1109" t="s">
        <v>361</v>
      </c>
      <c r="L6" s="1109" t="s">
        <v>361</v>
      </c>
    </row>
    <row r="7" spans="1:18" ht="13">
      <c r="A7" s="1110" t="s">
        <v>423</v>
      </c>
      <c r="B7" s="522" t="s">
        <v>361</v>
      </c>
      <c r="C7" s="1111" t="s">
        <v>361</v>
      </c>
      <c r="D7" s="1112"/>
      <c r="E7" s="1111" t="s">
        <v>361</v>
      </c>
      <c r="F7" s="1112"/>
      <c r="G7" s="1113" t="s">
        <v>361</v>
      </c>
      <c r="H7" s="1113" t="s">
        <v>361</v>
      </c>
      <c r="I7" s="1113" t="s">
        <v>361</v>
      </c>
      <c r="J7" s="1113" t="s">
        <v>361</v>
      </c>
      <c r="K7" s="1113" t="s">
        <v>361</v>
      </c>
      <c r="L7" s="1113" t="s">
        <v>361</v>
      </c>
    </row>
    <row r="8" spans="1:18">
      <c r="A8" s="1110" t="s">
        <v>424</v>
      </c>
      <c r="B8" s="1255">
        <v>1213009</v>
      </c>
      <c r="C8" s="1147">
        <v>27266</v>
      </c>
      <c r="D8" s="1112">
        <f>C8/B8</f>
        <v>2.2477986560693285E-2</v>
      </c>
      <c r="E8" s="1147">
        <v>36619</v>
      </c>
      <c r="F8" s="1112">
        <v>0.74458614380512844</v>
      </c>
      <c r="G8" s="1159">
        <v>343.94497279160032</v>
      </c>
      <c r="H8" s="1159">
        <v>377.87457566167205</v>
      </c>
      <c r="I8" s="1159">
        <v>7.069625042178633E-2</v>
      </c>
      <c r="J8" s="1159">
        <v>16.739128031260616</v>
      </c>
      <c r="K8" s="1159">
        <v>17.512738879932112</v>
      </c>
      <c r="L8" s="1162">
        <v>1338.7157769188295</v>
      </c>
    </row>
    <row r="9" spans="1:18">
      <c r="A9" s="1110" t="s">
        <v>425</v>
      </c>
      <c r="B9" s="1255">
        <v>117468.25011899999</v>
      </c>
      <c r="C9" s="1147">
        <v>2692</v>
      </c>
      <c r="D9" s="1112">
        <f>C9/B9</f>
        <v>2.2916830694871996E-2</v>
      </c>
      <c r="E9" s="1147">
        <v>3538</v>
      </c>
      <c r="F9" s="1112">
        <v>0.76088185415488974</v>
      </c>
      <c r="G9" s="1159">
        <v>279.96342384844155</v>
      </c>
      <c r="H9" s="1159">
        <v>302.01071656761047</v>
      </c>
      <c r="I9" s="1159">
        <v>6.9300424219909715E-2</v>
      </c>
      <c r="J9" s="1159">
        <v>12.511025185734631</v>
      </c>
      <c r="K9" s="1159">
        <v>13.218235289746493</v>
      </c>
      <c r="L9" s="1162">
        <v>1183.8014398240778</v>
      </c>
    </row>
    <row r="10" spans="1:18">
      <c r="A10" s="1110" t="s">
        <v>426</v>
      </c>
      <c r="B10" s="1255">
        <v>491864.09958500002</v>
      </c>
      <c r="C10" s="1147">
        <v>5417</v>
      </c>
      <c r="D10" s="1112">
        <f>C10/B10</f>
        <v>1.1013204672938074E-2</v>
      </c>
      <c r="E10" s="1147">
        <v>7917</v>
      </c>
      <c r="F10" s="1112">
        <v>0.68422382215485666</v>
      </c>
      <c r="G10" s="1159">
        <v>200.68280142319136</v>
      </c>
      <c r="H10" s="1159">
        <v>200.83935800432477</v>
      </c>
      <c r="I10" s="1159">
        <v>1.6812674173897223E-2</v>
      </c>
      <c r="J10" s="1159">
        <v>8.7799750230768794</v>
      </c>
      <c r="K10" s="1159">
        <v>8.7943526490691326</v>
      </c>
      <c r="L10" s="1162">
        <v>650.23252917542663</v>
      </c>
    </row>
    <row r="11" spans="1:18" ht="13">
      <c r="A11" s="1110" t="s">
        <v>427</v>
      </c>
      <c r="B11" s="1114" t="s">
        <v>361</v>
      </c>
      <c r="C11" s="1147"/>
      <c r="D11" s="1112"/>
      <c r="E11" s="1226"/>
      <c r="F11" s="1112"/>
      <c r="G11" s="1159" t="s">
        <v>361</v>
      </c>
      <c r="H11" s="1159" t="s">
        <v>361</v>
      </c>
      <c r="I11" s="1159" t="s">
        <v>361</v>
      </c>
      <c r="J11" s="1159" t="s">
        <v>361</v>
      </c>
      <c r="K11" s="1159" t="s">
        <v>361</v>
      </c>
      <c r="L11" s="1162" t="s">
        <v>361</v>
      </c>
    </row>
    <row r="12" spans="1:18">
      <c r="A12" s="1110" t="s">
        <v>428</v>
      </c>
      <c r="B12" s="1255">
        <v>722005</v>
      </c>
      <c r="C12" s="1147">
        <v>19765</v>
      </c>
      <c r="D12" s="1112">
        <f>C12/B12</f>
        <v>2.7375156681740433E-2</v>
      </c>
      <c r="E12" s="1226">
        <v>26133</v>
      </c>
      <c r="F12" s="1112">
        <v>0.75632342249263385</v>
      </c>
      <c r="G12" s="1159">
        <v>355.57613228543261</v>
      </c>
      <c r="H12" s="1159">
        <v>393.89570604580916</v>
      </c>
      <c r="I12" s="1159">
        <v>7.1515862686536882E-2</v>
      </c>
      <c r="J12" s="1159">
        <v>18.369519008353766</v>
      </c>
      <c r="K12" s="1159">
        <v>19.532038583360141</v>
      </c>
      <c r="L12" s="1162">
        <v>1543.3780560972455</v>
      </c>
    </row>
    <row r="13" spans="1:18">
      <c r="A13" s="1110" t="s">
        <v>429</v>
      </c>
      <c r="B13" s="1255">
        <v>1100330</v>
      </c>
      <c r="C13" s="1147">
        <v>15608</v>
      </c>
      <c r="D13" s="1112">
        <f>C13/B13</f>
        <v>1.4184835458453372E-2</v>
      </c>
      <c r="E13" s="1226">
        <v>21941</v>
      </c>
      <c r="F13" s="1112">
        <v>0.71136228977712956</v>
      </c>
      <c r="G13" s="1159">
        <v>268.50343707237971</v>
      </c>
      <c r="H13" s="1159">
        <v>283.10732965848183</v>
      </c>
      <c r="I13" s="1159">
        <v>5.0725521271145414E-2</v>
      </c>
      <c r="J13" s="1159">
        <v>11.185054215782712</v>
      </c>
      <c r="K13" s="1159">
        <v>11.191318131723261</v>
      </c>
      <c r="L13" s="1162">
        <v>814.04793575352892</v>
      </c>
    </row>
    <row r="14" spans="1:18" ht="13">
      <c r="A14" s="1110" t="s">
        <v>430</v>
      </c>
      <c r="B14" s="1114"/>
      <c r="C14" s="1147"/>
      <c r="D14" s="1112"/>
      <c r="E14" s="1226"/>
      <c r="F14" s="1112"/>
      <c r="G14" s="1159"/>
      <c r="H14" s="1159"/>
      <c r="I14" s="1159"/>
      <c r="J14" s="1159"/>
      <c r="K14" s="1159"/>
      <c r="L14" s="1162"/>
    </row>
    <row r="15" spans="1:18">
      <c r="A15" s="1110" t="s">
        <v>763</v>
      </c>
      <c r="B15" s="1270" t="s">
        <v>565</v>
      </c>
      <c r="C15" s="1147">
        <v>27381</v>
      </c>
      <c r="D15" s="1272" t="s">
        <v>565</v>
      </c>
      <c r="E15" s="1226">
        <v>28451</v>
      </c>
      <c r="F15" s="1112">
        <v>0.96239148008857334</v>
      </c>
      <c r="G15" s="1159">
        <v>304.09944721973773</v>
      </c>
      <c r="H15" s="1159">
        <v>325.83214268995289</v>
      </c>
      <c r="I15" s="1159">
        <v>6.4342017055586592E-2</v>
      </c>
      <c r="J15" s="1159">
        <v>15.360158719560063</v>
      </c>
      <c r="K15" s="1159">
        <v>15.815482681429282</v>
      </c>
      <c r="L15" s="1162">
        <v>1147.511272756916</v>
      </c>
    </row>
    <row r="16" spans="1:18">
      <c r="A16" s="1110" t="s">
        <v>764</v>
      </c>
      <c r="B16" s="1270" t="s">
        <v>565</v>
      </c>
      <c r="C16" s="1147">
        <v>7994</v>
      </c>
      <c r="D16" s="1272" t="s">
        <v>565</v>
      </c>
      <c r="E16" s="1226">
        <v>8159</v>
      </c>
      <c r="F16" s="1112">
        <v>0.97977693344772643</v>
      </c>
      <c r="G16" s="1159">
        <v>361.79846586468767</v>
      </c>
      <c r="H16" s="1159">
        <v>410.61770481732708</v>
      </c>
      <c r="I16" s="1159">
        <v>5.5477382161618752E-2</v>
      </c>
      <c r="J16" s="1159">
        <v>14.64515430322391</v>
      </c>
      <c r="K16" s="1159">
        <v>15.972117175377829</v>
      </c>
      <c r="L16" s="1162">
        <v>1474.9213535956601</v>
      </c>
    </row>
    <row r="17" spans="1:12">
      <c r="A17" s="1176" t="s">
        <v>781</v>
      </c>
      <c r="B17" s="1255">
        <v>756943.83687399991</v>
      </c>
      <c r="C17" s="1147">
        <v>14624</v>
      </c>
      <c r="D17" s="1112">
        <f>C17/B17</f>
        <v>1.9319795323776836E-2</v>
      </c>
      <c r="E17" s="1226">
        <v>15204</v>
      </c>
      <c r="F17" s="1112">
        <v>0.96185214417258613</v>
      </c>
      <c r="G17" s="1159">
        <v>312.08557115478385</v>
      </c>
      <c r="H17" s="1159">
        <v>340.69453216011414</v>
      </c>
      <c r="I17" s="1159">
        <v>7.621480422591885E-2</v>
      </c>
      <c r="J17" s="1159">
        <v>15.454514831782715</v>
      </c>
      <c r="K17" s="1159">
        <v>16.208262780362293</v>
      </c>
      <c r="L17" s="1162">
        <v>1287.31130674419</v>
      </c>
    </row>
    <row r="18" spans="1:12" ht="13">
      <c r="A18" s="1176" t="s">
        <v>838</v>
      </c>
      <c r="B18" s="1255">
        <v>148890.253906</v>
      </c>
      <c r="C18" s="1164" t="s">
        <v>361</v>
      </c>
      <c r="D18" s="1112"/>
      <c r="E18" s="1226" t="s">
        <v>361</v>
      </c>
      <c r="F18" s="1112"/>
      <c r="G18" s="1113" t="s">
        <v>361</v>
      </c>
      <c r="H18" s="1113" t="s">
        <v>361</v>
      </c>
      <c r="I18" s="1113" t="s">
        <v>361</v>
      </c>
      <c r="J18" s="1113" t="s">
        <v>361</v>
      </c>
      <c r="K18" s="1113" t="s">
        <v>361</v>
      </c>
      <c r="L18" s="1162" t="s">
        <v>361</v>
      </c>
    </row>
    <row r="19" spans="1:12" ht="13">
      <c r="A19" s="1188" t="s">
        <v>782</v>
      </c>
      <c r="B19" s="1114" t="s">
        <v>361</v>
      </c>
      <c r="C19" s="1147">
        <v>1981</v>
      </c>
      <c r="D19" s="1112"/>
      <c r="E19" s="1226">
        <v>12087</v>
      </c>
      <c r="F19" s="1112">
        <v>0.16390865464173424</v>
      </c>
      <c r="G19" s="1159">
        <v>158.14481070166661</v>
      </c>
      <c r="H19" s="1159">
        <v>158.14481070166661</v>
      </c>
      <c r="I19" s="1159">
        <v>0.11390541140837918</v>
      </c>
      <c r="J19" s="1159">
        <v>11.10795053003525</v>
      </c>
      <c r="K19" s="1159">
        <v>11.10795053003525</v>
      </c>
      <c r="L19" s="1159">
        <v>803.11557982959368</v>
      </c>
    </row>
    <row r="20" spans="1:12" ht="13">
      <c r="A20" s="1176" t="s">
        <v>783</v>
      </c>
      <c r="B20" s="1114" t="s">
        <v>361</v>
      </c>
      <c r="C20" s="1164" t="s">
        <v>361</v>
      </c>
      <c r="D20" s="1112"/>
      <c r="E20" s="1226" t="s">
        <v>361</v>
      </c>
      <c r="F20" s="1112"/>
      <c r="G20" s="1113" t="s">
        <v>361</v>
      </c>
      <c r="H20" s="1113" t="s">
        <v>361</v>
      </c>
      <c r="I20" s="1113" t="s">
        <v>361</v>
      </c>
      <c r="J20" s="1113" t="s">
        <v>361</v>
      </c>
      <c r="K20" s="1113" t="s">
        <v>361</v>
      </c>
      <c r="L20" s="1113" t="s">
        <v>361</v>
      </c>
    </row>
    <row r="21" spans="1:12" ht="13">
      <c r="A21" s="1115" t="s">
        <v>784</v>
      </c>
      <c r="B21" s="1116" t="s">
        <v>361</v>
      </c>
      <c r="C21" s="1165" t="s">
        <v>361</v>
      </c>
      <c r="D21" s="1117" t="s">
        <v>361</v>
      </c>
      <c r="E21" s="1227" t="s">
        <v>361</v>
      </c>
      <c r="F21" s="1117" t="s">
        <v>361</v>
      </c>
      <c r="G21" s="1117" t="s">
        <v>361</v>
      </c>
      <c r="H21" s="1117" t="s">
        <v>361</v>
      </c>
      <c r="I21" s="1117" t="s">
        <v>361</v>
      </c>
      <c r="J21" s="1117" t="s">
        <v>361</v>
      </c>
      <c r="K21" s="1117" t="s">
        <v>361</v>
      </c>
      <c r="L21" s="1117" t="s">
        <v>361</v>
      </c>
    </row>
    <row r="22" spans="1:12">
      <c r="A22" s="522" t="s">
        <v>436</v>
      </c>
      <c r="B22" s="1255">
        <v>562067</v>
      </c>
      <c r="C22" s="1147">
        <v>8950</v>
      </c>
      <c r="D22" s="1112">
        <f>C22/B22</f>
        <v>1.5923368566380876E-2</v>
      </c>
      <c r="E22" s="1147">
        <v>9281</v>
      </c>
      <c r="F22" s="1112">
        <v>0.96433573968322384</v>
      </c>
      <c r="G22" s="1159">
        <v>277.70540850959247</v>
      </c>
      <c r="H22" s="1159">
        <v>308.59912450383786</v>
      </c>
      <c r="I22" s="1159">
        <v>8.2451601899450791E-2</v>
      </c>
      <c r="J22" s="1159">
        <v>15.687567508376025</v>
      </c>
      <c r="K22" s="1159">
        <v>16.575069541895754</v>
      </c>
      <c r="L22" s="1162">
        <v>1330.1061914321733</v>
      </c>
    </row>
    <row r="23" spans="1:12">
      <c r="A23" s="1177" t="s">
        <v>326</v>
      </c>
      <c r="B23" s="1255">
        <v>367782</v>
      </c>
      <c r="C23" s="1147">
        <v>7177</v>
      </c>
      <c r="D23" s="1112">
        <f>C23/B23</f>
        <v>1.9514277479593889E-2</v>
      </c>
      <c r="E23" s="1147">
        <v>11074</v>
      </c>
      <c r="F23" s="1112">
        <v>0.64809463608452234</v>
      </c>
      <c r="G23" s="1159">
        <v>309.86663243694505</v>
      </c>
      <c r="H23" s="1159">
        <v>337.74478709766788</v>
      </c>
      <c r="I23" s="1159">
        <v>9.3973562351967771E-2</v>
      </c>
      <c r="J23" s="1159">
        <v>14.09249763132269</v>
      </c>
      <c r="K23" s="1159">
        <v>14.667916413540286</v>
      </c>
      <c r="L23" s="1162">
        <v>1197.1082835312959</v>
      </c>
    </row>
    <row r="24" spans="1:12">
      <c r="A24" s="1177" t="s">
        <v>437</v>
      </c>
      <c r="B24" s="1255">
        <v>1967</v>
      </c>
      <c r="C24" s="1147">
        <v>2</v>
      </c>
      <c r="D24" s="1112">
        <f>C24/B24</f>
        <v>1.0167768174885613E-3</v>
      </c>
      <c r="E24" s="1147">
        <v>2</v>
      </c>
      <c r="F24" s="1112">
        <v>1</v>
      </c>
      <c r="G24" s="1159">
        <v>545.13099999999997</v>
      </c>
      <c r="H24" s="1159">
        <v>545.13099999999997</v>
      </c>
      <c r="I24" s="1159">
        <v>7.188449999999999E-2</v>
      </c>
      <c r="J24" s="1159">
        <v>3.8169000000000004</v>
      </c>
      <c r="K24" s="1159">
        <v>3.8169000000000004</v>
      </c>
      <c r="L24" s="1162">
        <v>2165.0832970597539</v>
      </c>
    </row>
    <row r="25" spans="1:12">
      <c r="A25" s="1177" t="s">
        <v>774</v>
      </c>
      <c r="B25" s="1271" t="s">
        <v>565</v>
      </c>
      <c r="C25" s="1147">
        <v>2958</v>
      </c>
      <c r="D25" s="1272" t="s">
        <v>565</v>
      </c>
      <c r="E25" s="1147">
        <v>3082</v>
      </c>
      <c r="F25" s="1112">
        <v>0.95976638546398441</v>
      </c>
      <c r="G25" s="1159">
        <v>323.72163962137154</v>
      </c>
      <c r="H25" s="1159">
        <v>332.29194489520557</v>
      </c>
      <c r="I25" s="1159">
        <v>5.287933299526977E-2</v>
      </c>
      <c r="J25" s="1159">
        <v>10.805636815414456</v>
      </c>
      <c r="K25" s="1159">
        <v>11.003947565921537</v>
      </c>
      <c r="L25" s="1162">
        <v>881.24259957393565</v>
      </c>
    </row>
    <row r="26" spans="1:12" ht="14.5" customHeight="1">
      <c r="A26" s="1180" t="s">
        <v>823</v>
      </c>
      <c r="B26" s="1255">
        <v>82444</v>
      </c>
      <c r="C26" s="1147">
        <v>242</v>
      </c>
      <c r="D26" s="1112">
        <f>C26/B26</f>
        <v>2.9353257969045657E-3</v>
      </c>
      <c r="E26" s="1147">
        <v>249</v>
      </c>
      <c r="F26" s="1112">
        <v>0.9718875502008032</v>
      </c>
      <c r="G26" s="1159">
        <v>298.0288429752033</v>
      </c>
      <c r="H26" s="1159">
        <v>303.86952479338487</v>
      </c>
      <c r="I26" s="1159">
        <v>2.9810119834710477E-2</v>
      </c>
      <c r="J26" s="1159">
        <v>3.3246070247934276</v>
      </c>
      <c r="K26" s="1159">
        <v>3.4256061983471464</v>
      </c>
      <c r="L26" s="1162">
        <v>566.05910715768334</v>
      </c>
    </row>
    <row r="27" spans="1:12">
      <c r="A27" s="1178" t="s">
        <v>440</v>
      </c>
      <c r="B27" s="1255">
        <v>28937</v>
      </c>
      <c r="C27" s="1147">
        <v>30</v>
      </c>
      <c r="D27" s="1112">
        <f t="shared" ref="D27:D37" si="0">C27/B27</f>
        <v>1.0367349759823064E-3</v>
      </c>
      <c r="E27" s="1147">
        <v>259</v>
      </c>
      <c r="F27" s="1112">
        <v>0.11583011583011583</v>
      </c>
      <c r="G27" s="1159">
        <v>353.83706666666677</v>
      </c>
      <c r="H27" s="1159">
        <v>353.83706666666677</v>
      </c>
      <c r="I27" s="1159">
        <v>6.1404566666666688E-2</v>
      </c>
      <c r="J27" s="1159">
        <v>4.9197833333333323</v>
      </c>
      <c r="K27" s="1159">
        <v>8.9934166666666648</v>
      </c>
      <c r="L27" s="1162">
        <v>1398.1048495235127</v>
      </c>
    </row>
    <row r="28" spans="1:12">
      <c r="A28" s="1179" t="s">
        <v>441</v>
      </c>
      <c r="B28" s="1255">
        <v>115486</v>
      </c>
      <c r="C28" s="1147">
        <v>2149</v>
      </c>
      <c r="D28" s="1112">
        <f t="shared" si="0"/>
        <v>1.860831615953449E-2</v>
      </c>
      <c r="E28" s="1147">
        <v>3419</v>
      </c>
      <c r="F28" s="1112">
        <v>0.62854635858438135</v>
      </c>
      <c r="G28" s="1159">
        <v>256.75928757562519</v>
      </c>
      <c r="H28" s="1159">
        <v>261.36334295021851</v>
      </c>
      <c r="I28" s="1159">
        <v>3.9036072126572056E-2</v>
      </c>
      <c r="J28" s="1159">
        <v>10.327100558397712</v>
      </c>
      <c r="K28" s="1159">
        <v>10.565945509537782</v>
      </c>
      <c r="L28" s="1162">
        <v>835.18572819121891</v>
      </c>
    </row>
    <row r="29" spans="1:12">
      <c r="A29" s="1152" t="s">
        <v>442</v>
      </c>
      <c r="B29" s="1255">
        <v>425730</v>
      </c>
      <c r="C29" s="1147">
        <v>8704</v>
      </c>
      <c r="D29" s="1112">
        <f t="shared" si="0"/>
        <v>2.0444882907006787E-2</v>
      </c>
      <c r="E29" s="1147">
        <v>12330</v>
      </c>
      <c r="F29" s="1112">
        <v>0.70592051905920516</v>
      </c>
      <c r="G29" s="1159">
        <v>274.49548828123699</v>
      </c>
      <c r="H29" s="1159">
        <v>274.52796633730338</v>
      </c>
      <c r="I29" s="1159">
        <v>3.2602155905332025E-2</v>
      </c>
      <c r="J29" s="1159">
        <v>10.501036017919359</v>
      </c>
      <c r="K29" s="1159">
        <v>10.916585719205951</v>
      </c>
      <c r="L29" s="1162">
        <v>770.46842214549235</v>
      </c>
    </row>
    <row r="30" spans="1:12">
      <c r="A30" s="1152" t="s">
        <v>443</v>
      </c>
      <c r="B30" s="1255">
        <v>157752</v>
      </c>
      <c r="C30" s="1147">
        <v>2101</v>
      </c>
      <c r="D30" s="1112">
        <f t="shared" si="0"/>
        <v>1.3318373142654293E-2</v>
      </c>
      <c r="E30" s="1147">
        <v>3423</v>
      </c>
      <c r="F30" s="1112">
        <v>0.61378907391177329</v>
      </c>
      <c r="G30" s="1159">
        <v>307.88530747264019</v>
      </c>
      <c r="H30" s="1159">
        <v>315.42009281295435</v>
      </c>
      <c r="I30" s="1159">
        <v>4.7002539742981173E-2</v>
      </c>
      <c r="J30" s="1159">
        <v>13.069053117561596</v>
      </c>
      <c r="K30" s="1159">
        <v>13.569079581150373</v>
      </c>
      <c r="L30" s="1162">
        <v>1074.3381130019595</v>
      </c>
    </row>
    <row r="31" spans="1:12">
      <c r="A31" s="1152" t="s">
        <v>444</v>
      </c>
      <c r="B31" s="1255">
        <v>43176</v>
      </c>
      <c r="C31" s="1147">
        <v>1034</v>
      </c>
      <c r="D31" s="1112">
        <f t="shared" si="0"/>
        <v>2.3948489901797296E-2</v>
      </c>
      <c r="E31" s="1147">
        <v>1570</v>
      </c>
      <c r="F31" s="1112">
        <v>0.65859872611464965</v>
      </c>
      <c r="G31" s="1159">
        <v>482.25297775629912</v>
      </c>
      <c r="H31" s="1159">
        <v>482.25297775629912</v>
      </c>
      <c r="I31" s="1159">
        <v>2.6286940038685608E-2</v>
      </c>
      <c r="J31" s="1159">
        <v>-1.3903166344294153</v>
      </c>
      <c r="K31" s="1159">
        <v>-1.3903166344294153</v>
      </c>
      <c r="L31" s="1162">
        <v>494.70852895476412</v>
      </c>
    </row>
    <row r="32" spans="1:12">
      <c r="A32" s="1152" t="s">
        <v>445</v>
      </c>
      <c r="B32" s="1255">
        <v>153226</v>
      </c>
      <c r="C32" s="1147">
        <v>2168</v>
      </c>
      <c r="D32" s="1112">
        <f t="shared" si="0"/>
        <v>1.4149034759113988E-2</v>
      </c>
      <c r="E32" s="1147">
        <v>3910</v>
      </c>
      <c r="F32" s="1112">
        <v>0.55447570332480822</v>
      </c>
      <c r="G32" s="1159">
        <v>270.42314852398692</v>
      </c>
      <c r="H32" s="1159">
        <v>312.14846217712619</v>
      </c>
      <c r="I32" s="1159">
        <v>7.1513152214021353E-2</v>
      </c>
      <c r="J32" s="1159">
        <v>15.861197647600521</v>
      </c>
      <c r="K32" s="1159">
        <v>16.266854012914145</v>
      </c>
      <c r="L32" s="1162">
        <v>1260.0935828319143</v>
      </c>
    </row>
    <row r="33" spans="1:14">
      <c r="A33" s="1152" t="s">
        <v>446</v>
      </c>
      <c r="B33" s="1255">
        <v>573718</v>
      </c>
      <c r="C33" s="1147">
        <v>8793</v>
      </c>
      <c r="D33" s="1112">
        <f t="shared" si="0"/>
        <v>1.5326344998762459E-2</v>
      </c>
      <c r="E33" s="1147">
        <v>14846</v>
      </c>
      <c r="F33" s="1112">
        <v>0.59228074902330596</v>
      </c>
      <c r="G33" s="1159">
        <v>395.68443536240426</v>
      </c>
      <c r="H33" s="1159">
        <v>451.15926236779762</v>
      </c>
      <c r="I33" s="1159">
        <v>7.9626104856102414E-2</v>
      </c>
      <c r="J33" s="1159">
        <v>22.695142920503873</v>
      </c>
      <c r="K33" s="1159">
        <v>23.401033037642847</v>
      </c>
      <c r="L33" s="1162">
        <v>1613.4876823554343</v>
      </c>
    </row>
    <row r="34" spans="1:14">
      <c r="A34" s="1152" t="s">
        <v>447</v>
      </c>
      <c r="B34" s="1255">
        <v>299175</v>
      </c>
      <c r="C34" s="1147">
        <v>10217</v>
      </c>
      <c r="D34" s="1112">
        <f t="shared" si="0"/>
        <v>3.4150580763767029E-2</v>
      </c>
      <c r="E34" s="1147">
        <v>14928</v>
      </c>
      <c r="F34" s="1112">
        <v>0.68441854233654875</v>
      </c>
      <c r="G34" s="1159">
        <v>295.02479292447117</v>
      </c>
      <c r="H34" s="1159">
        <v>332.00652180773091</v>
      </c>
      <c r="I34" s="1159">
        <v>8.2757682000595689E-2</v>
      </c>
      <c r="J34" s="1159">
        <v>15.795372663204892</v>
      </c>
      <c r="K34" s="1159">
        <v>16.834063022410486</v>
      </c>
      <c r="L34" s="1162">
        <v>1447.9961562310068</v>
      </c>
    </row>
    <row r="35" spans="1:14">
      <c r="A35" s="1152" t="s">
        <v>448</v>
      </c>
      <c r="B35" s="1255">
        <v>5991</v>
      </c>
      <c r="C35" s="1147">
        <v>2</v>
      </c>
      <c r="D35" s="1112">
        <f t="shared" si="0"/>
        <v>3.3383408446002337E-4</v>
      </c>
      <c r="E35" s="1147">
        <v>61</v>
      </c>
      <c r="F35" s="1112">
        <v>3.2786885245901641E-2</v>
      </c>
      <c r="G35" s="1159">
        <v>180.81</v>
      </c>
      <c r="H35" s="1159">
        <v>180.81</v>
      </c>
      <c r="I35" s="1159">
        <v>2.8465999999999998E-2</v>
      </c>
      <c r="J35" s="1159">
        <v>5.2440999999999995</v>
      </c>
      <c r="K35" s="1159">
        <v>17.465</v>
      </c>
      <c r="L35" s="1162">
        <v>2611.3794498931748</v>
      </c>
    </row>
    <row r="36" spans="1:14">
      <c r="A36" s="1152" t="s">
        <v>449</v>
      </c>
      <c r="B36" s="1255">
        <v>19146</v>
      </c>
      <c r="C36" s="1147">
        <v>80</v>
      </c>
      <c r="D36" s="1112">
        <f t="shared" si="0"/>
        <v>4.1784184686096308E-3</v>
      </c>
      <c r="E36" s="1147">
        <v>179</v>
      </c>
      <c r="F36" s="1112">
        <v>0.44692737430167595</v>
      </c>
      <c r="G36" s="1159">
        <v>470.67452499999956</v>
      </c>
      <c r="H36" s="1159">
        <v>486.11469999999855</v>
      </c>
      <c r="I36" s="1159">
        <v>4.3127025000000062E-2</v>
      </c>
      <c r="J36" s="1159">
        <v>2.1730550000000015</v>
      </c>
      <c r="K36" s="1159">
        <v>2.4785775000000019</v>
      </c>
      <c r="L36" s="1162">
        <v>831.43479969780878</v>
      </c>
    </row>
    <row r="37" spans="1:14">
      <c r="A37" s="1182" t="s">
        <v>824</v>
      </c>
      <c r="B37" s="1255">
        <v>174113</v>
      </c>
      <c r="C37" s="1111">
        <v>5005</v>
      </c>
      <c r="D37" s="1112">
        <f t="shared" si="0"/>
        <v>2.8745699631848282E-2</v>
      </c>
      <c r="E37" s="1147">
        <v>5052</v>
      </c>
      <c r="F37" s="1112">
        <v>0.99069675376088673</v>
      </c>
      <c r="G37" s="1159">
        <v>265.00101718281979</v>
      </c>
      <c r="H37" s="1159">
        <v>277.46696883116323</v>
      </c>
      <c r="I37" s="1159">
        <v>3.7048733466534957E-2</v>
      </c>
      <c r="J37" s="1159">
        <v>11.218553966034431</v>
      </c>
      <c r="K37" s="1159">
        <v>11.610142817183306</v>
      </c>
      <c r="L37" s="1162">
        <v>853.30270624822163</v>
      </c>
    </row>
    <row r="38" spans="1:14" ht="13">
      <c r="A38" s="1115" t="s">
        <v>451</v>
      </c>
      <c r="B38" s="1119" t="s">
        <v>361</v>
      </c>
      <c r="C38" s="1166" t="s">
        <v>361</v>
      </c>
      <c r="D38" s="1120" t="s">
        <v>361</v>
      </c>
      <c r="E38" s="1228" t="s">
        <v>361</v>
      </c>
      <c r="F38" s="1120" t="s">
        <v>361</v>
      </c>
      <c r="G38" s="1160" t="s">
        <v>361</v>
      </c>
      <c r="H38" s="1160" t="s">
        <v>361</v>
      </c>
      <c r="I38" s="1160" t="s">
        <v>361</v>
      </c>
      <c r="J38" s="1160" t="s">
        <v>361</v>
      </c>
      <c r="K38" s="1161" t="s">
        <v>361</v>
      </c>
      <c r="L38" s="1163" t="s">
        <v>361</v>
      </c>
    </row>
    <row r="39" spans="1:14">
      <c r="A39" s="1180" t="s">
        <v>452</v>
      </c>
      <c r="B39" s="1255">
        <v>1401702</v>
      </c>
      <c r="C39" s="1147">
        <v>31630</v>
      </c>
      <c r="D39" s="1112">
        <f>C39/B39</f>
        <v>2.2565424034495206E-2</v>
      </c>
      <c r="E39" s="1147">
        <v>31527</v>
      </c>
      <c r="F39" s="1280">
        <v>1.0032670409490279</v>
      </c>
      <c r="G39" s="1159">
        <v>321.44018381366152</v>
      </c>
      <c r="H39" s="1159">
        <v>349.53111149053819</v>
      </c>
      <c r="I39" s="1159">
        <v>6.3474378070405013E-2</v>
      </c>
      <c r="J39" s="1159">
        <v>15.250661148116643</v>
      </c>
      <c r="K39" s="1159">
        <v>15.90485044910316</v>
      </c>
      <c r="L39" s="1162">
        <v>1228.2666232154829</v>
      </c>
      <c r="M39" s="151"/>
    </row>
    <row r="40" spans="1:14">
      <c r="A40" s="1180" t="s">
        <v>826</v>
      </c>
      <c r="B40" s="1271" t="s">
        <v>565</v>
      </c>
      <c r="C40" s="1271" t="s">
        <v>565</v>
      </c>
      <c r="D40" s="1271" t="s">
        <v>565</v>
      </c>
      <c r="E40" s="1271" t="s">
        <v>565</v>
      </c>
      <c r="F40" s="1271" t="s">
        <v>565</v>
      </c>
      <c r="G40" s="1271" t="s">
        <v>565</v>
      </c>
      <c r="H40" s="1271" t="s">
        <v>565</v>
      </c>
      <c r="I40" s="1271" t="s">
        <v>565</v>
      </c>
      <c r="J40" s="1271" t="s">
        <v>565</v>
      </c>
      <c r="K40" s="1271" t="s">
        <v>565</v>
      </c>
      <c r="L40" s="1271" t="s">
        <v>565</v>
      </c>
    </row>
    <row r="41" spans="1:14">
      <c r="A41" s="1180" t="s">
        <v>827</v>
      </c>
      <c r="B41" s="1271" t="s">
        <v>565</v>
      </c>
      <c r="C41" s="1147" t="s">
        <v>361</v>
      </c>
      <c r="D41" s="1271" t="s">
        <v>565</v>
      </c>
      <c r="E41" s="1147" t="s">
        <v>361</v>
      </c>
      <c r="F41" s="1112"/>
      <c r="G41" s="1159" t="s">
        <v>361</v>
      </c>
      <c r="H41" s="1159" t="s">
        <v>361</v>
      </c>
      <c r="I41" s="1159" t="s">
        <v>361</v>
      </c>
      <c r="J41" s="1159" t="s">
        <v>361</v>
      </c>
      <c r="K41" s="1159" t="s">
        <v>361</v>
      </c>
      <c r="L41" s="1162" t="s">
        <v>361</v>
      </c>
    </row>
    <row r="42" spans="1:14">
      <c r="A42" s="1180" t="s">
        <v>828</v>
      </c>
      <c r="B42" s="1271" t="s">
        <v>565</v>
      </c>
      <c r="C42" s="1147">
        <v>7797</v>
      </c>
      <c r="D42" s="1271" t="s">
        <v>565</v>
      </c>
      <c r="E42" s="1147">
        <v>8067</v>
      </c>
      <c r="F42" s="1112">
        <v>0.96653030866493117</v>
      </c>
      <c r="G42" s="1159">
        <v>310.72490416990632</v>
      </c>
      <c r="H42" s="1159">
        <v>343.12422264975186</v>
      </c>
      <c r="I42" s="1159">
        <v>5.1580451455696889E-2</v>
      </c>
      <c r="J42" s="1159">
        <v>15.276749531867155</v>
      </c>
      <c r="K42" s="1159">
        <v>16.072981056812392</v>
      </c>
      <c r="L42" s="1162">
        <v>1252.0729385514564</v>
      </c>
      <c r="N42" s="1186"/>
    </row>
    <row r="43" spans="1:14">
      <c r="A43" s="1180" t="s">
        <v>831</v>
      </c>
      <c r="B43" s="1111" t="s">
        <v>361</v>
      </c>
      <c r="C43" s="1147">
        <v>19830</v>
      </c>
      <c r="D43" s="1112"/>
      <c r="E43" s="1147">
        <v>20303</v>
      </c>
      <c r="F43" s="1112">
        <v>0.97670295030291088</v>
      </c>
      <c r="G43" s="1159">
        <v>303.22847242162305</v>
      </c>
      <c r="H43" s="1159">
        <v>330.15121675772406</v>
      </c>
      <c r="I43" s="1159">
        <v>7.4139290670649768E-2</v>
      </c>
      <c r="J43" s="1159">
        <v>16.600018875447311</v>
      </c>
      <c r="K43" s="1159">
        <v>16.981022768538615</v>
      </c>
      <c r="L43" s="1162">
        <v>1206.5157288304608</v>
      </c>
    </row>
    <row r="44" spans="1:14">
      <c r="A44" s="1180" t="s">
        <v>834</v>
      </c>
      <c r="B44" s="1111"/>
      <c r="C44" s="1147"/>
      <c r="D44" s="1112"/>
      <c r="E44" s="1147"/>
      <c r="F44" s="1112"/>
      <c r="G44" s="1159"/>
      <c r="H44" s="1159"/>
      <c r="I44" s="1159"/>
      <c r="J44" s="1159"/>
      <c r="K44" s="1159"/>
      <c r="L44" s="1162"/>
    </row>
    <row r="45" spans="1:14">
      <c r="A45" s="1216" t="s">
        <v>792</v>
      </c>
      <c r="B45" s="1111"/>
      <c r="C45" s="1147">
        <v>16934</v>
      </c>
      <c r="D45" s="1112"/>
      <c r="E45" s="1147">
        <v>17250</v>
      </c>
      <c r="F45" s="1112">
        <v>0.98168115942028988</v>
      </c>
      <c r="G45" s="1159">
        <v>273.9155736898731</v>
      </c>
      <c r="H45" s="1159">
        <v>291.56051560821561</v>
      </c>
      <c r="I45" s="1159">
        <v>4.7256366186377491E-2</v>
      </c>
      <c r="J45" s="1159">
        <v>13.786880181882232</v>
      </c>
      <c r="K45" s="1159">
        <v>14.176829538207794</v>
      </c>
      <c r="L45" s="1162">
        <v>1036.0736725241504</v>
      </c>
    </row>
    <row r="46" spans="1:14">
      <c r="A46" s="1216" t="s">
        <v>793</v>
      </c>
      <c r="B46" s="1111"/>
      <c r="C46" s="1147">
        <v>13789</v>
      </c>
      <c r="D46" s="1112"/>
      <c r="E46" s="1147">
        <v>14131</v>
      </c>
      <c r="F46" s="1112">
        <v>0.97579789116127658</v>
      </c>
      <c r="G46" s="1159">
        <v>315.06262440795035</v>
      </c>
      <c r="H46" s="1159">
        <v>335.07882877655919</v>
      </c>
      <c r="I46" s="1159">
        <v>7.5092225977205843E-2</v>
      </c>
      <c r="J46" s="1159">
        <v>15.293337957790202</v>
      </c>
      <c r="K46" s="1159">
        <v>15.564411146564538</v>
      </c>
      <c r="L46" s="1162">
        <v>1078.1792750155353</v>
      </c>
    </row>
    <row r="47" spans="1:14">
      <c r="A47" s="1216" t="s">
        <v>794</v>
      </c>
      <c r="B47" s="1111" t="s">
        <v>361</v>
      </c>
      <c r="C47" s="1147">
        <v>4209</v>
      </c>
      <c r="D47" s="1112"/>
      <c r="E47" s="1147">
        <v>4285</v>
      </c>
      <c r="F47" s="1112">
        <v>0.98226371061843643</v>
      </c>
      <c r="G47" s="1159">
        <v>319.45423093371875</v>
      </c>
      <c r="H47" s="1159">
        <v>339.38681111903014</v>
      </c>
      <c r="I47" s="1159">
        <v>5.9898887859349909E-2</v>
      </c>
      <c r="J47" s="1159">
        <v>15.256669826563101</v>
      </c>
      <c r="K47" s="1159">
        <v>15.459811000238538</v>
      </c>
      <c r="L47" s="1162">
        <v>1068.3737865921642</v>
      </c>
    </row>
    <row r="48" spans="1:14">
      <c r="A48" s="1180" t="s">
        <v>835</v>
      </c>
      <c r="B48" s="1271" t="s">
        <v>565</v>
      </c>
      <c r="C48" s="1147">
        <v>6915</v>
      </c>
      <c r="D48" s="1272" t="s">
        <v>565</v>
      </c>
      <c r="E48" s="1147">
        <v>7025</v>
      </c>
      <c r="F48" s="1112">
        <v>0.98434163701067612</v>
      </c>
      <c r="G48" s="1159">
        <v>247.80589472160409</v>
      </c>
      <c r="H48" s="1159">
        <v>268.80219074474286</v>
      </c>
      <c r="I48" s="1159">
        <v>4.6457302386118497E-2</v>
      </c>
      <c r="J48" s="1159">
        <v>14.191604974689554</v>
      </c>
      <c r="K48" s="1159">
        <v>14.697648908167107</v>
      </c>
      <c r="L48" s="1162">
        <v>1116.8123149682535</v>
      </c>
    </row>
    <row r="49" spans="1:15" ht="13">
      <c r="A49" s="1115" t="s">
        <v>459</v>
      </c>
      <c r="B49" s="1119" t="s">
        <v>361</v>
      </c>
      <c r="C49" s="1166" t="s">
        <v>361</v>
      </c>
      <c r="D49" s="1120" t="s">
        <v>361</v>
      </c>
      <c r="E49" s="1228" t="s">
        <v>361</v>
      </c>
      <c r="F49" s="1120" t="s">
        <v>361</v>
      </c>
      <c r="G49" s="1160" t="s">
        <v>361</v>
      </c>
      <c r="H49" s="1160" t="s">
        <v>361</v>
      </c>
      <c r="I49" s="1160" t="s">
        <v>361</v>
      </c>
      <c r="J49" s="1160" t="s">
        <v>361</v>
      </c>
      <c r="K49" s="1161" t="s">
        <v>361</v>
      </c>
      <c r="L49" s="1163" t="s">
        <v>361</v>
      </c>
    </row>
    <row r="50" spans="1:15">
      <c r="A50" s="522" t="s">
        <v>460</v>
      </c>
      <c r="B50" s="1271" t="s">
        <v>565</v>
      </c>
      <c r="C50" s="1147">
        <v>4280</v>
      </c>
      <c r="D50" s="1272" t="s">
        <v>565</v>
      </c>
      <c r="E50" s="1147">
        <v>4457</v>
      </c>
      <c r="F50" s="1112">
        <v>0.96028718869194529</v>
      </c>
      <c r="G50" s="1159">
        <v>335.07097496533498</v>
      </c>
      <c r="H50" s="1159">
        <v>375.70206612149224</v>
      </c>
      <c r="I50" s="1159">
        <v>6.5525314252337319E-2</v>
      </c>
      <c r="J50" s="1159">
        <v>16.052965724299721</v>
      </c>
      <c r="K50" s="1159">
        <v>16.78352254672966</v>
      </c>
      <c r="L50" s="1162">
        <v>1371.8829755089739</v>
      </c>
    </row>
    <row r="51" spans="1:15">
      <c r="A51" s="522" t="s">
        <v>836</v>
      </c>
      <c r="B51" s="1111" t="s">
        <v>361</v>
      </c>
      <c r="C51" s="1147" t="s">
        <v>361</v>
      </c>
      <c r="D51" s="1112"/>
      <c r="E51" s="1147" t="s">
        <v>361</v>
      </c>
      <c r="F51" s="1112"/>
      <c r="G51" s="1159" t="s">
        <v>361</v>
      </c>
      <c r="H51" s="1159" t="s">
        <v>361</v>
      </c>
      <c r="I51" s="1159" t="s">
        <v>361</v>
      </c>
      <c r="J51" s="1159" t="s">
        <v>361</v>
      </c>
      <c r="K51" s="1159" t="s">
        <v>361</v>
      </c>
      <c r="L51" s="1162" t="s">
        <v>361</v>
      </c>
    </row>
    <row r="52" spans="1:15">
      <c r="A52" s="1216" t="s">
        <v>792</v>
      </c>
      <c r="B52" s="1212"/>
      <c r="C52" s="1213">
        <v>21911</v>
      </c>
      <c r="D52" s="1121"/>
      <c r="E52" s="1213">
        <v>22288</v>
      </c>
      <c r="F52" s="1121">
        <v>0.98308506819813357</v>
      </c>
      <c r="G52" s="1214">
        <v>306.18365859670871</v>
      </c>
      <c r="H52" s="1214">
        <v>327.69557911533701</v>
      </c>
      <c r="I52" s="1214">
        <v>5.5163445803476881E-2</v>
      </c>
      <c r="J52" s="1214">
        <v>15.673252521570889</v>
      </c>
      <c r="K52" s="1214">
        <v>16.066077504456594</v>
      </c>
      <c r="L52" s="1215">
        <v>1127.7257077616384</v>
      </c>
    </row>
    <row r="53" spans="1:15">
      <c r="A53" s="1216" t="s">
        <v>793</v>
      </c>
      <c r="B53" s="1212"/>
      <c r="C53" s="1213">
        <v>9303</v>
      </c>
      <c r="D53" s="1121"/>
      <c r="E53" s="1213">
        <v>9621</v>
      </c>
      <c r="F53" s="1121">
        <v>0.96694730277517926</v>
      </c>
      <c r="G53" s="1214">
        <v>289.19064326663323</v>
      </c>
      <c r="H53" s="1214">
        <v>304.93068529608996</v>
      </c>
      <c r="I53" s="1214">
        <v>7.9107214446964377E-2</v>
      </c>
      <c r="J53" s="1214">
        <v>13.075673653655869</v>
      </c>
      <c r="K53" s="1214">
        <v>13.293597334189007</v>
      </c>
      <c r="L53" s="1215">
        <v>976.69610522279811</v>
      </c>
    </row>
    <row r="54" spans="1:15">
      <c r="A54" s="1216" t="s">
        <v>794</v>
      </c>
      <c r="B54" s="1212"/>
      <c r="C54" s="1213">
        <v>3707</v>
      </c>
      <c r="D54" s="1212"/>
      <c r="E54" s="1213">
        <v>3757</v>
      </c>
      <c r="F54" s="1121">
        <v>0.98669150918285864</v>
      </c>
      <c r="G54" s="1214">
        <v>250.42811248989085</v>
      </c>
      <c r="H54" s="1214">
        <v>261.46717831131031</v>
      </c>
      <c r="I54" s="1214">
        <v>3.8624157270031934E-2</v>
      </c>
      <c r="J54" s="1214">
        <v>11.735247207985623</v>
      </c>
      <c r="K54" s="1214">
        <v>11.886776638792265</v>
      </c>
      <c r="L54" s="1215">
        <v>839.72727591246826</v>
      </c>
    </row>
    <row r="55" spans="1:15" ht="13" thickBot="1">
      <c r="A55" s="1122" t="s">
        <v>462</v>
      </c>
      <c r="B55" s="1273">
        <v>630364.373761</v>
      </c>
      <c r="C55" s="1169">
        <v>9010</v>
      </c>
      <c r="D55" s="1112">
        <f t="shared" ref="D55" si="1">C55/B55</f>
        <v>1.4293320458836882E-2</v>
      </c>
      <c r="E55" s="1169">
        <v>9328</v>
      </c>
      <c r="F55" s="1124">
        <v>0.96580555257798262</v>
      </c>
      <c r="G55" s="1167">
        <v>325.81375403459339</v>
      </c>
      <c r="H55" s="1167">
        <v>357.64420022199397</v>
      </c>
      <c r="I55" s="1167">
        <v>6.2281091231977698E-2</v>
      </c>
      <c r="J55" s="1167">
        <v>15.998029489452067</v>
      </c>
      <c r="K55" s="1167">
        <v>16.6820481575987</v>
      </c>
      <c r="L55" s="1168">
        <v>1326.685723067636</v>
      </c>
    </row>
    <row r="56" spans="1:15">
      <c r="A56" s="1189" t="s">
        <v>775</v>
      </c>
      <c r="B56" s="1183"/>
      <c r="C56" s="1184"/>
      <c r="D56" s="1185"/>
      <c r="E56" s="1183"/>
      <c r="F56" s="1185"/>
      <c r="G56" s="1186"/>
      <c r="H56" s="1186"/>
      <c r="I56" s="1186"/>
      <c r="J56" s="1186"/>
      <c r="K56" s="1186"/>
      <c r="L56" s="1187"/>
    </row>
    <row r="57" spans="1:15" s="1262" customFormat="1">
      <c r="A57" s="1256" t="s">
        <v>776</v>
      </c>
      <c r="B57" s="1257"/>
      <c r="C57" s="1258"/>
      <c r="D57" s="1259"/>
      <c r="E57" s="1257"/>
      <c r="F57" s="1259"/>
      <c r="G57" s="1260"/>
      <c r="H57" s="1260"/>
      <c r="I57" s="1260"/>
      <c r="J57" s="1260"/>
      <c r="K57" s="1260"/>
      <c r="L57" s="1261"/>
    </row>
    <row r="58" spans="1:15" s="1262" customFormat="1">
      <c r="A58" s="1263" t="s">
        <v>899</v>
      </c>
      <c r="B58" s="1257"/>
      <c r="C58" s="1258"/>
      <c r="D58" s="1259"/>
      <c r="E58" s="1257"/>
      <c r="F58" s="1259"/>
      <c r="G58" s="1260"/>
      <c r="H58" s="1260"/>
      <c r="I58" s="1260"/>
      <c r="J58" s="1260"/>
      <c r="K58" s="1260"/>
      <c r="L58" s="1261"/>
    </row>
    <row r="59" spans="1:15" s="1262" customFormat="1">
      <c r="A59" s="1264" t="s">
        <v>900</v>
      </c>
      <c r="B59" s="1257"/>
      <c r="C59" s="1258"/>
      <c r="D59" s="1259"/>
      <c r="E59" s="1257"/>
      <c r="F59" s="1259"/>
      <c r="G59" s="1260"/>
      <c r="H59" s="1260"/>
      <c r="I59" s="1260"/>
      <c r="J59" s="1260"/>
      <c r="K59" s="1260"/>
      <c r="L59" s="1261"/>
    </row>
    <row r="60" spans="1:15" s="1262" customFormat="1">
      <c r="A60" s="1439" t="s">
        <v>771</v>
      </c>
      <c r="B60" s="1439"/>
      <c r="C60" s="1439"/>
      <c r="D60" s="1439"/>
      <c r="E60" s="1439"/>
      <c r="F60" s="1439"/>
      <c r="G60" s="1439"/>
      <c r="H60" s="1439"/>
      <c r="I60" s="1439"/>
      <c r="J60" s="1439"/>
      <c r="K60" s="1439"/>
      <c r="L60" s="1439"/>
      <c r="M60" s="1265"/>
      <c r="N60" s="1265"/>
      <c r="O60" s="1265"/>
    </row>
    <row r="61" spans="1:15" s="1262" customFormat="1">
      <c r="A61" s="1439" t="s">
        <v>772</v>
      </c>
      <c r="B61" s="1439"/>
      <c r="C61" s="1439"/>
      <c r="D61" s="1439"/>
      <c r="E61" s="1439"/>
      <c r="F61" s="1439"/>
      <c r="G61" s="1439"/>
      <c r="H61" s="1439"/>
      <c r="I61" s="1439"/>
      <c r="J61" s="1439"/>
      <c r="K61" s="1439"/>
      <c r="L61" s="1439"/>
      <c r="M61" s="1266"/>
      <c r="N61" s="1266"/>
    </row>
    <row r="62" spans="1:15" s="1262" customFormat="1">
      <c r="A62" s="1440" t="s">
        <v>898</v>
      </c>
      <c r="B62" s="1440"/>
      <c r="C62" s="1440"/>
      <c r="D62" s="1440"/>
      <c r="E62" s="1440"/>
      <c r="F62" s="1440"/>
      <c r="G62" s="1440"/>
      <c r="H62" s="1440"/>
      <c r="I62" s="1440"/>
      <c r="J62" s="1440"/>
      <c r="K62" s="1440"/>
      <c r="L62" s="1440"/>
    </row>
    <row r="63" spans="1:15" s="1262" customFormat="1" ht="41.15" customHeight="1">
      <c r="A63" s="1440" t="s">
        <v>893</v>
      </c>
      <c r="B63" s="1440"/>
      <c r="C63" s="1440"/>
      <c r="D63" s="1440"/>
      <c r="E63" s="1440"/>
      <c r="F63" s="1440"/>
      <c r="G63" s="1440"/>
      <c r="H63" s="1440"/>
      <c r="I63" s="1440"/>
      <c r="J63" s="1440"/>
      <c r="K63" s="1440"/>
      <c r="L63" s="1440"/>
    </row>
    <row r="64" spans="1:15" s="1262" customFormat="1" ht="41.15" customHeight="1">
      <c r="A64" s="1434" t="s">
        <v>822</v>
      </c>
      <c r="B64" s="1434"/>
      <c r="C64" s="1434"/>
      <c r="D64" s="1434"/>
      <c r="E64" s="1434"/>
      <c r="F64" s="1434"/>
      <c r="G64" s="1434"/>
      <c r="H64" s="1434"/>
      <c r="I64" s="1434"/>
      <c r="J64" s="1434"/>
      <c r="K64" s="1434"/>
      <c r="L64" s="1434"/>
      <c r="M64" s="1266"/>
      <c r="N64" s="1266"/>
    </row>
    <row r="65" spans="1:18" s="1262" customFormat="1">
      <c r="A65" s="1262" t="s">
        <v>894</v>
      </c>
      <c r="B65" s="1266"/>
      <c r="C65" s="1266"/>
      <c r="D65" s="1266"/>
      <c r="E65" s="1266"/>
      <c r="F65" s="1266"/>
      <c r="G65" s="1266"/>
      <c r="H65" s="1266"/>
      <c r="I65" s="1265"/>
      <c r="J65" s="1265"/>
      <c r="K65" s="1265"/>
      <c r="L65" s="1265"/>
      <c r="M65" s="1266"/>
      <c r="N65" s="1266"/>
    </row>
    <row r="66" spans="1:18" s="1262" customFormat="1">
      <c r="A66" s="1266" t="s">
        <v>825</v>
      </c>
      <c r="B66" s="1266"/>
      <c r="C66" s="1266"/>
      <c r="D66" s="1266"/>
      <c r="E66" s="1266"/>
      <c r="F66" s="1266"/>
      <c r="G66" s="1266"/>
      <c r="H66" s="1266"/>
      <c r="I66" s="1266"/>
      <c r="J66" s="1266"/>
      <c r="K66" s="1266"/>
      <c r="L66" s="1266"/>
      <c r="M66" s="1266"/>
      <c r="N66" s="1266"/>
    </row>
    <row r="67" spans="1:18" s="1262" customFormat="1">
      <c r="A67" s="1266" t="s">
        <v>829</v>
      </c>
      <c r="B67" s="1266"/>
      <c r="C67" s="1266"/>
      <c r="D67" s="1266"/>
      <c r="E67" s="1266"/>
      <c r="F67" s="1266"/>
      <c r="G67" s="1266"/>
      <c r="H67" s="1266"/>
      <c r="I67" s="1266"/>
      <c r="J67" s="1266"/>
      <c r="K67" s="1266"/>
      <c r="L67" s="1266"/>
      <c r="M67" s="1266"/>
      <c r="N67" s="1266"/>
    </row>
    <row r="68" spans="1:18" s="1262" customFormat="1">
      <c r="A68" s="1266" t="s">
        <v>830</v>
      </c>
      <c r="B68" s="1266"/>
      <c r="C68" s="1266"/>
      <c r="D68" s="1266"/>
      <c r="E68" s="1266"/>
      <c r="F68" s="1266"/>
      <c r="G68" s="1266"/>
      <c r="H68" s="1266"/>
      <c r="I68" s="1266"/>
      <c r="J68" s="1266"/>
      <c r="K68" s="1266"/>
      <c r="L68" s="1266"/>
      <c r="M68" s="1266"/>
      <c r="N68" s="1266"/>
    </row>
    <row r="69" spans="1:18" s="1262" customFormat="1">
      <c r="A69" s="1262" t="s">
        <v>832</v>
      </c>
      <c r="B69" s="1266"/>
      <c r="C69" s="1266"/>
      <c r="D69" s="1266"/>
      <c r="E69" s="1266"/>
      <c r="F69" s="1266"/>
      <c r="G69" s="1266"/>
      <c r="H69" s="1266"/>
      <c r="I69" s="1266"/>
      <c r="J69" s="1266"/>
      <c r="K69" s="1266"/>
      <c r="L69" s="1266"/>
      <c r="M69" s="1266"/>
      <c r="N69" s="1266"/>
    </row>
    <row r="70" spans="1:18" s="1262" customFormat="1" ht="38.5" customHeight="1">
      <c r="A70" s="1434" t="s">
        <v>833</v>
      </c>
      <c r="B70" s="1434"/>
      <c r="C70" s="1434"/>
      <c r="D70" s="1434"/>
      <c r="E70" s="1434"/>
      <c r="F70" s="1434"/>
      <c r="G70" s="1434"/>
      <c r="H70" s="1434"/>
      <c r="I70" s="1434"/>
      <c r="J70" s="1434"/>
      <c r="K70" s="1434"/>
      <c r="L70" s="1434"/>
      <c r="M70" s="1266"/>
      <c r="N70" s="1266"/>
    </row>
    <row r="71" spans="1:18" s="1262" customFormat="1" ht="30.65" customHeight="1">
      <c r="A71" s="1434" t="s">
        <v>895</v>
      </c>
      <c r="B71" s="1434"/>
      <c r="C71" s="1434"/>
      <c r="D71" s="1434"/>
      <c r="E71" s="1434"/>
      <c r="F71" s="1434"/>
      <c r="G71" s="1434"/>
      <c r="H71" s="1434"/>
      <c r="I71" s="1434"/>
      <c r="J71" s="1434"/>
      <c r="K71" s="1434"/>
      <c r="L71" s="1434"/>
    </row>
    <row r="72" spans="1:18" s="1262" customFormat="1" ht="36" customHeight="1">
      <c r="A72" s="1434" t="s">
        <v>837</v>
      </c>
      <c r="B72" s="1434"/>
      <c r="C72" s="1434"/>
      <c r="D72" s="1434"/>
      <c r="E72" s="1434"/>
      <c r="F72" s="1434"/>
      <c r="G72" s="1434"/>
      <c r="H72" s="1434"/>
      <c r="I72" s="1434"/>
      <c r="J72" s="1434"/>
      <c r="K72" s="1434"/>
      <c r="L72" s="1434"/>
    </row>
    <row r="73" spans="1:18" s="1262" customFormat="1" ht="28" customHeight="1">
      <c r="A73" s="1434" t="s">
        <v>896</v>
      </c>
      <c r="B73" s="1434"/>
      <c r="C73" s="1434"/>
      <c r="D73" s="1434"/>
      <c r="E73" s="1434"/>
      <c r="F73" s="1434"/>
      <c r="G73" s="1434"/>
      <c r="H73" s="1434"/>
      <c r="I73" s="1434"/>
      <c r="J73" s="1434"/>
      <c r="K73" s="1434"/>
      <c r="L73" s="1434"/>
    </row>
    <row r="74" spans="1:18" s="1262" customFormat="1">
      <c r="A74" s="1434" t="s">
        <v>839</v>
      </c>
      <c r="B74" s="1434"/>
      <c r="C74" s="1434"/>
      <c r="D74" s="1434"/>
      <c r="E74" s="1434"/>
      <c r="F74" s="1434"/>
      <c r="G74" s="1434"/>
      <c r="H74" s="1434"/>
      <c r="I74" s="1434"/>
      <c r="J74" s="1434"/>
      <c r="K74" s="1434"/>
      <c r="L74" s="1434"/>
    </row>
    <row r="75" spans="1:18" s="1262" customFormat="1">
      <c r="A75" s="1434" t="s">
        <v>901</v>
      </c>
      <c r="B75" s="1434"/>
      <c r="C75" s="1434"/>
      <c r="D75" s="1434"/>
      <c r="E75" s="1434"/>
      <c r="F75" s="1434"/>
      <c r="G75" s="1434"/>
      <c r="H75" s="1434"/>
      <c r="I75" s="1434"/>
      <c r="J75" s="1434"/>
      <c r="K75" s="1434"/>
      <c r="L75" s="1434"/>
    </row>
    <row r="76" spans="1:18">
      <c r="A76" s="1193"/>
      <c r="B76" s="1193"/>
      <c r="C76" s="1193"/>
      <c r="D76" s="1193"/>
      <c r="E76" s="1193"/>
      <c r="F76" s="1193"/>
      <c r="G76" s="1193"/>
      <c r="H76" s="1193"/>
      <c r="I76" s="1193"/>
      <c r="J76" s="1193"/>
      <c r="K76" s="1193"/>
      <c r="L76" s="1193"/>
      <c r="M76" s="335"/>
      <c r="N76" s="335"/>
    </row>
    <row r="79" spans="1:18" s="1209" customFormat="1" ht="13.5" thickBot="1">
      <c r="A79" s="1269" t="s">
        <v>463</v>
      </c>
    </row>
    <row r="80" spans="1:18" s="992" customFormat="1" ht="95.15" customHeight="1" thickBot="1">
      <c r="A80" s="1125" t="s">
        <v>415</v>
      </c>
      <c r="B80" s="1126" t="s">
        <v>416</v>
      </c>
      <c r="C80" s="1126" t="s">
        <v>417</v>
      </c>
      <c r="D80" s="1126" t="s">
        <v>418</v>
      </c>
      <c r="E80" s="1126" t="s">
        <v>419</v>
      </c>
      <c r="F80" s="1126" t="s">
        <v>464</v>
      </c>
      <c r="G80" s="1126" t="s">
        <v>465</v>
      </c>
      <c r="H80" s="1126" t="s">
        <v>466</v>
      </c>
      <c r="I80" s="1126" t="s">
        <v>420</v>
      </c>
      <c r="J80" s="1126" t="s">
        <v>467</v>
      </c>
      <c r="K80" s="1126" t="s">
        <v>468</v>
      </c>
      <c r="L80" s="1126" t="s">
        <v>421</v>
      </c>
      <c r="M80" s="991"/>
      <c r="N80" s="991"/>
      <c r="O80" s="991"/>
      <c r="P80" s="991"/>
      <c r="Q80" s="991"/>
      <c r="R80" s="991"/>
    </row>
    <row r="81" spans="1:12" ht="13.5" thickBot="1">
      <c r="A81" s="1107" t="s">
        <v>422</v>
      </c>
      <c r="B81" s="1108" t="s">
        <v>361</v>
      </c>
      <c r="C81" s="1109" t="s">
        <v>361</v>
      </c>
      <c r="D81" s="1109" t="s">
        <v>361</v>
      </c>
      <c r="E81" s="1109" t="s">
        <v>361</v>
      </c>
      <c r="F81" s="1109" t="s">
        <v>361</v>
      </c>
      <c r="G81" s="1109" t="s">
        <v>361</v>
      </c>
      <c r="H81" s="1109" t="s">
        <v>361</v>
      </c>
      <c r="I81" s="1109" t="s">
        <v>361</v>
      </c>
      <c r="J81" s="1109" t="s">
        <v>361</v>
      </c>
      <c r="K81" s="1109" t="s">
        <v>361</v>
      </c>
      <c r="L81" s="1109" t="s">
        <v>361</v>
      </c>
    </row>
    <row r="82" spans="1:12" ht="13.5" thickBot="1">
      <c r="A82" s="1110" t="s">
        <v>423</v>
      </c>
      <c r="B82" s="522" t="s">
        <v>361</v>
      </c>
      <c r="C82" s="1111" t="s">
        <v>361</v>
      </c>
      <c r="D82" s="1112">
        <v>0</v>
      </c>
      <c r="E82" s="1111" t="s">
        <v>361</v>
      </c>
      <c r="F82" s="1112">
        <v>0</v>
      </c>
      <c r="G82" s="1128" t="s">
        <v>361</v>
      </c>
      <c r="H82" s="1129" t="s">
        <v>361</v>
      </c>
      <c r="I82" s="1129" t="s">
        <v>361</v>
      </c>
      <c r="J82" s="1129" t="s">
        <v>361</v>
      </c>
      <c r="K82" s="1129" t="s">
        <v>361</v>
      </c>
      <c r="L82" s="1129" t="s">
        <v>361</v>
      </c>
    </row>
    <row r="83" spans="1:12" ht="13.5" thickBot="1">
      <c r="A83" s="1110" t="s">
        <v>424</v>
      </c>
      <c r="B83" s="522" t="s">
        <v>361</v>
      </c>
      <c r="C83" s="1111" t="s">
        <v>361</v>
      </c>
      <c r="D83" s="1112">
        <v>0</v>
      </c>
      <c r="E83" s="1111" t="s">
        <v>361</v>
      </c>
      <c r="F83" s="1112">
        <v>0</v>
      </c>
      <c r="G83" s="1128" t="s">
        <v>361</v>
      </c>
      <c r="H83" s="1129" t="s">
        <v>361</v>
      </c>
      <c r="I83" s="1129" t="s">
        <v>361</v>
      </c>
      <c r="J83" s="1129" t="s">
        <v>361</v>
      </c>
      <c r="K83" s="1129" t="s">
        <v>361</v>
      </c>
      <c r="L83" s="1129" t="s">
        <v>361</v>
      </c>
    </row>
    <row r="84" spans="1:12" ht="13.5" thickBot="1">
      <c r="A84" s="1110" t="s">
        <v>425</v>
      </c>
      <c r="B84" s="522" t="s">
        <v>361</v>
      </c>
      <c r="C84" s="1111" t="s">
        <v>361</v>
      </c>
      <c r="D84" s="1112">
        <v>0</v>
      </c>
      <c r="E84" s="1111" t="s">
        <v>361</v>
      </c>
      <c r="F84" s="1112">
        <v>0</v>
      </c>
      <c r="G84" s="1128" t="s">
        <v>361</v>
      </c>
      <c r="H84" s="1129" t="s">
        <v>361</v>
      </c>
      <c r="I84" s="1129" t="s">
        <v>361</v>
      </c>
      <c r="J84" s="1129" t="s">
        <v>361</v>
      </c>
      <c r="K84" s="1129" t="s">
        <v>361</v>
      </c>
      <c r="L84" s="1129" t="s">
        <v>361</v>
      </c>
    </row>
    <row r="85" spans="1:12" ht="13.5" thickBot="1">
      <c r="A85" s="1110" t="s">
        <v>426</v>
      </c>
      <c r="B85" s="522" t="s">
        <v>361</v>
      </c>
      <c r="C85" s="1111" t="s">
        <v>361</v>
      </c>
      <c r="D85" s="1112">
        <v>0</v>
      </c>
      <c r="E85" s="1111" t="s">
        <v>361</v>
      </c>
      <c r="F85" s="1112">
        <v>0</v>
      </c>
      <c r="G85" s="1128" t="s">
        <v>361</v>
      </c>
      <c r="H85" s="1129" t="s">
        <v>361</v>
      </c>
      <c r="I85" s="1129" t="s">
        <v>361</v>
      </c>
      <c r="J85" s="1129" t="s">
        <v>361</v>
      </c>
      <c r="K85" s="1129" t="s">
        <v>361</v>
      </c>
      <c r="L85" s="1129" t="s">
        <v>361</v>
      </c>
    </row>
    <row r="86" spans="1:12" ht="13.5" thickBot="1">
      <c r="A86" s="1110" t="s">
        <v>427</v>
      </c>
      <c r="B86" s="522" t="s">
        <v>361</v>
      </c>
      <c r="C86" s="1111" t="s">
        <v>361</v>
      </c>
      <c r="D86" s="1112">
        <v>0</v>
      </c>
      <c r="E86" s="1111" t="s">
        <v>361</v>
      </c>
      <c r="F86" s="1112">
        <v>0</v>
      </c>
      <c r="G86" s="1128" t="s">
        <v>361</v>
      </c>
      <c r="H86" s="1129" t="s">
        <v>361</v>
      </c>
      <c r="I86" s="1129" t="s">
        <v>361</v>
      </c>
      <c r="J86" s="1129" t="s">
        <v>361</v>
      </c>
      <c r="K86" s="1129" t="s">
        <v>361</v>
      </c>
      <c r="L86" s="1129" t="s">
        <v>361</v>
      </c>
    </row>
    <row r="87" spans="1:12" ht="13.5" thickBot="1">
      <c r="A87" s="1110" t="s">
        <v>428</v>
      </c>
      <c r="B87" s="522" t="s">
        <v>361</v>
      </c>
      <c r="C87" s="1111" t="s">
        <v>361</v>
      </c>
      <c r="D87" s="1112">
        <v>0</v>
      </c>
      <c r="E87" s="1111" t="s">
        <v>361</v>
      </c>
      <c r="F87" s="1112">
        <v>0</v>
      </c>
      <c r="G87" s="1128" t="s">
        <v>361</v>
      </c>
      <c r="H87" s="1129" t="s">
        <v>361</v>
      </c>
      <c r="I87" s="1129" t="s">
        <v>361</v>
      </c>
      <c r="J87" s="1129" t="s">
        <v>361</v>
      </c>
      <c r="K87" s="1129" t="s">
        <v>361</v>
      </c>
      <c r="L87" s="1129" t="s">
        <v>361</v>
      </c>
    </row>
    <row r="88" spans="1:12" ht="13.5" thickBot="1">
      <c r="A88" s="1110" t="s">
        <v>429</v>
      </c>
      <c r="B88" s="1114" t="s">
        <v>361</v>
      </c>
      <c r="C88" s="1113" t="s">
        <v>361</v>
      </c>
      <c r="D88" s="1112">
        <v>0</v>
      </c>
      <c r="E88" s="1113" t="s">
        <v>361</v>
      </c>
      <c r="F88" s="1130">
        <v>0</v>
      </c>
      <c r="G88" s="1128" t="s">
        <v>361</v>
      </c>
      <c r="H88" s="1129" t="s">
        <v>361</v>
      </c>
      <c r="I88" s="1129" t="s">
        <v>361</v>
      </c>
      <c r="J88" s="1129" t="s">
        <v>361</v>
      </c>
      <c r="K88" s="1129" t="s">
        <v>361</v>
      </c>
      <c r="L88" s="1129" t="s">
        <v>361</v>
      </c>
    </row>
    <row r="89" spans="1:12" ht="13.5" thickBot="1">
      <c r="A89" s="1110" t="s">
        <v>430</v>
      </c>
      <c r="B89" s="1114" t="s">
        <v>361</v>
      </c>
      <c r="C89" s="1113" t="s">
        <v>361</v>
      </c>
      <c r="D89" s="1112">
        <v>0</v>
      </c>
      <c r="E89" s="1113" t="s">
        <v>361</v>
      </c>
      <c r="F89" s="1130">
        <v>0</v>
      </c>
      <c r="G89" s="1128" t="s">
        <v>361</v>
      </c>
      <c r="H89" s="1129" t="s">
        <v>361</v>
      </c>
      <c r="I89" s="1129" t="s">
        <v>361</v>
      </c>
      <c r="J89" s="1129" t="s">
        <v>361</v>
      </c>
      <c r="K89" s="1129" t="s">
        <v>361</v>
      </c>
      <c r="L89" s="1129" t="s">
        <v>361</v>
      </c>
    </row>
    <row r="90" spans="1:12" ht="13.5" thickBot="1">
      <c r="A90" s="1110" t="s">
        <v>431</v>
      </c>
      <c r="B90" s="1114" t="s">
        <v>361</v>
      </c>
      <c r="C90" s="1113" t="s">
        <v>361</v>
      </c>
      <c r="D90" s="1112">
        <v>0</v>
      </c>
      <c r="E90" s="1113" t="s">
        <v>361</v>
      </c>
      <c r="F90" s="1130">
        <v>0</v>
      </c>
      <c r="G90" s="1128" t="s">
        <v>361</v>
      </c>
      <c r="H90" s="1129" t="s">
        <v>361</v>
      </c>
      <c r="I90" s="1129" t="s">
        <v>361</v>
      </c>
      <c r="J90" s="1129" t="s">
        <v>361</v>
      </c>
      <c r="K90" s="1129" t="s">
        <v>361</v>
      </c>
      <c r="L90" s="1129" t="s">
        <v>361</v>
      </c>
    </row>
    <row r="91" spans="1:12" ht="13.5" thickBot="1">
      <c r="A91" s="1110" t="s">
        <v>432</v>
      </c>
      <c r="B91" s="1114" t="s">
        <v>361</v>
      </c>
      <c r="C91" s="1113" t="s">
        <v>361</v>
      </c>
      <c r="D91" s="1112">
        <v>0</v>
      </c>
      <c r="E91" s="1113" t="s">
        <v>361</v>
      </c>
      <c r="F91" s="1130">
        <v>0</v>
      </c>
      <c r="G91" s="1128" t="s">
        <v>361</v>
      </c>
      <c r="H91" s="1129" t="s">
        <v>361</v>
      </c>
      <c r="I91" s="1129" t="s">
        <v>361</v>
      </c>
      <c r="J91" s="1129" t="s">
        <v>361</v>
      </c>
      <c r="K91" s="1129" t="s">
        <v>361</v>
      </c>
      <c r="L91" s="1129" t="s">
        <v>361</v>
      </c>
    </row>
    <row r="92" spans="1:12" ht="13.5" thickBot="1">
      <c r="A92" s="1110" t="s">
        <v>433</v>
      </c>
      <c r="B92" s="1114" t="s">
        <v>361</v>
      </c>
      <c r="C92" s="1113" t="s">
        <v>361</v>
      </c>
      <c r="D92" s="1112">
        <v>0</v>
      </c>
      <c r="E92" s="1113" t="s">
        <v>361</v>
      </c>
      <c r="F92" s="1130">
        <v>0</v>
      </c>
      <c r="G92" s="1128" t="s">
        <v>361</v>
      </c>
      <c r="H92" s="1129" t="s">
        <v>361</v>
      </c>
      <c r="I92" s="1129" t="s">
        <v>361</v>
      </c>
      <c r="J92" s="1129" t="s">
        <v>361</v>
      </c>
      <c r="K92" s="1129" t="s">
        <v>361</v>
      </c>
      <c r="L92" s="1129" t="s">
        <v>361</v>
      </c>
    </row>
    <row r="93" spans="1:12" ht="13">
      <c r="A93" s="1110" t="s">
        <v>434</v>
      </c>
      <c r="B93" s="1114" t="s">
        <v>361</v>
      </c>
      <c r="C93" s="1113" t="s">
        <v>361</v>
      </c>
      <c r="D93" s="1112">
        <v>0</v>
      </c>
      <c r="E93" s="1113" t="s">
        <v>361</v>
      </c>
      <c r="F93" s="1130">
        <v>0</v>
      </c>
      <c r="G93" s="1128" t="s">
        <v>361</v>
      </c>
      <c r="H93" s="1129" t="s">
        <v>361</v>
      </c>
      <c r="I93" s="1129" t="s">
        <v>361</v>
      </c>
      <c r="J93" s="1129" t="s">
        <v>361</v>
      </c>
      <c r="K93" s="1129" t="s">
        <v>361</v>
      </c>
      <c r="L93" s="1129" t="s">
        <v>361</v>
      </c>
    </row>
    <row r="94" spans="1:12" ht="13">
      <c r="A94" s="1115" t="s">
        <v>435</v>
      </c>
      <c r="B94" s="1131" t="s">
        <v>361</v>
      </c>
      <c r="C94" s="1131" t="s">
        <v>361</v>
      </c>
      <c r="D94" s="1131" t="s">
        <v>361</v>
      </c>
      <c r="E94" s="1131" t="s">
        <v>361</v>
      </c>
      <c r="F94" s="1131" t="s">
        <v>361</v>
      </c>
      <c r="G94" s="1127" t="s">
        <v>361</v>
      </c>
      <c r="H94" s="1127" t="s">
        <v>361</v>
      </c>
      <c r="I94" s="1127" t="s">
        <v>361</v>
      </c>
      <c r="J94" s="1127" t="s">
        <v>361</v>
      </c>
      <c r="K94" s="1127" t="s">
        <v>361</v>
      </c>
      <c r="L94" s="1170" t="s">
        <v>361</v>
      </c>
    </row>
    <row r="95" spans="1:12">
      <c r="A95" s="522" t="s">
        <v>436</v>
      </c>
      <c r="B95" s="1111" t="s">
        <v>361</v>
      </c>
      <c r="C95" s="1111" t="s">
        <v>361</v>
      </c>
      <c r="D95" s="1112">
        <v>0</v>
      </c>
      <c r="E95" s="1111" t="s">
        <v>361</v>
      </c>
      <c r="F95" s="1112">
        <v>0</v>
      </c>
      <c r="G95" s="1111" t="s">
        <v>361</v>
      </c>
      <c r="H95" s="1111" t="s">
        <v>361</v>
      </c>
      <c r="I95" s="1111" t="s">
        <v>361</v>
      </c>
      <c r="J95" s="1111" t="s">
        <v>361</v>
      </c>
      <c r="K95" s="1111" t="s">
        <v>361</v>
      </c>
      <c r="L95" s="1111" t="s">
        <v>361</v>
      </c>
    </row>
    <row r="96" spans="1:12">
      <c r="A96" s="522" t="s">
        <v>326</v>
      </c>
      <c r="B96" s="1111" t="s">
        <v>361</v>
      </c>
      <c r="C96" s="1111" t="s">
        <v>361</v>
      </c>
      <c r="D96" s="1112">
        <v>0</v>
      </c>
      <c r="E96" s="1111" t="s">
        <v>361</v>
      </c>
      <c r="F96" s="1112">
        <v>0</v>
      </c>
      <c r="G96" s="1111" t="s">
        <v>361</v>
      </c>
      <c r="H96" s="1111" t="s">
        <v>361</v>
      </c>
      <c r="I96" s="1111" t="s">
        <v>361</v>
      </c>
      <c r="J96" s="1111" t="s">
        <v>361</v>
      </c>
      <c r="K96" s="1111" t="s">
        <v>361</v>
      </c>
      <c r="L96" s="1111" t="s">
        <v>361</v>
      </c>
    </row>
    <row r="97" spans="1:12">
      <c r="A97" s="522" t="s">
        <v>437</v>
      </c>
      <c r="B97" s="1111" t="s">
        <v>361</v>
      </c>
      <c r="C97" s="1111" t="s">
        <v>361</v>
      </c>
      <c r="D97" s="1112">
        <v>0</v>
      </c>
      <c r="E97" s="1111" t="s">
        <v>361</v>
      </c>
      <c r="F97" s="1112">
        <v>0</v>
      </c>
      <c r="G97" s="1111" t="s">
        <v>361</v>
      </c>
      <c r="H97" s="1111" t="s">
        <v>361</v>
      </c>
      <c r="I97" s="1111" t="s">
        <v>361</v>
      </c>
      <c r="J97" s="1111" t="s">
        <v>361</v>
      </c>
      <c r="K97" s="1111" t="s">
        <v>361</v>
      </c>
      <c r="L97" s="1111" t="s">
        <v>361</v>
      </c>
    </row>
    <row r="98" spans="1:12">
      <c r="A98" s="522" t="s">
        <v>438</v>
      </c>
      <c r="B98" s="1111" t="s">
        <v>361</v>
      </c>
      <c r="C98" s="1111" t="s">
        <v>361</v>
      </c>
      <c r="D98" s="1112">
        <v>0</v>
      </c>
      <c r="E98" s="1111" t="s">
        <v>361</v>
      </c>
      <c r="F98" s="1112">
        <v>0</v>
      </c>
      <c r="G98" s="1111" t="s">
        <v>361</v>
      </c>
      <c r="H98" s="1111" t="s">
        <v>361</v>
      </c>
      <c r="I98" s="1111" t="s">
        <v>361</v>
      </c>
      <c r="J98" s="1111" t="s">
        <v>361</v>
      </c>
      <c r="K98" s="1111" t="s">
        <v>361</v>
      </c>
      <c r="L98" s="1111" t="s">
        <v>361</v>
      </c>
    </row>
    <row r="99" spans="1:12">
      <c r="A99" s="522" t="s">
        <v>439</v>
      </c>
      <c r="B99" s="1111" t="s">
        <v>361</v>
      </c>
      <c r="C99" s="1111" t="s">
        <v>361</v>
      </c>
      <c r="D99" s="1112">
        <v>0</v>
      </c>
      <c r="E99" s="1111" t="s">
        <v>361</v>
      </c>
      <c r="F99" s="1112">
        <v>0</v>
      </c>
      <c r="G99" s="1111" t="s">
        <v>361</v>
      </c>
      <c r="H99" s="1111" t="s">
        <v>361</v>
      </c>
      <c r="I99" s="1111" t="s">
        <v>361</v>
      </c>
      <c r="J99" s="1111" t="s">
        <v>361</v>
      </c>
      <c r="K99" s="1111" t="s">
        <v>361</v>
      </c>
      <c r="L99" s="1111" t="s">
        <v>361</v>
      </c>
    </row>
    <row r="100" spans="1:12">
      <c r="A100" s="1118" t="s">
        <v>469</v>
      </c>
      <c r="B100" s="1111" t="s">
        <v>361</v>
      </c>
      <c r="C100" s="1111" t="s">
        <v>361</v>
      </c>
      <c r="D100" s="1112">
        <v>0</v>
      </c>
      <c r="E100" s="1111" t="s">
        <v>361</v>
      </c>
      <c r="F100" s="1112">
        <v>0</v>
      </c>
      <c r="G100" s="1111" t="s">
        <v>361</v>
      </c>
      <c r="H100" s="1111" t="s">
        <v>361</v>
      </c>
      <c r="I100" s="1111" t="s">
        <v>361</v>
      </c>
      <c r="J100" s="1111" t="s">
        <v>361</v>
      </c>
      <c r="K100" s="1111" t="s">
        <v>361</v>
      </c>
      <c r="L100" s="1111" t="s">
        <v>361</v>
      </c>
    </row>
    <row r="101" spans="1:12">
      <c r="A101" s="1118" t="s">
        <v>470</v>
      </c>
      <c r="B101" s="1111" t="s">
        <v>361</v>
      </c>
      <c r="C101" s="1111" t="s">
        <v>361</v>
      </c>
      <c r="D101" s="1112">
        <v>0</v>
      </c>
      <c r="E101" s="1111" t="s">
        <v>361</v>
      </c>
      <c r="F101" s="1112">
        <v>0</v>
      </c>
      <c r="G101" s="1111" t="s">
        <v>361</v>
      </c>
      <c r="H101" s="1111" t="s">
        <v>361</v>
      </c>
      <c r="I101" s="1111" t="s">
        <v>361</v>
      </c>
      <c r="J101" s="1111" t="s">
        <v>361</v>
      </c>
      <c r="K101" s="1111" t="s">
        <v>361</v>
      </c>
      <c r="L101" s="1111" t="s">
        <v>361</v>
      </c>
    </row>
    <row r="102" spans="1:12">
      <c r="A102" s="1118" t="s">
        <v>471</v>
      </c>
      <c r="B102" s="1111" t="s">
        <v>361</v>
      </c>
      <c r="C102" s="1111" t="s">
        <v>361</v>
      </c>
      <c r="D102" s="1112">
        <v>0</v>
      </c>
      <c r="E102" s="1111" t="s">
        <v>361</v>
      </c>
      <c r="F102" s="1112">
        <v>0</v>
      </c>
      <c r="G102" s="1111" t="s">
        <v>361</v>
      </c>
      <c r="H102" s="1111" t="s">
        <v>361</v>
      </c>
      <c r="I102" s="1111" t="s">
        <v>361</v>
      </c>
      <c r="J102" s="1111" t="s">
        <v>361</v>
      </c>
      <c r="K102" s="1111" t="s">
        <v>361</v>
      </c>
      <c r="L102" s="1111" t="s">
        <v>361</v>
      </c>
    </row>
    <row r="103" spans="1:12">
      <c r="A103" s="1118" t="s">
        <v>472</v>
      </c>
      <c r="B103" s="1111" t="s">
        <v>361</v>
      </c>
      <c r="C103" s="1111" t="s">
        <v>361</v>
      </c>
      <c r="D103" s="1112">
        <v>0</v>
      </c>
      <c r="E103" s="1111" t="s">
        <v>361</v>
      </c>
      <c r="F103" s="1112">
        <v>0</v>
      </c>
      <c r="G103" s="1111" t="s">
        <v>361</v>
      </c>
      <c r="H103" s="1111" t="s">
        <v>361</v>
      </c>
      <c r="I103" s="1111" t="s">
        <v>361</v>
      </c>
      <c r="J103" s="1111" t="s">
        <v>361</v>
      </c>
      <c r="K103" s="1111" t="s">
        <v>361</v>
      </c>
      <c r="L103" s="1111" t="s">
        <v>361</v>
      </c>
    </row>
    <row r="104" spans="1:12">
      <c r="A104" s="1118" t="s">
        <v>450</v>
      </c>
      <c r="B104" s="1111" t="s">
        <v>361</v>
      </c>
      <c r="C104" s="1111" t="s">
        <v>361</v>
      </c>
      <c r="D104" s="1112">
        <v>0</v>
      </c>
      <c r="E104" s="1111" t="s">
        <v>361</v>
      </c>
      <c r="F104" s="1112">
        <v>0</v>
      </c>
      <c r="G104" s="1111" t="s">
        <v>361</v>
      </c>
      <c r="H104" s="1111" t="s">
        <v>361</v>
      </c>
      <c r="I104" s="1111" t="s">
        <v>361</v>
      </c>
      <c r="J104" s="1111" t="s">
        <v>361</v>
      </c>
      <c r="K104" s="1111" t="s">
        <v>361</v>
      </c>
      <c r="L104" s="1111" t="s">
        <v>361</v>
      </c>
    </row>
    <row r="105" spans="1:12" ht="13">
      <c r="A105" s="1115" t="s">
        <v>451</v>
      </c>
      <c r="B105" s="1131" t="s">
        <v>361</v>
      </c>
      <c r="C105" s="1131" t="s">
        <v>361</v>
      </c>
      <c r="D105" s="1131" t="s">
        <v>361</v>
      </c>
      <c r="E105" s="1131" t="s">
        <v>361</v>
      </c>
      <c r="F105" s="1131" t="s">
        <v>361</v>
      </c>
      <c r="G105" s="1131" t="s">
        <v>361</v>
      </c>
      <c r="H105" s="1131" t="s">
        <v>361</v>
      </c>
      <c r="I105" s="1131" t="s">
        <v>361</v>
      </c>
      <c r="J105" s="1131" t="s">
        <v>361</v>
      </c>
      <c r="K105" s="1131" t="s">
        <v>361</v>
      </c>
      <c r="L105" s="1171" t="s">
        <v>361</v>
      </c>
    </row>
    <row r="106" spans="1:12">
      <c r="A106" s="522" t="s">
        <v>452</v>
      </c>
      <c r="B106" s="1111" t="s">
        <v>361</v>
      </c>
      <c r="C106" s="1111" t="s">
        <v>361</v>
      </c>
      <c r="D106" s="1112">
        <v>0</v>
      </c>
      <c r="E106" s="1111" t="s">
        <v>361</v>
      </c>
      <c r="F106" s="1112">
        <v>0</v>
      </c>
      <c r="G106" s="1111" t="s">
        <v>361</v>
      </c>
      <c r="H106" s="1111" t="s">
        <v>361</v>
      </c>
      <c r="I106" s="1111" t="s">
        <v>361</v>
      </c>
      <c r="J106" s="1111" t="s">
        <v>361</v>
      </c>
      <c r="K106" s="1111" t="s">
        <v>361</v>
      </c>
      <c r="L106" s="1111" t="s">
        <v>361</v>
      </c>
    </row>
    <row r="107" spans="1:12">
      <c r="A107" s="522" t="s">
        <v>453</v>
      </c>
      <c r="B107" s="1111" t="s">
        <v>361</v>
      </c>
      <c r="C107" s="1111" t="s">
        <v>361</v>
      </c>
      <c r="D107" s="1112">
        <v>0</v>
      </c>
      <c r="E107" s="1111" t="s">
        <v>361</v>
      </c>
      <c r="F107" s="1112">
        <v>0</v>
      </c>
      <c r="G107" s="1111" t="s">
        <v>361</v>
      </c>
      <c r="H107" s="1111" t="s">
        <v>361</v>
      </c>
      <c r="I107" s="1111" t="s">
        <v>361</v>
      </c>
      <c r="J107" s="1111" t="s">
        <v>361</v>
      </c>
      <c r="K107" s="1111" t="s">
        <v>361</v>
      </c>
      <c r="L107" s="1111" t="s">
        <v>361</v>
      </c>
    </row>
    <row r="108" spans="1:12">
      <c r="A108" s="522" t="s">
        <v>454</v>
      </c>
      <c r="B108" s="1111" t="s">
        <v>361</v>
      </c>
      <c r="C108" s="1111" t="s">
        <v>361</v>
      </c>
      <c r="D108" s="1112">
        <v>0</v>
      </c>
      <c r="E108" s="1111" t="s">
        <v>361</v>
      </c>
      <c r="F108" s="1112">
        <v>0</v>
      </c>
      <c r="G108" s="1111" t="s">
        <v>361</v>
      </c>
      <c r="H108" s="1111" t="s">
        <v>361</v>
      </c>
      <c r="I108" s="1111" t="s">
        <v>361</v>
      </c>
      <c r="J108" s="1111" t="s">
        <v>361</v>
      </c>
      <c r="K108" s="1111" t="s">
        <v>361</v>
      </c>
      <c r="L108" s="1111" t="s">
        <v>361</v>
      </c>
    </row>
    <row r="109" spans="1:12">
      <c r="A109" s="522" t="s">
        <v>455</v>
      </c>
      <c r="B109" s="1111" t="s">
        <v>361</v>
      </c>
      <c r="C109" s="1111" t="s">
        <v>361</v>
      </c>
      <c r="D109" s="1112">
        <v>0</v>
      </c>
      <c r="E109" s="1111" t="s">
        <v>361</v>
      </c>
      <c r="F109" s="1112">
        <v>0</v>
      </c>
      <c r="G109" s="1111" t="s">
        <v>361</v>
      </c>
      <c r="H109" s="1111" t="s">
        <v>361</v>
      </c>
      <c r="I109" s="1111" t="s">
        <v>361</v>
      </c>
      <c r="J109" s="1111" t="s">
        <v>361</v>
      </c>
      <c r="K109" s="1111" t="s">
        <v>361</v>
      </c>
      <c r="L109" s="1111" t="s">
        <v>361</v>
      </c>
    </row>
    <row r="110" spans="1:12">
      <c r="A110" s="522" t="s">
        <v>456</v>
      </c>
      <c r="B110" s="1111" t="s">
        <v>361</v>
      </c>
      <c r="C110" s="1111" t="s">
        <v>361</v>
      </c>
      <c r="D110" s="1112">
        <v>0</v>
      </c>
      <c r="E110" s="1111" t="s">
        <v>361</v>
      </c>
      <c r="F110" s="1112">
        <v>0</v>
      </c>
      <c r="G110" s="1111" t="s">
        <v>361</v>
      </c>
      <c r="H110" s="1111" t="s">
        <v>361</v>
      </c>
      <c r="I110" s="1111" t="s">
        <v>361</v>
      </c>
      <c r="J110" s="1111" t="s">
        <v>361</v>
      </c>
      <c r="K110" s="1111" t="s">
        <v>361</v>
      </c>
      <c r="L110" s="1111" t="s">
        <v>361</v>
      </c>
    </row>
    <row r="111" spans="1:12">
      <c r="A111" s="522" t="s">
        <v>457</v>
      </c>
      <c r="B111" s="1111" t="s">
        <v>361</v>
      </c>
      <c r="C111" s="1111" t="s">
        <v>361</v>
      </c>
      <c r="D111" s="1112">
        <v>0</v>
      </c>
      <c r="E111" s="1111" t="s">
        <v>361</v>
      </c>
      <c r="F111" s="1112">
        <v>0</v>
      </c>
      <c r="G111" s="1111" t="s">
        <v>361</v>
      </c>
      <c r="H111" s="1111" t="s">
        <v>361</v>
      </c>
      <c r="I111" s="1111" t="s">
        <v>361</v>
      </c>
      <c r="J111" s="1111" t="s">
        <v>361</v>
      </c>
      <c r="K111" s="1111" t="s">
        <v>361</v>
      </c>
      <c r="L111" s="1111" t="s">
        <v>361</v>
      </c>
    </row>
    <row r="112" spans="1:12">
      <c r="A112" s="522" t="s">
        <v>458</v>
      </c>
      <c r="B112" s="1111" t="s">
        <v>361</v>
      </c>
      <c r="C112" s="1111" t="s">
        <v>361</v>
      </c>
      <c r="D112" s="1112">
        <v>0</v>
      </c>
      <c r="E112" s="1111" t="s">
        <v>361</v>
      </c>
      <c r="F112" s="1112">
        <v>0</v>
      </c>
      <c r="G112" s="1111" t="s">
        <v>361</v>
      </c>
      <c r="H112" s="1111" t="s">
        <v>361</v>
      </c>
      <c r="I112" s="1111" t="s">
        <v>361</v>
      </c>
      <c r="J112" s="1111" t="s">
        <v>361</v>
      </c>
      <c r="K112" s="1111" t="s">
        <v>361</v>
      </c>
      <c r="L112" s="1111" t="s">
        <v>361</v>
      </c>
    </row>
    <row r="113" spans="1:15" ht="13">
      <c r="A113" s="1115" t="s">
        <v>459</v>
      </c>
      <c r="B113" s="1131" t="s">
        <v>361</v>
      </c>
      <c r="C113" s="1131" t="s">
        <v>361</v>
      </c>
      <c r="D113" s="1131" t="s">
        <v>361</v>
      </c>
      <c r="E113" s="1131" t="s">
        <v>361</v>
      </c>
      <c r="F113" s="1131" t="s">
        <v>361</v>
      </c>
      <c r="G113" s="1131" t="s">
        <v>361</v>
      </c>
      <c r="H113" s="1131" t="s">
        <v>361</v>
      </c>
      <c r="I113" s="1131" t="s">
        <v>361</v>
      </c>
      <c r="J113" s="1131" t="s">
        <v>361</v>
      </c>
      <c r="K113" s="1131" t="s">
        <v>361</v>
      </c>
      <c r="L113" s="1171" t="s">
        <v>361</v>
      </c>
    </row>
    <row r="114" spans="1:15">
      <c r="A114" s="522" t="s">
        <v>460</v>
      </c>
      <c r="B114" s="1111" t="s">
        <v>361</v>
      </c>
      <c r="C114" s="1111" t="s">
        <v>361</v>
      </c>
      <c r="D114" s="1112">
        <v>0</v>
      </c>
      <c r="E114" s="1111" t="s">
        <v>361</v>
      </c>
      <c r="F114" s="1112">
        <v>0</v>
      </c>
      <c r="G114" s="1111" t="s">
        <v>361</v>
      </c>
      <c r="H114" s="1111" t="s">
        <v>361</v>
      </c>
      <c r="I114" s="1111" t="s">
        <v>361</v>
      </c>
      <c r="J114" s="1111" t="s">
        <v>361</v>
      </c>
      <c r="K114" s="1111" t="s">
        <v>361</v>
      </c>
      <c r="L114" s="1111" t="s">
        <v>361</v>
      </c>
    </row>
    <row r="115" spans="1:15">
      <c r="A115" s="522" t="s">
        <v>461</v>
      </c>
      <c r="B115" s="1111" t="s">
        <v>361</v>
      </c>
      <c r="C115" s="1111" t="s">
        <v>361</v>
      </c>
      <c r="D115" s="1112">
        <v>0</v>
      </c>
      <c r="E115" s="1111" t="s">
        <v>361</v>
      </c>
      <c r="F115" s="1112">
        <v>0</v>
      </c>
      <c r="G115" s="1111" t="s">
        <v>361</v>
      </c>
      <c r="H115" s="1111" t="s">
        <v>361</v>
      </c>
      <c r="I115" s="1111" t="s">
        <v>361</v>
      </c>
      <c r="J115" s="1111" t="s">
        <v>361</v>
      </c>
      <c r="K115" s="1111" t="s">
        <v>361</v>
      </c>
      <c r="L115" s="1111" t="s">
        <v>361</v>
      </c>
    </row>
    <row r="116" spans="1:15" ht="13" thickBot="1">
      <c r="A116" s="1122" t="s">
        <v>462</v>
      </c>
      <c r="B116" s="1123" t="s">
        <v>361</v>
      </c>
      <c r="C116" s="1123" t="s">
        <v>361</v>
      </c>
      <c r="D116" s="1124">
        <v>0</v>
      </c>
      <c r="E116" s="1123" t="s">
        <v>361</v>
      </c>
      <c r="F116" s="1124">
        <v>0</v>
      </c>
      <c r="G116" s="1123" t="s">
        <v>361</v>
      </c>
      <c r="H116" s="1123" t="s">
        <v>361</v>
      </c>
      <c r="I116" s="1123" t="s">
        <v>361</v>
      </c>
      <c r="J116" s="1123" t="s">
        <v>361</v>
      </c>
      <c r="K116" s="1123" t="s">
        <v>361</v>
      </c>
      <c r="L116" s="1123" t="s">
        <v>361</v>
      </c>
    </row>
    <row r="118" spans="1:15" ht="30.75" customHeight="1">
      <c r="A118" s="1284" t="s">
        <v>473</v>
      </c>
      <c r="B118" s="1284"/>
      <c r="C118" s="1284"/>
      <c r="D118" s="1284"/>
      <c r="E118" s="1284"/>
      <c r="F118" s="1284"/>
      <c r="G118" s="1284"/>
      <c r="H118" s="1284"/>
      <c r="I118" s="1284"/>
      <c r="J118" s="1284"/>
      <c r="K118" s="1284"/>
      <c r="L118" s="1284"/>
    </row>
    <row r="119" spans="1:15" ht="28.5" customHeight="1">
      <c r="A119" s="1438" t="s">
        <v>761</v>
      </c>
      <c r="B119" s="1438"/>
      <c r="C119" s="1438"/>
      <c r="D119" s="1438"/>
      <c r="E119" s="1438"/>
      <c r="F119" s="1438"/>
      <c r="G119" s="1438"/>
      <c r="H119" s="1438"/>
      <c r="I119" s="1438"/>
      <c r="J119" s="1438"/>
      <c r="K119" s="1438"/>
      <c r="L119" s="1438"/>
      <c r="M119" s="1158"/>
      <c r="N119" s="1158"/>
      <c r="O119" s="1158"/>
    </row>
    <row r="120" spans="1:15" ht="30" customHeight="1">
      <c r="A120" s="1433" t="s">
        <v>760</v>
      </c>
      <c r="B120" s="1433"/>
      <c r="C120" s="1433"/>
      <c r="D120" s="1433"/>
      <c r="E120" s="1433"/>
      <c r="F120" s="1433"/>
      <c r="G120" s="1433"/>
      <c r="H120" s="1433"/>
      <c r="I120" s="1433"/>
      <c r="J120" s="1433"/>
      <c r="K120" s="1433"/>
      <c r="L120" s="1433"/>
      <c r="M120" s="335"/>
      <c r="N120" s="335"/>
    </row>
    <row r="121" spans="1:15" ht="16.5" customHeight="1">
      <c r="A121" s="1284" t="s">
        <v>790</v>
      </c>
      <c r="B121" s="1284"/>
      <c r="C121" s="1284"/>
      <c r="D121" s="1284"/>
      <c r="E121" s="1284"/>
      <c r="F121" s="1284"/>
      <c r="G121" s="1284"/>
      <c r="H121" s="1284"/>
      <c r="I121" s="1284"/>
      <c r="J121" s="1284"/>
      <c r="K121" s="1284"/>
      <c r="L121" s="1284"/>
    </row>
  </sheetData>
  <mergeCells count="18">
    <mergeCell ref="A73:L73"/>
    <mergeCell ref="A74:L74"/>
    <mergeCell ref="A120:L120"/>
    <mergeCell ref="A121:L121"/>
    <mergeCell ref="A75:L75"/>
    <mergeCell ref="A1:L1"/>
    <mergeCell ref="A2:L2"/>
    <mergeCell ref="A3:L3"/>
    <mergeCell ref="A119:L119"/>
    <mergeCell ref="A118:L118"/>
    <mergeCell ref="A60:L60"/>
    <mergeCell ref="A61:L61"/>
    <mergeCell ref="A62:L62"/>
    <mergeCell ref="A63:L63"/>
    <mergeCell ref="A64:L64"/>
    <mergeCell ref="A70:L70"/>
    <mergeCell ref="A71:L71"/>
    <mergeCell ref="A72:L72"/>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L23"/>
  <sheetViews>
    <sheetView zoomScale="107" zoomScaleNormal="115" workbookViewId="0">
      <selection sqref="A1:M1"/>
    </sheetView>
  </sheetViews>
  <sheetFormatPr defaultColWidth="17.54296875" defaultRowHeight="14"/>
  <cols>
    <col min="1" max="1" width="20.1796875" style="366" customWidth="1"/>
    <col min="2" max="2" width="70.54296875" style="366" customWidth="1"/>
    <col min="3" max="3" width="9.453125" style="366" customWidth="1"/>
    <col min="4" max="4" width="11.81640625" style="366" customWidth="1"/>
    <col min="5" max="5" width="13.453125" style="366" customWidth="1"/>
    <col min="6" max="6" width="8.453125" style="366" customWidth="1"/>
    <col min="7" max="7" width="12" style="366" customWidth="1"/>
    <col min="8" max="16384" width="17.54296875" style="366"/>
  </cols>
  <sheetData>
    <row r="1" spans="1:12" s="1246" customFormat="1" ht="19.5" customHeight="1">
      <c r="A1" s="1435" t="s">
        <v>474</v>
      </c>
      <c r="B1" s="1435"/>
      <c r="C1" s="1435"/>
      <c r="D1" s="1435"/>
      <c r="E1" s="1435"/>
      <c r="F1" s="1435"/>
      <c r="G1" s="1435"/>
    </row>
    <row r="2" spans="1:12" s="1246" customFormat="1" ht="15" customHeight="1">
      <c r="A2" s="1435" t="s">
        <v>1</v>
      </c>
      <c r="B2" s="1435"/>
      <c r="C2" s="1435"/>
      <c r="D2" s="1435"/>
      <c r="E2" s="1435"/>
      <c r="F2" s="1435"/>
    </row>
    <row r="3" spans="1:12" s="1246" customFormat="1" ht="15.75" customHeight="1">
      <c r="A3" s="1444" t="s">
        <v>785</v>
      </c>
      <c r="B3" s="1435"/>
      <c r="C3" s="1435"/>
      <c r="D3" s="1435"/>
      <c r="E3" s="1435"/>
      <c r="F3" s="1435"/>
    </row>
    <row r="4" spans="1:12" ht="20">
      <c r="A4" s="524"/>
      <c r="B4"/>
      <c r="C4" s="365"/>
      <c r="D4" s="523"/>
    </row>
    <row r="5" spans="1:12" ht="41.15" customHeight="1">
      <c r="A5" s="483" t="s">
        <v>475</v>
      </c>
      <c r="B5" s="483" t="s">
        <v>476</v>
      </c>
      <c r="C5" s="483" t="s">
        <v>477</v>
      </c>
      <c r="D5" s="483" t="s">
        <v>478</v>
      </c>
      <c r="E5" s="483" t="s">
        <v>479</v>
      </c>
      <c r="F5" s="483" t="s">
        <v>480</v>
      </c>
      <c r="G5" s="483" t="s">
        <v>481</v>
      </c>
      <c r="H5"/>
    </row>
    <row r="6" spans="1:12" ht="20">
      <c r="A6" s="525" t="s">
        <v>482</v>
      </c>
      <c r="B6" s="526"/>
      <c r="C6" s="1198"/>
      <c r="D6" s="1199"/>
      <c r="E6" s="1199"/>
      <c r="F6" s="1199"/>
      <c r="G6" s="1200"/>
      <c r="H6" s="367"/>
      <c r="I6" s="367"/>
      <c r="J6" s="367"/>
      <c r="K6" s="367"/>
    </row>
    <row r="7" spans="1:12" ht="20">
      <c r="A7" s="525" t="s">
        <v>483</v>
      </c>
      <c r="B7" s="526"/>
      <c r="C7" s="1198"/>
      <c r="D7" s="1198">
        <v>0</v>
      </c>
      <c r="E7" s="1200"/>
      <c r="F7" s="1200"/>
      <c r="G7" s="1200"/>
      <c r="H7" s="367"/>
      <c r="I7" s="367"/>
      <c r="J7" s="367"/>
      <c r="K7" s="367"/>
    </row>
    <row r="8" spans="1:12" ht="20">
      <c r="A8" s="525" t="s">
        <v>484</v>
      </c>
      <c r="B8" s="526"/>
      <c r="C8" s="1198"/>
      <c r="D8" s="1198"/>
      <c r="E8" s="1201"/>
      <c r="F8" s="1201"/>
      <c r="G8" s="1201"/>
      <c r="H8" s="368"/>
      <c r="I8" s="368"/>
      <c r="J8" s="368"/>
      <c r="K8" s="368"/>
    </row>
    <row r="9" spans="1:12" ht="20">
      <c r="A9" s="525" t="s">
        <v>485</v>
      </c>
      <c r="B9" s="526"/>
      <c r="C9" s="1198"/>
      <c r="D9" s="1198"/>
      <c r="E9" s="1200"/>
      <c r="F9" s="1200"/>
      <c r="G9" s="1200"/>
      <c r="H9" s="367"/>
      <c r="I9" s="367"/>
      <c r="J9" s="367"/>
      <c r="K9" s="367"/>
    </row>
    <row r="10" spans="1:12" ht="20">
      <c r="A10" s="525" t="s">
        <v>486</v>
      </c>
      <c r="B10" s="526"/>
      <c r="C10" s="1198"/>
      <c r="D10" s="1198"/>
      <c r="E10" s="1201"/>
      <c r="F10" s="1201"/>
      <c r="G10" s="1201"/>
      <c r="H10" s="368"/>
      <c r="I10" s="368"/>
      <c r="J10" s="368"/>
      <c r="K10" s="368"/>
    </row>
    <row r="11" spans="1:12">
      <c r="A11" s="525" t="s">
        <v>487</v>
      </c>
      <c r="B11" s="526"/>
      <c r="C11" s="1198"/>
      <c r="D11" s="1198"/>
      <c r="E11" s="1198"/>
      <c r="F11" s="1198"/>
      <c r="G11" s="1198"/>
    </row>
    <row r="12" spans="1:12">
      <c r="A12" s="525" t="s">
        <v>488</v>
      </c>
      <c r="B12" s="526"/>
      <c r="C12" s="1198"/>
      <c r="D12" s="1198"/>
      <c r="E12" s="1198"/>
      <c r="F12" s="1198"/>
      <c r="G12" s="1198"/>
    </row>
    <row r="13" spans="1:12">
      <c r="A13" s="369"/>
      <c r="B13" s="369"/>
    </row>
    <row r="14" spans="1:12" ht="33" customHeight="1">
      <c r="A14" s="1445" t="s">
        <v>821</v>
      </c>
      <c r="B14" s="1434"/>
      <c r="C14" s="1434"/>
      <c r="D14" s="1434"/>
      <c r="E14" s="1434"/>
      <c r="F14" s="1434"/>
    </row>
    <row r="15" spans="1:12" ht="15.5">
      <c r="A15" s="989"/>
      <c r="B15" s="374"/>
      <c r="C15" s="375"/>
      <c r="D15" s="376"/>
      <c r="E15" s="376"/>
      <c r="F15" s="376"/>
      <c r="G15" s="376"/>
      <c r="H15" s="376"/>
    </row>
    <row r="16" spans="1:12" ht="15.65" customHeight="1">
      <c r="A16" s="456"/>
      <c r="B16" s="456"/>
      <c r="C16" s="456"/>
      <c r="D16" s="456"/>
      <c r="E16" s="456"/>
      <c r="F16" s="456"/>
      <c r="G16" s="456"/>
      <c r="H16" s="456"/>
      <c r="I16" s="456"/>
      <c r="J16" s="456"/>
      <c r="K16" s="456"/>
      <c r="L16" s="456"/>
    </row>
    <row r="17" spans="1:11" ht="15.65" customHeight="1">
      <c r="A17" s="1443"/>
      <c r="B17" s="1443"/>
      <c r="C17" s="1443"/>
      <c r="D17" s="1443"/>
      <c r="E17" s="1443"/>
      <c r="F17" s="1443"/>
      <c r="G17" s="1443"/>
      <c r="H17" s="1443"/>
      <c r="I17" s="1443"/>
      <c r="J17" s="1443"/>
      <c r="K17" s="1443"/>
    </row>
    <row r="18" spans="1:11" ht="15.5">
      <c r="A18" s="374"/>
      <c r="B18" s="374"/>
      <c r="C18" s="375"/>
      <c r="D18" s="376"/>
      <c r="E18" s="376"/>
      <c r="F18" s="376"/>
      <c r="G18" s="376"/>
      <c r="H18" s="376"/>
    </row>
    <row r="19" spans="1:11" ht="15.5">
      <c r="A19" s="374"/>
      <c r="B19" s="374"/>
      <c r="C19" s="375"/>
      <c r="D19" s="376"/>
      <c r="E19" s="376"/>
      <c r="F19" s="376"/>
      <c r="G19" s="376"/>
      <c r="H19" s="376"/>
    </row>
    <row r="20" spans="1:11" ht="15.65" customHeight="1">
      <c r="A20" s="373"/>
      <c r="B20" s="373"/>
      <c r="C20" s="375"/>
      <c r="D20" s="376"/>
      <c r="E20" s="376"/>
      <c r="F20" s="376"/>
      <c r="G20" s="376"/>
      <c r="H20" s="376"/>
    </row>
    <row r="21" spans="1:11" ht="15.5">
      <c r="A21" s="1441"/>
      <c r="B21" s="1441"/>
      <c r="C21" s="370"/>
    </row>
    <row r="22" spans="1:11" ht="15.5">
      <c r="A22" s="1442"/>
      <c r="B22" s="1442"/>
      <c r="C22" s="370"/>
    </row>
    <row r="23" spans="1:11">
      <c r="A23" s="371"/>
      <c r="B23" s="371"/>
      <c r="C23" s="372"/>
    </row>
  </sheetData>
  <mergeCells count="7">
    <mergeCell ref="A1:G1"/>
    <mergeCell ref="A21:B21"/>
    <mergeCell ref="A22:B22"/>
    <mergeCell ref="A17:K17"/>
    <mergeCell ref="A2:F2"/>
    <mergeCell ref="A3:F3"/>
    <mergeCell ref="A14:F14"/>
  </mergeCells>
  <pageMargins left="0.7" right="0.7" top="0.75" bottom="0.7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3"/>
  <sheetViews>
    <sheetView zoomScale="85" zoomScaleNormal="85" workbookViewId="0">
      <selection sqref="A1:C1"/>
    </sheetView>
  </sheetViews>
  <sheetFormatPr defaultColWidth="9.1796875" defaultRowHeight="12.5"/>
  <cols>
    <col min="1" max="1" width="58.453125" customWidth="1"/>
    <col min="2" max="2" width="13.1796875" customWidth="1"/>
    <col min="3" max="3" width="109.26953125" customWidth="1"/>
  </cols>
  <sheetData>
    <row r="1" spans="1:10" s="1209" customFormat="1" ht="13.5" customHeight="1">
      <c r="A1" s="1435" t="s">
        <v>489</v>
      </c>
      <c r="B1" s="1435"/>
      <c r="C1" s="1435"/>
      <c r="D1" s="1244"/>
      <c r="E1" s="1244"/>
      <c r="F1" s="1244"/>
      <c r="G1" s="1244"/>
      <c r="H1" s="1244"/>
      <c r="I1" s="1244"/>
      <c r="J1" s="1244"/>
    </row>
    <row r="2" spans="1:10" s="1209" customFormat="1" ht="13.5" customHeight="1">
      <c r="A2" s="1446" t="s">
        <v>1</v>
      </c>
      <c r="B2" s="1446"/>
      <c r="C2" s="1446"/>
      <c r="D2" s="1245"/>
      <c r="E2" s="1245"/>
      <c r="F2" s="1245"/>
      <c r="G2" s="1245"/>
      <c r="H2" s="1245"/>
      <c r="I2" s="1245"/>
      <c r="J2" s="1245"/>
    </row>
    <row r="3" spans="1:10" s="1209" customFormat="1" ht="12.75" customHeight="1">
      <c r="A3" s="1447" t="s">
        <v>785</v>
      </c>
      <c r="B3" s="1446"/>
      <c r="C3" s="1446"/>
      <c r="D3" s="1245"/>
      <c r="E3" s="1245"/>
      <c r="F3" s="1245"/>
      <c r="G3" s="1245"/>
      <c r="H3" s="1245"/>
      <c r="I3" s="1245"/>
      <c r="J3" s="1245"/>
    </row>
    <row r="4" spans="1:10" ht="17.149999999999999" customHeight="1" thickBot="1"/>
    <row r="5" spans="1:10" ht="52.5" thickBot="1">
      <c r="A5" s="1103" t="s">
        <v>490</v>
      </c>
      <c r="B5" s="1104" t="s">
        <v>491</v>
      </c>
      <c r="C5" s="1105" t="s">
        <v>492</v>
      </c>
    </row>
    <row r="6" spans="1:10" ht="15.65" customHeight="1">
      <c r="A6" s="1106" t="s">
        <v>493</v>
      </c>
      <c r="B6" s="515">
        <v>4</v>
      </c>
      <c r="C6" s="1281" t="s">
        <v>902</v>
      </c>
    </row>
    <row r="7" spans="1:10" ht="16" customHeight="1">
      <c r="A7" s="1106" t="s">
        <v>494</v>
      </c>
      <c r="B7" s="515">
        <v>1</v>
      </c>
      <c r="C7" s="91" t="s">
        <v>903</v>
      </c>
    </row>
    <row r="8" spans="1:10" ht="17.25" customHeight="1">
      <c r="A8" s="1106" t="s">
        <v>495</v>
      </c>
      <c r="B8" s="515">
        <v>0</v>
      </c>
      <c r="C8" s="91"/>
    </row>
    <row r="9" spans="1:10" ht="15" customHeight="1">
      <c r="A9" s="1106" t="s">
        <v>496</v>
      </c>
      <c r="B9" s="515">
        <v>0</v>
      </c>
      <c r="C9" s="91"/>
    </row>
    <row r="10" spans="1:10" ht="15" customHeight="1">
      <c r="A10" s="1106" t="s">
        <v>497</v>
      </c>
      <c r="B10" s="515">
        <v>0</v>
      </c>
      <c r="C10" s="91"/>
    </row>
    <row r="11" spans="1:10" ht="327" customHeight="1">
      <c r="A11" s="1106" t="s">
        <v>498</v>
      </c>
      <c r="B11" s="1225">
        <f>102</f>
        <v>102</v>
      </c>
      <c r="C11" s="1282" t="s">
        <v>904</v>
      </c>
    </row>
    <row r="12" spans="1:10" ht="140.5" customHeight="1">
      <c r="A12" s="1106" t="s">
        <v>499</v>
      </c>
      <c r="B12" s="515">
        <v>38</v>
      </c>
      <c r="C12" s="1282" t="s">
        <v>905</v>
      </c>
    </row>
    <row r="13" spans="1:10" ht="34" customHeight="1">
      <c r="A13" s="1106" t="s">
        <v>500</v>
      </c>
      <c r="B13" s="515">
        <v>0</v>
      </c>
      <c r="C13" s="91"/>
    </row>
  </sheetData>
  <mergeCells count="3">
    <mergeCell ref="A1:C1"/>
    <mergeCell ref="A2:C2"/>
    <mergeCell ref="A3:C3"/>
  </mergeCells>
  <pageMargins left="0.7" right="0.7" top="0.75" bottom="0.7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zoomScale="90" zoomScaleNormal="90" workbookViewId="0">
      <selection sqref="A1:M1"/>
    </sheetView>
  </sheetViews>
  <sheetFormatPr defaultColWidth="8.54296875" defaultRowHeight="12.5"/>
  <cols>
    <col min="1" max="1" width="38.1796875" customWidth="1"/>
    <col min="2" max="2" width="14.453125" customWidth="1"/>
    <col min="3" max="4" width="14.54296875" bestFit="1" customWidth="1"/>
    <col min="5" max="5" width="14.453125" customWidth="1"/>
    <col min="6" max="6" width="14.1796875" customWidth="1"/>
    <col min="7" max="8" width="14.453125" customWidth="1"/>
    <col min="9" max="10" width="14.54296875" bestFit="1" customWidth="1"/>
    <col min="11" max="11" width="9.453125" customWidth="1"/>
    <col min="12" max="13" width="8.81640625" customWidth="1"/>
    <col min="14" max="14" width="12.54296875" customWidth="1"/>
    <col min="15" max="15" width="10.54296875" bestFit="1" customWidth="1"/>
    <col min="16" max="16" width="9.81640625" bestFit="1" customWidth="1"/>
  </cols>
  <sheetData>
    <row r="1" spans="1:14" ht="15.5">
      <c r="A1" s="1324" t="s">
        <v>501</v>
      </c>
      <c r="B1" s="1324"/>
      <c r="C1" s="1324"/>
      <c r="D1" s="1324"/>
      <c r="E1" s="1324"/>
      <c r="F1" s="1324"/>
      <c r="G1" s="1324"/>
      <c r="H1" s="1324"/>
      <c r="I1" s="1324"/>
      <c r="J1" s="1324"/>
      <c r="K1" s="1324"/>
      <c r="L1" s="1324"/>
      <c r="M1" s="1324"/>
    </row>
    <row r="2" spans="1:14" ht="15.5">
      <c r="A2" s="1324" t="s">
        <v>1</v>
      </c>
      <c r="B2" s="1324"/>
      <c r="C2" s="1324"/>
      <c r="D2" s="1324"/>
      <c r="E2" s="1324"/>
      <c r="F2" s="1324"/>
      <c r="G2" s="1324"/>
      <c r="H2" s="1324"/>
      <c r="I2" s="1324"/>
      <c r="J2" s="1324"/>
      <c r="K2" s="1324"/>
      <c r="L2" s="1324"/>
      <c r="M2" s="1324"/>
    </row>
    <row r="3" spans="1:14" ht="15.5">
      <c r="A3" s="1448" t="s">
        <v>785</v>
      </c>
      <c r="B3" s="1449"/>
      <c r="C3" s="1449"/>
      <c r="D3" s="1449"/>
      <c r="E3" s="1449"/>
      <c r="F3" s="1449"/>
      <c r="G3" s="1449"/>
      <c r="H3" s="1449"/>
      <c r="I3" s="1449"/>
      <c r="J3" s="1449"/>
      <c r="K3" s="1449"/>
      <c r="L3" s="1449"/>
      <c r="M3" s="1450"/>
    </row>
    <row r="4" spans="1:14" ht="13">
      <c r="A4" s="653"/>
      <c r="B4" s="1451" t="s">
        <v>502</v>
      </c>
      <c r="C4" s="1452"/>
      <c r="D4" s="1453"/>
      <c r="E4" s="1454" t="s">
        <v>503</v>
      </c>
      <c r="F4" s="1452"/>
      <c r="G4" s="1455"/>
      <c r="H4" s="1456" t="s">
        <v>504</v>
      </c>
      <c r="I4" s="1452"/>
      <c r="J4" s="1455"/>
      <c r="K4" s="1456" t="s">
        <v>5</v>
      </c>
      <c r="L4" s="1452"/>
      <c r="M4" s="1455"/>
    </row>
    <row r="5" spans="1:14" ht="13.5" thickBot="1">
      <c r="A5" s="835" t="s">
        <v>505</v>
      </c>
      <c r="B5" s="836" t="s">
        <v>7</v>
      </c>
      <c r="C5" s="837" t="s">
        <v>8</v>
      </c>
      <c r="D5" s="838" t="s">
        <v>9</v>
      </c>
      <c r="E5" s="839" t="s">
        <v>7</v>
      </c>
      <c r="F5" s="837" t="s">
        <v>8</v>
      </c>
      <c r="G5" s="840" t="s">
        <v>9</v>
      </c>
      <c r="H5" s="841" t="s">
        <v>7</v>
      </c>
      <c r="I5" s="837" t="s">
        <v>8</v>
      </c>
      <c r="J5" s="840" t="s">
        <v>9</v>
      </c>
      <c r="K5" s="836" t="s">
        <v>7</v>
      </c>
      <c r="L5" s="837" t="s">
        <v>8</v>
      </c>
      <c r="M5" s="840" t="s">
        <v>9</v>
      </c>
    </row>
    <row r="6" spans="1:14">
      <c r="A6" s="842" t="s">
        <v>506</v>
      </c>
      <c r="B6" s="843">
        <v>6224240</v>
      </c>
      <c r="C6" s="844">
        <v>1556060</v>
      </c>
      <c r="D6" s="845">
        <v>7780300</v>
      </c>
      <c r="E6" s="846">
        <v>200457.38399999999</v>
      </c>
      <c r="F6" s="844">
        <v>50114.345999999998</v>
      </c>
      <c r="G6" s="847">
        <f>E6+F6</f>
        <v>250571.72999999998</v>
      </c>
      <c r="H6" s="843">
        <v>1904066.9920000003</v>
      </c>
      <c r="I6" s="844">
        <v>476016.74800000008</v>
      </c>
      <c r="J6" s="847">
        <f>H6+I6</f>
        <v>2380083.7400000002</v>
      </c>
      <c r="K6" s="848">
        <f>H6/B6</f>
        <v>0.30591156382144652</v>
      </c>
      <c r="L6" s="849">
        <f>I6/C6</f>
        <v>0.30591156382144652</v>
      </c>
      <c r="M6" s="850">
        <f>J6/D6</f>
        <v>0.30591156382144652</v>
      </c>
      <c r="N6" s="263"/>
    </row>
    <row r="7" spans="1:14">
      <c r="A7" s="851" t="s">
        <v>507</v>
      </c>
      <c r="B7" s="647">
        <v>675280</v>
      </c>
      <c r="C7" s="623">
        <v>168820</v>
      </c>
      <c r="D7" s="650">
        <v>844100</v>
      </c>
      <c r="E7" s="641">
        <v>44788.560000000005</v>
      </c>
      <c r="F7" s="623">
        <v>11197.140000000001</v>
      </c>
      <c r="G7" s="642">
        <f t="shared" ref="G7:G15" si="0">E7+F7</f>
        <v>55985.700000000004</v>
      </c>
      <c r="H7" s="647">
        <v>306987.21600000001</v>
      </c>
      <c r="I7" s="623">
        <v>76746.804000000004</v>
      </c>
      <c r="J7" s="642">
        <f t="shared" ref="J7:J9" si="1">H7+I7</f>
        <v>383734.02</v>
      </c>
      <c r="K7" s="719">
        <f t="shared" ref="K7:M9" si="2">H7/B7</f>
        <v>0.45460729771354108</v>
      </c>
      <c r="L7" s="624">
        <f t="shared" si="2"/>
        <v>0.45460729771354108</v>
      </c>
      <c r="M7" s="852">
        <f t="shared" si="2"/>
        <v>0.45460729771354108</v>
      </c>
      <c r="N7" s="1068"/>
    </row>
    <row r="8" spans="1:14">
      <c r="A8" s="851" t="s">
        <v>508</v>
      </c>
      <c r="B8" s="647">
        <v>1180720</v>
      </c>
      <c r="C8" s="623">
        <v>295180</v>
      </c>
      <c r="D8" s="650">
        <v>1475900</v>
      </c>
      <c r="E8" s="641">
        <v>95884.248000000007</v>
      </c>
      <c r="F8" s="623">
        <v>23971.062000000002</v>
      </c>
      <c r="G8" s="642">
        <f t="shared" si="0"/>
        <v>119855.31000000001</v>
      </c>
      <c r="H8" s="647">
        <v>524358.59200000006</v>
      </c>
      <c r="I8" s="623">
        <v>131089.64800000002</v>
      </c>
      <c r="J8" s="642">
        <f t="shared" si="1"/>
        <v>655448.24000000011</v>
      </c>
      <c r="K8" s="719">
        <f t="shared" si="2"/>
        <v>0.44410071143031377</v>
      </c>
      <c r="L8" s="624">
        <f t="shared" si="2"/>
        <v>0.44410071143031377</v>
      </c>
      <c r="M8" s="852">
        <f t="shared" si="2"/>
        <v>0.44410071143031377</v>
      </c>
      <c r="N8" s="1068"/>
    </row>
    <row r="9" spans="1:14">
      <c r="A9" s="853" t="s">
        <v>509</v>
      </c>
      <c r="B9" s="647">
        <v>872480</v>
      </c>
      <c r="C9" s="623">
        <v>218120</v>
      </c>
      <c r="D9" s="650">
        <v>1090600</v>
      </c>
      <c r="E9" s="641">
        <v>136793.424</v>
      </c>
      <c r="F9" s="623">
        <v>34198.356</v>
      </c>
      <c r="G9" s="642">
        <f t="shared" si="0"/>
        <v>170991.78</v>
      </c>
      <c r="H9" s="647">
        <v>963632.94400000002</v>
      </c>
      <c r="I9" s="623">
        <v>240908.236</v>
      </c>
      <c r="J9" s="642">
        <f t="shared" si="1"/>
        <v>1204541.18</v>
      </c>
      <c r="K9" s="719">
        <f t="shared" si="2"/>
        <v>1.1044756831102145</v>
      </c>
      <c r="L9" s="624">
        <f t="shared" si="2"/>
        <v>1.1044756831102145</v>
      </c>
      <c r="M9" s="852">
        <f t="shared" si="2"/>
        <v>1.1044756831102145</v>
      </c>
      <c r="N9" s="263"/>
    </row>
    <row r="10" spans="1:14">
      <c r="A10" s="851" t="s">
        <v>510</v>
      </c>
      <c r="B10" s="647">
        <v>420000</v>
      </c>
      <c r="C10" s="623">
        <v>105000</v>
      </c>
      <c r="D10" s="650">
        <v>525000</v>
      </c>
      <c r="E10" s="641">
        <v>27955.736000000001</v>
      </c>
      <c r="F10" s="623">
        <v>6988.9340000000002</v>
      </c>
      <c r="G10" s="642">
        <f>E10+F10</f>
        <v>34944.67</v>
      </c>
      <c r="H10" s="647">
        <v>178447.31200000001</v>
      </c>
      <c r="I10" s="623">
        <v>44611.828000000001</v>
      </c>
      <c r="J10" s="642">
        <f t="shared" ref="J10:J15" si="3">H10+I10</f>
        <v>223059.14</v>
      </c>
      <c r="K10" s="719">
        <f t="shared" ref="K10:M10" si="4">H10/B10</f>
        <v>0.4248745523809524</v>
      </c>
      <c r="L10" s="624">
        <f t="shared" si="4"/>
        <v>0.4248745523809524</v>
      </c>
      <c r="M10" s="852">
        <f t="shared" si="4"/>
        <v>0.4248745523809524</v>
      </c>
      <c r="N10" s="263"/>
    </row>
    <row r="11" spans="1:14">
      <c r="A11" s="851" t="s">
        <v>511</v>
      </c>
      <c r="B11" s="647">
        <v>0</v>
      </c>
      <c r="C11" s="623">
        <v>0</v>
      </c>
      <c r="D11" s="650">
        <v>0</v>
      </c>
      <c r="E11" s="641">
        <v>6545.6880000000001</v>
      </c>
      <c r="F11" s="623">
        <v>1636.422</v>
      </c>
      <c r="G11" s="642">
        <f>E11+F11</f>
        <v>8182.1100000000006</v>
      </c>
      <c r="H11" s="647">
        <v>23345.687999999998</v>
      </c>
      <c r="I11" s="623">
        <v>5836.4219999999996</v>
      </c>
      <c r="J11" s="642">
        <f t="shared" ref="J11" si="5">H11+I11</f>
        <v>29182.109999999997</v>
      </c>
      <c r="K11" s="719">
        <v>0</v>
      </c>
      <c r="L11" s="624">
        <v>0</v>
      </c>
      <c r="M11" s="852">
        <v>0</v>
      </c>
      <c r="N11" s="263"/>
    </row>
    <row r="12" spans="1:14">
      <c r="A12" s="851" t="s">
        <v>512</v>
      </c>
      <c r="B12" s="647">
        <v>160000</v>
      </c>
      <c r="C12" s="623">
        <v>40000</v>
      </c>
      <c r="D12" s="650">
        <v>200000</v>
      </c>
      <c r="E12" s="641">
        <v>-977.76</v>
      </c>
      <c r="F12" s="623">
        <v>-244.44</v>
      </c>
      <c r="G12" s="642">
        <f t="shared" si="0"/>
        <v>-1222.2</v>
      </c>
      <c r="H12" s="647">
        <v>28309.52</v>
      </c>
      <c r="I12" s="623">
        <v>7077.38</v>
      </c>
      <c r="J12" s="642">
        <f t="shared" si="3"/>
        <v>35386.9</v>
      </c>
      <c r="K12" s="719">
        <f>H12/B12</f>
        <v>0.17693449999999999</v>
      </c>
      <c r="L12" s="624">
        <f>I12/C12</f>
        <v>0.17693449999999999</v>
      </c>
      <c r="M12" s="852">
        <f>J12/D12</f>
        <v>0.17693449999999999</v>
      </c>
      <c r="N12" s="263"/>
    </row>
    <row r="13" spans="1:14">
      <c r="A13" s="851" t="s">
        <v>44</v>
      </c>
      <c r="B13" s="647">
        <v>295520</v>
      </c>
      <c r="C13" s="623">
        <v>73880</v>
      </c>
      <c r="D13" s="650">
        <v>369400</v>
      </c>
      <c r="E13" s="641">
        <v>14589.088000000002</v>
      </c>
      <c r="F13" s="623">
        <v>3647.2720000000004</v>
      </c>
      <c r="G13" s="642">
        <f t="shared" si="0"/>
        <v>18236.36</v>
      </c>
      <c r="H13" s="647">
        <v>120839.064</v>
      </c>
      <c r="I13" s="623">
        <v>30209.766</v>
      </c>
      <c r="J13" s="642">
        <f>H13+I13</f>
        <v>151048.82999999999</v>
      </c>
      <c r="K13" s="719">
        <f>H13/B13</f>
        <v>0.4089031672983216</v>
      </c>
      <c r="L13" s="624">
        <f t="shared" ref="K13:M15" si="6">I13/C13</f>
        <v>0.4089031672983216</v>
      </c>
      <c r="M13" s="852">
        <f t="shared" si="6"/>
        <v>0.40890316729832155</v>
      </c>
      <c r="N13" s="263"/>
    </row>
    <row r="14" spans="1:14">
      <c r="A14" s="851" t="s">
        <v>45</v>
      </c>
      <c r="B14" s="647">
        <v>1045440</v>
      </c>
      <c r="C14" s="623">
        <v>261360</v>
      </c>
      <c r="D14" s="650">
        <v>1306800</v>
      </c>
      <c r="E14" s="641">
        <v>52077.495999999999</v>
      </c>
      <c r="F14" s="623">
        <v>13019.374</v>
      </c>
      <c r="G14" s="642">
        <f t="shared" si="0"/>
        <v>65096.869999999995</v>
      </c>
      <c r="H14" s="647">
        <v>338994.67199999996</v>
      </c>
      <c r="I14" s="623">
        <v>84748.667999999991</v>
      </c>
      <c r="J14" s="642">
        <f t="shared" si="3"/>
        <v>423743.33999999997</v>
      </c>
      <c r="K14" s="719">
        <f t="shared" si="6"/>
        <v>0.32426028466483009</v>
      </c>
      <c r="L14" s="624">
        <f t="shared" si="6"/>
        <v>0.32426028466483009</v>
      </c>
      <c r="M14" s="852">
        <f t="shared" si="6"/>
        <v>0.32426028466483009</v>
      </c>
      <c r="N14" s="263"/>
    </row>
    <row r="15" spans="1:14">
      <c r="A15" s="851" t="s">
        <v>46</v>
      </c>
      <c r="B15" s="647">
        <v>134320</v>
      </c>
      <c r="C15" s="623">
        <v>33580</v>
      </c>
      <c r="D15" s="650">
        <v>167900</v>
      </c>
      <c r="E15" s="641">
        <v>0</v>
      </c>
      <c r="F15" s="623">
        <v>0</v>
      </c>
      <c r="G15" s="642">
        <f t="shared" si="0"/>
        <v>0</v>
      </c>
      <c r="H15" s="647">
        <v>54385.392</v>
      </c>
      <c r="I15" s="623">
        <v>13596.348</v>
      </c>
      <c r="J15" s="642">
        <f t="shared" si="3"/>
        <v>67981.740000000005</v>
      </c>
      <c r="K15" s="719">
        <f t="shared" si="6"/>
        <v>0.40489422275163789</v>
      </c>
      <c r="L15" s="624">
        <f t="shared" si="6"/>
        <v>0.40489422275163789</v>
      </c>
      <c r="M15" s="852">
        <f t="shared" si="6"/>
        <v>0.40489422275163789</v>
      </c>
      <c r="N15" s="263"/>
    </row>
    <row r="16" spans="1:14">
      <c r="A16" s="853"/>
      <c r="B16" s="647"/>
      <c r="C16" s="623"/>
      <c r="D16" s="650"/>
      <c r="E16" s="641"/>
      <c r="F16" s="623"/>
      <c r="G16" s="642"/>
      <c r="H16" s="647"/>
      <c r="I16" s="623"/>
      <c r="J16" s="642"/>
      <c r="K16" s="720"/>
      <c r="L16" s="625"/>
      <c r="M16" s="854"/>
      <c r="N16" s="263"/>
    </row>
    <row r="17" spans="1:16" ht="13">
      <c r="A17" s="855" t="s">
        <v>513</v>
      </c>
      <c r="B17" s="648">
        <v>11008000</v>
      </c>
      <c r="C17" s="626">
        <v>2752000</v>
      </c>
      <c r="D17" s="651">
        <v>13760000</v>
      </c>
      <c r="E17" s="643">
        <f>SUM(E6:E9,E10:E15)</f>
        <v>578113.86400000006</v>
      </c>
      <c r="F17" s="626">
        <f>SUM(F6:F9,F10:F15)</f>
        <v>144528.46600000001</v>
      </c>
      <c r="G17" s="644">
        <f t="shared" ref="G17" si="7">SUM(E17:F17)</f>
        <v>722642.33000000007</v>
      </c>
      <c r="H17" s="648">
        <f>SUM(H6:H9,H10:H15)</f>
        <v>4443367.3920000009</v>
      </c>
      <c r="I17" s="626">
        <f>SUM(I6:I9,I10:I15)</f>
        <v>1110841.8480000002</v>
      </c>
      <c r="J17" s="644">
        <f t="shared" ref="J17" si="8">SUM(H17:I17)</f>
        <v>5554209.2400000012</v>
      </c>
      <c r="K17" s="721">
        <f>H17/B17</f>
        <v>0.4036489273255815</v>
      </c>
      <c r="L17" s="627">
        <f>I17/C17</f>
        <v>0.4036489273255815</v>
      </c>
      <c r="M17" s="856">
        <f>J17/D17</f>
        <v>0.4036489273255815</v>
      </c>
      <c r="N17" s="263"/>
    </row>
    <row r="18" spans="1:16">
      <c r="A18" s="853"/>
      <c r="B18" s="647"/>
      <c r="C18" s="623"/>
      <c r="D18" s="650"/>
      <c r="E18" s="641"/>
      <c r="F18" s="623"/>
      <c r="G18" s="642"/>
      <c r="H18" s="647"/>
      <c r="I18" s="623"/>
      <c r="J18" s="642"/>
      <c r="K18" s="720"/>
      <c r="L18" s="625"/>
      <c r="M18" s="854"/>
      <c r="N18" s="263"/>
    </row>
    <row r="19" spans="1:16">
      <c r="A19" s="851" t="s">
        <v>514</v>
      </c>
      <c r="B19" s="647">
        <v>550151200</v>
      </c>
      <c r="C19" s="623">
        <v>137537800</v>
      </c>
      <c r="D19" s="650">
        <v>687689000</v>
      </c>
      <c r="E19" s="1205">
        <v>70843613.299999997</v>
      </c>
      <c r="F19" s="1206">
        <v>8731742.6100000013</v>
      </c>
      <c r="G19" s="1207">
        <f t="shared" ref="G19" si="9">E19+F19</f>
        <v>79575355.909999996</v>
      </c>
      <c r="H19" s="1208">
        <v>336259708.78999996</v>
      </c>
      <c r="I19" s="1206">
        <v>108260287.40000002</v>
      </c>
      <c r="J19" s="1207">
        <f t="shared" ref="J19" si="10">H19+I19</f>
        <v>444519996.19</v>
      </c>
      <c r="K19" s="719">
        <f>H19/B19</f>
        <v>0.61121326062726022</v>
      </c>
      <c r="L19" s="624">
        <f>I19/C19</f>
        <v>0.78713115521696597</v>
      </c>
      <c r="M19" s="852">
        <f>J19/D19</f>
        <v>0.64639683954520144</v>
      </c>
      <c r="N19" s="263"/>
    </row>
    <row r="20" spans="1:16">
      <c r="A20" s="853"/>
      <c r="B20" s="647"/>
      <c r="C20" s="623"/>
      <c r="D20" s="650"/>
      <c r="E20" s="641"/>
      <c r="F20" s="623"/>
      <c r="G20" s="642"/>
      <c r="H20" s="647"/>
      <c r="I20" s="623"/>
      <c r="J20" s="642"/>
      <c r="K20" s="720"/>
      <c r="L20" s="625"/>
      <c r="M20" s="854"/>
      <c r="N20" s="263"/>
    </row>
    <row r="21" spans="1:16" s="8" customFormat="1" ht="27.75" customHeight="1" thickBot="1">
      <c r="A21" s="857" t="s">
        <v>515</v>
      </c>
      <c r="B21" s="858">
        <v>561159200</v>
      </c>
      <c r="C21" s="859">
        <v>140289800</v>
      </c>
      <c r="D21" s="860">
        <v>701449000</v>
      </c>
      <c r="E21" s="861">
        <f t="shared" ref="E21:J21" si="11">SUM(E17,E19)</f>
        <v>71421727.164000005</v>
      </c>
      <c r="F21" s="859">
        <f t="shared" si="11"/>
        <v>8876271.0760000013</v>
      </c>
      <c r="G21" s="862">
        <f t="shared" si="11"/>
        <v>80297998.239999995</v>
      </c>
      <c r="H21" s="858">
        <f t="shared" si="11"/>
        <v>340703076.18199998</v>
      </c>
      <c r="I21" s="859">
        <f t="shared" si="11"/>
        <v>109371129.24800003</v>
      </c>
      <c r="J21" s="862">
        <f t="shared" si="11"/>
        <v>450074205.43000001</v>
      </c>
      <c r="K21" s="863">
        <f>H21/B21</f>
        <v>0.60714156728072888</v>
      </c>
      <c r="L21" s="864">
        <f>I21/C21</f>
        <v>0.77960856204798945</v>
      </c>
      <c r="M21" s="865">
        <f>J21/D21</f>
        <v>0.64163496623418093</v>
      </c>
      <c r="N21" s="263"/>
    </row>
    <row r="22" spans="1:16" s="264" customFormat="1" ht="10">
      <c r="A22" s="872"/>
      <c r="B22" s="873"/>
      <c r="C22" s="874"/>
      <c r="D22" s="875"/>
      <c r="E22" s="876"/>
      <c r="F22" s="874"/>
      <c r="G22" s="877"/>
      <c r="H22" s="873"/>
      <c r="I22" s="874"/>
      <c r="J22" s="877"/>
      <c r="K22" s="873"/>
      <c r="L22" s="874"/>
      <c r="M22" s="878"/>
    </row>
    <row r="23" spans="1:16" s="264" customFormat="1">
      <c r="A23" s="879" t="s">
        <v>516</v>
      </c>
      <c r="B23" s="649"/>
      <c r="C23" s="265"/>
      <c r="D23" s="652"/>
      <c r="E23" s="645"/>
      <c r="F23" s="265"/>
      <c r="G23" s="646"/>
      <c r="H23" s="649"/>
      <c r="I23" s="265"/>
      <c r="J23" s="646"/>
      <c r="K23" s="649"/>
      <c r="L23" s="265"/>
      <c r="M23" s="880"/>
    </row>
    <row r="24" spans="1:16" s="264" customFormat="1" ht="12.75" customHeight="1">
      <c r="A24" s="881" t="s">
        <v>517</v>
      </c>
      <c r="B24" s="655" t="s">
        <v>518</v>
      </c>
      <c r="C24" s="266"/>
      <c r="D24" s="656"/>
      <c r="E24" s="713">
        <v>2143893.25</v>
      </c>
      <c r="F24" s="345"/>
      <c r="G24" s="1138">
        <v>2143893.25</v>
      </c>
      <c r="H24" s="714">
        <v>11937004.439999999</v>
      </c>
      <c r="I24" s="267"/>
      <c r="J24" s="1138">
        <v>11937004.439999999</v>
      </c>
      <c r="K24" s="722"/>
      <c r="L24" s="266"/>
      <c r="M24" s="882"/>
      <c r="O24" s="268"/>
    </row>
    <row r="25" spans="1:16" s="264" customFormat="1">
      <c r="A25" s="879" t="s">
        <v>519</v>
      </c>
      <c r="B25" s="655"/>
      <c r="C25" s="266"/>
      <c r="D25" s="656"/>
      <c r="E25" s="713">
        <v>8366288.1499999994</v>
      </c>
      <c r="F25" s="661">
        <v>862238.27120331861</v>
      </c>
      <c r="G25" s="1138">
        <v>9228526.421203319</v>
      </c>
      <c r="H25" s="714">
        <v>43285640.989999995</v>
      </c>
      <c r="I25" s="661">
        <v>9675029.569257332</v>
      </c>
      <c r="J25" s="1138">
        <v>52960670.559257329</v>
      </c>
      <c r="K25" s="722"/>
      <c r="L25" s="266"/>
      <c r="M25" s="882"/>
      <c r="O25" s="268"/>
      <c r="P25" s="268"/>
    </row>
    <row r="26" spans="1:16" s="264" customFormat="1">
      <c r="A26" s="879" t="s">
        <v>520</v>
      </c>
      <c r="B26" s="655"/>
      <c r="C26" s="266"/>
      <c r="D26" s="656"/>
      <c r="E26" s="962">
        <v>0</v>
      </c>
      <c r="F26" s="345"/>
      <c r="G26" s="1156">
        <v>0</v>
      </c>
      <c r="H26" s="963">
        <v>0</v>
      </c>
      <c r="I26" s="267"/>
      <c r="J26" s="1157">
        <v>0</v>
      </c>
      <c r="K26" s="722"/>
      <c r="L26" s="269"/>
      <c r="M26" s="882"/>
      <c r="O26" s="268"/>
    </row>
    <row r="27" spans="1:16" s="264" customFormat="1" ht="15.75" customHeight="1">
      <c r="A27" s="883" t="s">
        <v>521</v>
      </c>
      <c r="B27" s="655"/>
      <c r="C27" s="266"/>
      <c r="D27" s="656"/>
      <c r="E27" s="707"/>
      <c r="F27" s="345"/>
      <c r="G27" s="708"/>
      <c r="H27" s="709"/>
      <c r="I27" s="345"/>
      <c r="J27" s="708"/>
      <c r="K27" s="722"/>
      <c r="L27" s="266"/>
      <c r="M27" s="882"/>
      <c r="O27" s="268"/>
    </row>
    <row r="28" spans="1:16" s="264" customFormat="1">
      <c r="A28" s="884" t="s">
        <v>522</v>
      </c>
      <c r="B28" s="655"/>
      <c r="C28" s="266"/>
      <c r="D28" s="656"/>
      <c r="E28" s="707"/>
      <c r="F28" s="345"/>
      <c r="G28" s="708"/>
      <c r="H28" s="709"/>
      <c r="I28" s="345"/>
      <c r="J28" s="708"/>
      <c r="K28" s="722"/>
      <c r="L28" s="266"/>
      <c r="M28" s="882"/>
      <c r="O28" s="268"/>
    </row>
    <row r="29" spans="1:16" s="264" customFormat="1" ht="13.5" thickBot="1">
      <c r="A29" s="885" t="s">
        <v>523</v>
      </c>
      <c r="B29" s="886"/>
      <c r="C29" s="887"/>
      <c r="D29" s="888"/>
      <c r="E29" s="889">
        <f t="shared" ref="E29:J29" si="12">SUM(E24:E28)</f>
        <v>10510181.399999999</v>
      </c>
      <c r="F29" s="890">
        <f t="shared" si="12"/>
        <v>862238.27120331861</v>
      </c>
      <c r="G29" s="891">
        <f t="shared" si="12"/>
        <v>11372419.671203319</v>
      </c>
      <c r="H29" s="892">
        <f>SUM(H24:H28)</f>
        <v>55222645.429999992</v>
      </c>
      <c r="I29" s="890">
        <f t="shared" si="12"/>
        <v>9675029.569257332</v>
      </c>
      <c r="J29" s="891">
        <f t="shared" si="12"/>
        <v>64897674.999257326</v>
      </c>
      <c r="K29" s="893"/>
      <c r="L29" s="887"/>
      <c r="M29" s="894"/>
      <c r="O29" s="268"/>
    </row>
    <row r="30" spans="1:16" s="264" customFormat="1" ht="13">
      <c r="A30" s="866"/>
      <c r="B30" s="867"/>
      <c r="C30" s="868"/>
      <c r="D30" s="869"/>
      <c r="E30" s="870"/>
      <c r="F30" s="868"/>
      <c r="G30" s="871"/>
      <c r="H30" s="867"/>
      <c r="I30" s="868"/>
      <c r="J30" s="871"/>
      <c r="K30" s="867"/>
      <c r="L30" s="868"/>
      <c r="M30" s="871"/>
    </row>
    <row r="31" spans="1:16" s="264" customFormat="1" ht="12.75" customHeight="1">
      <c r="A31" s="654" t="s">
        <v>49</v>
      </c>
      <c r="B31" s="710">
        <f>D31*0.8</f>
        <v>885631.20000000007</v>
      </c>
      <c r="C31" s="711">
        <f>D31*0.2</f>
        <v>221407.80000000002</v>
      </c>
      <c r="D31" s="712">
        <v>1107039</v>
      </c>
      <c r="E31" s="715"/>
      <c r="F31" s="716"/>
      <c r="G31" s="717"/>
      <c r="H31" s="718"/>
      <c r="I31" s="716"/>
      <c r="J31" s="717"/>
      <c r="K31" s="723"/>
      <c r="L31" s="657"/>
      <c r="M31" s="658"/>
      <c r="N31" s="270"/>
      <c r="O31" s="268"/>
    </row>
    <row r="33" spans="1:13" ht="12" customHeight="1">
      <c r="A33" s="1458" t="s">
        <v>524</v>
      </c>
      <c r="B33" s="1458"/>
      <c r="C33" s="1458"/>
      <c r="D33" s="1458"/>
      <c r="E33" s="1458"/>
      <c r="F33" s="1458"/>
      <c r="G33" s="1458"/>
      <c r="H33" s="1458"/>
      <c r="I33" s="1458"/>
      <c r="J33" s="1458"/>
      <c r="K33" s="1458"/>
      <c r="L33" s="1458"/>
      <c r="M33" s="1458"/>
    </row>
    <row r="34" spans="1:13" ht="12.65" customHeight="1">
      <c r="A34" s="1283" t="s">
        <v>525</v>
      </c>
      <c r="B34" s="1283"/>
      <c r="C34" s="1283"/>
      <c r="D34" s="1283"/>
      <c r="E34" s="1283"/>
      <c r="F34" s="1283"/>
      <c r="G34" s="1283"/>
      <c r="H34" s="1283"/>
      <c r="I34" s="1283"/>
      <c r="J34" s="1283"/>
      <c r="K34" s="1283"/>
      <c r="L34" s="1283"/>
      <c r="M34" s="1283"/>
    </row>
    <row r="35" spans="1:13">
      <c r="A35" s="1459" t="s">
        <v>526</v>
      </c>
      <c r="B35" s="1459"/>
      <c r="C35" s="1459"/>
      <c r="D35" s="1459"/>
      <c r="E35" s="1459"/>
      <c r="F35" s="1459"/>
      <c r="G35" s="1459"/>
      <c r="H35" s="1459"/>
      <c r="I35" s="1459"/>
      <c r="J35" s="1459"/>
      <c r="K35" s="1459"/>
      <c r="L35" s="1459"/>
      <c r="M35" s="1459"/>
    </row>
    <row r="36" spans="1:13" ht="12.65" customHeight="1">
      <c r="A36" s="1283" t="s">
        <v>527</v>
      </c>
      <c r="B36" s="1283"/>
      <c r="C36" s="1283"/>
      <c r="D36" s="1283"/>
      <c r="E36" s="1283"/>
      <c r="F36" s="1283"/>
      <c r="G36" s="1283"/>
      <c r="H36" s="1283"/>
      <c r="I36" s="1283"/>
      <c r="J36" s="1283"/>
      <c r="K36" s="1283"/>
      <c r="L36" s="1283"/>
      <c r="M36" s="1283"/>
    </row>
    <row r="37" spans="1:13" ht="12.65" customHeight="1">
      <c r="A37" s="1457" t="s">
        <v>528</v>
      </c>
      <c r="B37" s="1457"/>
      <c r="C37" s="1457"/>
      <c r="D37" s="1457"/>
      <c r="E37" s="1457"/>
      <c r="F37" s="1457"/>
      <c r="G37" s="1457"/>
      <c r="H37" s="1457"/>
      <c r="I37" s="1457"/>
      <c r="J37" s="1457"/>
      <c r="K37" s="1457"/>
      <c r="L37" s="1457"/>
      <c r="M37" s="1457"/>
    </row>
    <row r="38" spans="1:13" ht="12.65" customHeight="1">
      <c r="A38" s="1284" t="s">
        <v>529</v>
      </c>
      <c r="B38" s="1284"/>
      <c r="C38" s="1284"/>
      <c r="D38" s="1284"/>
      <c r="E38" s="1284"/>
      <c r="F38" s="1284"/>
      <c r="G38" s="1284"/>
      <c r="H38" s="1284"/>
      <c r="I38" s="1284"/>
      <c r="J38" s="1284"/>
      <c r="K38" s="1284"/>
      <c r="L38" s="1284"/>
      <c r="M38" s="1284"/>
    </row>
    <row r="39" spans="1:13">
      <c r="A39" s="1457" t="s">
        <v>530</v>
      </c>
      <c r="B39" s="1457"/>
      <c r="C39" s="1457"/>
      <c r="D39" s="1457"/>
      <c r="E39" s="1457"/>
      <c r="F39" s="1457"/>
      <c r="G39" s="1457"/>
      <c r="H39" s="1457"/>
      <c r="I39" s="1457"/>
      <c r="J39" s="1457"/>
      <c r="K39" s="1457"/>
      <c r="L39" s="1457"/>
      <c r="M39" s="1457"/>
    </row>
    <row r="40" spans="1:13">
      <c r="A40" s="527"/>
      <c r="C40" s="352"/>
      <c r="D40" s="352"/>
      <c r="E40" s="352"/>
      <c r="F40" s="352"/>
      <c r="G40" s="352"/>
      <c r="H40" s="352"/>
      <c r="L40" s="527"/>
    </row>
    <row r="41" spans="1:13">
      <c r="A41" s="527" t="s">
        <v>531</v>
      </c>
    </row>
    <row r="42" spans="1:13" hidden="1"/>
    <row r="43" spans="1:13">
      <c r="B43" s="271"/>
      <c r="C43" s="271"/>
    </row>
  </sheetData>
  <mergeCells count="14">
    <mergeCell ref="A39:M39"/>
    <mergeCell ref="A37:M37"/>
    <mergeCell ref="A33:M33"/>
    <mergeCell ref="A36:M36"/>
    <mergeCell ref="A35:M35"/>
    <mergeCell ref="A34:M34"/>
    <mergeCell ref="A38:M38"/>
    <mergeCell ref="A1:M1"/>
    <mergeCell ref="A2:M2"/>
    <mergeCell ref="A3:M3"/>
    <mergeCell ref="B4:D4"/>
    <mergeCell ref="E4:G4"/>
    <mergeCell ref="H4:J4"/>
    <mergeCell ref="K4:M4"/>
  </mergeCells>
  <printOptions horizontalCentered="1" verticalCentered="1"/>
  <pageMargins left="0.25" right="0.25" top="0.5" bottom="0.5" header="0.5" footer="0.5"/>
  <pageSetup scale="70"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zoomScale="85" zoomScaleNormal="85" workbookViewId="0">
      <selection sqref="A1:M1"/>
    </sheetView>
  </sheetViews>
  <sheetFormatPr defaultColWidth="9.453125" defaultRowHeight="12.5"/>
  <cols>
    <col min="1" max="1" width="14.453125" customWidth="1"/>
    <col min="2" max="3" width="7.1796875" customWidth="1"/>
    <col min="4" max="4" width="15.453125" customWidth="1"/>
    <col min="5" max="5" width="12.54296875" customWidth="1"/>
    <col min="6" max="8" width="8.54296875" customWidth="1"/>
    <col min="9" max="9" width="12.54296875" customWidth="1"/>
    <col min="10" max="10" width="13.54296875" style="4" customWidth="1"/>
    <col min="11" max="12" width="13.54296875" customWidth="1"/>
    <col min="13" max="13" width="19.1796875" customWidth="1"/>
    <col min="14" max="14" width="13.54296875" customWidth="1"/>
    <col min="15" max="15" width="18.54296875" customWidth="1"/>
    <col min="16" max="16" width="10.81640625" customWidth="1"/>
    <col min="17" max="17" width="10.54296875" customWidth="1"/>
    <col min="18" max="18" width="16" customWidth="1"/>
    <col min="19" max="19" width="9.54296875" customWidth="1"/>
    <col min="20" max="20" width="15.54296875" customWidth="1"/>
    <col min="21" max="21" width="9.54296875" customWidth="1"/>
    <col min="22" max="22" width="11" bestFit="1" customWidth="1"/>
    <col min="23" max="23" width="15.54296875" customWidth="1"/>
    <col min="24" max="24" width="13.54296875" customWidth="1"/>
    <col min="25" max="25" width="14.54296875" customWidth="1"/>
    <col min="26" max="26" width="13.453125" customWidth="1"/>
    <col min="27" max="28" width="9.1796875"/>
  </cols>
  <sheetData>
    <row r="1" spans="1:29" ht="15.5">
      <c r="A1" s="1476" t="s">
        <v>532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1476"/>
      <c r="Z1" s="1476"/>
      <c r="AA1" s="1476"/>
      <c r="AB1" s="1476"/>
      <c r="AC1" s="1476"/>
    </row>
    <row r="2" spans="1:29" ht="15.5">
      <c r="A2" s="1477" t="s">
        <v>1</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row>
    <row r="3" spans="1:29" ht="16" thickBot="1">
      <c r="A3" s="1504" t="s">
        <v>785</v>
      </c>
      <c r="B3" s="1504"/>
      <c r="C3" s="1504"/>
      <c r="D3" s="1504"/>
      <c r="E3" s="150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4"/>
    </row>
    <row r="4" spans="1:29" ht="15.75" customHeight="1" thickBot="1">
      <c r="A4" s="1481"/>
      <c r="B4" s="1484" t="s">
        <v>533</v>
      </c>
      <c r="C4" s="1485"/>
      <c r="D4" s="1485"/>
      <c r="E4" s="1485"/>
      <c r="F4" s="1485"/>
      <c r="G4" s="1485"/>
      <c r="H4" s="1485"/>
      <c r="I4" s="1485"/>
      <c r="J4" s="1485"/>
      <c r="K4" s="1486"/>
      <c r="L4" s="1487" t="s">
        <v>534</v>
      </c>
      <c r="M4" s="1488"/>
      <c r="N4" s="1488"/>
      <c r="O4" s="1489"/>
      <c r="P4" s="1490" t="s">
        <v>535</v>
      </c>
      <c r="Q4" s="1491"/>
      <c r="R4" s="1491"/>
      <c r="S4" s="1491"/>
      <c r="T4" s="1491"/>
      <c r="U4" s="1492" t="s">
        <v>536</v>
      </c>
      <c r="V4" s="1493"/>
      <c r="W4" s="1494" t="s">
        <v>537</v>
      </c>
      <c r="X4" s="1466" t="s">
        <v>538</v>
      </c>
      <c r="Y4" s="1499" t="s">
        <v>539</v>
      </c>
      <c r="Z4" s="1461" t="s">
        <v>540</v>
      </c>
      <c r="AA4" s="1478" t="s">
        <v>541</v>
      </c>
      <c r="AB4" s="1508" t="s">
        <v>371</v>
      </c>
      <c r="AC4" s="1505" t="s">
        <v>370</v>
      </c>
    </row>
    <row r="5" spans="1:29" ht="15" customHeight="1">
      <c r="A5" s="1482"/>
      <c r="B5" s="1474" t="s">
        <v>542</v>
      </c>
      <c r="C5" s="1464"/>
      <c r="D5" s="1464"/>
      <c r="E5" s="1472"/>
      <c r="F5" s="1490" t="s">
        <v>543</v>
      </c>
      <c r="G5" s="1491"/>
      <c r="H5" s="1491"/>
      <c r="I5" s="1491"/>
      <c r="J5" s="1502"/>
      <c r="K5" s="1491" t="s">
        <v>544</v>
      </c>
      <c r="L5" s="1474" t="s">
        <v>545</v>
      </c>
      <c r="M5" s="1464" t="s">
        <v>546</v>
      </c>
      <c r="N5" s="1464" t="s">
        <v>547</v>
      </c>
      <c r="O5" s="1499" t="s">
        <v>548</v>
      </c>
      <c r="P5" s="1474" t="s">
        <v>549</v>
      </c>
      <c r="Q5" s="1464" t="s">
        <v>550</v>
      </c>
      <c r="R5" s="1464" t="s">
        <v>551</v>
      </c>
      <c r="S5" s="1466" t="s">
        <v>552</v>
      </c>
      <c r="T5" s="1472" t="s">
        <v>553</v>
      </c>
      <c r="U5" s="1474" t="s">
        <v>554</v>
      </c>
      <c r="V5" s="1470" t="s">
        <v>555</v>
      </c>
      <c r="W5" s="1495"/>
      <c r="X5" s="1497"/>
      <c r="Y5" s="1500"/>
      <c r="Z5" s="1462"/>
      <c r="AA5" s="1479"/>
      <c r="AB5" s="1509"/>
      <c r="AC5" s="1506"/>
    </row>
    <row r="6" spans="1:29" ht="28">
      <c r="A6" s="1483"/>
      <c r="B6" s="737" t="s">
        <v>556</v>
      </c>
      <c r="C6" s="738" t="s">
        <v>557</v>
      </c>
      <c r="D6" s="738" t="s">
        <v>558</v>
      </c>
      <c r="E6" s="739" t="s">
        <v>559</v>
      </c>
      <c r="F6" s="737" t="s">
        <v>560</v>
      </c>
      <c r="G6" s="738" t="s">
        <v>561</v>
      </c>
      <c r="H6" s="738" t="s">
        <v>562</v>
      </c>
      <c r="I6" s="740" t="s">
        <v>563</v>
      </c>
      <c r="J6" s="739" t="s">
        <v>564</v>
      </c>
      <c r="K6" s="1503"/>
      <c r="L6" s="1475"/>
      <c r="M6" s="1465"/>
      <c r="N6" s="1465"/>
      <c r="O6" s="1501"/>
      <c r="P6" s="1475"/>
      <c r="Q6" s="1465"/>
      <c r="R6" s="1465"/>
      <c r="S6" s="1467"/>
      <c r="T6" s="1473"/>
      <c r="U6" s="1475"/>
      <c r="V6" s="1471"/>
      <c r="W6" s="1496"/>
      <c r="X6" s="1498"/>
      <c r="Y6" s="1501"/>
      <c r="Z6" s="1463"/>
      <c r="AA6" s="1480"/>
      <c r="AB6" s="1510"/>
      <c r="AC6" s="1507"/>
    </row>
    <row r="7" spans="1:29" ht="13">
      <c r="A7" s="741" t="s">
        <v>376</v>
      </c>
      <c r="B7" s="744">
        <v>0</v>
      </c>
      <c r="C7" s="302">
        <v>652</v>
      </c>
      <c r="D7" s="302">
        <v>0</v>
      </c>
      <c r="E7" s="745">
        <v>652</v>
      </c>
      <c r="F7" s="744">
        <v>14600</v>
      </c>
      <c r="G7" s="302">
        <v>3237</v>
      </c>
      <c r="H7" s="302">
        <v>455</v>
      </c>
      <c r="I7" s="746">
        <v>26</v>
      </c>
      <c r="J7" s="747">
        <v>18318</v>
      </c>
      <c r="K7" s="748">
        <v>18970</v>
      </c>
      <c r="L7" s="744">
        <v>55136</v>
      </c>
      <c r="M7" s="302">
        <v>16906</v>
      </c>
      <c r="N7" s="749">
        <v>5439</v>
      </c>
      <c r="O7" s="750">
        <v>77481</v>
      </c>
      <c r="P7" s="751" t="s">
        <v>565</v>
      </c>
      <c r="Q7" s="749">
        <v>8699</v>
      </c>
      <c r="R7" s="749">
        <v>18721</v>
      </c>
      <c r="S7" s="750">
        <v>6089</v>
      </c>
      <c r="T7" s="752">
        <v>33509</v>
      </c>
      <c r="U7" s="751">
        <v>96451</v>
      </c>
      <c r="V7" s="750">
        <v>-14539</v>
      </c>
      <c r="W7" s="753">
        <v>1536454</v>
      </c>
      <c r="X7" s="302">
        <v>1401702</v>
      </c>
      <c r="Y7" s="815">
        <v>1.0961345564178406</v>
      </c>
      <c r="Z7" s="818">
        <v>5641365</v>
      </c>
      <c r="AA7" s="827">
        <v>946420</v>
      </c>
      <c r="AB7" s="819">
        <v>385740</v>
      </c>
      <c r="AC7" s="828">
        <v>204294</v>
      </c>
    </row>
    <row r="8" spans="1:29" ht="13">
      <c r="A8" s="742" t="s">
        <v>377</v>
      </c>
      <c r="B8" s="754">
        <v>0</v>
      </c>
      <c r="C8" s="543">
        <v>846</v>
      </c>
      <c r="D8" s="543">
        <v>0</v>
      </c>
      <c r="E8" s="745">
        <v>846</v>
      </c>
      <c r="F8" s="754">
        <v>11407</v>
      </c>
      <c r="G8" s="543">
        <v>3742</v>
      </c>
      <c r="H8" s="543">
        <v>510</v>
      </c>
      <c r="I8" s="755">
        <v>85</v>
      </c>
      <c r="J8" s="747">
        <v>15744</v>
      </c>
      <c r="K8" s="748">
        <v>16590</v>
      </c>
      <c r="L8" s="754">
        <v>59591</v>
      </c>
      <c r="M8" s="543">
        <v>13921</v>
      </c>
      <c r="N8" s="756">
        <v>5777</v>
      </c>
      <c r="O8" s="750">
        <v>79289</v>
      </c>
      <c r="P8" s="757" t="s">
        <v>565</v>
      </c>
      <c r="Q8" s="756">
        <v>4368</v>
      </c>
      <c r="R8" s="756">
        <v>13530</v>
      </c>
      <c r="S8" s="750">
        <v>7256</v>
      </c>
      <c r="T8" s="752">
        <v>25154</v>
      </c>
      <c r="U8" s="757">
        <v>95879</v>
      </c>
      <c r="V8" s="813">
        <v>-8564</v>
      </c>
      <c r="W8" s="754">
        <v>1527890</v>
      </c>
      <c r="X8" s="302">
        <v>1401702</v>
      </c>
      <c r="Y8" s="815">
        <v>1.0900248412287348</v>
      </c>
      <c r="Z8" s="820">
        <v>5641365</v>
      </c>
      <c r="AA8" s="829">
        <v>940672</v>
      </c>
      <c r="AB8" s="821">
        <v>384037</v>
      </c>
      <c r="AC8" s="830">
        <v>203181</v>
      </c>
    </row>
    <row r="9" spans="1:29" ht="13">
      <c r="A9" s="742" t="s">
        <v>378</v>
      </c>
      <c r="B9" s="754">
        <v>2665</v>
      </c>
      <c r="C9" s="543">
        <v>932</v>
      </c>
      <c r="D9" s="543">
        <v>0</v>
      </c>
      <c r="E9" s="745">
        <v>3597</v>
      </c>
      <c r="F9" s="754">
        <v>13985</v>
      </c>
      <c r="G9" s="543">
        <v>3356</v>
      </c>
      <c r="H9" s="543">
        <v>517</v>
      </c>
      <c r="I9" s="755">
        <v>104</v>
      </c>
      <c r="J9" s="747">
        <v>17962</v>
      </c>
      <c r="K9" s="748">
        <v>21559</v>
      </c>
      <c r="L9" s="754">
        <v>43459</v>
      </c>
      <c r="M9" s="543">
        <v>15979</v>
      </c>
      <c r="N9" s="756">
        <v>70297</v>
      </c>
      <c r="O9" s="750">
        <v>129735</v>
      </c>
      <c r="P9" s="757" t="s">
        <v>565</v>
      </c>
      <c r="Q9" s="756">
        <v>3948</v>
      </c>
      <c r="R9" s="756">
        <v>23597</v>
      </c>
      <c r="S9" s="750">
        <v>14084</v>
      </c>
      <c r="T9" s="752">
        <v>41629</v>
      </c>
      <c r="U9" s="757">
        <v>151294</v>
      </c>
      <c r="V9" s="813">
        <v>-20070</v>
      </c>
      <c r="W9" s="754">
        <v>1507820</v>
      </c>
      <c r="X9" s="302">
        <v>1401702</v>
      </c>
      <c r="Y9" s="815">
        <v>1.0757065339137706</v>
      </c>
      <c r="Z9" s="820">
        <v>5641365</v>
      </c>
      <c r="AA9" s="829">
        <v>927477</v>
      </c>
      <c r="AB9" s="821">
        <v>380792</v>
      </c>
      <c r="AC9" s="830">
        <v>199551</v>
      </c>
    </row>
    <row r="10" spans="1:29" ht="13">
      <c r="A10" s="742" t="s">
        <v>379</v>
      </c>
      <c r="B10" s="754">
        <v>0</v>
      </c>
      <c r="C10" s="543">
        <v>867</v>
      </c>
      <c r="D10" s="543">
        <v>0</v>
      </c>
      <c r="E10" s="745">
        <v>867</v>
      </c>
      <c r="F10" s="754">
        <v>9444</v>
      </c>
      <c r="G10" s="543">
        <v>2218</v>
      </c>
      <c r="H10" s="543">
        <v>451</v>
      </c>
      <c r="I10" s="755">
        <v>109</v>
      </c>
      <c r="J10" s="747">
        <v>12222</v>
      </c>
      <c r="K10" s="748">
        <v>13089</v>
      </c>
      <c r="L10" s="754">
        <v>24902</v>
      </c>
      <c r="M10" s="543">
        <v>10830</v>
      </c>
      <c r="N10" s="756">
        <v>4516</v>
      </c>
      <c r="O10" s="750">
        <v>40248</v>
      </c>
      <c r="P10" s="758" t="s">
        <v>565</v>
      </c>
      <c r="Q10" s="756">
        <v>4809</v>
      </c>
      <c r="R10" s="756">
        <v>16550</v>
      </c>
      <c r="S10" s="750">
        <v>-3559</v>
      </c>
      <c r="T10" s="752">
        <v>17800</v>
      </c>
      <c r="U10" s="751">
        <v>53337</v>
      </c>
      <c r="V10" s="750">
        <v>-4711</v>
      </c>
      <c r="W10" s="744">
        <v>1503109</v>
      </c>
      <c r="X10" s="302">
        <v>1401702</v>
      </c>
      <c r="Y10" s="815">
        <v>1.0723456198250412</v>
      </c>
      <c r="Z10" s="820">
        <v>5641365</v>
      </c>
      <c r="AA10" s="829">
        <v>922356</v>
      </c>
      <c r="AB10" s="821">
        <v>381423</v>
      </c>
      <c r="AC10" s="830">
        <v>199330</v>
      </c>
    </row>
    <row r="11" spans="1:29" ht="13">
      <c r="A11" s="742" t="s">
        <v>380</v>
      </c>
      <c r="B11" s="754">
        <v>0</v>
      </c>
      <c r="C11" s="543">
        <v>481</v>
      </c>
      <c r="D11" s="543">
        <v>0</v>
      </c>
      <c r="E11" s="745">
        <v>481</v>
      </c>
      <c r="F11" s="754">
        <v>8979</v>
      </c>
      <c r="G11" s="543">
        <v>2677</v>
      </c>
      <c r="H11" s="543">
        <v>331</v>
      </c>
      <c r="I11" s="755">
        <v>84</v>
      </c>
      <c r="J11" s="747">
        <v>12071</v>
      </c>
      <c r="K11" s="748">
        <v>12552</v>
      </c>
      <c r="L11" s="754">
        <v>30608</v>
      </c>
      <c r="M11" s="543">
        <v>15891</v>
      </c>
      <c r="N11" s="756">
        <v>3367</v>
      </c>
      <c r="O11" s="750">
        <v>49866</v>
      </c>
      <c r="P11" s="757" t="s">
        <v>565</v>
      </c>
      <c r="Q11" s="756">
        <v>6531</v>
      </c>
      <c r="R11" s="756">
        <v>13980</v>
      </c>
      <c r="S11" s="750">
        <v>17942</v>
      </c>
      <c r="T11" s="752">
        <v>38453</v>
      </c>
      <c r="U11" s="751">
        <v>62418</v>
      </c>
      <c r="V11" s="750">
        <v>-25901</v>
      </c>
      <c r="W11" s="744">
        <v>1477208</v>
      </c>
      <c r="X11" s="302">
        <v>1401702</v>
      </c>
      <c r="Y11" s="815">
        <v>1.053867369811843</v>
      </c>
      <c r="Z11" s="820">
        <v>5641365</v>
      </c>
      <c r="AA11" s="829">
        <v>905627</v>
      </c>
      <c r="AB11" s="821">
        <v>375633</v>
      </c>
      <c r="AC11" s="830">
        <v>195948</v>
      </c>
    </row>
    <row r="12" spans="1:29" ht="13">
      <c r="A12" s="742" t="s">
        <v>381</v>
      </c>
      <c r="B12" s="754">
        <v>0</v>
      </c>
      <c r="C12" s="543">
        <v>505</v>
      </c>
      <c r="D12" s="543">
        <v>0</v>
      </c>
      <c r="E12" s="745">
        <v>505</v>
      </c>
      <c r="F12" s="754">
        <v>12729</v>
      </c>
      <c r="G12" s="543">
        <v>3054</v>
      </c>
      <c r="H12" s="543">
        <v>486</v>
      </c>
      <c r="I12" s="755">
        <v>63</v>
      </c>
      <c r="J12" s="747">
        <v>16332</v>
      </c>
      <c r="K12" s="748">
        <v>16837</v>
      </c>
      <c r="L12" s="754">
        <v>18613</v>
      </c>
      <c r="M12" s="543">
        <v>9037</v>
      </c>
      <c r="N12" s="756">
        <v>3807</v>
      </c>
      <c r="O12" s="750">
        <v>31457</v>
      </c>
      <c r="P12" s="757" t="s">
        <v>565</v>
      </c>
      <c r="Q12" s="756">
        <v>4827</v>
      </c>
      <c r="R12" s="756">
        <v>17302</v>
      </c>
      <c r="S12" s="750">
        <v>-1027</v>
      </c>
      <c r="T12" s="752">
        <v>21102</v>
      </c>
      <c r="U12" s="751">
        <v>48294</v>
      </c>
      <c r="V12" s="750">
        <v>-4265</v>
      </c>
      <c r="W12" s="744">
        <v>1472943</v>
      </c>
      <c r="X12" s="302">
        <v>1401702</v>
      </c>
      <c r="Y12" s="815">
        <v>1.0508246403301129</v>
      </c>
      <c r="Z12" s="820">
        <v>5641365</v>
      </c>
      <c r="AA12" s="829">
        <v>902063</v>
      </c>
      <c r="AB12" s="821">
        <v>375309</v>
      </c>
      <c r="AC12" s="830">
        <v>195571</v>
      </c>
    </row>
    <row r="13" spans="1:29" ht="13">
      <c r="A13" s="742" t="s">
        <v>382</v>
      </c>
      <c r="B13" s="754"/>
      <c r="C13" s="543"/>
      <c r="D13" s="543"/>
      <c r="E13" s="745"/>
      <c r="F13" s="754"/>
      <c r="G13" s="543"/>
      <c r="H13" s="543"/>
      <c r="I13" s="755"/>
      <c r="J13" s="747"/>
      <c r="K13" s="748"/>
      <c r="L13" s="754"/>
      <c r="M13" s="543"/>
      <c r="N13" s="756"/>
      <c r="O13" s="750"/>
      <c r="P13" s="757"/>
      <c r="Q13" s="756"/>
      <c r="R13" s="756"/>
      <c r="S13" s="750"/>
      <c r="T13" s="752"/>
      <c r="U13" s="751"/>
      <c r="V13" s="750"/>
      <c r="W13" s="744"/>
      <c r="X13" s="302"/>
      <c r="Y13" s="815"/>
      <c r="Z13" s="820"/>
      <c r="AA13" s="829"/>
      <c r="AB13" s="821"/>
      <c r="AC13" s="830"/>
    </row>
    <row r="14" spans="1:29" ht="13">
      <c r="A14" s="742" t="s">
        <v>383</v>
      </c>
      <c r="B14" s="754"/>
      <c r="C14" s="543"/>
      <c r="D14" s="543"/>
      <c r="E14" s="745"/>
      <c r="F14" s="754"/>
      <c r="G14" s="543"/>
      <c r="H14" s="543"/>
      <c r="I14" s="755"/>
      <c r="J14" s="747"/>
      <c r="K14" s="748"/>
      <c r="L14" s="754"/>
      <c r="M14" s="543"/>
      <c r="N14" s="756"/>
      <c r="O14" s="750"/>
      <c r="P14" s="757"/>
      <c r="Q14" s="756"/>
      <c r="R14" s="756"/>
      <c r="S14" s="750"/>
      <c r="T14" s="752"/>
      <c r="U14" s="751"/>
      <c r="V14" s="750"/>
      <c r="W14" s="754"/>
      <c r="X14" s="302"/>
      <c r="Y14" s="815"/>
      <c r="Z14" s="820"/>
      <c r="AA14" s="829"/>
      <c r="AB14" s="821"/>
      <c r="AC14" s="830"/>
    </row>
    <row r="15" spans="1:29" ht="13">
      <c r="A15" s="742" t="s">
        <v>384</v>
      </c>
      <c r="B15" s="754"/>
      <c r="C15" s="543"/>
      <c r="D15" s="543"/>
      <c r="E15" s="745"/>
      <c r="F15" s="754"/>
      <c r="G15" s="543"/>
      <c r="H15" s="543"/>
      <c r="I15" s="755"/>
      <c r="J15" s="747"/>
      <c r="K15" s="748"/>
      <c r="L15" s="754"/>
      <c r="M15" s="543"/>
      <c r="N15" s="756"/>
      <c r="O15" s="750"/>
      <c r="P15" s="757"/>
      <c r="Q15" s="756"/>
      <c r="R15" s="756"/>
      <c r="S15" s="750"/>
      <c r="T15" s="752"/>
      <c r="U15" s="751"/>
      <c r="V15" s="750"/>
      <c r="W15" s="754"/>
      <c r="X15" s="302"/>
      <c r="Y15" s="815"/>
      <c r="Z15" s="822"/>
      <c r="AA15" s="829"/>
      <c r="AB15" s="821"/>
      <c r="AC15" s="830"/>
    </row>
    <row r="16" spans="1:29" ht="13">
      <c r="A16" s="742" t="s">
        <v>385</v>
      </c>
      <c r="B16" s="754"/>
      <c r="C16" s="543"/>
      <c r="D16" s="543"/>
      <c r="E16" s="745"/>
      <c r="F16" s="754"/>
      <c r="G16" s="543"/>
      <c r="H16" s="543"/>
      <c r="I16" s="755"/>
      <c r="J16" s="747"/>
      <c r="K16" s="748"/>
      <c r="L16" s="754"/>
      <c r="M16" s="543"/>
      <c r="N16" s="756"/>
      <c r="O16" s="750"/>
      <c r="P16" s="757"/>
      <c r="Q16" s="756"/>
      <c r="R16" s="756"/>
      <c r="S16" s="750"/>
      <c r="T16" s="752"/>
      <c r="U16" s="751"/>
      <c r="V16" s="750"/>
      <c r="W16" s="754"/>
      <c r="X16" s="302"/>
      <c r="Y16" s="815"/>
      <c r="Z16" s="820"/>
      <c r="AA16" s="829"/>
      <c r="AB16" s="821"/>
      <c r="AC16" s="830"/>
    </row>
    <row r="17" spans="1:29" ht="13">
      <c r="A17" s="742" t="s">
        <v>386</v>
      </c>
      <c r="B17" s="754"/>
      <c r="C17" s="543"/>
      <c r="D17" s="543"/>
      <c r="E17" s="745"/>
      <c r="F17" s="754"/>
      <c r="G17" s="543"/>
      <c r="H17" s="543"/>
      <c r="I17" s="755"/>
      <c r="J17" s="747"/>
      <c r="K17" s="748"/>
      <c r="L17" s="754"/>
      <c r="M17" s="543"/>
      <c r="N17" s="756"/>
      <c r="O17" s="750"/>
      <c r="P17" s="757"/>
      <c r="Q17" s="756"/>
      <c r="R17" s="756"/>
      <c r="S17" s="750"/>
      <c r="T17" s="752"/>
      <c r="U17" s="751"/>
      <c r="V17" s="750"/>
      <c r="W17" s="754"/>
      <c r="X17" s="302"/>
      <c r="Y17" s="815"/>
      <c r="Z17" s="820"/>
      <c r="AA17" s="829"/>
      <c r="AB17" s="821"/>
      <c r="AC17" s="830"/>
    </row>
    <row r="18" spans="1:29" ht="13">
      <c r="A18" s="742" t="s">
        <v>387</v>
      </c>
      <c r="B18" s="759"/>
      <c r="C18" s="545"/>
      <c r="D18" s="545"/>
      <c r="E18" s="745"/>
      <c r="F18" s="759"/>
      <c r="G18" s="545"/>
      <c r="H18" s="545"/>
      <c r="I18" s="760"/>
      <c r="J18" s="761"/>
      <c r="K18" s="748"/>
      <c r="L18" s="759"/>
      <c r="M18" s="545"/>
      <c r="N18" s="762"/>
      <c r="O18" s="750"/>
      <c r="P18" s="763"/>
      <c r="Q18" s="762"/>
      <c r="R18" s="762"/>
      <c r="S18" s="764"/>
      <c r="T18" s="752"/>
      <c r="U18" s="751"/>
      <c r="V18" s="750"/>
      <c r="W18" s="759"/>
      <c r="X18" s="302"/>
      <c r="Y18" s="815"/>
      <c r="Z18" s="823"/>
      <c r="AA18" s="831"/>
      <c r="AB18" s="824"/>
      <c r="AC18" s="832"/>
    </row>
    <row r="19" spans="1:29" ht="13">
      <c r="A19" s="743" t="s">
        <v>566</v>
      </c>
      <c r="B19" s="765">
        <v>2665</v>
      </c>
      <c r="C19" s="290">
        <v>4283</v>
      </c>
      <c r="D19" s="290">
        <v>0</v>
      </c>
      <c r="E19" s="766">
        <v>6948</v>
      </c>
      <c r="F19" s="765">
        <v>71144</v>
      </c>
      <c r="G19" s="290">
        <v>18284</v>
      </c>
      <c r="H19" s="290">
        <v>2750</v>
      </c>
      <c r="I19" s="290">
        <v>471</v>
      </c>
      <c r="J19" s="766">
        <v>92649</v>
      </c>
      <c r="K19" s="765">
        <v>99597</v>
      </c>
      <c r="L19" s="765">
        <v>232309</v>
      </c>
      <c r="M19" s="290">
        <v>82564</v>
      </c>
      <c r="N19" s="290">
        <v>93203</v>
      </c>
      <c r="O19" s="766">
        <v>408076</v>
      </c>
      <c r="P19" s="765">
        <v>0</v>
      </c>
      <c r="Q19" s="290">
        <v>33182</v>
      </c>
      <c r="R19" s="290">
        <v>103680</v>
      </c>
      <c r="S19" s="290">
        <v>40785</v>
      </c>
      <c r="T19" s="766">
        <v>177647</v>
      </c>
      <c r="U19" s="765">
        <v>507673</v>
      </c>
      <c r="V19" s="814">
        <v>-78050</v>
      </c>
      <c r="W19" s="816">
        <v>1472943</v>
      </c>
      <c r="X19" s="767">
        <v>1401702</v>
      </c>
      <c r="Y19" s="817">
        <v>1.0508246403301129</v>
      </c>
      <c r="Z19" s="825">
        <v>5641365</v>
      </c>
      <c r="AA19" s="833">
        <v>902063</v>
      </c>
      <c r="AB19" s="826">
        <v>375309</v>
      </c>
      <c r="AC19" s="834">
        <v>195571</v>
      </c>
    </row>
    <row r="20" spans="1:29" ht="14">
      <c r="A20" s="272"/>
      <c r="B20" s="273"/>
      <c r="C20" s="273"/>
      <c r="D20" s="273"/>
      <c r="E20" s="273"/>
      <c r="F20" s="273"/>
      <c r="G20" s="273"/>
      <c r="H20" s="273"/>
      <c r="I20" s="273"/>
      <c r="J20" s="274"/>
      <c r="K20" s="273"/>
      <c r="L20" s="273"/>
      <c r="M20" s="273"/>
      <c r="N20" s="273"/>
      <c r="O20" s="273"/>
      <c r="P20" s="329"/>
      <c r="Q20" s="329"/>
      <c r="R20" s="329"/>
      <c r="S20" s="329"/>
      <c r="T20" s="329"/>
      <c r="U20" s="329"/>
      <c r="W20" s="329"/>
    </row>
    <row r="21" spans="1:29" ht="16.5">
      <c r="A21" s="1469" t="s">
        <v>567</v>
      </c>
      <c r="B21" s="1469"/>
      <c r="C21" s="1469"/>
      <c r="D21" s="1469"/>
      <c r="E21" s="1469"/>
      <c r="F21" s="1469"/>
      <c r="G21" s="1469"/>
      <c r="H21" s="1469"/>
      <c r="I21" s="1469"/>
      <c r="J21" s="1469"/>
      <c r="K21" s="1469"/>
      <c r="L21" s="1469"/>
      <c r="M21" s="1469"/>
      <c r="N21" s="1469"/>
      <c r="O21" s="1469"/>
      <c r="P21" s="330"/>
      <c r="Q21" s="330"/>
      <c r="R21" s="330"/>
      <c r="S21" s="330"/>
      <c r="T21" s="330"/>
      <c r="U21" s="330"/>
      <c r="V21" s="1"/>
    </row>
    <row r="22" spans="1:29" ht="16.5">
      <c r="A22" s="1469" t="s">
        <v>568</v>
      </c>
      <c r="B22" s="1469"/>
      <c r="C22" s="1469"/>
      <c r="D22" s="1469"/>
      <c r="E22" s="1469"/>
      <c r="F22" s="1469"/>
      <c r="G22" s="1469"/>
      <c r="H22" s="1469"/>
      <c r="I22" s="1469"/>
      <c r="J22" s="1469"/>
      <c r="K22" s="1469"/>
      <c r="L22" s="1469"/>
      <c r="M22" s="1469"/>
      <c r="N22" s="1469"/>
      <c r="O22" s="1469"/>
      <c r="P22" s="330"/>
      <c r="Q22" s="330"/>
      <c r="R22" s="330"/>
      <c r="S22" s="330"/>
      <c r="T22" s="330"/>
      <c r="U22" s="330"/>
      <c r="W22" s="275"/>
    </row>
    <row r="23" spans="1:29" ht="16.5">
      <c r="A23" s="1469" t="s">
        <v>569</v>
      </c>
      <c r="B23" s="1469"/>
      <c r="C23" s="1469"/>
      <c r="D23" s="1469"/>
      <c r="E23" s="1469"/>
      <c r="F23" s="1469"/>
      <c r="G23" s="1469"/>
      <c r="H23" s="1469"/>
      <c r="I23" s="1469"/>
      <c r="J23" s="1469"/>
      <c r="K23" s="1469"/>
      <c r="L23" s="1469"/>
      <c r="M23" s="1469"/>
      <c r="N23" s="1469"/>
      <c r="O23" s="1469"/>
      <c r="P23" s="330"/>
      <c r="Q23" s="330"/>
      <c r="R23" s="330"/>
      <c r="S23" s="330"/>
      <c r="T23" s="330"/>
      <c r="U23" s="330"/>
    </row>
    <row r="24" spans="1:29" ht="17.25" customHeight="1">
      <c r="A24" s="727" t="s">
        <v>570</v>
      </c>
      <c r="B24" s="364"/>
      <c r="C24" s="364"/>
      <c r="D24" s="364"/>
      <c r="E24" s="364"/>
      <c r="F24" s="364"/>
      <c r="G24" s="364"/>
      <c r="H24" s="364"/>
      <c r="I24" s="364"/>
      <c r="J24" s="364"/>
      <c r="K24" s="364"/>
      <c r="L24" s="364"/>
      <c r="M24" s="364"/>
      <c r="N24" s="364"/>
      <c r="O24" s="364"/>
      <c r="P24" s="330"/>
      <c r="Q24" s="330"/>
      <c r="R24" s="330"/>
      <c r="S24" s="330"/>
      <c r="T24" s="330"/>
      <c r="U24" s="330"/>
      <c r="W24" s="275"/>
    </row>
    <row r="25" spans="1:29" ht="17.25" customHeight="1">
      <c r="A25" s="364" t="s">
        <v>571</v>
      </c>
      <c r="B25" s="364"/>
      <c r="C25" s="364"/>
      <c r="D25" s="364"/>
      <c r="E25" s="364"/>
      <c r="F25" s="364"/>
      <c r="G25" s="364"/>
      <c r="H25" s="364"/>
      <c r="I25" s="364"/>
      <c r="J25" s="364"/>
      <c r="K25" s="364"/>
      <c r="L25" s="364"/>
      <c r="M25" s="364"/>
      <c r="N25" s="364"/>
      <c r="O25" s="364"/>
      <c r="P25" s="330"/>
      <c r="Q25" s="330"/>
      <c r="R25" s="330"/>
      <c r="S25" s="330"/>
      <c r="T25" s="330"/>
      <c r="U25" s="330"/>
      <c r="W25" s="275"/>
    </row>
    <row r="26" spans="1:29" ht="16.5">
      <c r="A26" s="1460" t="s">
        <v>572</v>
      </c>
      <c r="B26" s="1460"/>
      <c r="C26" s="1460"/>
      <c r="D26" s="1460"/>
      <c r="E26" s="1460"/>
      <c r="F26" s="1460"/>
      <c r="G26" s="1460"/>
      <c r="H26" s="1460"/>
      <c r="I26" s="1460"/>
      <c r="J26" s="1460"/>
      <c r="K26" s="1460"/>
      <c r="L26" s="1460"/>
      <c r="M26" s="1460"/>
      <c r="N26" s="1460"/>
      <c r="O26" s="1460"/>
      <c r="P26" s="330"/>
      <c r="Q26" s="330"/>
      <c r="R26" s="330"/>
      <c r="S26" s="330"/>
      <c r="T26" s="330"/>
      <c r="U26" s="330"/>
      <c r="W26" s="275"/>
    </row>
    <row r="27" spans="1:29" ht="16.5">
      <c r="A27" s="724" t="s">
        <v>573</v>
      </c>
      <c r="P27" s="330"/>
      <c r="Q27" s="330"/>
      <c r="R27" s="330"/>
      <c r="S27" s="330"/>
      <c r="T27" s="330"/>
      <c r="U27" s="330"/>
    </row>
    <row r="28" spans="1:29">
      <c r="A28" s="1468"/>
      <c r="B28" s="1468"/>
      <c r="C28" s="1468"/>
      <c r="D28" s="1468"/>
      <c r="E28" s="1468"/>
      <c r="F28" s="1468"/>
      <c r="G28" s="1468"/>
      <c r="H28" s="1468"/>
      <c r="I28" s="1468"/>
      <c r="J28" s="276"/>
      <c r="K28" s="330"/>
      <c r="L28" s="330"/>
      <c r="M28" s="330"/>
      <c r="N28" s="330"/>
      <c r="O28" s="330"/>
    </row>
    <row r="30" spans="1:29" ht="14">
      <c r="A30" s="1460" t="s">
        <v>574</v>
      </c>
      <c r="B30" s="1460"/>
      <c r="C30" s="1460"/>
      <c r="D30" s="1460"/>
      <c r="E30" s="1460"/>
      <c r="F30" s="1460"/>
      <c r="G30" s="1460"/>
      <c r="H30" s="1460"/>
      <c r="I30" s="1460"/>
      <c r="J30" s="1460"/>
      <c r="K30" s="1460"/>
      <c r="L30" s="1460"/>
      <c r="M30" s="1460"/>
      <c r="N30" s="1460"/>
      <c r="O30" s="1460"/>
    </row>
    <row r="31" spans="1:29">
      <c r="T31" s="151"/>
    </row>
  </sheetData>
  <mergeCells count="35">
    <mergeCell ref="A3:AC3"/>
    <mergeCell ref="AC4:AC6"/>
    <mergeCell ref="AB4:AB6"/>
    <mergeCell ref="A22:O22"/>
    <mergeCell ref="N5:N6"/>
    <mergeCell ref="O5:O6"/>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0:O30"/>
    <mergeCell ref="Z4:Z6"/>
    <mergeCell ref="A26:O26"/>
    <mergeCell ref="Q5:Q6"/>
    <mergeCell ref="S5:S6"/>
    <mergeCell ref="A28:I28"/>
    <mergeCell ref="A23:O23"/>
    <mergeCell ref="V5:V6"/>
    <mergeCell ref="R5:R6"/>
    <mergeCell ref="T5:T6"/>
    <mergeCell ref="M5:M6"/>
    <mergeCell ref="U5:U6"/>
    <mergeCell ref="A21:O21"/>
  </mergeCells>
  <printOptions horizontalCentered="1" verticalCentered="1"/>
  <pageMargins left="0.25" right="0.25" top="0.5" bottom="0.5" header="0.5" footer="0.5"/>
  <pageSetup paperSize="5" scale="48"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L48"/>
  <sheetViews>
    <sheetView zoomScale="90" zoomScaleNormal="90" workbookViewId="0">
      <selection sqref="A1:M1"/>
    </sheetView>
  </sheetViews>
  <sheetFormatPr defaultColWidth="9.453125" defaultRowHeight="12.5"/>
  <cols>
    <col min="1" max="1" width="12.453125" bestFit="1" customWidth="1"/>
    <col min="2" max="2" width="11.54296875" customWidth="1"/>
    <col min="3" max="4" width="12.54296875" customWidth="1"/>
    <col min="5" max="6" width="13.54296875" customWidth="1"/>
    <col min="7" max="7" width="12.54296875" customWidth="1"/>
    <col min="8" max="8" width="14.54296875" customWidth="1"/>
    <col min="9" max="9" width="12.54296875" customWidth="1"/>
  </cols>
  <sheetData>
    <row r="1" spans="1:9" ht="15.5">
      <c r="A1" s="1518" t="s">
        <v>575</v>
      </c>
      <c r="B1" s="1519"/>
      <c r="C1" s="1519"/>
      <c r="D1" s="1519"/>
      <c r="E1" s="1519"/>
      <c r="F1" s="1519"/>
      <c r="G1" s="1519"/>
      <c r="H1" s="1519"/>
      <c r="I1" s="1520"/>
    </row>
    <row r="2" spans="1:9" ht="15.5">
      <c r="A2" s="1521" t="s">
        <v>1</v>
      </c>
      <c r="B2" s="1413"/>
      <c r="C2" s="1413"/>
      <c r="D2" s="1413"/>
      <c r="E2" s="1413"/>
      <c r="F2" s="1413"/>
      <c r="G2" s="1413"/>
      <c r="H2" s="1413"/>
      <c r="I2" s="1413"/>
    </row>
    <row r="3" spans="1:9" ht="16.5" customHeight="1" thickBot="1">
      <c r="A3" s="1522" t="s">
        <v>785</v>
      </c>
      <c r="B3" s="1523"/>
      <c r="C3" s="1523"/>
      <c r="D3" s="1523"/>
      <c r="E3" s="1523"/>
      <c r="F3" s="1523"/>
      <c r="G3" s="1523"/>
      <c r="H3" s="1523"/>
      <c r="I3" s="1524"/>
    </row>
    <row r="4" spans="1:9" ht="75" customHeight="1" thickBot="1">
      <c r="A4" s="277" t="s">
        <v>368</v>
      </c>
      <c r="B4" s="278" t="s">
        <v>576</v>
      </c>
      <c r="C4" s="278" t="s">
        <v>577</v>
      </c>
      <c r="D4" s="279" t="s">
        <v>578</v>
      </c>
      <c r="E4" s="278" t="s">
        <v>579</v>
      </c>
      <c r="F4" s="278" t="s">
        <v>580</v>
      </c>
      <c r="G4" s="278" t="s">
        <v>581</v>
      </c>
      <c r="H4" s="279" t="s">
        <v>582</v>
      </c>
      <c r="I4" s="280" t="s">
        <v>583</v>
      </c>
    </row>
    <row r="5" spans="1:9" ht="13">
      <c r="A5" s="281" t="s">
        <v>376</v>
      </c>
      <c r="B5" s="302">
        <v>1536454</v>
      </c>
      <c r="C5" s="728">
        <v>4411</v>
      </c>
      <c r="D5" s="332">
        <v>2.8708962324937811E-3</v>
      </c>
      <c r="E5" s="729">
        <v>3387</v>
      </c>
      <c r="F5" s="728">
        <v>234</v>
      </c>
      <c r="G5" s="302">
        <v>3621</v>
      </c>
      <c r="H5" s="332">
        <v>0.82090228973021995</v>
      </c>
      <c r="I5" s="333">
        <v>2.3567252908320065E-3</v>
      </c>
    </row>
    <row r="6" spans="1:9" ht="13">
      <c r="A6" s="285" t="s">
        <v>377</v>
      </c>
      <c r="B6" s="302">
        <v>1527890</v>
      </c>
      <c r="C6" s="728">
        <v>5264</v>
      </c>
      <c r="D6" s="332">
        <v>3.4452742016768223E-3</v>
      </c>
      <c r="E6" s="729">
        <v>4222</v>
      </c>
      <c r="F6" s="728">
        <v>236</v>
      </c>
      <c r="G6" s="302">
        <v>4458</v>
      </c>
      <c r="H6" s="332">
        <v>0.84688449848024316</v>
      </c>
      <c r="I6" s="333">
        <v>2.9177493144139956E-3</v>
      </c>
    </row>
    <row r="7" spans="1:9" ht="13">
      <c r="A7" s="285" t="s">
        <v>378</v>
      </c>
      <c r="B7" s="302">
        <v>1507820</v>
      </c>
      <c r="C7" s="728">
        <v>4998</v>
      </c>
      <c r="D7" s="332">
        <v>3.314719263572575E-3</v>
      </c>
      <c r="E7" s="729">
        <v>3839</v>
      </c>
      <c r="F7" s="728">
        <v>309</v>
      </c>
      <c r="G7" s="302">
        <v>4148</v>
      </c>
      <c r="H7" s="332">
        <v>0.82993197278911568</v>
      </c>
      <c r="I7" s="333">
        <v>2.750991497658872E-3</v>
      </c>
    </row>
    <row r="8" spans="1:9" ht="13">
      <c r="A8" s="285" t="s">
        <v>379</v>
      </c>
      <c r="B8" s="302">
        <v>1503109</v>
      </c>
      <c r="C8" s="728">
        <v>3833</v>
      </c>
      <c r="D8" s="332">
        <v>2.5500479339821665E-3</v>
      </c>
      <c r="E8" s="729">
        <v>3079</v>
      </c>
      <c r="F8" s="728">
        <v>157</v>
      </c>
      <c r="G8" s="302">
        <v>3236</v>
      </c>
      <c r="H8" s="332">
        <v>0.84424732585442208</v>
      </c>
      <c r="I8" s="333">
        <v>2.1528711490650379E-3</v>
      </c>
    </row>
    <row r="9" spans="1:9" ht="13">
      <c r="A9" s="285" t="s">
        <v>380</v>
      </c>
      <c r="B9" s="302">
        <v>1477208</v>
      </c>
      <c r="C9" s="728">
        <v>4162</v>
      </c>
      <c r="D9" s="332">
        <v>2.8174772950051719E-3</v>
      </c>
      <c r="E9" s="729"/>
      <c r="F9" s="728"/>
      <c r="G9" s="302"/>
      <c r="H9" s="332"/>
      <c r="I9" s="333"/>
    </row>
    <row r="10" spans="1:9" ht="13">
      <c r="A10" s="285" t="s">
        <v>381</v>
      </c>
      <c r="B10" s="302">
        <v>1472943</v>
      </c>
      <c r="C10" s="728">
        <v>4355</v>
      </c>
      <c r="D10" s="332">
        <v>2.9566656686647072E-3</v>
      </c>
      <c r="E10" s="729"/>
      <c r="F10" s="728"/>
      <c r="G10" s="302"/>
      <c r="H10" s="332"/>
      <c r="I10" s="333"/>
    </row>
    <row r="11" spans="1:9" ht="13">
      <c r="A11" s="285" t="s">
        <v>382</v>
      </c>
      <c r="B11" s="302"/>
      <c r="C11" s="728"/>
      <c r="D11" s="332"/>
      <c r="E11" s="729"/>
      <c r="F11" s="728"/>
      <c r="G11" s="302"/>
      <c r="H11" s="332"/>
      <c r="I11" s="333"/>
    </row>
    <row r="12" spans="1:9" ht="13">
      <c r="A12" s="285" t="s">
        <v>383</v>
      </c>
      <c r="B12" s="302"/>
      <c r="C12" s="728"/>
      <c r="D12" s="332"/>
      <c r="E12" s="729"/>
      <c r="F12" s="728"/>
      <c r="G12" s="302"/>
      <c r="H12" s="332"/>
      <c r="I12" s="333"/>
    </row>
    <row r="13" spans="1:9" ht="13">
      <c r="A13" s="285" t="s">
        <v>384</v>
      </c>
      <c r="B13" s="302"/>
      <c r="C13" s="728"/>
      <c r="D13" s="332"/>
      <c r="E13" s="729"/>
      <c r="F13" s="728"/>
      <c r="G13" s="302"/>
      <c r="H13" s="332"/>
      <c r="I13" s="333"/>
    </row>
    <row r="14" spans="1:9" ht="13">
      <c r="A14" s="285" t="s">
        <v>385</v>
      </c>
      <c r="B14" s="302"/>
      <c r="C14" s="728"/>
      <c r="D14" s="332"/>
      <c r="E14" s="729"/>
      <c r="F14" s="728"/>
      <c r="G14" s="302"/>
      <c r="H14" s="332"/>
      <c r="I14" s="333"/>
    </row>
    <row r="15" spans="1:9" ht="13">
      <c r="A15" s="285" t="s">
        <v>386</v>
      </c>
      <c r="B15" s="302"/>
      <c r="C15" s="728"/>
      <c r="D15" s="332"/>
      <c r="E15" s="729"/>
      <c r="F15" s="728"/>
      <c r="G15" s="302"/>
      <c r="H15" s="332"/>
      <c r="I15" s="333"/>
    </row>
    <row r="16" spans="1:9" ht="13.5" thickBot="1">
      <c r="A16" s="287" t="s">
        <v>387</v>
      </c>
      <c r="B16" s="334"/>
      <c r="C16" s="728"/>
      <c r="D16" s="332"/>
      <c r="E16" s="729"/>
      <c r="F16" s="728"/>
      <c r="G16" s="302"/>
      <c r="H16" s="332"/>
      <c r="I16" s="333"/>
    </row>
    <row r="17" spans="1:12" ht="13.5" thickBot="1">
      <c r="A17" s="289" t="s">
        <v>566</v>
      </c>
      <c r="B17" s="290">
        <v>1472943</v>
      </c>
      <c r="C17" s="290">
        <v>27023</v>
      </c>
      <c r="D17" s="291">
        <v>1.8346263229466451E-2</v>
      </c>
      <c r="E17" s="290">
        <v>14527</v>
      </c>
      <c r="F17" s="290">
        <v>936</v>
      </c>
      <c r="G17" s="290">
        <v>15463</v>
      </c>
      <c r="H17" s="291">
        <v>0.83556684318599372</v>
      </c>
      <c r="I17" s="292">
        <v>1.0498030134227869E-2</v>
      </c>
    </row>
    <row r="18" spans="1:12" ht="15" customHeight="1">
      <c r="A18" s="293"/>
      <c r="B18" s="294"/>
      <c r="C18" s="294"/>
      <c r="D18" s="295"/>
      <c r="E18" s="294"/>
      <c r="F18" s="294"/>
      <c r="G18" s="294"/>
      <c r="H18" s="295"/>
      <c r="I18" s="295"/>
    </row>
    <row r="19" spans="1:12">
      <c r="A19" s="1525" t="s">
        <v>584</v>
      </c>
      <c r="B19" s="1526"/>
      <c r="C19" s="1526"/>
      <c r="D19" s="1526"/>
      <c r="E19" s="1526"/>
      <c r="F19" s="1526"/>
      <c r="G19" s="1526"/>
      <c r="H19" s="1526"/>
      <c r="I19" s="1526"/>
      <c r="J19" s="296"/>
      <c r="K19" s="296"/>
      <c r="L19" s="297"/>
    </row>
    <row r="20" spans="1:12" ht="26.25" customHeight="1">
      <c r="A20" s="1525" t="s">
        <v>585</v>
      </c>
      <c r="B20" s="1526"/>
      <c r="C20" s="1526"/>
      <c r="D20" s="1526"/>
      <c r="E20" s="1526"/>
      <c r="F20" s="1526"/>
      <c r="G20" s="1526"/>
      <c r="H20" s="1526"/>
      <c r="I20" s="1526"/>
      <c r="J20" s="296"/>
      <c r="K20" s="296"/>
      <c r="L20" s="296"/>
    </row>
    <row r="21" spans="1:12" ht="12.75" customHeight="1">
      <c r="A21" s="1515"/>
      <c r="B21" s="1320"/>
      <c r="C21" s="1320"/>
      <c r="D21" s="1320"/>
      <c r="E21" s="1320"/>
      <c r="F21" s="1320"/>
      <c r="G21" s="1320"/>
      <c r="H21" s="1320"/>
      <c r="I21" s="352"/>
      <c r="J21" s="296"/>
      <c r="K21" s="296"/>
      <c r="L21" s="296"/>
    </row>
    <row r="22" spans="1:12" ht="26.15" customHeight="1">
      <c r="A22" s="1320" t="s">
        <v>586</v>
      </c>
      <c r="B22" s="1320"/>
      <c r="C22" s="1320"/>
      <c r="D22" s="1320"/>
      <c r="E22" s="1320"/>
      <c r="F22" s="1320"/>
      <c r="G22" s="1320"/>
      <c r="H22" s="1320"/>
      <c r="I22" s="1320"/>
      <c r="J22" s="296"/>
      <c r="K22" s="296"/>
      <c r="L22" s="296"/>
    </row>
    <row r="23" spans="1:12" ht="26.15" customHeight="1">
      <c r="A23" s="725"/>
      <c r="B23" s="352"/>
      <c r="C23" s="352"/>
      <c r="D23" s="352"/>
      <c r="E23" s="352"/>
      <c r="F23" s="352"/>
      <c r="G23" s="352"/>
      <c r="H23" s="352"/>
      <c r="I23" s="352"/>
      <c r="J23" s="296"/>
      <c r="K23" s="296"/>
      <c r="L23" s="296"/>
    </row>
    <row r="24" spans="1:12" ht="13.5" thickBot="1">
      <c r="A24" s="300"/>
      <c r="B24" s="301"/>
      <c r="C24" s="301"/>
      <c r="D24" s="330"/>
      <c r="E24" s="301"/>
      <c r="F24" s="301"/>
      <c r="G24" s="301"/>
      <c r="H24" s="330"/>
      <c r="I24" s="330"/>
    </row>
    <row r="25" spans="1:12" ht="15.5">
      <c r="A25" s="1518" t="s">
        <v>587</v>
      </c>
      <c r="B25" s="1519"/>
      <c r="C25" s="1519"/>
      <c r="D25" s="1519"/>
      <c r="E25" s="1519"/>
      <c r="F25" s="1519"/>
      <c r="G25" s="1519"/>
      <c r="H25" s="1519"/>
      <c r="I25" s="1527"/>
    </row>
    <row r="26" spans="1:12" ht="16.5" customHeight="1">
      <c r="A26" s="1521" t="s">
        <v>1</v>
      </c>
      <c r="B26" s="1413"/>
      <c r="C26" s="1413"/>
      <c r="D26" s="1413"/>
      <c r="E26" s="1413"/>
      <c r="F26" s="1413"/>
      <c r="G26" s="1413"/>
      <c r="H26" s="1413"/>
      <c r="I26" s="1528"/>
    </row>
    <row r="27" spans="1:12" ht="16.5" customHeight="1" thickBot="1">
      <c r="A27" s="1522" t="s">
        <v>785</v>
      </c>
      <c r="B27" s="1523"/>
      <c r="C27" s="1523"/>
      <c r="D27" s="1523"/>
      <c r="E27" s="1523"/>
      <c r="F27" s="1523"/>
      <c r="G27" s="1523"/>
      <c r="H27" s="1523"/>
      <c r="I27" s="1529"/>
    </row>
    <row r="28" spans="1:12" ht="75" customHeight="1" thickBot="1">
      <c r="A28" s="277" t="s">
        <v>368</v>
      </c>
      <c r="B28" s="278" t="s">
        <v>576</v>
      </c>
      <c r="C28" s="278" t="s">
        <v>588</v>
      </c>
      <c r="D28" s="279" t="s">
        <v>578</v>
      </c>
      <c r="E28" s="278" t="s">
        <v>579</v>
      </c>
      <c r="F28" s="278" t="s">
        <v>589</v>
      </c>
      <c r="G28" s="278" t="s">
        <v>590</v>
      </c>
      <c r="H28" s="279" t="s">
        <v>582</v>
      </c>
      <c r="I28" s="280" t="s">
        <v>591</v>
      </c>
    </row>
    <row r="29" spans="1:12" ht="13">
      <c r="A29" s="281" t="s">
        <v>376</v>
      </c>
      <c r="B29" s="302">
        <v>1536454</v>
      </c>
      <c r="C29" s="346">
        <v>1004</v>
      </c>
      <c r="D29" s="283">
        <v>6.5345269041572351E-4</v>
      </c>
      <c r="E29" s="347">
        <v>857</v>
      </c>
      <c r="F29" s="346">
        <v>34</v>
      </c>
      <c r="G29" s="282">
        <v>891</v>
      </c>
      <c r="H29" s="283">
        <v>0.88745019920318724</v>
      </c>
      <c r="I29" s="284">
        <v>5.7990672027929241E-4</v>
      </c>
    </row>
    <row r="30" spans="1:12" ht="13">
      <c r="A30" s="285" t="s">
        <v>377</v>
      </c>
      <c r="B30" s="302">
        <v>1527890</v>
      </c>
      <c r="C30" s="346">
        <v>1292</v>
      </c>
      <c r="D30" s="283">
        <v>8.4561061332949364E-4</v>
      </c>
      <c r="E30" s="347">
        <v>1149</v>
      </c>
      <c r="F30" s="346">
        <v>51</v>
      </c>
      <c r="G30" s="282">
        <v>1200</v>
      </c>
      <c r="H30" s="283">
        <v>0.92879256965944268</v>
      </c>
      <c r="I30" s="284">
        <v>7.8539685448559778E-4</v>
      </c>
    </row>
    <row r="31" spans="1:12" ht="13">
      <c r="A31" s="285" t="s">
        <v>378</v>
      </c>
      <c r="B31" s="302">
        <v>1507820</v>
      </c>
      <c r="C31" s="346">
        <v>3236</v>
      </c>
      <c r="D31" s="283">
        <v>2.1461447652902864E-3</v>
      </c>
      <c r="E31" s="347">
        <v>2822</v>
      </c>
      <c r="F31" s="346">
        <v>119</v>
      </c>
      <c r="G31" s="282">
        <v>2941</v>
      </c>
      <c r="H31" s="283">
        <v>0.90883807169344866</v>
      </c>
      <c r="I31" s="284">
        <v>1.9504980700614132E-3</v>
      </c>
    </row>
    <row r="32" spans="1:12" ht="13">
      <c r="A32" s="285" t="s">
        <v>379</v>
      </c>
      <c r="B32" s="302">
        <v>1503109</v>
      </c>
      <c r="C32" s="303">
        <v>2491</v>
      </c>
      <c r="D32" s="283">
        <v>1.6572317776022897E-3</v>
      </c>
      <c r="E32" s="303">
        <v>2185</v>
      </c>
      <c r="F32" s="303">
        <v>79</v>
      </c>
      <c r="G32" s="282">
        <v>2264</v>
      </c>
      <c r="H32" s="283">
        <v>0.90887193898032914</v>
      </c>
      <c r="I32" s="284">
        <v>1.5062114590492107E-3</v>
      </c>
    </row>
    <row r="33" spans="1:12" ht="13">
      <c r="A33" s="285" t="s">
        <v>380</v>
      </c>
      <c r="B33" s="282">
        <v>1477208</v>
      </c>
      <c r="C33" s="303">
        <v>852</v>
      </c>
      <c r="D33" s="283">
        <v>5.767637326632404E-4</v>
      </c>
      <c r="E33" s="303"/>
      <c r="F33" s="303"/>
      <c r="G33" s="282"/>
      <c r="H33" s="283"/>
      <c r="I33" s="284"/>
    </row>
    <row r="34" spans="1:12" ht="13">
      <c r="A34" s="285" t="s">
        <v>381</v>
      </c>
      <c r="B34" s="282">
        <v>1472943</v>
      </c>
      <c r="C34" s="303">
        <v>813</v>
      </c>
      <c r="D34" s="283">
        <v>5.5195618567724619E-4</v>
      </c>
      <c r="E34" s="303"/>
      <c r="F34" s="303"/>
      <c r="G34" s="282"/>
      <c r="H34" s="283"/>
      <c r="I34" s="284"/>
    </row>
    <row r="35" spans="1:12" ht="13">
      <c r="A35" s="285" t="s">
        <v>382</v>
      </c>
      <c r="B35" s="282"/>
      <c r="C35" s="286"/>
      <c r="D35" s="283"/>
      <c r="E35" s="286"/>
      <c r="F35" s="286"/>
      <c r="G35" s="282"/>
      <c r="H35" s="283"/>
      <c r="I35" s="284"/>
    </row>
    <row r="36" spans="1:12" ht="13">
      <c r="A36" s="285" t="s">
        <v>383</v>
      </c>
      <c r="B36" s="282"/>
      <c r="C36" s="286"/>
      <c r="D36" s="283"/>
      <c r="E36" s="286"/>
      <c r="F36" s="286"/>
      <c r="G36" s="282"/>
      <c r="H36" s="283"/>
      <c r="I36" s="284"/>
    </row>
    <row r="37" spans="1:12" ht="13">
      <c r="A37" s="285" t="s">
        <v>384</v>
      </c>
      <c r="B37" s="304"/>
      <c r="C37" s="286"/>
      <c r="D37" s="283"/>
      <c r="E37" s="286"/>
      <c r="F37" s="286"/>
      <c r="G37" s="282"/>
      <c r="H37" s="283"/>
      <c r="I37" s="284"/>
      <c r="J37" s="38"/>
    </row>
    <row r="38" spans="1:12" ht="13">
      <c r="A38" s="285" t="s">
        <v>385</v>
      </c>
      <c r="B38" s="304"/>
      <c r="C38" s="286"/>
      <c r="D38" s="283"/>
      <c r="E38" s="286"/>
      <c r="F38" s="286"/>
      <c r="G38" s="282"/>
      <c r="H38" s="283"/>
      <c r="I38" s="284"/>
    </row>
    <row r="39" spans="1:12" ht="13">
      <c r="A39" s="285" t="s">
        <v>386</v>
      </c>
      <c r="B39" s="304"/>
      <c r="C39" s="286"/>
      <c r="D39" s="283"/>
      <c r="E39" s="286"/>
      <c r="F39" s="286"/>
      <c r="G39" s="282"/>
      <c r="H39" s="283"/>
      <c r="I39" s="284"/>
    </row>
    <row r="40" spans="1:12" ht="13.5" thickBot="1">
      <c r="A40" s="287" t="s">
        <v>387</v>
      </c>
      <c r="B40" s="304"/>
      <c r="C40" s="288"/>
      <c r="D40" s="283"/>
      <c r="E40" s="288"/>
      <c r="F40" s="288"/>
      <c r="G40" s="282"/>
      <c r="H40" s="283"/>
      <c r="I40" s="284"/>
    </row>
    <row r="41" spans="1:12" ht="13.5" thickBot="1">
      <c r="A41" s="289" t="s">
        <v>566</v>
      </c>
      <c r="B41" s="290">
        <v>1472943</v>
      </c>
      <c r="C41" s="290">
        <v>9688</v>
      </c>
      <c r="D41" s="291">
        <v>6.5773081510961387E-3</v>
      </c>
      <c r="E41" s="290">
        <v>7013</v>
      </c>
      <c r="F41" s="290">
        <v>283</v>
      </c>
      <c r="G41" s="290">
        <v>7296</v>
      </c>
      <c r="H41" s="291">
        <v>0.90938551663966094</v>
      </c>
      <c r="I41" s="292">
        <v>4.9533485002474639E-3</v>
      </c>
      <c r="L41" s="38"/>
    </row>
    <row r="42" spans="1:12" s="296" customFormat="1">
      <c r="A42" s="305"/>
      <c r="B42" s="305"/>
      <c r="C42" s="305"/>
      <c r="D42" s="305"/>
      <c r="E42" s="305"/>
      <c r="F42" s="305"/>
      <c r="G42" s="305"/>
      <c r="H42" s="305"/>
      <c r="I42" s="305"/>
      <c r="J42"/>
      <c r="K42"/>
      <c r="L42"/>
    </row>
    <row r="43" spans="1:12" ht="12" customHeight="1">
      <c r="A43" s="1516" t="s">
        <v>592</v>
      </c>
      <c r="B43" s="1517"/>
      <c r="C43" s="1517"/>
      <c r="D43" s="1517"/>
      <c r="E43" s="1517"/>
      <c r="F43" s="1517"/>
      <c r="G43" s="1517"/>
      <c r="H43" s="1517"/>
      <c r="I43" s="1514"/>
    </row>
    <row r="44" spans="1:12" ht="26.25" customHeight="1">
      <c r="A44" s="1511" t="s">
        <v>593</v>
      </c>
      <c r="B44" s="1512"/>
      <c r="C44" s="1512"/>
      <c r="D44" s="1512"/>
      <c r="E44" s="1512"/>
      <c r="F44" s="1512"/>
      <c r="G44" s="1512"/>
      <c r="H44" s="1512"/>
      <c r="I44" s="1512"/>
    </row>
    <row r="45" spans="1:12" s="296" customFormat="1" ht="25.5" customHeight="1">
      <c r="A45" s="1513" t="s">
        <v>594</v>
      </c>
      <c r="B45" s="1514"/>
      <c r="C45" s="1514"/>
      <c r="D45" s="1514"/>
      <c r="E45" s="1514"/>
      <c r="F45" s="1514"/>
      <c r="G45" s="1514"/>
      <c r="H45" s="1514"/>
      <c r="I45" s="1514"/>
    </row>
    <row r="46" spans="1:12" s="296" customFormat="1" ht="13">
      <c r="A46" s="1515"/>
      <c r="B46" s="1320"/>
      <c r="C46" s="1320"/>
      <c r="D46" s="1320"/>
      <c r="E46" s="1320"/>
      <c r="F46" s="1320"/>
      <c r="G46" s="1320"/>
      <c r="H46" s="1320"/>
      <c r="I46" s="359"/>
    </row>
    <row r="47" spans="1:12" ht="25.5" customHeight="1">
      <c r="A47" s="1515" t="s">
        <v>595</v>
      </c>
      <c r="B47" s="1515"/>
      <c r="C47" s="1515"/>
      <c r="D47" s="1515"/>
      <c r="E47" s="1515"/>
      <c r="F47" s="1515"/>
      <c r="G47" s="1515"/>
      <c r="H47" s="1515"/>
      <c r="I47" s="1515"/>
      <c r="J47" s="296"/>
      <c r="K47" s="296"/>
      <c r="L47" s="296"/>
    </row>
    <row r="48" spans="1:12">
      <c r="B48" s="306"/>
    </row>
  </sheetData>
  <mergeCells count="15">
    <mergeCell ref="A21:H21"/>
    <mergeCell ref="A22:I22"/>
    <mergeCell ref="A25:I25"/>
    <mergeCell ref="A26:I26"/>
    <mergeCell ref="A27:I27"/>
    <mergeCell ref="A1:I1"/>
    <mergeCell ref="A2:I2"/>
    <mergeCell ref="A3:I3"/>
    <mergeCell ref="A19:I19"/>
    <mergeCell ref="A20:I20"/>
    <mergeCell ref="A44:I44"/>
    <mergeCell ref="A45:I45"/>
    <mergeCell ref="A46:H46"/>
    <mergeCell ref="A47:I47"/>
    <mergeCell ref="A43:I43"/>
  </mergeCells>
  <printOptions horizontalCentered="1" verticalCentered="1"/>
  <pageMargins left="0.25" right="0.25" top="0.5" bottom="0.5" header="0.5" footer="0.5"/>
  <pageSetup scale="8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zoomScale="113" zoomScaleNormal="114" workbookViewId="0">
      <selection sqref="A1:M1"/>
    </sheetView>
  </sheetViews>
  <sheetFormatPr defaultColWidth="8.54296875" defaultRowHeight="12.5"/>
  <cols>
    <col min="1" max="1" width="43.453125" style="117" bestFit="1" customWidth="1"/>
    <col min="2" max="2" width="14" style="117" bestFit="1" customWidth="1"/>
    <col min="3" max="3" width="15.54296875" style="117" bestFit="1" customWidth="1"/>
    <col min="4" max="4" width="13.453125" style="117" bestFit="1" customWidth="1"/>
    <col min="5" max="6" width="12.453125" style="117" bestFit="1" customWidth="1"/>
    <col min="7" max="7" width="11.26953125" style="117" bestFit="1" customWidth="1"/>
    <col min="8" max="8" width="13.54296875" style="117" customWidth="1"/>
    <col min="9" max="9" width="14.453125" style="117" customWidth="1"/>
    <col min="10" max="10" width="17.453125" style="117" customWidth="1"/>
    <col min="11" max="11" width="10.54296875" style="117" customWidth="1"/>
    <col min="12" max="13" width="8.54296875" style="117"/>
    <col min="14" max="14" width="26.453125" style="117" customWidth="1"/>
    <col min="15" max="19" width="8.54296875" style="117"/>
    <col min="20" max="20" width="35.54296875" style="117" customWidth="1"/>
    <col min="21" max="16384" width="8.54296875" style="117"/>
  </cols>
  <sheetData>
    <row r="1" spans="1:14" s="1210" customFormat="1" ht="15.5">
      <c r="A1" s="1285" t="s">
        <v>22</v>
      </c>
      <c r="B1" s="1285"/>
      <c r="C1" s="1285"/>
      <c r="D1" s="1285"/>
      <c r="E1" s="1285"/>
      <c r="F1" s="1285"/>
      <c r="G1" s="1285"/>
      <c r="H1" s="1285"/>
      <c r="I1" s="1285"/>
      <c r="J1" s="1285"/>
      <c r="K1" s="1285"/>
      <c r="L1" s="1285"/>
      <c r="M1" s="1285"/>
    </row>
    <row r="2" spans="1:14" s="1210" customFormat="1" ht="15.5">
      <c r="A2" s="1302" t="s">
        <v>1</v>
      </c>
      <c r="B2" s="1286"/>
      <c r="C2" s="1286"/>
      <c r="D2" s="1286"/>
      <c r="E2" s="1286"/>
      <c r="F2" s="1286"/>
      <c r="G2" s="1286"/>
      <c r="H2" s="1286"/>
      <c r="I2" s="1286"/>
      <c r="J2" s="1286"/>
      <c r="K2" s="1286"/>
      <c r="L2" s="1286"/>
      <c r="M2" s="1303"/>
    </row>
    <row r="3" spans="1:14" s="1210" customFormat="1" ht="16" thickBot="1">
      <c r="A3" s="1304" t="s">
        <v>785</v>
      </c>
      <c r="B3" s="1305"/>
      <c r="C3" s="1305"/>
      <c r="D3" s="1305"/>
      <c r="E3" s="1305"/>
      <c r="F3" s="1305"/>
      <c r="G3" s="1305"/>
      <c r="H3" s="1305"/>
      <c r="I3" s="1305"/>
      <c r="J3" s="1305"/>
      <c r="K3" s="1305"/>
      <c r="L3" s="1305"/>
      <c r="M3" s="1306"/>
    </row>
    <row r="4" spans="1:14" ht="13.5" thickBot="1">
      <c r="A4" s="218" t="s">
        <v>23</v>
      </c>
      <c r="B4" s="1289" t="s">
        <v>24</v>
      </c>
      <c r="C4" s="1290"/>
      <c r="D4" s="1291"/>
      <c r="E4" s="1289" t="s">
        <v>3</v>
      </c>
      <c r="F4" s="1290"/>
      <c r="G4" s="1291"/>
      <c r="H4" s="1289" t="s">
        <v>4</v>
      </c>
      <c r="I4" s="1290"/>
      <c r="J4" s="1291"/>
      <c r="K4" s="1292" t="s">
        <v>5</v>
      </c>
      <c r="L4" s="1290"/>
      <c r="M4" s="1291"/>
    </row>
    <row r="5" spans="1:14" ht="13.5" thickBot="1">
      <c r="A5" s="118" t="s">
        <v>6</v>
      </c>
      <c r="B5" s="119" t="s">
        <v>7</v>
      </c>
      <c r="C5" s="120" t="s">
        <v>8</v>
      </c>
      <c r="D5" s="121" t="s">
        <v>9</v>
      </c>
      <c r="E5" s="1289" t="s">
        <v>3</v>
      </c>
      <c r="F5" s="1290" t="s">
        <v>8</v>
      </c>
      <c r="G5" s="1291" t="s">
        <v>9</v>
      </c>
      <c r="H5" s="119" t="s">
        <v>7</v>
      </c>
      <c r="I5" s="120" t="s">
        <v>8</v>
      </c>
      <c r="J5" s="121" t="s">
        <v>9</v>
      </c>
      <c r="K5" s="119" t="s">
        <v>7</v>
      </c>
      <c r="L5" s="120" t="s">
        <v>8</v>
      </c>
      <c r="M5" s="121" t="s">
        <v>9</v>
      </c>
    </row>
    <row r="6" spans="1:14" ht="13.5" thickBot="1">
      <c r="A6" s="118" t="s">
        <v>25</v>
      </c>
      <c r="B6" s="260"/>
      <c r="C6" s="261"/>
      <c r="D6" s="262"/>
      <c r="E6" s="125"/>
      <c r="F6" s="126"/>
      <c r="G6" s="127"/>
      <c r="H6" s="122"/>
      <c r="I6" s="123"/>
      <c r="J6" s="124"/>
      <c r="K6" s="125"/>
      <c r="L6" s="126"/>
      <c r="M6" s="127"/>
    </row>
    <row r="7" spans="1:14">
      <c r="A7" s="128" t="s">
        <v>23</v>
      </c>
      <c r="B7" s="585">
        <v>10200968</v>
      </c>
      <c r="C7" s="586">
        <v>0</v>
      </c>
      <c r="D7" s="587">
        <f t="shared" ref="D7:D18" si="0">B7+C7</f>
        <v>10200968</v>
      </c>
      <c r="E7" s="1056">
        <v>1276766</v>
      </c>
      <c r="F7" s="586">
        <v>0</v>
      </c>
      <c r="G7" s="587">
        <f t="shared" ref="G7:G18" si="1">E7+F7</f>
        <v>1276766</v>
      </c>
      <c r="H7" s="1056">
        <v>5014636.28</v>
      </c>
      <c r="I7" s="586">
        <v>0</v>
      </c>
      <c r="J7" s="587">
        <f t="shared" ref="J7:J17" si="2">H7+I7</f>
        <v>5014636.28</v>
      </c>
      <c r="K7" s="603">
        <f t="shared" ref="K7:K17" si="3">+H7/B7</f>
        <v>0.49158435552390717</v>
      </c>
      <c r="L7" s="604">
        <v>0</v>
      </c>
      <c r="M7" s="605">
        <f t="shared" ref="M7:M17" si="4">J7/D7</f>
        <v>0.49158435552390717</v>
      </c>
    </row>
    <row r="8" spans="1:14">
      <c r="A8" s="129" t="s">
        <v>26</v>
      </c>
      <c r="B8" s="588">
        <v>1111675</v>
      </c>
      <c r="C8" s="589">
        <v>5794765</v>
      </c>
      <c r="D8" s="590">
        <f t="shared" si="0"/>
        <v>6906440</v>
      </c>
      <c r="E8" s="1057">
        <v>30944.960000000006</v>
      </c>
      <c r="F8" s="1058">
        <v>494413.88000000006</v>
      </c>
      <c r="G8" s="590">
        <f t="shared" si="1"/>
        <v>525358.84000000008</v>
      </c>
      <c r="H8" s="1057">
        <v>191874.55999999997</v>
      </c>
      <c r="I8" s="1058">
        <v>4093824.1</v>
      </c>
      <c r="J8" s="590">
        <f t="shared" si="2"/>
        <v>4285698.66</v>
      </c>
      <c r="K8" s="606">
        <f t="shared" si="3"/>
        <v>0.17259950974880245</v>
      </c>
      <c r="L8" s="607">
        <f t="shared" ref="L8:L17" si="5">I8/C8</f>
        <v>0.70646939090713778</v>
      </c>
      <c r="M8" s="608">
        <f t="shared" si="4"/>
        <v>0.6205365803510926</v>
      </c>
      <c r="N8" s="141"/>
    </row>
    <row r="9" spans="1:14">
      <c r="A9" s="128" t="s">
        <v>27</v>
      </c>
      <c r="B9" s="588">
        <v>236147</v>
      </c>
      <c r="C9" s="589">
        <v>23378299</v>
      </c>
      <c r="D9" s="590">
        <f t="shared" si="0"/>
        <v>23614446</v>
      </c>
      <c r="E9" s="1057">
        <v>18719.6734</v>
      </c>
      <c r="F9" s="1058">
        <v>1853247.6665999999</v>
      </c>
      <c r="G9" s="590">
        <f t="shared" si="1"/>
        <v>1871967.3399999999</v>
      </c>
      <c r="H9" s="1057">
        <v>135956.44630000001</v>
      </c>
      <c r="I9" s="1058">
        <v>13459688.183699999</v>
      </c>
      <c r="J9" s="590">
        <f t="shared" si="2"/>
        <v>13595644.629999999</v>
      </c>
      <c r="K9" s="606">
        <f t="shared" si="3"/>
        <v>0.57572802661054345</v>
      </c>
      <c r="L9" s="607">
        <f t="shared" si="5"/>
        <v>0.57573428176703523</v>
      </c>
      <c r="M9" s="608">
        <f t="shared" si="4"/>
        <v>0.5757342192147975</v>
      </c>
    </row>
    <row r="10" spans="1:14">
      <c r="A10" s="128" t="s">
        <v>28</v>
      </c>
      <c r="B10" s="588">
        <v>11294053</v>
      </c>
      <c r="C10" s="589">
        <v>6498976</v>
      </c>
      <c r="D10" s="590">
        <f t="shared" si="0"/>
        <v>17793029</v>
      </c>
      <c r="E10" s="1057">
        <v>368392.55000000005</v>
      </c>
      <c r="F10" s="1058">
        <v>1178396.94</v>
      </c>
      <c r="G10" s="590">
        <f t="shared" si="1"/>
        <v>1546789.49</v>
      </c>
      <c r="H10" s="1057">
        <v>2533647.37</v>
      </c>
      <c r="I10" s="1058">
        <v>13694768.329999998</v>
      </c>
      <c r="J10" s="590">
        <f t="shared" si="2"/>
        <v>16228415.699999999</v>
      </c>
      <c r="K10" s="606">
        <f t="shared" si="3"/>
        <v>0.22433464496757718</v>
      </c>
      <c r="L10" s="607">
        <f t="shared" si="5"/>
        <v>2.1072194034875644</v>
      </c>
      <c r="M10" s="608">
        <f t="shared" si="4"/>
        <v>0.91206593885729059</v>
      </c>
    </row>
    <row r="11" spans="1:14">
      <c r="A11" s="128" t="s">
        <v>29</v>
      </c>
      <c r="B11" s="588">
        <v>0</v>
      </c>
      <c r="C11" s="589">
        <v>0</v>
      </c>
      <c r="D11" s="590">
        <f t="shared" si="0"/>
        <v>0</v>
      </c>
      <c r="E11" s="588">
        <v>0</v>
      </c>
      <c r="F11" s="589">
        <v>0</v>
      </c>
      <c r="G11" s="590">
        <f t="shared" si="1"/>
        <v>0</v>
      </c>
      <c r="H11" s="588">
        <v>0</v>
      </c>
      <c r="I11" s="589">
        <v>0</v>
      </c>
      <c r="J11" s="590">
        <f t="shared" si="2"/>
        <v>0</v>
      </c>
      <c r="K11" s="606">
        <v>0</v>
      </c>
      <c r="L11" s="607">
        <v>0</v>
      </c>
      <c r="M11" s="608">
        <v>0</v>
      </c>
    </row>
    <row r="12" spans="1:14">
      <c r="A12" s="128" t="s">
        <v>30</v>
      </c>
      <c r="B12" s="588">
        <v>5542434</v>
      </c>
      <c r="C12" s="589">
        <v>0</v>
      </c>
      <c r="D12" s="590">
        <f t="shared" si="0"/>
        <v>5542434</v>
      </c>
      <c r="E12" s="1057">
        <v>372614.32999999996</v>
      </c>
      <c r="F12" s="589">
        <v>0</v>
      </c>
      <c r="G12" s="590">
        <f t="shared" si="1"/>
        <v>372614.32999999996</v>
      </c>
      <c r="H12" s="1057">
        <v>3119113.8400000003</v>
      </c>
      <c r="I12" s="589">
        <v>0</v>
      </c>
      <c r="J12" s="590">
        <f t="shared" si="2"/>
        <v>3119113.8400000003</v>
      </c>
      <c r="K12" s="606">
        <f t="shared" si="3"/>
        <v>0.56276968566517893</v>
      </c>
      <c r="L12" s="607">
        <v>0</v>
      </c>
      <c r="M12" s="608">
        <f t="shared" si="4"/>
        <v>0.56276968566517893</v>
      </c>
    </row>
    <row r="13" spans="1:14">
      <c r="A13" s="128" t="s">
        <v>31</v>
      </c>
      <c r="B13" s="588">
        <v>12485358</v>
      </c>
      <c r="C13" s="589">
        <v>0</v>
      </c>
      <c r="D13" s="590">
        <f t="shared" si="0"/>
        <v>12485358</v>
      </c>
      <c r="E13" s="1057">
        <v>194852.29</v>
      </c>
      <c r="F13" s="589">
        <v>0</v>
      </c>
      <c r="G13" s="590">
        <f t="shared" si="1"/>
        <v>194852.29</v>
      </c>
      <c r="H13" s="1057">
        <v>1461762.2</v>
      </c>
      <c r="I13" s="589">
        <v>0</v>
      </c>
      <c r="J13" s="590">
        <f t="shared" si="2"/>
        <v>1461762.2</v>
      </c>
      <c r="K13" s="606">
        <f t="shared" si="3"/>
        <v>0.11707811662268715</v>
      </c>
      <c r="L13" s="607">
        <v>0</v>
      </c>
      <c r="M13" s="608">
        <f t="shared" si="4"/>
        <v>0.11707811662268715</v>
      </c>
    </row>
    <row r="14" spans="1:14">
      <c r="A14" s="128" t="s">
        <v>32</v>
      </c>
      <c r="B14" s="588">
        <v>8940653</v>
      </c>
      <c r="C14" s="589">
        <v>7928503</v>
      </c>
      <c r="D14" s="590">
        <f t="shared" si="0"/>
        <v>16869156</v>
      </c>
      <c r="E14" s="1057">
        <v>319811.99580000003</v>
      </c>
      <c r="F14" s="1058">
        <v>283606.86420000001</v>
      </c>
      <c r="G14" s="590">
        <f t="shared" si="1"/>
        <v>603418.8600000001</v>
      </c>
      <c r="H14" s="1057">
        <v>3019561.0712000001</v>
      </c>
      <c r="I14" s="1058">
        <v>2677723.9687999999</v>
      </c>
      <c r="J14" s="590">
        <f t="shared" si="2"/>
        <v>5697285.04</v>
      </c>
      <c r="K14" s="606">
        <f t="shared" si="3"/>
        <v>0.33773384015686553</v>
      </c>
      <c r="L14" s="607">
        <f t="shared" si="5"/>
        <v>0.33773386587606763</v>
      </c>
      <c r="M14" s="608">
        <f t="shared" si="4"/>
        <v>0.33773385224489</v>
      </c>
    </row>
    <row r="15" spans="1:14">
      <c r="A15" s="128" t="s">
        <v>33</v>
      </c>
      <c r="B15" s="588">
        <v>2657489</v>
      </c>
      <c r="C15" s="589">
        <v>2356641</v>
      </c>
      <c r="D15" s="590">
        <f t="shared" si="0"/>
        <v>5014130</v>
      </c>
      <c r="E15" s="1057">
        <v>179655.61050000001</v>
      </c>
      <c r="F15" s="1058">
        <v>159317.2395</v>
      </c>
      <c r="G15" s="590">
        <f t="shared" si="1"/>
        <v>338972.85</v>
      </c>
      <c r="H15" s="1057">
        <v>1253252.7975999999</v>
      </c>
      <c r="I15" s="1058">
        <v>1111375.1224</v>
      </c>
      <c r="J15" s="590">
        <f t="shared" si="2"/>
        <v>2364627.92</v>
      </c>
      <c r="K15" s="606">
        <f t="shared" si="3"/>
        <v>0.47159284482456931</v>
      </c>
      <c r="L15" s="607">
        <f t="shared" si="5"/>
        <v>0.47159288258160659</v>
      </c>
      <c r="M15" s="608">
        <f t="shared" si="4"/>
        <v>0.47159286257037608</v>
      </c>
    </row>
    <row r="16" spans="1:14">
      <c r="A16" s="129" t="s">
        <v>34</v>
      </c>
      <c r="B16" s="588">
        <f>172250+131672</f>
        <v>303922</v>
      </c>
      <c r="C16" s="589">
        <f>152750+116766</f>
        <v>269516</v>
      </c>
      <c r="D16" s="590">
        <f t="shared" si="0"/>
        <v>573438</v>
      </c>
      <c r="E16" s="1153">
        <v>40429.0625</v>
      </c>
      <c r="F16" s="1154">
        <v>35852.1875</v>
      </c>
      <c r="G16" s="1155">
        <f t="shared" si="1"/>
        <v>76281.25</v>
      </c>
      <c r="H16" s="1057">
        <v>80858.125</v>
      </c>
      <c r="I16" s="1058">
        <v>71704.375</v>
      </c>
      <c r="J16" s="590">
        <f t="shared" si="2"/>
        <v>152562.5</v>
      </c>
      <c r="K16" s="606">
        <f t="shared" si="3"/>
        <v>0.26604893689828313</v>
      </c>
      <c r="L16" s="607">
        <f t="shared" si="5"/>
        <v>0.26604867614538652</v>
      </c>
      <c r="M16" s="608">
        <f t="shared" si="4"/>
        <v>0.26604881434435806</v>
      </c>
    </row>
    <row r="17" spans="1:14">
      <c r="A17" s="129" t="s">
        <v>35</v>
      </c>
      <c r="B17" s="588">
        <v>2640174</v>
      </c>
      <c r="C17" s="589">
        <v>2341287</v>
      </c>
      <c r="D17" s="590">
        <f t="shared" si="0"/>
        <v>4981461</v>
      </c>
      <c r="E17" s="1057">
        <v>289590.82870000001</v>
      </c>
      <c r="F17" s="1058">
        <v>256806.9613</v>
      </c>
      <c r="G17" s="590">
        <f t="shared" si="1"/>
        <v>546397.79</v>
      </c>
      <c r="H17" s="1057">
        <v>1432205.2518</v>
      </c>
      <c r="I17" s="1058">
        <v>1270068.8082000001</v>
      </c>
      <c r="J17" s="590">
        <f t="shared" si="2"/>
        <v>2702274.06</v>
      </c>
      <c r="K17" s="606">
        <f t="shared" si="3"/>
        <v>0.54246623586172726</v>
      </c>
      <c r="L17" s="607">
        <f t="shared" si="5"/>
        <v>0.54246609159833892</v>
      </c>
      <c r="M17" s="608">
        <f t="shared" si="4"/>
        <v>0.54246616805792514</v>
      </c>
    </row>
    <row r="18" spans="1:14">
      <c r="A18" s="138" t="s">
        <v>36</v>
      </c>
      <c r="B18" s="588">
        <v>0</v>
      </c>
      <c r="C18" s="589">
        <v>0</v>
      </c>
      <c r="D18" s="590">
        <f t="shared" si="0"/>
        <v>0</v>
      </c>
      <c r="E18" s="1057">
        <v>11934.6718</v>
      </c>
      <c r="F18" s="1058">
        <v>9903.3981999999996</v>
      </c>
      <c r="G18" s="590">
        <f t="shared" si="1"/>
        <v>21838.07</v>
      </c>
      <c r="H18" s="1057">
        <v>83422.3266</v>
      </c>
      <c r="I18" s="1058">
        <v>70213.873399999997</v>
      </c>
      <c r="J18" s="590">
        <f t="shared" ref="J18" si="6">SUM(H18:I18)</f>
        <v>153636.20000000001</v>
      </c>
      <c r="K18" s="789">
        <v>0</v>
      </c>
      <c r="L18" s="790">
        <v>0</v>
      </c>
      <c r="M18" s="791">
        <v>0</v>
      </c>
    </row>
    <row r="19" spans="1:14" ht="13.5" thickBot="1">
      <c r="A19" s="133" t="s">
        <v>37</v>
      </c>
      <c r="B19" s="591">
        <f t="shared" ref="B19:C19" si="7">SUM(B7:B18)</f>
        <v>55412873</v>
      </c>
      <c r="C19" s="592">
        <f t="shared" si="7"/>
        <v>48567987</v>
      </c>
      <c r="D19" s="593">
        <f>SUM(D7:D17)</f>
        <v>103980860</v>
      </c>
      <c r="E19" s="591">
        <f t="shared" ref="E19:J19" si="8">SUM(E7:E18)</f>
        <v>3103711.9727000003</v>
      </c>
      <c r="F19" s="592">
        <f t="shared" si="8"/>
        <v>4271545.1372999996</v>
      </c>
      <c r="G19" s="593">
        <f t="shared" si="8"/>
        <v>7375257.1100000003</v>
      </c>
      <c r="H19" s="591">
        <f t="shared" si="8"/>
        <v>18326290.2685</v>
      </c>
      <c r="I19" s="592">
        <f t="shared" si="8"/>
        <v>36449366.761500001</v>
      </c>
      <c r="J19" s="593">
        <f t="shared" si="8"/>
        <v>54775657.030000009</v>
      </c>
      <c r="K19" s="609">
        <f>+H19/B19</f>
        <v>0.33072261509523249</v>
      </c>
      <c r="L19" s="610">
        <f>I19/C19</f>
        <v>0.75048131522313244</v>
      </c>
      <c r="M19" s="611">
        <f>J19/D19</f>
        <v>0.52678595878126044</v>
      </c>
      <c r="N19" s="141"/>
    </row>
    <row r="20" spans="1:14">
      <c r="A20" s="137"/>
      <c r="B20" s="594"/>
      <c r="C20" s="595"/>
      <c r="D20" s="596"/>
      <c r="E20" s="594"/>
      <c r="F20" s="595"/>
      <c r="G20" s="596"/>
      <c r="H20" s="594"/>
      <c r="I20" s="595"/>
      <c r="J20" s="596"/>
      <c r="K20" s="612"/>
      <c r="L20" s="613"/>
      <c r="M20" s="614"/>
    </row>
    <row r="21" spans="1:14">
      <c r="A21" s="140" t="s">
        <v>38</v>
      </c>
      <c r="B21" s="585">
        <v>301343</v>
      </c>
      <c r="C21" s="586">
        <v>267229</v>
      </c>
      <c r="D21" s="587">
        <f>SUM(B21:C21)</f>
        <v>568572</v>
      </c>
      <c r="E21" s="1056">
        <v>24905.9349</v>
      </c>
      <c r="F21" s="1059">
        <v>22086.395100000002</v>
      </c>
      <c r="G21" s="587">
        <f t="shared" ref="G21:G28" si="9">E21+F21</f>
        <v>46992.33</v>
      </c>
      <c r="H21" s="1056">
        <v>201919.2463</v>
      </c>
      <c r="I21" s="1059">
        <v>179060.46369999999</v>
      </c>
      <c r="J21" s="587">
        <f t="shared" ref="J21:J28" si="10">H21+I21</f>
        <v>380979.70999999996</v>
      </c>
      <c r="K21" s="603">
        <f t="shared" ref="K21:K28" si="11">+H21/B21</f>
        <v>0.67006449892647246</v>
      </c>
      <c r="L21" s="604">
        <f t="shared" ref="L21:M24" si="12">I21/C21</f>
        <v>0.67006374195914364</v>
      </c>
      <c r="M21" s="605">
        <f t="shared" si="12"/>
        <v>0.67006414315161489</v>
      </c>
    </row>
    <row r="22" spans="1:14">
      <c r="A22" s="140" t="s">
        <v>39</v>
      </c>
      <c r="B22" s="588">
        <v>0</v>
      </c>
      <c r="C22" s="589">
        <v>0</v>
      </c>
      <c r="D22" s="590">
        <f t="shared" ref="D22:D28" si="13">SUM(B22:C22)</f>
        <v>0</v>
      </c>
      <c r="E22" s="588">
        <v>0</v>
      </c>
      <c r="F22" s="589">
        <v>0</v>
      </c>
      <c r="G22" s="590">
        <f t="shared" si="9"/>
        <v>0</v>
      </c>
      <c r="H22" s="588">
        <v>0</v>
      </c>
      <c r="I22" s="589">
        <v>0</v>
      </c>
      <c r="J22" s="590">
        <f t="shared" si="10"/>
        <v>0</v>
      </c>
      <c r="K22" s="606" t="s">
        <v>40</v>
      </c>
      <c r="L22" s="607" t="s">
        <v>40</v>
      </c>
      <c r="M22" s="608" t="s">
        <v>40</v>
      </c>
    </row>
    <row r="23" spans="1:14">
      <c r="A23" s="129" t="s">
        <v>41</v>
      </c>
      <c r="B23" s="588">
        <v>1538944</v>
      </c>
      <c r="C23" s="589">
        <v>1364724</v>
      </c>
      <c r="D23" s="590">
        <f t="shared" si="13"/>
        <v>2903668</v>
      </c>
      <c r="E23" s="1057">
        <v>123684.20789999999</v>
      </c>
      <c r="F23" s="1058">
        <v>109682.2221</v>
      </c>
      <c r="G23" s="590">
        <f t="shared" si="9"/>
        <v>233366.43</v>
      </c>
      <c r="H23" s="1057">
        <v>768193.87730000005</v>
      </c>
      <c r="I23" s="1058">
        <v>681228.53269999998</v>
      </c>
      <c r="J23" s="590">
        <f t="shared" si="10"/>
        <v>1449422.4100000001</v>
      </c>
      <c r="K23" s="606">
        <f t="shared" si="11"/>
        <v>0.49916948069585382</v>
      </c>
      <c r="L23" s="607">
        <f t="shared" si="12"/>
        <v>0.49916945309088134</v>
      </c>
      <c r="M23" s="608">
        <f t="shared" si="12"/>
        <v>0.49916946772151644</v>
      </c>
      <c r="N23" s="141"/>
    </row>
    <row r="24" spans="1:14">
      <c r="A24" s="128" t="s">
        <v>42</v>
      </c>
      <c r="B24" s="588">
        <v>1207970</v>
      </c>
      <c r="C24" s="589">
        <v>1071218</v>
      </c>
      <c r="D24" s="590">
        <f t="shared" si="13"/>
        <v>2279188</v>
      </c>
      <c r="E24" s="1057">
        <v>242931.47839999999</v>
      </c>
      <c r="F24" s="1058">
        <v>215429.80160000001</v>
      </c>
      <c r="G24" s="590">
        <f t="shared" si="9"/>
        <v>458361.28</v>
      </c>
      <c r="H24" s="1057">
        <v>762571.93409999995</v>
      </c>
      <c r="I24" s="1058">
        <v>676243.03590000002</v>
      </c>
      <c r="J24" s="590">
        <f t="shared" si="10"/>
        <v>1438814.97</v>
      </c>
      <c r="K24" s="606">
        <f t="shared" si="11"/>
        <v>0.63128383494623208</v>
      </c>
      <c r="L24" s="607">
        <f t="shared" si="12"/>
        <v>0.63128423523503152</v>
      </c>
      <c r="M24" s="608">
        <f t="shared" si="12"/>
        <v>0.63128402308190457</v>
      </c>
    </row>
    <row r="25" spans="1:14">
      <c r="A25" s="447" t="s">
        <v>43</v>
      </c>
      <c r="B25" s="588">
        <v>288209.09120000002</v>
      </c>
      <c r="C25" s="589">
        <v>194101.1588</v>
      </c>
      <c r="D25" s="590">
        <f t="shared" si="13"/>
        <v>482310.25</v>
      </c>
      <c r="E25" s="1190">
        <v>23663.471799999999</v>
      </c>
      <c r="F25" s="1191">
        <v>20984.588199999998</v>
      </c>
      <c r="G25" s="590">
        <f t="shared" si="9"/>
        <v>44648.06</v>
      </c>
      <c r="H25" s="1057">
        <v>37215.3174</v>
      </c>
      <c r="I25" s="1058">
        <v>33002.262600000002</v>
      </c>
      <c r="J25" s="590">
        <f t="shared" si="10"/>
        <v>70217.58</v>
      </c>
      <c r="K25" s="606">
        <f t="shared" si="11"/>
        <v>0.1291261050962989</v>
      </c>
      <c r="L25" s="607">
        <f t="shared" ref="L25" si="14">I25/C25</f>
        <v>0.17002609775248803</v>
      </c>
      <c r="M25" s="608">
        <f t="shared" ref="M25" si="15">J25/D25</f>
        <v>0.14558591694868603</v>
      </c>
      <c r="N25" s="141"/>
    </row>
    <row r="26" spans="1:14">
      <c r="A26" s="128" t="s">
        <v>44</v>
      </c>
      <c r="B26" s="597">
        <v>306957</v>
      </c>
      <c r="C26" s="598">
        <v>272208</v>
      </c>
      <c r="D26" s="599">
        <f t="shared" si="13"/>
        <v>579165</v>
      </c>
      <c r="E26" s="1060">
        <v>21950.967599999996</v>
      </c>
      <c r="F26" s="1061">
        <v>19465.952400000002</v>
      </c>
      <c r="G26" s="599">
        <f t="shared" si="9"/>
        <v>41416.92</v>
      </c>
      <c r="H26" s="1057">
        <v>117906.51360000001</v>
      </c>
      <c r="I26" s="1058">
        <v>104558.6064</v>
      </c>
      <c r="J26" s="590">
        <f t="shared" si="10"/>
        <v>222465.12</v>
      </c>
      <c r="K26" s="606">
        <f t="shared" si="11"/>
        <v>0.38411410588453759</v>
      </c>
      <c r="L26" s="607">
        <f t="shared" ref="L26:L28" si="16">I26/C26</f>
        <v>0.38411290777640628</v>
      </c>
      <c r="M26" s="608">
        <f>J26/D26</f>
        <v>0.38411354277278498</v>
      </c>
    </row>
    <row r="27" spans="1:14">
      <c r="A27" s="128" t="s">
        <v>45</v>
      </c>
      <c r="B27" s="588">
        <v>4100056</v>
      </c>
      <c r="C27" s="589">
        <v>3635899</v>
      </c>
      <c r="D27" s="590">
        <f t="shared" si="13"/>
        <v>7735955</v>
      </c>
      <c r="E27" s="1057">
        <v>296503.0675</v>
      </c>
      <c r="F27" s="1058">
        <v>262936.6825</v>
      </c>
      <c r="G27" s="590">
        <f t="shared" si="9"/>
        <v>559439.75</v>
      </c>
      <c r="H27" s="1057">
        <v>1833623.2503000002</v>
      </c>
      <c r="I27" s="1058">
        <v>1626043.2596999998</v>
      </c>
      <c r="J27" s="590">
        <f t="shared" si="10"/>
        <v>3459666.51</v>
      </c>
      <c r="K27" s="606">
        <f t="shared" si="11"/>
        <v>0.44721907464190735</v>
      </c>
      <c r="L27" s="607">
        <f t="shared" si="16"/>
        <v>0.44721903983031425</v>
      </c>
      <c r="M27" s="608">
        <f>J27/D27</f>
        <v>0.44721905828045794</v>
      </c>
      <c r="N27" s="231"/>
    </row>
    <row r="28" spans="1:14" ht="13" thickBot="1">
      <c r="A28" s="138" t="s">
        <v>46</v>
      </c>
      <c r="B28" s="600">
        <v>32798</v>
      </c>
      <c r="C28" s="601">
        <v>29085</v>
      </c>
      <c r="D28" s="602">
        <f t="shared" si="13"/>
        <v>61883</v>
      </c>
      <c r="E28" s="1062">
        <v>0</v>
      </c>
      <c r="F28" s="1063">
        <v>0</v>
      </c>
      <c r="G28" s="602">
        <f t="shared" si="9"/>
        <v>0</v>
      </c>
      <c r="H28" s="1057">
        <v>15441.560600000001</v>
      </c>
      <c r="I28" s="1058">
        <v>13693.4594</v>
      </c>
      <c r="J28" s="590">
        <f t="shared" si="10"/>
        <v>29135.02</v>
      </c>
      <c r="K28" s="615">
        <f t="shared" si="11"/>
        <v>0.47080799438990184</v>
      </c>
      <c r="L28" s="616">
        <f t="shared" si="16"/>
        <v>0.47080829981089906</v>
      </c>
      <c r="M28" s="617">
        <f>J28/D28</f>
        <v>0.47080813793772119</v>
      </c>
      <c r="N28" s="234"/>
    </row>
    <row r="29" spans="1:14" ht="13.5" thickBot="1">
      <c r="A29" s="412"/>
      <c r="B29" s="392"/>
      <c r="C29" s="393"/>
      <c r="D29" s="394"/>
      <c r="E29" s="395"/>
      <c r="F29" s="396"/>
      <c r="G29" s="397"/>
      <c r="H29" s="395"/>
      <c r="I29" s="396"/>
      <c r="J29" s="397"/>
      <c r="K29" s="395"/>
      <c r="L29" s="396"/>
      <c r="M29" s="397"/>
      <c r="N29" s="141"/>
    </row>
    <row r="30" spans="1:14" ht="13">
      <c r="A30" s="142" t="s">
        <v>47</v>
      </c>
      <c r="B30" s="618">
        <f>B19+SUM(B21:B28)</f>
        <v>63189150.091200002</v>
      </c>
      <c r="C30" s="618">
        <f>C19+SUM(C21:C28)</f>
        <v>55402451.158799998</v>
      </c>
      <c r="D30" s="619">
        <f>D19+SUM(D21:D28)</f>
        <v>118591601.25</v>
      </c>
      <c r="E30" s="618">
        <f>E19+SUM(E21:E28)</f>
        <v>3837351.1008000001</v>
      </c>
      <c r="F30" s="618">
        <f>F19+SUM(F21:F28)</f>
        <v>4922130.7791999998</v>
      </c>
      <c r="G30" s="619">
        <f>SUM(E30:F30)</f>
        <v>8759481.879999999</v>
      </c>
      <c r="H30" s="619">
        <f>H19+SUM(H21:H28)</f>
        <v>22063161.9681</v>
      </c>
      <c r="I30" s="619">
        <f>I19+SUM(I21:I28)</f>
        <v>39763196.381899998</v>
      </c>
      <c r="J30" s="619">
        <f>SUM(H30:I30)</f>
        <v>61826358.349999994</v>
      </c>
      <c r="K30" s="620">
        <f>H30/B30</f>
        <v>0.34916060646893576</v>
      </c>
      <c r="L30" s="621">
        <f>I30/C30</f>
        <v>0.717715471973014</v>
      </c>
      <c r="M30" s="622">
        <f>J30/D30</f>
        <v>0.52133842277469034</v>
      </c>
      <c r="N30" s="151"/>
    </row>
    <row r="31" spans="1:14" ht="18.75" customHeight="1" thickBot="1">
      <c r="A31" s="1294" t="s">
        <v>48</v>
      </c>
      <c r="B31" s="1295"/>
      <c r="C31" s="1295"/>
      <c r="D31" s="1295"/>
      <c r="E31" s="1295"/>
      <c r="F31" s="1295"/>
      <c r="G31" s="1295"/>
      <c r="H31" s="1295"/>
      <c r="I31" s="1295"/>
      <c r="J31" s="1295"/>
      <c r="K31" s="1295"/>
      <c r="L31" s="1295"/>
      <c r="M31" s="1296"/>
    </row>
    <row r="32" spans="1:14" ht="13" thickBot="1">
      <c r="A32" s="140" t="s">
        <v>49</v>
      </c>
      <c r="B32" s="247"/>
      <c r="C32" s="248"/>
      <c r="D32" s="249"/>
      <c r="E32" s="250">
        <v>0</v>
      </c>
      <c r="F32" s="251">
        <v>0</v>
      </c>
      <c r="G32" s="245">
        <f>E32+F32</f>
        <v>0</v>
      </c>
      <c r="H32" s="250">
        <v>0</v>
      </c>
      <c r="I32" s="251">
        <v>0</v>
      </c>
      <c r="J32" s="245">
        <f>H32+I32</f>
        <v>0</v>
      </c>
      <c r="K32" s="219"/>
      <c r="L32" s="200"/>
      <c r="M32" s="217"/>
    </row>
    <row r="33" spans="1:13">
      <c r="A33" s="143" t="s">
        <v>50</v>
      </c>
      <c r="B33" s="252"/>
      <c r="C33" s="252"/>
      <c r="D33" s="252"/>
      <c r="E33" s="253"/>
      <c r="F33" s="254">
        <v>337588.95</v>
      </c>
      <c r="G33" s="246">
        <f>F33</f>
        <v>337588.95</v>
      </c>
      <c r="H33" s="253"/>
      <c r="I33" s="254">
        <v>2745456.9699999993</v>
      </c>
      <c r="J33" s="246">
        <f>I33</f>
        <v>2745456.9699999993</v>
      </c>
      <c r="K33" s="201"/>
      <c r="L33" s="201"/>
      <c r="M33" s="201"/>
    </row>
    <row r="34" spans="1:13">
      <c r="A34" s="139"/>
      <c r="B34" s="139"/>
      <c r="C34" s="139"/>
      <c r="D34" s="139"/>
      <c r="E34" s="139"/>
      <c r="F34" s="139"/>
      <c r="G34" s="139"/>
      <c r="H34" s="139"/>
      <c r="I34" s="139"/>
      <c r="J34" s="139"/>
      <c r="K34" s="139"/>
      <c r="L34" s="139"/>
      <c r="M34" s="139"/>
    </row>
    <row r="35" spans="1:13" ht="12.75" customHeight="1">
      <c r="A35" s="1297" t="s">
        <v>51</v>
      </c>
      <c r="B35" s="1298"/>
      <c r="C35" s="1298"/>
      <c r="D35" s="1298"/>
      <c r="E35" s="1298"/>
      <c r="F35" s="1298"/>
      <c r="G35" s="1298"/>
      <c r="H35" s="1298"/>
      <c r="I35" s="1298"/>
      <c r="J35" s="1298"/>
      <c r="K35" s="1298"/>
      <c r="L35" s="1298"/>
      <c r="M35" s="1298"/>
    </row>
    <row r="36" spans="1:13" ht="12.75" customHeight="1">
      <c r="A36" s="1301" t="s">
        <v>21</v>
      </c>
      <c r="B36" s="1301"/>
      <c r="C36" s="1301"/>
      <c r="D36" s="1301"/>
      <c r="E36" s="1301"/>
      <c r="F36" s="1301"/>
      <c r="G36" s="1301"/>
      <c r="H36" s="1301"/>
      <c r="I36" s="1301"/>
      <c r="J36" s="1301"/>
      <c r="K36" s="1301"/>
      <c r="L36" s="1301"/>
      <c r="M36" s="1301"/>
    </row>
    <row r="37" spans="1:13" ht="12.75" customHeight="1">
      <c r="A37" s="1299" t="s">
        <v>52</v>
      </c>
      <c r="B37" s="1300"/>
      <c r="C37" s="1300"/>
      <c r="D37" s="1300"/>
      <c r="E37" s="350"/>
      <c r="F37" s="350"/>
      <c r="G37" s="350"/>
      <c r="H37" s="350"/>
      <c r="I37" s="350"/>
      <c r="J37" s="350"/>
      <c r="K37" s="350"/>
      <c r="L37" s="350"/>
      <c r="M37" s="351"/>
    </row>
    <row r="38" spans="1:13">
      <c r="A38" s="117" t="s">
        <v>53</v>
      </c>
    </row>
    <row r="39" spans="1:13" ht="12.75" customHeight="1">
      <c r="A39" s="1301"/>
      <c r="B39" s="1301"/>
      <c r="C39" s="1301"/>
      <c r="D39" s="1301"/>
      <c r="E39" s="1301"/>
      <c r="F39" s="1301"/>
      <c r="G39" s="1301"/>
      <c r="H39" s="1301"/>
      <c r="I39" s="1301"/>
      <c r="J39" s="1301"/>
      <c r="K39" s="1301"/>
      <c r="L39" s="1301"/>
      <c r="M39" s="1301"/>
    </row>
    <row r="40" spans="1:13">
      <c r="A40" s="226"/>
      <c r="B40" s="226"/>
      <c r="C40" s="226"/>
      <c r="D40" s="1136"/>
      <c r="E40" s="1136"/>
      <c r="F40" s="1136"/>
      <c r="G40" s="226"/>
      <c r="H40" s="1068"/>
      <c r="I40"/>
      <c r="J40" s="145"/>
      <c r="K40"/>
      <c r="L40"/>
      <c r="M40"/>
    </row>
    <row r="41" spans="1:13" ht="13" customHeight="1">
      <c r="A41" s="1293"/>
      <c r="B41" s="1293"/>
      <c r="C41" s="1293"/>
      <c r="D41" s="1293"/>
      <c r="E41" s="1293"/>
      <c r="F41" s="1293"/>
      <c r="G41" s="1293"/>
      <c r="H41" s="1293"/>
      <c r="I41" s="1293"/>
      <c r="J41" s="1293"/>
      <c r="K41" s="1293"/>
    </row>
    <row r="43" spans="1:13">
      <c r="D43" s="144"/>
    </row>
    <row r="49" spans="4:10">
      <c r="D49" s="141"/>
    </row>
    <row r="50" spans="4:10">
      <c r="D50" s="141"/>
      <c r="J50" s="141"/>
    </row>
    <row r="52" spans="4:10">
      <c r="D52" s="144"/>
    </row>
  </sheetData>
  <mergeCells count="14">
    <mergeCell ref="E5:G5"/>
    <mergeCell ref="A1:M1"/>
    <mergeCell ref="A2:M2"/>
    <mergeCell ref="A3:M3"/>
    <mergeCell ref="B4:D4"/>
    <mergeCell ref="E4:G4"/>
    <mergeCell ref="H4:J4"/>
    <mergeCell ref="K4:M4"/>
    <mergeCell ref="A41:K41"/>
    <mergeCell ref="A31:M31"/>
    <mergeCell ref="A35:M35"/>
    <mergeCell ref="A37:D37"/>
    <mergeCell ref="A36:M36"/>
    <mergeCell ref="A39:M39"/>
  </mergeCells>
  <pageMargins left="0.7" right="0.7" top="0.75" bottom="0.75" header="0.3" footer="0.3"/>
  <pageSetup scale="64"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zoomScale="90" zoomScaleNormal="90" workbookViewId="0">
      <selection sqref="A1:M1"/>
    </sheetView>
  </sheetViews>
  <sheetFormatPr defaultColWidth="8.54296875" defaultRowHeight="12.5"/>
  <cols>
    <col min="1" max="1" width="20" customWidth="1"/>
    <col min="2" max="10" width="10.54296875" customWidth="1"/>
  </cols>
  <sheetData>
    <row r="1" spans="1:10" ht="15.5">
      <c r="A1" s="1324" t="s">
        <v>596</v>
      </c>
      <c r="B1" s="1324"/>
      <c r="C1" s="1324"/>
      <c r="D1" s="1324"/>
      <c r="E1" s="1324"/>
      <c r="F1" s="1324"/>
      <c r="G1" s="1324"/>
      <c r="H1" s="1324"/>
      <c r="I1" s="1324"/>
      <c r="J1" s="1324"/>
    </row>
    <row r="2" spans="1:10" ht="15.5">
      <c r="A2" s="1375" t="s">
        <v>1</v>
      </c>
      <c r="B2" s="1413"/>
      <c r="C2" s="1413"/>
      <c r="D2" s="1413"/>
      <c r="E2" s="1413"/>
      <c r="F2" s="1413"/>
      <c r="G2" s="1413"/>
      <c r="H2" s="1413"/>
      <c r="I2" s="1413"/>
      <c r="J2" s="1413"/>
    </row>
    <row r="3" spans="1:10" ht="16" thickBot="1">
      <c r="A3" s="1534" t="s">
        <v>785</v>
      </c>
      <c r="B3" s="1413"/>
      <c r="C3" s="1413"/>
      <c r="D3" s="1413"/>
      <c r="E3" s="1413"/>
      <c r="F3" s="1413"/>
      <c r="G3" s="1413"/>
      <c r="H3" s="1413"/>
      <c r="I3" s="1413"/>
      <c r="J3" s="1413"/>
    </row>
    <row r="4" spans="1:10" ht="36" customHeight="1" thickBot="1">
      <c r="A4" s="1535" t="s">
        <v>323</v>
      </c>
      <c r="B4" s="1478" t="s">
        <v>597</v>
      </c>
      <c r="C4" s="1508"/>
      <c r="D4" s="1505"/>
      <c r="E4" s="1478" t="s">
        <v>598</v>
      </c>
      <c r="F4" s="1508"/>
      <c r="G4" s="1505"/>
      <c r="H4" s="1537" t="s">
        <v>599</v>
      </c>
      <c r="I4" s="1508"/>
      <c r="J4" s="1505"/>
    </row>
    <row r="5" spans="1:10" ht="13.5" thickBot="1">
      <c r="A5" s="1536"/>
      <c r="B5" s="768" t="s">
        <v>325</v>
      </c>
      <c r="C5" s="769" t="s">
        <v>600</v>
      </c>
      <c r="D5" s="770" t="s">
        <v>9</v>
      </c>
      <c r="E5" s="768" t="s">
        <v>325</v>
      </c>
      <c r="F5" s="771" t="s">
        <v>326</v>
      </c>
      <c r="G5" s="770" t="s">
        <v>9</v>
      </c>
      <c r="H5" s="726" t="s">
        <v>325</v>
      </c>
      <c r="I5" s="769" t="s">
        <v>326</v>
      </c>
      <c r="J5" s="770" t="s">
        <v>9</v>
      </c>
    </row>
    <row r="6" spans="1:10">
      <c r="A6" s="772" t="s">
        <v>601</v>
      </c>
      <c r="B6" s="776">
        <v>114857.0711597858</v>
      </c>
      <c r="C6" s="731">
        <v>2.9473702142040001</v>
      </c>
      <c r="D6" s="777">
        <f>SUM(B6:C6)</f>
        <v>114860.01853</v>
      </c>
      <c r="E6" s="776">
        <v>124368</v>
      </c>
      <c r="F6" s="731">
        <v>1</v>
      </c>
      <c r="G6" s="777">
        <v>124369</v>
      </c>
      <c r="H6" s="784">
        <v>1.0828066460704266</v>
      </c>
      <c r="I6" s="784">
        <v>0.33928550786758604</v>
      </c>
      <c r="J6" s="528">
        <v>1.0827875669157792</v>
      </c>
    </row>
    <row r="7" spans="1:10">
      <c r="A7" s="773" t="s">
        <v>602</v>
      </c>
      <c r="B7" s="778">
        <v>0</v>
      </c>
      <c r="C7" s="304">
        <v>113.558859</v>
      </c>
      <c r="D7" s="779">
        <f t="shared" ref="D7:D53" si="0">SUM(B7:C7)</f>
        <v>113.558859</v>
      </c>
      <c r="E7" s="778">
        <v>0</v>
      </c>
      <c r="F7" s="304">
        <v>12</v>
      </c>
      <c r="G7" s="779">
        <v>12</v>
      </c>
      <c r="H7" s="785" t="s">
        <v>565</v>
      </c>
      <c r="I7" s="730">
        <v>0.10567207266497808</v>
      </c>
      <c r="J7" s="529">
        <v>0.10567207266497808</v>
      </c>
    </row>
    <row r="8" spans="1:10">
      <c r="A8" s="773" t="s">
        <v>603</v>
      </c>
      <c r="B8" s="778">
        <v>0.93343235044403627</v>
      </c>
      <c r="C8" s="304">
        <v>5225.882749649556</v>
      </c>
      <c r="D8" s="779">
        <f t="shared" si="0"/>
        <v>5226.8161820000005</v>
      </c>
      <c r="E8" s="778">
        <v>0</v>
      </c>
      <c r="F8" s="304">
        <v>4375</v>
      </c>
      <c r="G8" s="779">
        <v>4375</v>
      </c>
      <c r="H8" s="785">
        <v>0</v>
      </c>
      <c r="I8" s="730">
        <v>0.83717913500707308</v>
      </c>
      <c r="J8" s="529">
        <v>0.83702962714979967</v>
      </c>
    </row>
    <row r="9" spans="1:10">
      <c r="A9" s="773" t="s">
        <v>604</v>
      </c>
      <c r="B9" s="778">
        <v>21372.79875362934</v>
      </c>
      <c r="C9" s="304">
        <v>11976.102901370659</v>
      </c>
      <c r="D9" s="779">
        <f t="shared" si="0"/>
        <v>33348.901655000001</v>
      </c>
      <c r="E9" s="778">
        <v>19843</v>
      </c>
      <c r="F9" s="304">
        <v>11757</v>
      </c>
      <c r="G9" s="779">
        <v>31600</v>
      </c>
      <c r="H9" s="785">
        <v>0.92842309651329291</v>
      </c>
      <c r="I9" s="730">
        <v>0.98170499175106596</v>
      </c>
      <c r="J9" s="529">
        <v>0.94755744362759875</v>
      </c>
    </row>
    <row r="10" spans="1:10">
      <c r="A10" s="773" t="s">
        <v>605</v>
      </c>
      <c r="B10" s="778">
        <v>8.9320894695444508</v>
      </c>
      <c r="C10" s="304">
        <v>7654.8196975304554</v>
      </c>
      <c r="D10" s="779">
        <f t="shared" si="0"/>
        <v>7663.7517870000001</v>
      </c>
      <c r="E10" s="778">
        <v>14</v>
      </c>
      <c r="F10" s="304">
        <v>5315</v>
      </c>
      <c r="G10" s="779">
        <v>5329</v>
      </c>
      <c r="H10" s="785">
        <v>1.567382419056089</v>
      </c>
      <c r="I10" s="730">
        <v>0.69433379361171477</v>
      </c>
      <c r="J10" s="529">
        <v>0.69535133027658425</v>
      </c>
    </row>
    <row r="11" spans="1:10">
      <c r="A11" s="773" t="s">
        <v>606</v>
      </c>
      <c r="B11" s="778">
        <v>12.117976065999983</v>
      </c>
      <c r="C11" s="304">
        <v>2182.967855934</v>
      </c>
      <c r="D11" s="779">
        <f t="shared" si="0"/>
        <v>2195.0858319999998</v>
      </c>
      <c r="E11" s="778">
        <v>5</v>
      </c>
      <c r="F11" s="304">
        <v>3457</v>
      </c>
      <c r="G11" s="779">
        <v>3462</v>
      </c>
      <c r="H11" s="785">
        <v>0.41261015641289739</v>
      </c>
      <c r="I11" s="730">
        <v>1.583623868121913</v>
      </c>
      <c r="J11" s="529">
        <v>1.5771592844028708</v>
      </c>
    </row>
    <row r="12" spans="1:10">
      <c r="A12" s="773" t="s">
        <v>607</v>
      </c>
      <c r="B12" s="778">
        <v>76637.953177499468</v>
      </c>
      <c r="C12" s="304">
        <v>0.59374450052500005</v>
      </c>
      <c r="D12" s="779">
        <f t="shared" si="0"/>
        <v>76638.546921999994</v>
      </c>
      <c r="E12" s="778">
        <v>95848</v>
      </c>
      <c r="F12" s="304">
        <v>0</v>
      </c>
      <c r="G12" s="779">
        <v>95848</v>
      </c>
      <c r="H12" s="785">
        <v>1.2506597061381397</v>
      </c>
      <c r="I12" s="730">
        <v>0</v>
      </c>
      <c r="J12" s="529">
        <v>1.2506500168583665</v>
      </c>
    </row>
    <row r="13" spans="1:10">
      <c r="A13" s="773" t="s">
        <v>608</v>
      </c>
      <c r="B13" s="778">
        <v>7608.7310085916761</v>
      </c>
      <c r="C13" s="304">
        <v>6489.4828354083256</v>
      </c>
      <c r="D13" s="779">
        <f t="shared" si="0"/>
        <v>14098.213844000002</v>
      </c>
      <c r="E13" s="778">
        <v>5935</v>
      </c>
      <c r="F13" s="304">
        <v>5769</v>
      </c>
      <c r="G13" s="779">
        <v>11704</v>
      </c>
      <c r="H13" s="785">
        <v>0.78002494677473533</v>
      </c>
      <c r="I13" s="730">
        <v>0.88897684858997061</v>
      </c>
      <c r="J13" s="529">
        <v>0.83017608680840482</v>
      </c>
    </row>
    <row r="14" spans="1:10">
      <c r="A14" s="773" t="s">
        <v>609</v>
      </c>
      <c r="B14" s="778">
        <v>123227.78040688056</v>
      </c>
      <c r="C14" s="304">
        <v>169.91484111945198</v>
      </c>
      <c r="D14" s="779">
        <f t="shared" si="0"/>
        <v>123397.695248</v>
      </c>
      <c r="E14" s="778">
        <v>156310</v>
      </c>
      <c r="F14" s="304">
        <v>88</v>
      </c>
      <c r="G14" s="779">
        <v>156398</v>
      </c>
      <c r="H14" s="785">
        <v>1.2684639736582666</v>
      </c>
      <c r="I14" s="730">
        <v>0.51790649610256845</v>
      </c>
      <c r="J14" s="529">
        <v>1.2674304790351005</v>
      </c>
    </row>
    <row r="15" spans="1:10">
      <c r="A15" s="773" t="s">
        <v>610</v>
      </c>
      <c r="B15" s="778">
        <v>0.3273553034998713</v>
      </c>
      <c r="C15" s="304">
        <v>3507.5652046965001</v>
      </c>
      <c r="D15" s="779">
        <f t="shared" si="0"/>
        <v>3507.8925600000002</v>
      </c>
      <c r="E15" s="778">
        <v>0</v>
      </c>
      <c r="F15" s="304">
        <v>4720</v>
      </c>
      <c r="G15" s="779">
        <v>4720</v>
      </c>
      <c r="H15" s="785" t="s">
        <v>565</v>
      </c>
      <c r="I15" s="730">
        <v>1.3456627958562521</v>
      </c>
      <c r="J15" s="529">
        <v>1.3455372190760597</v>
      </c>
    </row>
    <row r="16" spans="1:10">
      <c r="A16" s="773" t="s">
        <v>611</v>
      </c>
      <c r="B16" s="778">
        <v>0</v>
      </c>
      <c r="C16" s="304">
        <v>19759.470264</v>
      </c>
      <c r="D16" s="779">
        <f t="shared" si="0"/>
        <v>19759.470264</v>
      </c>
      <c r="E16" s="778">
        <v>0</v>
      </c>
      <c r="F16" s="304">
        <v>17930</v>
      </c>
      <c r="G16" s="779">
        <v>17930</v>
      </c>
      <c r="H16" s="785" t="s">
        <v>565</v>
      </c>
      <c r="I16" s="730">
        <v>0.90741299035060008</v>
      </c>
      <c r="J16" s="529">
        <v>0.90741299035060008</v>
      </c>
    </row>
    <row r="17" spans="1:10">
      <c r="A17" s="773" t="s">
        <v>612</v>
      </c>
      <c r="B17" s="778">
        <v>37923.46422140229</v>
      </c>
      <c r="C17" s="304">
        <v>59403.918550597715</v>
      </c>
      <c r="D17" s="779">
        <f t="shared" si="0"/>
        <v>97327.382772000012</v>
      </c>
      <c r="E17" s="778">
        <v>50750</v>
      </c>
      <c r="F17" s="304">
        <v>70514</v>
      </c>
      <c r="G17" s="779">
        <v>121264</v>
      </c>
      <c r="H17" s="785">
        <v>1.338221627215137</v>
      </c>
      <c r="I17" s="730">
        <v>1.1870260703414572</v>
      </c>
      <c r="J17" s="529">
        <v>1.2459391853171899</v>
      </c>
    </row>
    <row r="18" spans="1:10">
      <c r="A18" s="773" t="s">
        <v>613</v>
      </c>
      <c r="B18" s="778">
        <v>87.082296031422629</v>
      </c>
      <c r="C18" s="304">
        <v>7582.1492339685774</v>
      </c>
      <c r="D18" s="779">
        <f t="shared" si="0"/>
        <v>7669.23153</v>
      </c>
      <c r="E18" s="778">
        <v>127</v>
      </c>
      <c r="F18" s="304">
        <v>10167</v>
      </c>
      <c r="G18" s="779">
        <v>10294</v>
      </c>
      <c r="H18" s="785">
        <v>1.4583905775081256</v>
      </c>
      <c r="I18" s="730">
        <v>1.3409126734740466</v>
      </c>
      <c r="J18" s="529">
        <v>1.3422466070730297</v>
      </c>
    </row>
    <row r="19" spans="1:10">
      <c r="A19" s="773" t="s">
        <v>614</v>
      </c>
      <c r="B19" s="778">
        <v>0</v>
      </c>
      <c r="C19" s="304">
        <v>14205.029952999999</v>
      </c>
      <c r="D19" s="779">
        <f t="shared" si="0"/>
        <v>14205.029952999999</v>
      </c>
      <c r="E19" s="778">
        <v>0</v>
      </c>
      <c r="F19" s="304">
        <v>12477</v>
      </c>
      <c r="G19" s="779">
        <v>12477</v>
      </c>
      <c r="H19" s="785" t="s">
        <v>565</v>
      </c>
      <c r="I19" s="730">
        <v>0.87835084060241264</v>
      </c>
      <c r="J19" s="529">
        <v>0.87835084060241264</v>
      </c>
    </row>
    <row r="20" spans="1:10">
      <c r="A20" s="773" t="s">
        <v>615</v>
      </c>
      <c r="B20" s="778">
        <v>0</v>
      </c>
      <c r="C20" s="304">
        <v>250.258071</v>
      </c>
      <c r="D20" s="779">
        <f t="shared" si="0"/>
        <v>250.258071</v>
      </c>
      <c r="E20" s="778">
        <v>0</v>
      </c>
      <c r="F20" s="304">
        <v>155</v>
      </c>
      <c r="G20" s="779">
        <v>155</v>
      </c>
      <c r="H20" s="785" t="s">
        <v>565</v>
      </c>
      <c r="I20" s="730">
        <v>0.6193606439170547</v>
      </c>
      <c r="J20" s="529">
        <v>0.6193606439170547</v>
      </c>
    </row>
    <row r="21" spans="1:10">
      <c r="A21" s="773" t="s">
        <v>616</v>
      </c>
      <c r="B21" s="778">
        <v>11899.253634237191</v>
      </c>
      <c r="C21" s="304">
        <v>4687.9748427628092</v>
      </c>
      <c r="D21" s="779">
        <f t="shared" si="0"/>
        <v>16587.228477000001</v>
      </c>
      <c r="E21" s="778">
        <v>18386</v>
      </c>
      <c r="F21" s="304">
        <v>5848</v>
      </c>
      <c r="G21" s="779">
        <v>24234</v>
      </c>
      <c r="H21" s="785">
        <v>1.5451389276297787</v>
      </c>
      <c r="I21" s="730">
        <v>1.2474469672182673</v>
      </c>
      <c r="J21" s="529">
        <v>1.461003568715719</v>
      </c>
    </row>
    <row r="22" spans="1:10">
      <c r="A22" s="773" t="s">
        <v>617</v>
      </c>
      <c r="B22" s="778">
        <v>16238.664091000001</v>
      </c>
      <c r="C22" s="304">
        <v>0</v>
      </c>
      <c r="D22" s="779">
        <f t="shared" si="0"/>
        <v>16238.664091000001</v>
      </c>
      <c r="E22" s="778">
        <v>14452</v>
      </c>
      <c r="F22" s="304">
        <v>0</v>
      </c>
      <c r="G22" s="779">
        <v>14452</v>
      </c>
      <c r="H22" s="785">
        <v>0.88997468751199627</v>
      </c>
      <c r="I22" s="730" t="s">
        <v>565</v>
      </c>
      <c r="J22" s="529">
        <v>0.88997468751199627</v>
      </c>
    </row>
    <row r="23" spans="1:10">
      <c r="A23" s="773" t="s">
        <v>618</v>
      </c>
      <c r="B23" s="778">
        <v>28.985842188504193</v>
      </c>
      <c r="C23" s="304">
        <v>3627.149650811496</v>
      </c>
      <c r="D23" s="779">
        <f t="shared" si="0"/>
        <v>3656.1354930000002</v>
      </c>
      <c r="E23" s="778">
        <v>19</v>
      </c>
      <c r="F23" s="304">
        <v>2277</v>
      </c>
      <c r="G23" s="779">
        <v>2296</v>
      </c>
      <c r="H23" s="785">
        <v>0.65549242545505249</v>
      </c>
      <c r="I23" s="730">
        <v>0.62776566152724655</v>
      </c>
      <c r="J23" s="529">
        <v>0.62798547931166615</v>
      </c>
    </row>
    <row r="24" spans="1:10">
      <c r="A24" s="773" t="s">
        <v>619</v>
      </c>
      <c r="B24" s="778">
        <v>21.547195630741044</v>
      </c>
      <c r="C24" s="304">
        <v>14654.359908369261</v>
      </c>
      <c r="D24" s="779">
        <f t="shared" si="0"/>
        <v>14675.907104000002</v>
      </c>
      <c r="E24" s="778">
        <v>1</v>
      </c>
      <c r="F24" s="304">
        <v>10230</v>
      </c>
      <c r="G24" s="779">
        <v>10231</v>
      </c>
      <c r="H24" s="785">
        <v>4.6409751743902848E-2</v>
      </c>
      <c r="I24" s="730">
        <v>0.69808576177779957</v>
      </c>
      <c r="J24" s="529">
        <v>0.69712896978010186</v>
      </c>
    </row>
    <row r="25" spans="1:10">
      <c r="A25" s="773" t="s">
        <v>620</v>
      </c>
      <c r="B25" s="778">
        <v>17939.542139880312</v>
      </c>
      <c r="C25" s="304">
        <v>17720.960835119688</v>
      </c>
      <c r="D25" s="779">
        <f t="shared" si="0"/>
        <v>35660.502974999996</v>
      </c>
      <c r="E25" s="778">
        <v>20342</v>
      </c>
      <c r="F25" s="304">
        <v>21768</v>
      </c>
      <c r="G25" s="779">
        <v>42110</v>
      </c>
      <c r="H25" s="785">
        <v>1.1339196865442251</v>
      </c>
      <c r="I25" s="730">
        <v>1.2283758314537789</v>
      </c>
      <c r="J25" s="529">
        <v>1.1808582741954443</v>
      </c>
    </row>
    <row r="26" spans="1:10">
      <c r="A26" s="773" t="s">
        <v>621</v>
      </c>
      <c r="B26" s="778">
        <v>34632.713006836297</v>
      </c>
      <c r="C26" s="304">
        <v>4632.6621221636969</v>
      </c>
      <c r="D26" s="779">
        <f t="shared" si="0"/>
        <v>39265.375128999993</v>
      </c>
      <c r="E26" s="778">
        <v>39636</v>
      </c>
      <c r="F26" s="304">
        <v>6287</v>
      </c>
      <c r="G26" s="779">
        <v>45923</v>
      </c>
      <c r="H26" s="785">
        <v>1.1444670820959386</v>
      </c>
      <c r="I26" s="730">
        <v>1.3571030725339495</v>
      </c>
      <c r="J26" s="529">
        <v>1.1695545973807067</v>
      </c>
    </row>
    <row r="27" spans="1:10">
      <c r="A27" s="773" t="s">
        <v>622</v>
      </c>
      <c r="B27" s="778">
        <v>11197.810661212499</v>
      </c>
      <c r="C27" s="304">
        <v>0.27072978749999999</v>
      </c>
      <c r="D27" s="779">
        <f t="shared" si="0"/>
        <v>11198.081391</v>
      </c>
      <c r="E27" s="778">
        <v>11698</v>
      </c>
      <c r="F27" s="304">
        <v>0</v>
      </c>
      <c r="G27" s="779">
        <v>11698</v>
      </c>
      <c r="H27" s="785">
        <v>1.0446684940405431</v>
      </c>
      <c r="I27" s="730">
        <v>0</v>
      </c>
      <c r="J27" s="529">
        <v>1.0446432376712129</v>
      </c>
    </row>
    <row r="28" spans="1:10">
      <c r="A28" s="773" t="s">
        <v>623</v>
      </c>
      <c r="B28" s="778">
        <v>5.8500964101467616</v>
      </c>
      <c r="C28" s="304">
        <v>10447.343986589854</v>
      </c>
      <c r="D28" s="779">
        <f t="shared" si="0"/>
        <v>10453.194083000002</v>
      </c>
      <c r="E28" s="778">
        <v>0</v>
      </c>
      <c r="F28" s="304">
        <v>9473</v>
      </c>
      <c r="G28" s="779">
        <v>9473</v>
      </c>
      <c r="H28" s="785">
        <v>0</v>
      </c>
      <c r="I28" s="730">
        <v>0.90673763706445232</v>
      </c>
      <c r="J28" s="529">
        <v>0.90623018426548796</v>
      </c>
    </row>
    <row r="29" spans="1:10">
      <c r="A29" s="773" t="s">
        <v>624</v>
      </c>
      <c r="B29" s="778">
        <v>19435.016088941753</v>
      </c>
      <c r="C29" s="304">
        <v>8859.9929770582494</v>
      </c>
      <c r="D29" s="779">
        <f t="shared" si="0"/>
        <v>28295.009066000002</v>
      </c>
      <c r="E29" s="778">
        <v>14065</v>
      </c>
      <c r="F29" s="304">
        <v>8155</v>
      </c>
      <c r="G29" s="779">
        <v>22220</v>
      </c>
      <c r="H29" s="785">
        <v>0.72369376673697661</v>
      </c>
      <c r="I29" s="730">
        <v>0.92042962349025181</v>
      </c>
      <c r="J29" s="529">
        <v>0.78529750417009458</v>
      </c>
    </row>
    <row r="30" spans="1:10">
      <c r="A30" s="773" t="s">
        <v>625</v>
      </c>
      <c r="B30" s="778">
        <v>103.51431539825626</v>
      </c>
      <c r="C30" s="304">
        <v>2498.1322966017437</v>
      </c>
      <c r="D30" s="779">
        <f t="shared" si="0"/>
        <v>2601.646612</v>
      </c>
      <c r="E30" s="778">
        <v>8</v>
      </c>
      <c r="F30" s="304">
        <v>1532</v>
      </c>
      <c r="G30" s="779">
        <v>1540</v>
      </c>
      <c r="H30" s="785">
        <v>7.7283996606857364E-2</v>
      </c>
      <c r="I30" s="730">
        <v>0.61325815373509573</v>
      </c>
      <c r="J30" s="529">
        <v>0.59193281397127739</v>
      </c>
    </row>
    <row r="31" spans="1:10">
      <c r="A31" s="773" t="s">
        <v>626</v>
      </c>
      <c r="B31" s="778">
        <v>123014.25106299999</v>
      </c>
      <c r="C31" s="304">
        <v>0</v>
      </c>
      <c r="D31" s="779">
        <f t="shared" si="0"/>
        <v>123014.25106299999</v>
      </c>
      <c r="E31" s="778">
        <v>93404</v>
      </c>
      <c r="F31" s="304">
        <v>0</v>
      </c>
      <c r="G31" s="779">
        <v>93404</v>
      </c>
      <c r="H31" s="785">
        <v>0.75929414025505448</v>
      </c>
      <c r="I31" s="730" t="s">
        <v>565</v>
      </c>
      <c r="J31" s="529">
        <v>0.75929414025505448</v>
      </c>
    </row>
    <row r="32" spans="1:10">
      <c r="A32" s="773" t="s">
        <v>627</v>
      </c>
      <c r="B32" s="778">
        <v>84.578816271243923</v>
      </c>
      <c r="C32" s="304">
        <v>4535.6082897287561</v>
      </c>
      <c r="D32" s="779">
        <f t="shared" si="0"/>
        <v>4620.1871060000003</v>
      </c>
      <c r="E32" s="778">
        <v>84</v>
      </c>
      <c r="F32" s="304">
        <v>5613</v>
      </c>
      <c r="G32" s="779">
        <v>5697</v>
      </c>
      <c r="H32" s="785">
        <v>0.99315648649671728</v>
      </c>
      <c r="I32" s="730">
        <v>1.2375407313526352</v>
      </c>
      <c r="J32" s="529">
        <v>1.2330669449732021</v>
      </c>
    </row>
    <row r="33" spans="1:10">
      <c r="A33" s="773" t="s">
        <v>628</v>
      </c>
      <c r="B33" s="778">
        <v>39.518432617499997</v>
      </c>
      <c r="C33" s="304">
        <v>255.89126738249999</v>
      </c>
      <c r="D33" s="779">
        <f t="shared" si="0"/>
        <v>295.40969999999999</v>
      </c>
      <c r="E33" s="778">
        <v>21</v>
      </c>
      <c r="F33" s="304">
        <v>248</v>
      </c>
      <c r="G33" s="779">
        <v>269</v>
      </c>
      <c r="H33" s="785">
        <v>0.53139759370670347</v>
      </c>
      <c r="I33" s="730">
        <v>0.96916163860056892</v>
      </c>
      <c r="J33" s="529">
        <v>0.91059975349489208</v>
      </c>
    </row>
    <row r="34" spans="1:10">
      <c r="A34" s="773" t="s">
        <v>629</v>
      </c>
      <c r="B34" s="778">
        <v>64493.768544999999</v>
      </c>
      <c r="C34" s="304">
        <v>0</v>
      </c>
      <c r="D34" s="779">
        <f t="shared" si="0"/>
        <v>64493.768544999999</v>
      </c>
      <c r="E34" s="778">
        <v>51944</v>
      </c>
      <c r="F34" s="304">
        <v>0</v>
      </c>
      <c r="G34" s="779">
        <v>51944</v>
      </c>
      <c r="H34" s="785">
        <v>0.80541114547766735</v>
      </c>
      <c r="I34" s="730" t="s">
        <v>565</v>
      </c>
      <c r="J34" s="529">
        <v>0.80541114547766735</v>
      </c>
    </row>
    <row r="35" spans="1:10">
      <c r="A35" s="773" t="s">
        <v>630</v>
      </c>
      <c r="B35" s="778">
        <v>75102.093465704354</v>
      </c>
      <c r="C35" s="304">
        <v>8030.4533462956479</v>
      </c>
      <c r="D35" s="779">
        <f t="shared" si="0"/>
        <v>83132.546812000001</v>
      </c>
      <c r="E35" s="778">
        <v>82543</v>
      </c>
      <c r="F35" s="304">
        <v>9491</v>
      </c>
      <c r="G35" s="779">
        <v>92034</v>
      </c>
      <c r="H35" s="785">
        <v>1.0990772186356372</v>
      </c>
      <c r="I35" s="730">
        <v>1.1818759901491844</v>
      </c>
      <c r="J35" s="529">
        <v>1.1070754298930621</v>
      </c>
    </row>
    <row r="36" spans="1:10">
      <c r="A36" s="773" t="s">
        <v>631</v>
      </c>
      <c r="B36" s="778">
        <v>11139.126353043835</v>
      </c>
      <c r="C36" s="304">
        <v>16124.906778956163</v>
      </c>
      <c r="D36" s="779">
        <f t="shared" si="0"/>
        <v>27264.033131999997</v>
      </c>
      <c r="E36" s="778">
        <v>6349</v>
      </c>
      <c r="F36" s="304">
        <v>15883</v>
      </c>
      <c r="G36" s="779">
        <v>22232</v>
      </c>
      <c r="H36" s="785">
        <v>0.56997288645218536</v>
      </c>
      <c r="I36" s="730">
        <v>0.98499794248287598</v>
      </c>
      <c r="J36" s="529">
        <v>0.8154332813624019</v>
      </c>
    </row>
    <row r="37" spans="1:10">
      <c r="A37" s="773" t="s">
        <v>632</v>
      </c>
      <c r="B37" s="778">
        <v>40074.178326000001</v>
      </c>
      <c r="C37" s="304">
        <v>0</v>
      </c>
      <c r="D37" s="779">
        <f t="shared" si="0"/>
        <v>40074.178326000001</v>
      </c>
      <c r="E37" s="778">
        <v>37993</v>
      </c>
      <c r="F37" s="304">
        <v>0</v>
      </c>
      <c r="G37" s="779">
        <v>37993</v>
      </c>
      <c r="H37" s="785">
        <v>0.94806684970382193</v>
      </c>
      <c r="I37" s="730" t="s">
        <v>565</v>
      </c>
      <c r="J37" s="529">
        <v>0.94806684970382193</v>
      </c>
    </row>
    <row r="38" spans="1:10">
      <c r="A38" s="773" t="s">
        <v>633</v>
      </c>
      <c r="B38" s="778">
        <v>14603.921712410185</v>
      </c>
      <c r="C38" s="304">
        <v>1181.8661515898161</v>
      </c>
      <c r="D38" s="779">
        <f t="shared" si="0"/>
        <v>15785.787864000002</v>
      </c>
      <c r="E38" s="778">
        <v>21338</v>
      </c>
      <c r="F38" s="304">
        <v>943</v>
      </c>
      <c r="G38" s="779">
        <v>22281</v>
      </c>
      <c r="H38" s="785">
        <v>1.4611143787402874</v>
      </c>
      <c r="I38" s="730">
        <v>0.79789069069412011</v>
      </c>
      <c r="J38" s="529">
        <v>1.4114594844399588</v>
      </c>
    </row>
    <row r="39" spans="1:10">
      <c r="A39" s="773" t="s">
        <v>634</v>
      </c>
      <c r="B39" s="778">
        <v>91993.583608449189</v>
      </c>
      <c r="C39" s="304">
        <v>3683.8158725508233</v>
      </c>
      <c r="D39" s="779">
        <f t="shared" si="0"/>
        <v>95677.399481000015</v>
      </c>
      <c r="E39" s="778">
        <v>110703</v>
      </c>
      <c r="F39" s="304">
        <v>3264</v>
      </c>
      <c r="G39" s="779">
        <v>113967</v>
      </c>
      <c r="H39" s="785">
        <v>1.2033774058762989</v>
      </c>
      <c r="I39" s="730">
        <v>0.8860377697813312</v>
      </c>
      <c r="J39" s="529">
        <v>1.1911590471544118</v>
      </c>
    </row>
    <row r="40" spans="1:10">
      <c r="A40" s="773" t="s">
        <v>635</v>
      </c>
      <c r="B40" s="778">
        <v>20862.7489791632</v>
      </c>
      <c r="C40" s="304">
        <v>6.5584468368</v>
      </c>
      <c r="D40" s="779">
        <f t="shared" si="0"/>
        <v>20869.307425999999</v>
      </c>
      <c r="E40" s="778">
        <v>20077</v>
      </c>
      <c r="F40" s="304">
        <v>2</v>
      </c>
      <c r="G40" s="779">
        <v>20079</v>
      </c>
      <c r="H40" s="785">
        <v>0.9623372269901741</v>
      </c>
      <c r="I40" s="730">
        <v>0.30495024961974698</v>
      </c>
      <c r="J40" s="529">
        <v>0.96213063472267435</v>
      </c>
    </row>
    <row r="41" spans="1:10">
      <c r="A41" s="773" t="s">
        <v>636</v>
      </c>
      <c r="B41" s="778">
        <v>10224.929843811067</v>
      </c>
      <c r="C41" s="304">
        <v>10661.409843188932</v>
      </c>
      <c r="D41" s="779">
        <f t="shared" si="0"/>
        <v>20886.339687</v>
      </c>
      <c r="E41" s="778">
        <v>9759</v>
      </c>
      <c r="F41" s="304">
        <v>8513</v>
      </c>
      <c r="G41" s="779">
        <v>18272</v>
      </c>
      <c r="H41" s="785">
        <v>0.95443197646064193</v>
      </c>
      <c r="I41" s="730">
        <v>0.7984872662444874</v>
      </c>
      <c r="J41" s="529">
        <v>0.87483016525738078</v>
      </c>
    </row>
    <row r="42" spans="1:10">
      <c r="A42" s="773" t="s">
        <v>637</v>
      </c>
      <c r="B42" s="778">
        <v>8.1111329087179911</v>
      </c>
      <c r="C42" s="304">
        <v>360.25858909128203</v>
      </c>
      <c r="D42" s="779">
        <f t="shared" si="0"/>
        <v>368.36972200000002</v>
      </c>
      <c r="E42" s="778">
        <v>1</v>
      </c>
      <c r="F42" s="304">
        <v>117</v>
      </c>
      <c r="G42" s="779">
        <v>118</v>
      </c>
      <c r="H42" s="785">
        <v>0.12328733991341481</v>
      </c>
      <c r="I42" s="730">
        <v>0.32476671908120597</v>
      </c>
      <c r="J42" s="529">
        <v>0.32033034463131038</v>
      </c>
    </row>
    <row r="43" spans="1:10">
      <c r="A43" s="773" t="s">
        <v>638</v>
      </c>
      <c r="B43" s="778">
        <v>0</v>
      </c>
      <c r="C43" s="304">
        <v>15.537756</v>
      </c>
      <c r="D43" s="779">
        <f t="shared" si="0"/>
        <v>15.537756</v>
      </c>
      <c r="E43" s="778">
        <v>0</v>
      </c>
      <c r="F43" s="304">
        <v>9</v>
      </c>
      <c r="G43" s="779">
        <v>9</v>
      </c>
      <c r="H43" s="785" t="s">
        <v>565</v>
      </c>
      <c r="I43" s="730">
        <v>0.5792342214667292</v>
      </c>
      <c r="J43" s="529">
        <v>0.5792342214667292</v>
      </c>
    </row>
    <row r="44" spans="1:10">
      <c r="A44" s="773" t="s">
        <v>639</v>
      </c>
      <c r="B44" s="778">
        <v>36064.147711999998</v>
      </c>
      <c r="C44" s="304">
        <v>0</v>
      </c>
      <c r="D44" s="779">
        <f t="shared" si="0"/>
        <v>36064.147711999998</v>
      </c>
      <c r="E44" s="778">
        <v>46496</v>
      </c>
      <c r="F44" s="304">
        <v>0</v>
      </c>
      <c r="G44" s="779">
        <v>46496</v>
      </c>
      <c r="H44" s="785">
        <v>1.2892582509174035</v>
      </c>
      <c r="I44" s="730" t="s">
        <v>565</v>
      </c>
      <c r="J44" s="529">
        <v>1.2892582509174035</v>
      </c>
    </row>
    <row r="45" spans="1:10">
      <c r="A45" s="773" t="s">
        <v>640</v>
      </c>
      <c r="B45" s="778">
        <v>43521.860305762581</v>
      </c>
      <c r="C45" s="304">
        <v>2641.2432832374129</v>
      </c>
      <c r="D45" s="779">
        <f t="shared" si="0"/>
        <v>46163.103588999991</v>
      </c>
      <c r="E45" s="778">
        <v>40761</v>
      </c>
      <c r="F45" s="304">
        <v>2820</v>
      </c>
      <c r="G45" s="779">
        <v>43581</v>
      </c>
      <c r="H45" s="785">
        <v>0.93656382594020171</v>
      </c>
      <c r="I45" s="730">
        <v>1.0676790047691034</v>
      </c>
      <c r="J45" s="529">
        <v>0.9440656414267764</v>
      </c>
    </row>
    <row r="46" spans="1:10">
      <c r="A46" s="773" t="s">
        <v>641</v>
      </c>
      <c r="B46" s="778">
        <v>29584.802745080422</v>
      </c>
      <c r="C46" s="304">
        <v>25973.081497919578</v>
      </c>
      <c r="D46" s="779">
        <f t="shared" si="0"/>
        <v>55557.884243</v>
      </c>
      <c r="E46" s="778">
        <v>22986</v>
      </c>
      <c r="F46" s="304">
        <v>22403</v>
      </c>
      <c r="G46" s="779">
        <v>45389</v>
      </c>
      <c r="H46" s="785">
        <v>0.77695295784327245</v>
      </c>
      <c r="I46" s="730">
        <v>0.8625468642138</v>
      </c>
      <c r="J46" s="529">
        <v>0.81696775567400726</v>
      </c>
    </row>
    <row r="47" spans="1:10">
      <c r="A47" s="773" t="s">
        <v>642</v>
      </c>
      <c r="B47" s="778">
        <v>11554.430844342951</v>
      </c>
      <c r="C47" s="304">
        <v>0.42085365705</v>
      </c>
      <c r="D47" s="779">
        <f t="shared" si="0"/>
        <v>11554.851698</v>
      </c>
      <c r="E47" s="778">
        <v>13248</v>
      </c>
      <c r="F47" s="304">
        <v>0</v>
      </c>
      <c r="G47" s="779">
        <v>13248</v>
      </c>
      <c r="H47" s="785">
        <v>1.1465731353168487</v>
      </c>
      <c r="I47" s="730">
        <v>0</v>
      </c>
      <c r="J47" s="529">
        <v>1.1465313745474606</v>
      </c>
    </row>
    <row r="48" spans="1:10">
      <c r="A48" s="773" t="s">
        <v>643</v>
      </c>
      <c r="B48" s="778">
        <v>10.617100372228297</v>
      </c>
      <c r="C48" s="304">
        <v>9258.1781436277724</v>
      </c>
      <c r="D48" s="779">
        <f t="shared" si="0"/>
        <v>9268.7952440000008</v>
      </c>
      <c r="E48" s="778">
        <v>4</v>
      </c>
      <c r="F48" s="304">
        <v>11165</v>
      </c>
      <c r="G48" s="779">
        <v>11169</v>
      </c>
      <c r="H48" s="785">
        <v>0.37675070026304064</v>
      </c>
      <c r="I48" s="730">
        <v>1.2059608085727598</v>
      </c>
      <c r="J48" s="529">
        <v>1.2050109756421759</v>
      </c>
    </row>
    <row r="49" spans="1:19">
      <c r="A49" s="773" t="s">
        <v>644</v>
      </c>
      <c r="B49" s="778">
        <v>0</v>
      </c>
      <c r="C49" s="304">
        <v>555.80779300000006</v>
      </c>
      <c r="D49" s="779">
        <f t="shared" si="0"/>
        <v>555.80779300000006</v>
      </c>
      <c r="E49" s="778">
        <v>0</v>
      </c>
      <c r="F49" s="304">
        <v>264</v>
      </c>
      <c r="G49" s="779">
        <v>264</v>
      </c>
      <c r="H49" s="785" t="s">
        <v>565</v>
      </c>
      <c r="I49" s="730">
        <v>0.47498434409321061</v>
      </c>
      <c r="J49" s="529">
        <v>0.47498434409321061</v>
      </c>
    </row>
    <row r="50" spans="1:19">
      <c r="A50" s="773" t="s">
        <v>645</v>
      </c>
      <c r="B50" s="778">
        <v>535.67097129109152</v>
      </c>
      <c r="C50" s="304">
        <v>6648.3718817089084</v>
      </c>
      <c r="D50" s="779">
        <f t="shared" si="0"/>
        <v>7184.0428529999999</v>
      </c>
      <c r="E50" s="778">
        <v>351</v>
      </c>
      <c r="F50" s="304">
        <v>9962</v>
      </c>
      <c r="G50" s="779">
        <v>10313</v>
      </c>
      <c r="H50" s="785">
        <v>0.6552529795557307</v>
      </c>
      <c r="I50" s="730">
        <v>1.4984119687118571</v>
      </c>
      <c r="J50" s="529">
        <v>1.4355426618444198</v>
      </c>
    </row>
    <row r="51" spans="1:19">
      <c r="A51" s="773" t="s">
        <v>646</v>
      </c>
      <c r="B51" s="778">
        <v>0</v>
      </c>
      <c r="C51" s="304">
        <v>8976.5105220000005</v>
      </c>
      <c r="D51" s="779">
        <f t="shared" si="0"/>
        <v>8976.5105220000005</v>
      </c>
      <c r="E51" s="778">
        <v>0</v>
      </c>
      <c r="F51" s="304">
        <v>6892</v>
      </c>
      <c r="G51" s="779">
        <v>6892</v>
      </c>
      <c r="H51" s="785" t="s">
        <v>565</v>
      </c>
      <c r="I51" s="730">
        <v>0.76778164333554821</v>
      </c>
      <c r="J51" s="529">
        <v>0.76778164333554821</v>
      </c>
    </row>
    <row r="52" spans="1:19">
      <c r="A52" s="773" t="s">
        <v>647</v>
      </c>
      <c r="B52" s="778">
        <v>21107.277733743998</v>
      </c>
      <c r="C52" s="304">
        <v>0.54037625600000005</v>
      </c>
      <c r="D52" s="779">
        <f t="shared" si="0"/>
        <v>21107.81811</v>
      </c>
      <c r="E52" s="778">
        <v>21633</v>
      </c>
      <c r="F52" s="304">
        <v>1</v>
      </c>
      <c r="G52" s="779">
        <v>21634</v>
      </c>
      <c r="H52" s="785">
        <v>1.0249071563319383</v>
      </c>
      <c r="I52" s="730">
        <v>1.8505624347787775</v>
      </c>
      <c r="J52" s="529">
        <v>1.0249282937373199</v>
      </c>
    </row>
    <row r="53" spans="1:19" ht="13" thickBot="1">
      <c r="A53" s="774" t="s">
        <v>648</v>
      </c>
      <c r="B53" s="780">
        <v>9765.1536860601191</v>
      </c>
      <c r="C53" s="313">
        <v>112.81748993987999</v>
      </c>
      <c r="D53" s="781">
        <f t="shared" si="0"/>
        <v>9877.9711759999991</v>
      </c>
      <c r="E53" s="780">
        <v>11438</v>
      </c>
      <c r="F53" s="313">
        <v>106</v>
      </c>
      <c r="G53" s="781">
        <v>11544</v>
      </c>
      <c r="H53" s="786">
        <v>1.1713077302949046</v>
      </c>
      <c r="I53" s="732">
        <v>0.93957062913283207</v>
      </c>
      <c r="J53" s="733">
        <v>1.1686610331530289</v>
      </c>
    </row>
    <row r="54" spans="1:19" ht="13.5" thickBot="1">
      <c r="A54" s="775" t="s">
        <v>9</v>
      </c>
      <c r="B54" s="782">
        <f>SUM(B6:B53)</f>
        <v>1097024.8603257784</v>
      </c>
      <c r="C54" s="315">
        <f t="shared" ref="C54:D54" si="1">SUM(C6:C53)</f>
        <v>304676.78766422166</v>
      </c>
      <c r="D54" s="783">
        <f t="shared" si="1"/>
        <v>1401701.64799</v>
      </c>
      <c r="E54" s="788">
        <f>SUM(E6:E53)</f>
        <v>1162940</v>
      </c>
      <c r="F54" s="734">
        <f t="shared" ref="F54:G54" si="2">SUM(F6:F53)</f>
        <v>310003</v>
      </c>
      <c r="G54" s="783">
        <f t="shared" si="2"/>
        <v>1472943</v>
      </c>
      <c r="H54" s="787">
        <f>E54/B54</f>
        <v>1.0600853654808216</v>
      </c>
      <c r="I54" s="735">
        <f t="shared" ref="I54:J54" si="3">F54/C54</f>
        <v>1.0174815166478919</v>
      </c>
      <c r="J54" s="736">
        <f t="shared" si="3"/>
        <v>1.0508249042242035</v>
      </c>
    </row>
    <row r="56" spans="1:19" ht="14.5">
      <c r="A56" s="1530" t="s">
        <v>649</v>
      </c>
      <c r="B56" s="1531"/>
      <c r="C56" s="1531"/>
      <c r="D56" s="1531"/>
      <c r="E56" s="1531"/>
      <c r="F56" s="1531"/>
      <c r="G56" s="1531"/>
      <c r="H56" s="1531"/>
      <c r="I56" s="1531"/>
      <c r="J56" s="1531"/>
      <c r="K56" s="330"/>
      <c r="L56" s="330"/>
      <c r="M56" s="330"/>
      <c r="N56" s="330"/>
      <c r="O56" s="330"/>
      <c r="P56" s="330"/>
      <c r="Q56" s="330"/>
      <c r="R56" s="330"/>
      <c r="S56" s="330"/>
    </row>
    <row r="57" spans="1:19" ht="14.5">
      <c r="A57" s="1532" t="s">
        <v>650</v>
      </c>
      <c r="B57" s="1532"/>
      <c r="C57" s="1532"/>
      <c r="D57" s="1532"/>
      <c r="E57" s="1532"/>
      <c r="F57" s="1532"/>
      <c r="G57" s="1532"/>
      <c r="H57" s="1532"/>
      <c r="I57" s="1532"/>
      <c r="J57" s="1532"/>
      <c r="K57" s="330"/>
      <c r="L57" s="330"/>
      <c r="M57" s="330"/>
      <c r="N57" s="330"/>
      <c r="O57" s="330"/>
      <c r="P57" s="330"/>
      <c r="Q57" s="330"/>
      <c r="R57" s="330"/>
      <c r="S57" s="330"/>
    </row>
    <row r="58" spans="1:19" ht="14.5">
      <c r="A58" t="s">
        <v>651</v>
      </c>
    </row>
    <row r="60" spans="1:19" ht="26.25" customHeight="1">
      <c r="A60" s="1533" t="s">
        <v>161</v>
      </c>
      <c r="B60" s="1533"/>
      <c r="C60" s="1533"/>
      <c r="D60" s="1533"/>
      <c r="E60" s="1533"/>
      <c r="F60" s="1533"/>
      <c r="G60" s="1533"/>
      <c r="H60" s="1533"/>
      <c r="I60" s="1533"/>
      <c r="J60" s="1533"/>
    </row>
    <row r="62" spans="1:19">
      <c r="A62" s="1"/>
    </row>
    <row r="66" spans="8:8">
      <c r="H66" t="s">
        <v>652</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65"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2"/>
  <sheetViews>
    <sheetView zoomScale="90" zoomScaleNormal="90" workbookViewId="0">
      <selection sqref="A1:M1"/>
    </sheetView>
  </sheetViews>
  <sheetFormatPr defaultColWidth="8.54296875" defaultRowHeight="12.5"/>
  <cols>
    <col min="1" max="1" width="10.54296875" customWidth="1"/>
    <col min="2" max="5" width="12.54296875" customWidth="1"/>
    <col min="6" max="6" width="13.54296875" customWidth="1"/>
    <col min="7" max="7" width="14.54296875" style="263" customWidth="1"/>
    <col min="8" max="8" width="12.54296875" customWidth="1"/>
    <col min="9" max="9" width="12.1796875" style="4" bestFit="1" customWidth="1"/>
    <col min="10" max="11" width="8.54296875" style="4"/>
  </cols>
  <sheetData>
    <row r="1" spans="1:11" ht="15.5">
      <c r="A1" s="1324" t="s">
        <v>653</v>
      </c>
      <c r="B1" s="1324"/>
      <c r="C1" s="1324"/>
      <c r="D1" s="1324"/>
      <c r="E1" s="1324"/>
      <c r="F1" s="1324"/>
      <c r="G1" s="1324"/>
      <c r="H1" s="1324"/>
    </row>
    <row r="2" spans="1:11" ht="15.5">
      <c r="A2" s="1375" t="s">
        <v>1</v>
      </c>
      <c r="B2" s="1413"/>
      <c r="C2" s="1413"/>
      <c r="D2" s="1413"/>
      <c r="E2" s="1413"/>
      <c r="F2" s="1413"/>
      <c r="G2" s="1413"/>
      <c r="H2" s="1413"/>
    </row>
    <row r="3" spans="1:11" ht="16" thickBot="1">
      <c r="A3" s="1534" t="s">
        <v>785</v>
      </c>
      <c r="B3" s="1413"/>
      <c r="C3" s="1413"/>
      <c r="D3" s="1413"/>
      <c r="E3" s="1413"/>
      <c r="F3" s="1413"/>
      <c r="G3" s="1413"/>
      <c r="H3" s="1413"/>
    </row>
    <row r="4" spans="1:11" ht="52">
      <c r="A4" s="437" t="s">
        <v>368</v>
      </c>
      <c r="B4" s="438" t="s">
        <v>654</v>
      </c>
      <c r="C4" s="438" t="s">
        <v>655</v>
      </c>
      <c r="D4" s="438" t="s">
        <v>656</v>
      </c>
      <c r="E4" s="438" t="s">
        <v>657</v>
      </c>
      <c r="F4" s="438" t="s">
        <v>658</v>
      </c>
      <c r="G4" s="439" t="s">
        <v>659</v>
      </c>
      <c r="H4" s="434" t="s">
        <v>660</v>
      </c>
      <c r="I4" s="6"/>
      <c r="J4" s="6"/>
    </row>
    <row r="5" spans="1:11" s="4" customFormat="1">
      <c r="A5" s="307" t="s">
        <v>376</v>
      </c>
      <c r="B5" s="304">
        <v>1536454</v>
      </c>
      <c r="C5" s="304">
        <v>38218</v>
      </c>
      <c r="D5" s="308">
        <v>2.4874158289151512E-2</v>
      </c>
      <c r="E5" s="336">
        <v>21668</v>
      </c>
      <c r="F5" s="336">
        <v>16550</v>
      </c>
      <c r="G5" s="308">
        <v>0.5669579779161652</v>
      </c>
      <c r="H5" s="309">
        <v>1.0771555803167554E-2</v>
      </c>
      <c r="I5" s="340"/>
      <c r="J5" s="310"/>
    </row>
    <row r="6" spans="1:11">
      <c r="A6" s="307" t="s">
        <v>377</v>
      </c>
      <c r="B6" s="304">
        <v>1527890</v>
      </c>
      <c r="C6" s="304">
        <v>33516</v>
      </c>
      <c r="D6" s="308">
        <v>2.1936134145782746E-2</v>
      </c>
      <c r="E6" s="336">
        <v>19536</v>
      </c>
      <c r="F6" s="336">
        <v>13980</v>
      </c>
      <c r="G6" s="308">
        <v>0.58288578589330464</v>
      </c>
      <c r="H6" s="309">
        <v>9.1498733547572143E-3</v>
      </c>
      <c r="I6" s="340"/>
      <c r="J6" s="310"/>
    </row>
    <row r="7" spans="1:11">
      <c r="A7" s="307" t="s">
        <v>378</v>
      </c>
      <c r="B7" s="304">
        <v>1507820</v>
      </c>
      <c r="C7" s="304">
        <v>39919</v>
      </c>
      <c r="D7" s="308">
        <v>2.6474645514716611E-2</v>
      </c>
      <c r="E7" s="336">
        <v>22617</v>
      </c>
      <c r="F7" s="336">
        <v>17302</v>
      </c>
      <c r="G7" s="308">
        <v>0.56657230892557431</v>
      </c>
      <c r="H7" s="309">
        <v>1.1474844477457521E-2</v>
      </c>
      <c r="I7" s="341"/>
      <c r="J7" s="310"/>
    </row>
    <row r="8" spans="1:11">
      <c r="A8" s="307" t="s">
        <v>379</v>
      </c>
      <c r="B8" s="304">
        <v>1503109</v>
      </c>
      <c r="C8" s="304">
        <v>31018</v>
      </c>
      <c r="D8" s="308">
        <v>2.0635895334270501E-2</v>
      </c>
      <c r="E8" s="336"/>
      <c r="F8" s="336"/>
      <c r="G8" s="308"/>
      <c r="H8" s="309"/>
      <c r="I8" s="341"/>
      <c r="J8" s="310"/>
    </row>
    <row r="9" spans="1:11">
      <c r="A9" s="307" t="s">
        <v>380</v>
      </c>
      <c r="B9" s="311">
        <v>1477208</v>
      </c>
      <c r="C9" s="311">
        <v>9934</v>
      </c>
      <c r="D9" s="308">
        <v>6.7248484979772656E-3</v>
      </c>
      <c r="E9" s="336"/>
      <c r="F9" s="336"/>
      <c r="G9" s="308"/>
      <c r="H9" s="309"/>
      <c r="I9" s="341"/>
    </row>
    <row r="10" spans="1:11">
      <c r="A10" s="307" t="s">
        <v>381</v>
      </c>
      <c r="B10" s="304">
        <v>1472943</v>
      </c>
      <c r="C10" s="304">
        <v>10337</v>
      </c>
      <c r="D10" s="308">
        <v>7.0179226215814194E-3</v>
      </c>
      <c r="E10" s="304"/>
      <c r="F10" s="304"/>
      <c r="G10" s="308"/>
      <c r="H10" s="309"/>
      <c r="I10" s="341"/>
    </row>
    <row r="11" spans="1:11">
      <c r="A11" s="307" t="s">
        <v>382</v>
      </c>
      <c r="B11" s="304"/>
      <c r="C11" s="304"/>
      <c r="D11" s="308"/>
      <c r="E11" s="304"/>
      <c r="F11" s="304"/>
      <c r="G11" s="308"/>
      <c r="H11" s="349"/>
      <c r="I11" s="341"/>
    </row>
    <row r="12" spans="1:11">
      <c r="A12" s="307" t="s">
        <v>383</v>
      </c>
      <c r="B12" s="304"/>
      <c r="C12" s="304"/>
      <c r="D12" s="308"/>
      <c r="E12" s="304"/>
      <c r="F12" s="304"/>
      <c r="G12" s="308"/>
      <c r="H12" s="349"/>
      <c r="I12" s="341"/>
      <c r="J12" s="344"/>
    </row>
    <row r="13" spans="1:11">
      <c r="A13" s="307" t="s">
        <v>384</v>
      </c>
      <c r="B13" s="304"/>
      <c r="C13" s="304"/>
      <c r="D13" s="308"/>
      <c r="E13" s="304"/>
      <c r="F13" s="304"/>
      <c r="G13" s="308"/>
      <c r="H13" s="349"/>
      <c r="I13" s="348"/>
      <c r="J13" s="344"/>
      <c r="K13" s="344"/>
    </row>
    <row r="14" spans="1:11">
      <c r="A14" s="307" t="s">
        <v>385</v>
      </c>
      <c r="B14" s="304"/>
      <c r="C14" s="304"/>
      <c r="D14" s="308"/>
      <c r="E14" s="304"/>
      <c r="F14" s="304"/>
      <c r="G14" s="308"/>
      <c r="H14" s="309"/>
      <c r="I14" s="342"/>
    </row>
    <row r="15" spans="1:11">
      <c r="A15" s="307" t="s">
        <v>386</v>
      </c>
      <c r="B15" s="304"/>
      <c r="C15" s="304"/>
      <c r="D15" s="308"/>
      <c r="E15" s="304"/>
      <c r="F15" s="304"/>
      <c r="G15" s="308"/>
      <c r="H15" s="309"/>
      <c r="I15" s="342"/>
    </row>
    <row r="16" spans="1:11" ht="13" thickBot="1">
      <c r="A16" s="312" t="s">
        <v>387</v>
      </c>
      <c r="B16" s="313"/>
      <c r="C16" s="313"/>
      <c r="D16" s="308"/>
      <c r="E16" s="313"/>
      <c r="F16" s="313"/>
      <c r="G16" s="308"/>
      <c r="H16" s="309"/>
      <c r="I16" s="342"/>
    </row>
    <row r="17" spans="1:9" ht="13.5" thickBot="1">
      <c r="A17" s="314" t="s">
        <v>388</v>
      </c>
      <c r="B17" s="315">
        <v>1472943</v>
      </c>
      <c r="C17" s="315">
        <v>162942</v>
      </c>
      <c r="D17" s="316">
        <v>0.11062342534639834</v>
      </c>
      <c r="E17" s="315">
        <v>63821</v>
      </c>
      <c r="F17" s="315">
        <v>47832</v>
      </c>
      <c r="G17" s="316">
        <v>0.57160130045766799</v>
      </c>
      <c r="H17" s="343">
        <v>3.2473761713793403E-2</v>
      </c>
      <c r="I17" s="341"/>
    </row>
    <row r="19" spans="1:9" ht="26.25" customHeight="1">
      <c r="A19" s="1538" t="s">
        <v>661</v>
      </c>
      <c r="B19" s="1539"/>
      <c r="C19" s="1539"/>
      <c r="D19" s="1539"/>
      <c r="E19" s="1539"/>
      <c r="F19" s="1539"/>
      <c r="G19" s="1539"/>
      <c r="H19" s="1539"/>
      <c r="I19" s="276"/>
    </row>
    <row r="20" spans="1:9" ht="14.5">
      <c r="A20" s="1540" t="s">
        <v>662</v>
      </c>
      <c r="B20" s="1541"/>
      <c r="C20" s="1541"/>
      <c r="D20" s="1541"/>
      <c r="E20" s="1541"/>
      <c r="F20" s="1541"/>
      <c r="G20" s="1541"/>
      <c r="H20" s="1541"/>
      <c r="I20" s="330"/>
    </row>
    <row r="21" spans="1:9" ht="12.75" customHeight="1">
      <c r="A21" s="1542"/>
      <c r="B21" s="1542"/>
      <c r="C21" s="1542"/>
      <c r="D21" s="1542"/>
      <c r="E21" s="1542"/>
      <c r="F21" s="1542"/>
      <c r="G21" s="1542"/>
      <c r="H21" s="1542"/>
      <c r="I21" s="352"/>
    </row>
    <row r="22" spans="1:9" ht="29.15" customHeight="1">
      <c r="A22" s="1434" t="s">
        <v>663</v>
      </c>
      <c r="B22" s="1434"/>
      <c r="C22" s="1434"/>
      <c r="D22" s="1434"/>
      <c r="E22" s="1434"/>
      <c r="F22" s="1434"/>
      <c r="G22" s="1434"/>
      <c r="H22" s="1434"/>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35"/>
  <sheetViews>
    <sheetView zoomScale="90" zoomScaleNormal="90" workbookViewId="0">
      <selection sqref="A1:M1"/>
    </sheetView>
  </sheetViews>
  <sheetFormatPr defaultColWidth="9.453125" defaultRowHeight="12.5"/>
  <cols>
    <col min="1" max="1" width="48.54296875" customWidth="1"/>
    <col min="2" max="7" width="9.54296875" customWidth="1"/>
  </cols>
  <sheetData>
    <row r="1" spans="1:7" ht="15.5">
      <c r="A1" s="1324" t="s">
        <v>664</v>
      </c>
      <c r="B1" s="1324"/>
      <c r="C1" s="1324"/>
      <c r="D1" s="1324"/>
      <c r="E1" s="1324"/>
      <c r="F1" s="1324"/>
      <c r="G1" s="1544"/>
    </row>
    <row r="2" spans="1:7" ht="15.5">
      <c r="A2" s="1375" t="s">
        <v>1</v>
      </c>
      <c r="B2" s="1413"/>
      <c r="C2" s="1413"/>
      <c r="D2" s="1413"/>
      <c r="E2" s="1413"/>
      <c r="F2" s="1413"/>
      <c r="G2" s="1544"/>
    </row>
    <row r="3" spans="1:7" ht="16" thickBot="1">
      <c r="A3" s="1545" t="s">
        <v>785</v>
      </c>
      <c r="B3" s="1546"/>
      <c r="C3" s="1546"/>
      <c r="D3" s="1546"/>
      <c r="E3" s="1546"/>
      <c r="F3" s="1546"/>
      <c r="G3" s="1547"/>
    </row>
    <row r="4" spans="1:7" ht="13.5" customHeight="1">
      <c r="A4" s="1548" t="s">
        <v>665</v>
      </c>
      <c r="B4" s="1551" t="s">
        <v>666</v>
      </c>
      <c r="C4" s="1552"/>
      <c r="D4" s="1552"/>
      <c r="E4" s="1537"/>
      <c r="F4" s="1551" t="s">
        <v>667</v>
      </c>
      <c r="G4" s="1553"/>
    </row>
    <row r="5" spans="1:7" ht="13.5" customHeight="1">
      <c r="A5" s="1549"/>
      <c r="B5" s="1556" t="s">
        <v>668</v>
      </c>
      <c r="C5" s="1557"/>
      <c r="D5" s="1557"/>
      <c r="E5" s="1558"/>
      <c r="F5" s="1554"/>
      <c r="G5" s="1555"/>
    </row>
    <row r="6" spans="1:7" ht="24.75" customHeight="1" thickBot="1">
      <c r="A6" s="1550"/>
      <c r="B6" s="800" t="s">
        <v>669</v>
      </c>
      <c r="C6" s="800" t="s">
        <v>670</v>
      </c>
      <c r="D6" s="800" t="s">
        <v>671</v>
      </c>
      <c r="E6" s="800" t="s">
        <v>482</v>
      </c>
      <c r="F6" s="801" t="s">
        <v>672</v>
      </c>
      <c r="G6" s="802" t="s">
        <v>673</v>
      </c>
    </row>
    <row r="7" spans="1:7" ht="13">
      <c r="A7" s="795" t="s">
        <v>674</v>
      </c>
      <c r="B7" s="796"/>
      <c r="C7" s="797" t="s">
        <v>675</v>
      </c>
      <c r="D7" s="798"/>
      <c r="E7" s="797" t="s">
        <v>676</v>
      </c>
      <c r="F7" s="799">
        <v>1</v>
      </c>
      <c r="G7" s="803">
        <v>10</v>
      </c>
    </row>
    <row r="8" spans="1:7" ht="13">
      <c r="A8" s="338" t="s">
        <v>677</v>
      </c>
      <c r="B8" s="339"/>
      <c r="C8" s="339" t="s">
        <v>675</v>
      </c>
      <c r="D8" s="337"/>
      <c r="E8" s="339"/>
      <c r="F8" s="794">
        <v>0</v>
      </c>
      <c r="G8" s="804">
        <v>0</v>
      </c>
    </row>
    <row r="9" spans="1:7">
      <c r="A9" s="318" t="s">
        <v>678</v>
      </c>
      <c r="B9" s="319"/>
      <c r="C9" s="319" t="s">
        <v>675</v>
      </c>
      <c r="D9" s="320"/>
      <c r="E9" s="319"/>
      <c r="F9" s="794">
        <v>0</v>
      </c>
      <c r="G9" s="804">
        <v>0</v>
      </c>
    </row>
    <row r="10" spans="1:7">
      <c r="A10" s="318" t="s">
        <v>679</v>
      </c>
      <c r="B10" s="319"/>
      <c r="C10" s="319" t="s">
        <v>675</v>
      </c>
      <c r="D10" s="320"/>
      <c r="E10" s="319"/>
      <c r="F10" s="794">
        <v>0</v>
      </c>
      <c r="G10" s="804">
        <v>1</v>
      </c>
    </row>
    <row r="11" spans="1:7">
      <c r="A11" s="318" t="s">
        <v>680</v>
      </c>
      <c r="B11" s="319"/>
      <c r="C11" s="319" t="s">
        <v>675</v>
      </c>
      <c r="D11" s="320"/>
      <c r="E11" s="319" t="s">
        <v>676</v>
      </c>
      <c r="F11" s="794">
        <v>3</v>
      </c>
      <c r="G11" s="804">
        <v>127</v>
      </c>
    </row>
    <row r="12" spans="1:7">
      <c r="A12" s="318" t="s">
        <v>681</v>
      </c>
      <c r="B12" s="319"/>
      <c r="C12" s="319" t="s">
        <v>675</v>
      </c>
      <c r="D12" s="320"/>
      <c r="E12" s="319"/>
      <c r="F12" s="794">
        <v>0</v>
      </c>
      <c r="G12" s="804">
        <v>142</v>
      </c>
    </row>
    <row r="13" spans="1:7">
      <c r="A13" s="318" t="s">
        <v>682</v>
      </c>
      <c r="B13" s="319"/>
      <c r="C13" s="319" t="s">
        <v>675</v>
      </c>
      <c r="D13" s="320"/>
      <c r="E13" s="319"/>
      <c r="F13" s="794">
        <v>0</v>
      </c>
      <c r="G13" s="804">
        <v>0</v>
      </c>
    </row>
    <row r="14" spans="1:7">
      <c r="A14" s="318" t="s">
        <v>683</v>
      </c>
      <c r="B14" s="319"/>
      <c r="C14" s="319" t="s">
        <v>675</v>
      </c>
      <c r="D14" s="320"/>
      <c r="E14" s="319" t="s">
        <v>676</v>
      </c>
      <c r="F14" s="794">
        <v>0</v>
      </c>
      <c r="G14" s="804">
        <v>0</v>
      </c>
    </row>
    <row r="15" spans="1:7">
      <c r="A15" s="318" t="s">
        <v>684</v>
      </c>
      <c r="B15" s="321"/>
      <c r="C15" s="322" t="s">
        <v>675</v>
      </c>
      <c r="D15" s="323"/>
      <c r="E15" s="322" t="s">
        <v>676</v>
      </c>
      <c r="F15" s="794">
        <v>7</v>
      </c>
      <c r="G15" s="804">
        <v>17</v>
      </c>
    </row>
    <row r="16" spans="1:7">
      <c r="A16" s="318" t="s">
        <v>685</v>
      </c>
      <c r="B16" s="321"/>
      <c r="C16" s="322" t="s">
        <v>675</v>
      </c>
      <c r="D16" s="323"/>
      <c r="E16" s="322" t="s">
        <v>676</v>
      </c>
      <c r="F16" s="794">
        <v>32</v>
      </c>
      <c r="G16" s="804">
        <v>97</v>
      </c>
    </row>
    <row r="17" spans="1:7">
      <c r="A17" s="318" t="s">
        <v>686</v>
      </c>
      <c r="B17" s="321"/>
      <c r="C17" s="322" t="s">
        <v>675</v>
      </c>
      <c r="D17" s="323"/>
      <c r="E17" s="322"/>
      <c r="F17" s="794">
        <v>0</v>
      </c>
      <c r="G17" s="804">
        <v>1</v>
      </c>
    </row>
    <row r="18" spans="1:7">
      <c r="A18" s="318" t="s">
        <v>687</v>
      </c>
      <c r="B18" s="321"/>
      <c r="C18" s="322" t="s">
        <v>675</v>
      </c>
      <c r="D18" s="323"/>
      <c r="E18" s="322"/>
      <c r="F18" s="794">
        <v>0</v>
      </c>
      <c r="G18" s="804">
        <v>0</v>
      </c>
    </row>
    <row r="19" spans="1:7" ht="13">
      <c r="A19" s="318" t="s">
        <v>688</v>
      </c>
      <c r="B19" s="324"/>
      <c r="C19" s="319" t="s">
        <v>675</v>
      </c>
      <c r="D19" s="320"/>
      <c r="E19" s="319"/>
      <c r="F19" s="794">
        <v>0</v>
      </c>
      <c r="G19" s="804">
        <v>2</v>
      </c>
    </row>
    <row r="20" spans="1:7">
      <c r="A20" s="318" t="s">
        <v>689</v>
      </c>
      <c r="B20" s="319"/>
      <c r="C20" s="319" t="s">
        <v>675</v>
      </c>
      <c r="D20" s="320"/>
      <c r="E20" s="319"/>
      <c r="F20" s="794">
        <v>0</v>
      </c>
      <c r="G20" s="804">
        <v>0</v>
      </c>
    </row>
    <row r="21" spans="1:7">
      <c r="A21" s="325" t="s">
        <v>690</v>
      </c>
      <c r="B21" s="319"/>
      <c r="C21" s="319" t="s">
        <v>675</v>
      </c>
      <c r="D21" s="320"/>
      <c r="E21" s="319"/>
      <c r="F21" s="794">
        <v>0</v>
      </c>
      <c r="G21" s="804">
        <v>0</v>
      </c>
    </row>
    <row r="22" spans="1:7">
      <c r="A22" s="325" t="s">
        <v>691</v>
      </c>
      <c r="B22" s="319"/>
      <c r="C22" s="319" t="s">
        <v>675</v>
      </c>
      <c r="D22" s="320"/>
      <c r="E22" s="319" t="s">
        <v>676</v>
      </c>
      <c r="F22" s="794">
        <v>0</v>
      </c>
      <c r="G22" s="804">
        <v>0</v>
      </c>
    </row>
    <row r="23" spans="1:7">
      <c r="A23" s="325" t="s">
        <v>692</v>
      </c>
      <c r="B23" s="319"/>
      <c r="C23" s="319" t="s">
        <v>675</v>
      </c>
      <c r="D23" s="320"/>
      <c r="E23" s="319" t="s">
        <v>676</v>
      </c>
      <c r="F23" s="794">
        <v>2</v>
      </c>
      <c r="G23" s="804">
        <v>11</v>
      </c>
    </row>
    <row r="24" spans="1:7">
      <c r="A24" s="317" t="s">
        <v>693</v>
      </c>
      <c r="B24" s="319"/>
      <c r="C24" s="319" t="s">
        <v>675</v>
      </c>
      <c r="D24" s="320"/>
      <c r="E24" s="319"/>
      <c r="F24" s="794">
        <v>0</v>
      </c>
      <c r="G24" s="804">
        <v>0</v>
      </c>
    </row>
    <row r="25" spans="1:7">
      <c r="A25" s="325" t="s">
        <v>694</v>
      </c>
      <c r="B25" s="319"/>
      <c r="C25" s="319" t="s">
        <v>675</v>
      </c>
      <c r="D25" s="320"/>
      <c r="E25" s="319"/>
      <c r="F25" s="794">
        <v>16</v>
      </c>
      <c r="G25" s="804">
        <v>54</v>
      </c>
    </row>
    <row r="26" spans="1:7">
      <c r="A26" s="325" t="s">
        <v>695</v>
      </c>
      <c r="B26" s="319"/>
      <c r="C26" s="319" t="s">
        <v>675</v>
      </c>
      <c r="D26" s="320"/>
      <c r="E26" s="319"/>
      <c r="F26" s="794">
        <v>0</v>
      </c>
      <c r="G26" s="804">
        <v>0</v>
      </c>
    </row>
    <row r="27" spans="1:7">
      <c r="A27" s="325" t="s">
        <v>696</v>
      </c>
      <c r="B27" s="319"/>
      <c r="C27" s="319" t="s">
        <v>675</v>
      </c>
      <c r="D27" s="320"/>
      <c r="E27" s="319" t="s">
        <v>676</v>
      </c>
      <c r="F27" s="794">
        <v>2</v>
      </c>
      <c r="G27" s="804">
        <v>9</v>
      </c>
    </row>
    <row r="28" spans="1:7">
      <c r="A28" s="325" t="s">
        <v>697</v>
      </c>
      <c r="B28" s="319"/>
      <c r="C28" s="319" t="s">
        <v>675</v>
      </c>
      <c r="D28" s="320"/>
      <c r="E28" s="319"/>
      <c r="F28" s="794">
        <v>0</v>
      </c>
      <c r="G28" s="804">
        <v>0</v>
      </c>
    </row>
    <row r="29" spans="1:7">
      <c r="A29" s="325" t="s">
        <v>698</v>
      </c>
      <c r="B29" s="319"/>
      <c r="C29" s="319" t="s">
        <v>675</v>
      </c>
      <c r="D29" s="320"/>
      <c r="E29" s="319"/>
      <c r="F29" s="794">
        <v>0</v>
      </c>
      <c r="G29" s="804">
        <v>0</v>
      </c>
    </row>
    <row r="30" spans="1:7">
      <c r="A30" s="325" t="s">
        <v>699</v>
      </c>
      <c r="B30" s="319"/>
      <c r="C30" s="319" t="s">
        <v>675</v>
      </c>
      <c r="D30" s="320"/>
      <c r="E30" s="319"/>
      <c r="F30" s="794">
        <v>0</v>
      </c>
      <c r="G30" s="804">
        <v>0</v>
      </c>
    </row>
    <row r="31" spans="1:7" ht="13.5" thickBot="1">
      <c r="A31" s="805" t="s">
        <v>700</v>
      </c>
      <c r="B31" s="806"/>
      <c r="C31" s="807"/>
      <c r="D31" s="807"/>
      <c r="E31" s="807"/>
      <c r="F31" s="808">
        <f>SUM(F7:F30)</f>
        <v>63</v>
      </c>
      <c r="G31" s="809">
        <f>SUM(G7:G30)</f>
        <v>471</v>
      </c>
    </row>
    <row r="32" spans="1:7" ht="28.5" customHeight="1">
      <c r="A32" s="326"/>
      <c r="B32" s="327"/>
      <c r="C32" s="327"/>
      <c r="D32" s="327"/>
      <c r="E32" s="327"/>
      <c r="F32" s="328"/>
      <c r="G32" s="328"/>
    </row>
    <row r="33" spans="1:11" ht="26.25" customHeight="1">
      <c r="A33" s="1543" t="s">
        <v>701</v>
      </c>
      <c r="B33" s="1543"/>
      <c r="C33" s="1543"/>
      <c r="D33" s="1543"/>
      <c r="E33" s="1543"/>
      <c r="F33" s="1543"/>
      <c r="G33" s="1543"/>
    </row>
    <row r="34" spans="1:11" ht="13.5" customHeight="1">
      <c r="A34" s="964"/>
      <c r="B34" s="964"/>
      <c r="C34" s="964"/>
      <c r="D34" s="964"/>
      <c r="E34" s="964"/>
      <c r="F34" s="964"/>
      <c r="G34" s="964"/>
    </row>
    <row r="35" spans="1:11" ht="26.25" customHeight="1">
      <c r="A35" s="1434" t="s">
        <v>161</v>
      </c>
      <c r="B35" s="1434"/>
      <c r="C35" s="1434"/>
      <c r="D35" s="1434"/>
      <c r="E35" s="1434"/>
      <c r="F35" s="1434"/>
      <c r="G35" s="1434"/>
      <c r="H35" s="793"/>
      <c r="I35" s="793"/>
      <c r="J35" s="793"/>
      <c r="K35" s="793"/>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28"/>
  <sheetViews>
    <sheetView zoomScale="90" zoomScaleNormal="90" workbookViewId="0">
      <selection sqref="A1:M1"/>
    </sheetView>
  </sheetViews>
  <sheetFormatPr defaultColWidth="8.54296875" defaultRowHeight="12.5"/>
  <cols>
    <col min="1" max="1" width="57" customWidth="1"/>
    <col min="2" max="2" width="11.1796875" customWidth="1"/>
    <col min="3" max="3" width="12.1796875" customWidth="1"/>
    <col min="4" max="4" width="11.54296875" customWidth="1"/>
    <col min="5" max="5" width="11.81640625" customWidth="1"/>
    <col min="6" max="6" width="11.54296875" customWidth="1"/>
    <col min="7" max="7" width="12.453125" customWidth="1"/>
    <col min="8" max="8" width="11" customWidth="1"/>
    <col min="9" max="9" width="12.453125" customWidth="1"/>
    <col min="10" max="10" width="13.1796875" customWidth="1"/>
    <col min="11" max="11" width="11.54296875" customWidth="1"/>
    <col min="12" max="12" width="11.1796875" customWidth="1"/>
    <col min="13" max="13" width="12.453125" customWidth="1"/>
    <col min="14" max="20" width="9.54296875" customWidth="1"/>
    <col min="21" max="21" width="13.54296875" customWidth="1"/>
  </cols>
  <sheetData>
    <row r="1" spans="1:16" s="1209" customFormat="1" ht="15.5">
      <c r="A1" s="1559" t="s">
        <v>702</v>
      </c>
      <c r="B1" s="1559"/>
      <c r="C1" s="1559"/>
      <c r="D1" s="1559"/>
      <c r="E1" s="1559"/>
      <c r="F1" s="1559"/>
      <c r="G1" s="1559"/>
      <c r="H1" s="1559"/>
      <c r="I1" s="1559"/>
      <c r="J1" s="1559"/>
      <c r="K1" s="1559"/>
      <c r="L1" s="1559"/>
      <c r="M1" s="1559"/>
      <c r="N1" s="1559"/>
      <c r="O1" s="1559"/>
      <c r="P1" s="1559"/>
    </row>
    <row r="2" spans="1:16" s="1209" customFormat="1" ht="15.5">
      <c r="A2" s="1324" t="s">
        <v>1</v>
      </c>
      <c r="B2" s="1324"/>
      <c r="C2" s="1324"/>
      <c r="D2" s="1324"/>
      <c r="E2" s="1324"/>
      <c r="F2" s="1324"/>
      <c r="G2" s="1324"/>
      <c r="H2" s="1324"/>
      <c r="I2" s="1324"/>
      <c r="J2" s="1324"/>
      <c r="K2" s="1324"/>
      <c r="L2" s="1324"/>
      <c r="M2" s="1324"/>
      <c r="N2" s="1324"/>
      <c r="O2" s="1324"/>
      <c r="P2" s="1324"/>
    </row>
    <row r="3" spans="1:16" s="1209" customFormat="1" ht="16" thickBot="1">
      <c r="A3" s="1545" t="s">
        <v>785</v>
      </c>
      <c r="B3" s="1545"/>
      <c r="C3" s="1545"/>
      <c r="D3" s="1545"/>
      <c r="E3" s="1545"/>
      <c r="F3" s="1545"/>
      <c r="G3" s="1545"/>
      <c r="H3" s="1545"/>
      <c r="I3" s="1545"/>
      <c r="J3" s="1545"/>
      <c r="K3" s="1545"/>
      <c r="L3" s="1545"/>
      <c r="M3" s="1545"/>
      <c r="N3" s="1545"/>
      <c r="O3" s="1545"/>
      <c r="P3" s="1545"/>
    </row>
    <row r="4" spans="1:16" ht="20.149999999999999" customHeight="1">
      <c r="A4" s="1560">
        <v>2022</v>
      </c>
      <c r="B4" s="1563" t="s">
        <v>703</v>
      </c>
      <c r="C4" s="1562"/>
      <c r="D4" s="1564"/>
      <c r="E4" s="1562" t="s">
        <v>3</v>
      </c>
      <c r="F4" s="1562"/>
      <c r="G4" s="1562"/>
      <c r="H4" s="1565" t="s">
        <v>4</v>
      </c>
      <c r="I4" s="1566"/>
      <c r="J4" s="1567"/>
      <c r="K4" s="1568" t="s">
        <v>399</v>
      </c>
      <c r="L4" s="1290"/>
      <c r="M4" s="1569"/>
      <c r="N4" s="1425" t="s">
        <v>400</v>
      </c>
      <c r="O4" s="1426"/>
      <c r="P4" s="1427"/>
    </row>
    <row r="5" spans="1:16" ht="13">
      <c r="A5" s="1561"/>
      <c r="B5" s="106" t="s">
        <v>7</v>
      </c>
      <c r="C5" s="355" t="s">
        <v>8</v>
      </c>
      <c r="D5" s="1016" t="s">
        <v>9</v>
      </c>
      <c r="E5" s="21" t="s">
        <v>7</v>
      </c>
      <c r="F5" s="355" t="s">
        <v>8</v>
      </c>
      <c r="G5" s="1020" t="s">
        <v>9</v>
      </c>
      <c r="H5" s="106" t="s">
        <v>7</v>
      </c>
      <c r="I5" s="355" t="s">
        <v>8</v>
      </c>
      <c r="J5" s="450" t="s">
        <v>9</v>
      </c>
      <c r="K5" s="21" t="s">
        <v>7</v>
      </c>
      <c r="L5" s="355" t="s">
        <v>8</v>
      </c>
      <c r="M5" s="454" t="s">
        <v>150</v>
      </c>
      <c r="N5" s="106" t="s">
        <v>7</v>
      </c>
      <c r="O5" s="355" t="s">
        <v>8</v>
      </c>
      <c r="P5" s="450" t="s">
        <v>9</v>
      </c>
    </row>
    <row r="6" spans="1:16" ht="13">
      <c r="A6" s="1007"/>
      <c r="B6" s="999"/>
      <c r="C6" s="355"/>
      <c r="D6" s="450"/>
      <c r="E6" s="21"/>
      <c r="F6" s="355"/>
      <c r="G6" s="1020"/>
      <c r="H6" s="1025"/>
      <c r="I6" s="357"/>
      <c r="J6" s="450"/>
      <c r="K6" s="1023"/>
      <c r="L6" s="454"/>
      <c r="M6" s="454"/>
      <c r="N6" s="1029"/>
      <c r="O6" s="454"/>
      <c r="P6" s="450"/>
    </row>
    <row r="7" spans="1:16" ht="13">
      <c r="A7" s="107"/>
      <c r="B7" s="96"/>
      <c r="C7" s="85"/>
      <c r="D7" s="86"/>
      <c r="E7" s="1014"/>
      <c r="F7" s="85"/>
      <c r="G7" s="530"/>
      <c r="H7" s="489"/>
      <c r="I7" s="85"/>
      <c r="J7" s="86"/>
      <c r="K7" s="520"/>
      <c r="L7" s="530"/>
      <c r="M7" s="530"/>
      <c r="N7" s="1030"/>
      <c r="O7" s="530"/>
      <c r="P7" s="86"/>
    </row>
    <row r="8" spans="1:16" ht="13">
      <c r="A8" s="1008" t="s">
        <v>144</v>
      </c>
      <c r="B8" s="1003"/>
      <c r="C8" s="115"/>
      <c r="D8" s="1017"/>
      <c r="E8" s="1015"/>
      <c r="F8" s="115"/>
      <c r="G8" s="1021"/>
      <c r="H8" s="1026"/>
      <c r="I8" s="116"/>
      <c r="J8" s="1027"/>
      <c r="K8" s="1024"/>
      <c r="L8" s="116"/>
      <c r="M8" s="1028"/>
      <c r="N8" s="1031"/>
      <c r="O8" s="662"/>
      <c r="P8" s="1004"/>
    </row>
    <row r="9" spans="1:16">
      <c r="A9" s="1009"/>
      <c r="B9" s="1005"/>
      <c r="C9" s="115"/>
      <c r="D9" s="1017"/>
      <c r="E9" s="1015"/>
      <c r="F9" s="115"/>
      <c r="G9" s="1021"/>
      <c r="H9" s="1026"/>
      <c r="I9" s="116"/>
      <c r="J9" s="1027"/>
      <c r="K9" s="1024"/>
      <c r="L9" s="116"/>
      <c r="M9" s="1028"/>
      <c r="N9" s="1031"/>
      <c r="O9" s="662"/>
      <c r="P9" s="1004"/>
    </row>
    <row r="10" spans="1:16">
      <c r="A10" s="1010" t="s">
        <v>704</v>
      </c>
      <c r="B10" s="1018">
        <f>80000*0.8</f>
        <v>64000</v>
      </c>
      <c r="C10" s="115">
        <f>80000*0.2</f>
        <v>16000</v>
      </c>
      <c r="D10" s="1017">
        <f>SUM(B10:C10)</f>
        <v>80000</v>
      </c>
      <c r="E10" s="1015">
        <v>0</v>
      </c>
      <c r="F10" s="115">
        <v>0</v>
      </c>
      <c r="G10" s="1022">
        <v>0</v>
      </c>
      <c r="H10" s="1026">
        <v>0</v>
      </c>
      <c r="I10" s="116">
        <v>0</v>
      </c>
      <c r="J10" s="1017">
        <v>0</v>
      </c>
      <c r="K10" s="1024">
        <v>0</v>
      </c>
      <c r="L10" s="116">
        <v>0</v>
      </c>
      <c r="M10" s="1022">
        <v>0</v>
      </c>
      <c r="N10" s="1031">
        <v>0</v>
      </c>
      <c r="O10" s="662">
        <v>0</v>
      </c>
      <c r="P10" s="1004">
        <v>0</v>
      </c>
    </row>
    <row r="11" spans="1:16" ht="13" thickBot="1">
      <c r="A11" s="1050"/>
      <c r="B11" s="1051"/>
      <c r="C11" s="1034"/>
      <c r="D11" s="1035"/>
      <c r="E11" s="1036"/>
      <c r="F11" s="1034"/>
      <c r="G11" s="1052"/>
      <c r="H11" s="1038"/>
      <c r="I11" s="1039"/>
      <c r="J11" s="1035"/>
      <c r="K11" s="1041"/>
      <c r="L11" s="1039"/>
      <c r="M11" s="1052"/>
      <c r="N11" s="1043"/>
      <c r="O11" s="1053"/>
      <c r="P11" s="1044"/>
    </row>
    <row r="12" spans="1:16" ht="13.5" thickBot="1">
      <c r="A12" s="448" t="s">
        <v>402</v>
      </c>
      <c r="B12" s="1045">
        <f t="shared" ref="B12:M12" si="0">B10</f>
        <v>64000</v>
      </c>
      <c r="C12" s="1046">
        <f t="shared" si="0"/>
        <v>16000</v>
      </c>
      <c r="D12" s="1047">
        <f t="shared" si="0"/>
        <v>80000</v>
      </c>
      <c r="E12" s="1048">
        <f t="shared" si="0"/>
        <v>0</v>
      </c>
      <c r="F12" s="1046">
        <f t="shared" si="0"/>
        <v>0</v>
      </c>
      <c r="G12" s="1049">
        <f t="shared" si="0"/>
        <v>0</v>
      </c>
      <c r="H12" s="1045">
        <f t="shared" si="0"/>
        <v>0</v>
      </c>
      <c r="I12" s="1046">
        <f t="shared" si="0"/>
        <v>0</v>
      </c>
      <c r="J12" s="1047">
        <f t="shared" si="0"/>
        <v>0</v>
      </c>
      <c r="K12" s="1048">
        <f t="shared" si="0"/>
        <v>0</v>
      </c>
      <c r="L12" s="1046">
        <f t="shared" si="0"/>
        <v>0</v>
      </c>
      <c r="M12" s="1049">
        <f t="shared" si="0"/>
        <v>0</v>
      </c>
      <c r="N12" s="202">
        <f>K12/B12</f>
        <v>0</v>
      </c>
      <c r="O12" s="203">
        <f>L12/C12</f>
        <v>0</v>
      </c>
      <c r="P12" s="204">
        <f>M12/D12</f>
        <v>0</v>
      </c>
    </row>
    <row r="13" spans="1:16">
      <c r="A13" s="1010"/>
      <c r="B13" s="1006"/>
      <c r="C13" s="115"/>
      <c r="D13" s="1017"/>
      <c r="E13" s="1015"/>
      <c r="F13" s="115"/>
      <c r="G13" s="1021"/>
      <c r="H13" s="1026"/>
      <c r="I13" s="116"/>
      <c r="J13" s="1027"/>
      <c r="K13" s="1024"/>
      <c r="L13" s="116"/>
      <c r="M13" s="1028"/>
      <c r="N13" s="1031"/>
      <c r="O13" s="662"/>
      <c r="P13" s="1004"/>
    </row>
    <row r="14" spans="1:16" ht="13">
      <c r="A14" s="1008" t="s">
        <v>403</v>
      </c>
      <c r="B14" s="1003"/>
      <c r="C14" s="115"/>
      <c r="D14" s="1017"/>
      <c r="E14" s="1015"/>
      <c r="F14" s="115"/>
      <c r="G14" s="1021"/>
      <c r="H14" s="1026"/>
      <c r="I14" s="116"/>
      <c r="J14" s="1027"/>
      <c r="K14" s="1024"/>
      <c r="L14" s="116"/>
      <c r="M14" s="1028"/>
      <c r="N14" s="1031"/>
      <c r="O14" s="662"/>
      <c r="P14" s="1004"/>
    </row>
    <row r="15" spans="1:16">
      <c r="A15" s="1009"/>
      <c r="B15" s="1005"/>
      <c r="C15" s="115"/>
      <c r="D15" s="1017"/>
      <c r="E15" s="1015"/>
      <c r="F15" s="115"/>
      <c r="G15" s="1021"/>
      <c r="H15" s="1026"/>
      <c r="I15" s="116"/>
      <c r="J15" s="1027"/>
      <c r="K15" s="1024"/>
      <c r="L15" s="116"/>
      <c r="M15" s="1028"/>
      <c r="N15" s="1031"/>
      <c r="O15" s="662"/>
      <c r="P15" s="1004"/>
    </row>
    <row r="16" spans="1:16">
      <c r="A16" s="1011" t="s">
        <v>404</v>
      </c>
      <c r="B16" s="1019">
        <v>60000</v>
      </c>
      <c r="C16" s="661">
        <v>15000</v>
      </c>
      <c r="D16" s="1017">
        <f>SUM(B16:C16)</f>
        <v>75000</v>
      </c>
      <c r="E16" s="1015">
        <v>6545.6880000000001</v>
      </c>
      <c r="F16" s="115">
        <v>1636.422</v>
      </c>
      <c r="G16" s="1021">
        <f>SUM(E16:F16)</f>
        <v>8182.1100000000006</v>
      </c>
      <c r="H16" s="1018">
        <v>23345.687999999998</v>
      </c>
      <c r="I16" s="115">
        <v>5836.4219999999996</v>
      </c>
      <c r="J16" s="1027">
        <f>SUM(H16:I16)</f>
        <v>29182.109999999997</v>
      </c>
      <c r="K16" s="1015">
        <v>46343.808000000005</v>
      </c>
      <c r="L16" s="115">
        <v>11585.952000000001</v>
      </c>
      <c r="M16" s="1028">
        <v>57929.760000000002</v>
      </c>
      <c r="N16" s="108">
        <f t="shared" ref="N16:P19" si="1">K16/B16</f>
        <v>0.77239680000000011</v>
      </c>
      <c r="O16" s="109">
        <f t="shared" si="1"/>
        <v>0.77239680000000011</v>
      </c>
      <c r="P16" s="1004">
        <f t="shared" si="1"/>
        <v>0.77239679999999999</v>
      </c>
    </row>
    <row r="17" spans="1:22">
      <c r="A17" s="1012" t="s">
        <v>405</v>
      </c>
      <c r="B17" s="1019">
        <v>60000</v>
      </c>
      <c r="C17" s="661">
        <v>15000</v>
      </c>
      <c r="D17" s="1017">
        <f>SUM(B17:C17)</f>
        <v>75000</v>
      </c>
      <c r="E17" s="1015"/>
      <c r="F17" s="115"/>
      <c r="G17" s="1021">
        <f>SUM(E17:F17)</f>
        <v>0</v>
      </c>
      <c r="H17" s="1026"/>
      <c r="I17" s="116"/>
      <c r="J17" s="1027">
        <f>SUM(H17:I17)</f>
        <v>0</v>
      </c>
      <c r="K17" s="1024"/>
      <c r="L17" s="116"/>
      <c r="M17" s="1028">
        <f>SUM(K17:L17)</f>
        <v>0</v>
      </c>
      <c r="N17" s="108">
        <f t="shared" si="1"/>
        <v>0</v>
      </c>
      <c r="O17" s="109">
        <f t="shared" si="1"/>
        <v>0</v>
      </c>
      <c r="P17" s="1004">
        <f t="shared" si="1"/>
        <v>0</v>
      </c>
    </row>
    <row r="18" spans="1:22">
      <c r="A18" s="1012" t="s">
        <v>406</v>
      </c>
      <c r="B18" s="1019">
        <v>60000</v>
      </c>
      <c r="C18" s="661">
        <v>15000</v>
      </c>
      <c r="D18" s="1017">
        <f>SUM(B18:C18)</f>
        <v>75000</v>
      </c>
      <c r="E18" s="1015"/>
      <c r="F18" s="115"/>
      <c r="G18" s="1021">
        <f>SUM(E18:F18)</f>
        <v>0</v>
      </c>
      <c r="H18" s="1026"/>
      <c r="I18" s="116"/>
      <c r="J18" s="1027">
        <f>SUM(H18:I18)</f>
        <v>0</v>
      </c>
      <c r="K18" s="1024"/>
      <c r="L18" s="116"/>
      <c r="M18" s="1028">
        <f>SUM(K18:L18)</f>
        <v>0</v>
      </c>
      <c r="N18" s="108">
        <f t="shared" si="1"/>
        <v>0</v>
      </c>
      <c r="O18" s="109">
        <f t="shared" si="1"/>
        <v>0</v>
      </c>
      <c r="P18" s="1004">
        <f t="shared" si="1"/>
        <v>0</v>
      </c>
    </row>
    <row r="19" spans="1:22">
      <c r="A19" s="1013" t="s">
        <v>705</v>
      </c>
      <c r="B19" s="1019">
        <v>18000</v>
      </c>
      <c r="C19" s="661">
        <v>4500</v>
      </c>
      <c r="D19" s="1017">
        <f>SUM(B19:C19)</f>
        <v>22500</v>
      </c>
      <c r="E19" s="1015"/>
      <c r="F19" s="115"/>
      <c r="G19" s="1021">
        <f>SUM(E19:F19)</f>
        <v>0</v>
      </c>
      <c r="H19" s="1026"/>
      <c r="I19" s="116"/>
      <c r="J19" s="1027">
        <f>SUM(H19:I19)</f>
        <v>0</v>
      </c>
      <c r="K19" s="1024"/>
      <c r="L19" s="116"/>
      <c r="M19" s="1028">
        <f>SUM(K19:L19)</f>
        <v>0</v>
      </c>
      <c r="N19" s="108">
        <f t="shared" si="1"/>
        <v>0</v>
      </c>
      <c r="O19" s="109">
        <f t="shared" si="1"/>
        <v>0</v>
      </c>
      <c r="P19" s="1004">
        <f t="shared" si="1"/>
        <v>0</v>
      </c>
    </row>
    <row r="20" spans="1:22" ht="13" thickBot="1">
      <c r="A20" s="1032"/>
      <c r="B20" s="1033"/>
      <c r="C20" s="1034"/>
      <c r="D20" s="1035"/>
      <c r="E20" s="1036"/>
      <c r="F20" s="1034"/>
      <c r="G20" s="1037"/>
      <c r="H20" s="1038"/>
      <c r="I20" s="1039"/>
      <c r="J20" s="1040"/>
      <c r="K20" s="1041"/>
      <c r="L20" s="1039"/>
      <c r="M20" s="1042"/>
      <c r="N20" s="1043"/>
      <c r="O20" s="185"/>
      <c r="P20" s="1044"/>
    </row>
    <row r="21" spans="1:22" ht="13.5" thickBot="1">
      <c r="A21" s="448" t="s">
        <v>413</v>
      </c>
      <c r="B21" s="1045">
        <f t="shared" ref="B21:M21" si="2">SUM(B16:B19)</f>
        <v>198000</v>
      </c>
      <c r="C21" s="1046">
        <f t="shared" si="2"/>
        <v>49500</v>
      </c>
      <c r="D21" s="1047">
        <f t="shared" si="2"/>
        <v>247500</v>
      </c>
      <c r="E21" s="1048">
        <f t="shared" si="2"/>
        <v>6545.6880000000001</v>
      </c>
      <c r="F21" s="1046">
        <f t="shared" si="2"/>
        <v>1636.422</v>
      </c>
      <c r="G21" s="1049">
        <f t="shared" si="2"/>
        <v>8182.1100000000006</v>
      </c>
      <c r="H21" s="1045">
        <f t="shared" si="2"/>
        <v>23345.687999999998</v>
      </c>
      <c r="I21" s="1046">
        <f t="shared" si="2"/>
        <v>5836.4219999999996</v>
      </c>
      <c r="J21" s="1047">
        <f t="shared" si="2"/>
        <v>29182.109999999997</v>
      </c>
      <c r="K21" s="1048">
        <f t="shared" si="2"/>
        <v>46343.808000000005</v>
      </c>
      <c r="L21" s="1046">
        <f t="shared" si="2"/>
        <v>11585.952000000001</v>
      </c>
      <c r="M21" s="1049">
        <f t="shared" si="2"/>
        <v>57929.760000000002</v>
      </c>
      <c r="N21" s="202">
        <f>K21/B21</f>
        <v>0.23405963636363639</v>
      </c>
      <c r="O21" s="203">
        <f>L21/C21</f>
        <v>0.23405963636363639</v>
      </c>
      <c r="P21" s="204">
        <f>M21/D21</f>
        <v>0.23405963636363636</v>
      </c>
    </row>
    <row r="23" spans="1:22" ht="13">
      <c r="A23" s="531" t="s">
        <v>706</v>
      </c>
      <c r="B23" s="358"/>
      <c r="C23" s="358"/>
      <c r="D23" s="358"/>
      <c r="E23" s="358"/>
      <c r="F23" s="358"/>
      <c r="G23" s="358"/>
      <c r="H23" s="358"/>
      <c r="I23" s="358"/>
      <c r="J23" s="358"/>
      <c r="K23" s="358"/>
      <c r="L23" s="358"/>
      <c r="M23" s="358"/>
    </row>
    <row r="24" spans="1:22">
      <c r="A24" s="1"/>
      <c r="B24" s="1"/>
      <c r="K24" s="1068"/>
      <c r="L24" s="1068"/>
      <c r="M24" s="1068"/>
    </row>
    <row r="25" spans="1:22">
      <c r="A25" s="1"/>
      <c r="B25" s="1"/>
    </row>
    <row r="26" spans="1:22">
      <c r="B26" s="531"/>
      <c r="C26" s="257"/>
      <c r="D26" s="257"/>
      <c r="E26" s="257"/>
      <c r="F26" s="257"/>
      <c r="G26" s="257"/>
      <c r="H26" s="257"/>
      <c r="I26" s="257"/>
      <c r="J26" s="257"/>
      <c r="K26" s="1146"/>
      <c r="L26" s="1146"/>
      <c r="M26" s="1146"/>
      <c r="Q26" s="2"/>
      <c r="R26" s="2"/>
      <c r="S26" s="2"/>
      <c r="T26" s="2"/>
      <c r="U26" s="2"/>
      <c r="V26" s="2"/>
    </row>
    <row r="27" spans="1:22">
      <c r="C27" s="1"/>
      <c r="D27" s="1"/>
      <c r="E27" s="1"/>
      <c r="F27" s="1"/>
      <c r="M27" s="145"/>
    </row>
    <row r="28" spans="1:22">
      <c r="C28" s="1"/>
      <c r="D28" s="1"/>
      <c r="E28" s="1"/>
      <c r="F28" s="1"/>
    </row>
  </sheetData>
  <mergeCells count="9">
    <mergeCell ref="A1:P1"/>
    <mergeCell ref="A2:P2"/>
    <mergeCell ref="A3:P3"/>
    <mergeCell ref="N4:P4"/>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6"/>
  <sheetViews>
    <sheetView zoomScale="90" zoomScaleNormal="90" workbookViewId="0">
      <selection sqref="A1:M1"/>
    </sheetView>
  </sheetViews>
  <sheetFormatPr defaultRowHeight="12.5"/>
  <cols>
    <col min="1" max="1" width="18.81640625" customWidth="1"/>
    <col min="2" max="2" width="20.54296875" customWidth="1"/>
    <col min="3" max="3" width="20.81640625" customWidth="1"/>
    <col min="4" max="4" width="23.54296875" customWidth="1"/>
    <col min="5" max="5" width="31.54296875" customWidth="1"/>
  </cols>
  <sheetData>
    <row r="1" spans="1:8" ht="15.5">
      <c r="A1" s="1324" t="s">
        <v>707</v>
      </c>
      <c r="B1" s="1324"/>
      <c r="C1" s="1324"/>
      <c r="D1" s="1324"/>
      <c r="E1" s="1324"/>
      <c r="F1" s="1055"/>
      <c r="G1" s="1055"/>
      <c r="H1" s="1055"/>
    </row>
    <row r="2" spans="1:8" ht="15.5">
      <c r="A2" s="1375" t="s">
        <v>1</v>
      </c>
      <c r="B2" s="1375"/>
      <c r="C2" s="1375"/>
      <c r="D2" s="1375"/>
      <c r="E2" s="1375"/>
      <c r="F2" s="532"/>
      <c r="G2" s="532"/>
      <c r="H2" s="532"/>
    </row>
    <row r="3" spans="1:8" ht="15.5">
      <c r="A3" s="1534" t="s">
        <v>785</v>
      </c>
      <c r="B3" s="1375"/>
      <c r="C3" s="1375"/>
      <c r="D3" s="1375"/>
      <c r="E3" s="1375"/>
      <c r="F3" s="532"/>
      <c r="G3" s="532"/>
      <c r="H3" s="532"/>
    </row>
    <row r="4" spans="1:8" ht="13" thickBot="1"/>
    <row r="5" spans="1:8" ht="16" thickBot="1">
      <c r="A5" s="1570" t="s">
        <v>576</v>
      </c>
      <c r="B5" s="1571"/>
      <c r="C5" s="1571"/>
      <c r="D5" s="1571"/>
      <c r="E5" s="1572"/>
    </row>
    <row r="6" spans="1:8" ht="54.75" customHeight="1" thickBot="1">
      <c r="A6" s="521" t="s">
        <v>368</v>
      </c>
      <c r="B6" s="521" t="s">
        <v>820</v>
      </c>
      <c r="C6" s="521" t="s">
        <v>888</v>
      </c>
      <c r="D6" s="521" t="s">
        <v>708</v>
      </c>
      <c r="E6" s="521" t="s">
        <v>889</v>
      </c>
      <c r="F6" s="352"/>
      <c r="G6" s="352"/>
    </row>
    <row r="7" spans="1:8">
      <c r="A7" s="533" t="s">
        <v>376</v>
      </c>
      <c r="B7" s="1238" t="s">
        <v>565</v>
      </c>
      <c r="C7" s="1238" t="s">
        <v>565</v>
      </c>
      <c r="D7" s="1238" t="s">
        <v>565</v>
      </c>
      <c r="E7" s="1239" t="s">
        <v>565</v>
      </c>
    </row>
    <row r="8" spans="1:8">
      <c r="A8" s="307" t="s">
        <v>377</v>
      </c>
      <c r="B8" s="1234" t="s">
        <v>565</v>
      </c>
      <c r="C8" s="1234" t="s">
        <v>565</v>
      </c>
      <c r="D8" s="1234" t="s">
        <v>565</v>
      </c>
      <c r="E8" s="1240" t="s">
        <v>565</v>
      </c>
    </row>
    <row r="9" spans="1:8">
      <c r="A9" s="307" t="s">
        <v>378</v>
      </c>
      <c r="B9" s="1234" t="s">
        <v>565</v>
      </c>
      <c r="C9" s="1234" t="s">
        <v>565</v>
      </c>
      <c r="D9" s="1234" t="s">
        <v>565</v>
      </c>
      <c r="E9" s="1240" t="s">
        <v>565</v>
      </c>
    </row>
    <row r="10" spans="1:8">
      <c r="A10" s="307" t="s">
        <v>379</v>
      </c>
      <c r="B10" s="1234" t="s">
        <v>565</v>
      </c>
      <c r="C10" s="1234" t="s">
        <v>565</v>
      </c>
      <c r="D10" s="1234" t="s">
        <v>565</v>
      </c>
      <c r="E10" s="1240" t="s">
        <v>565</v>
      </c>
    </row>
    <row r="11" spans="1:8">
      <c r="A11" s="307" t="s">
        <v>380</v>
      </c>
      <c r="B11" s="1234" t="s">
        <v>565</v>
      </c>
      <c r="C11" s="1234" t="s">
        <v>565</v>
      </c>
      <c r="D11" s="1234" t="s">
        <v>565</v>
      </c>
      <c r="E11" s="1240" t="s">
        <v>565</v>
      </c>
    </row>
    <row r="12" spans="1:8">
      <c r="A12" s="307" t="s">
        <v>381</v>
      </c>
      <c r="B12" s="1234" t="s">
        <v>565</v>
      </c>
      <c r="C12" s="1229">
        <v>1.05</v>
      </c>
      <c r="D12" s="109">
        <v>0.35</v>
      </c>
      <c r="E12" s="110">
        <v>0.39</v>
      </c>
    </row>
    <row r="13" spans="1:8">
      <c r="A13" s="307" t="s">
        <v>382</v>
      </c>
      <c r="B13" s="91"/>
      <c r="C13" s="91"/>
      <c r="D13" s="91"/>
      <c r="E13" s="90"/>
    </row>
    <row r="14" spans="1:8">
      <c r="A14" s="307" t="s">
        <v>383</v>
      </c>
      <c r="B14" s="91"/>
      <c r="C14" s="91"/>
      <c r="D14" s="91"/>
      <c r="E14" s="90"/>
    </row>
    <row r="15" spans="1:8">
      <c r="A15" s="307" t="s">
        <v>384</v>
      </c>
      <c r="B15" s="91"/>
      <c r="C15" s="91"/>
      <c r="D15" s="91"/>
      <c r="E15" s="90"/>
    </row>
    <row r="16" spans="1:8">
      <c r="A16" s="307" t="s">
        <v>385</v>
      </c>
      <c r="B16" s="91"/>
      <c r="C16" s="91"/>
      <c r="D16" s="91"/>
      <c r="E16" s="90"/>
    </row>
    <row r="17" spans="1:5">
      <c r="A17" s="307" t="s">
        <v>386</v>
      </c>
      <c r="B17" s="91"/>
      <c r="C17" s="91"/>
      <c r="D17" s="91"/>
      <c r="E17" s="90"/>
    </row>
    <row r="18" spans="1:5" ht="13" thickBot="1">
      <c r="A18" s="93" t="s">
        <v>387</v>
      </c>
      <c r="B18" s="11"/>
      <c r="C18" s="11"/>
      <c r="D18" s="11"/>
      <c r="E18" s="197"/>
    </row>
    <row r="20" spans="1:5" ht="13">
      <c r="A20" s="73" t="s">
        <v>709</v>
      </c>
    </row>
    <row r="21" spans="1:5">
      <c r="A21" t="s">
        <v>819</v>
      </c>
    </row>
    <row r="22" spans="1:5">
      <c r="A22" t="s">
        <v>710</v>
      </c>
    </row>
    <row r="23" spans="1:5">
      <c r="A23" t="s">
        <v>817</v>
      </c>
    </row>
    <row r="24" spans="1:5">
      <c r="A24" t="s">
        <v>890</v>
      </c>
    </row>
    <row r="25" spans="1:5" ht="25.5" customHeight="1">
      <c r="A25" s="1284" t="s">
        <v>887</v>
      </c>
      <c r="B25" s="1284"/>
      <c r="C25" s="1284"/>
      <c r="D25" s="1284"/>
      <c r="E25" s="1284"/>
    </row>
    <row r="26" spans="1:5">
      <c r="A26" s="1283" t="s">
        <v>711</v>
      </c>
      <c r="B26" s="1283"/>
      <c r="C26" s="1283"/>
      <c r="D26" s="1283"/>
      <c r="E26" s="1283"/>
    </row>
  </sheetData>
  <mergeCells count="6">
    <mergeCell ref="A26:E26"/>
    <mergeCell ref="A25:E25"/>
    <mergeCell ref="A1:E1"/>
    <mergeCell ref="A2:E2"/>
    <mergeCell ref="A3:E3"/>
    <mergeCell ref="A5:E5"/>
  </mergeCells>
  <pageMargins left="0.7" right="0.7" top="0.75" bottom="0.75" header="0.3" footer="0.3"/>
  <pageSetup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2"/>
  <sheetViews>
    <sheetView zoomScale="90" zoomScaleNormal="90" workbookViewId="0">
      <selection sqref="A1:M1"/>
    </sheetView>
  </sheetViews>
  <sheetFormatPr defaultRowHeight="12.5"/>
  <cols>
    <col min="1" max="1" width="12.1796875" customWidth="1"/>
    <col min="2" max="2" width="24.453125" customWidth="1"/>
    <col min="5" max="5" width="28.453125" customWidth="1"/>
    <col min="8" max="8" width="26.453125" customWidth="1"/>
  </cols>
  <sheetData>
    <row r="1" spans="1:10" ht="30.75" customHeight="1">
      <c r="A1" s="1342" t="s">
        <v>712</v>
      </c>
      <c r="B1" s="1324"/>
      <c r="C1" s="1324"/>
      <c r="D1" s="1324"/>
      <c r="E1" s="1324"/>
      <c r="F1" s="1324"/>
      <c r="G1" s="1324"/>
      <c r="H1" s="1324"/>
      <c r="I1" s="1054"/>
      <c r="J1" s="1054"/>
    </row>
    <row r="2" spans="1:10" ht="15.5">
      <c r="A2" s="1375" t="s">
        <v>1</v>
      </c>
      <c r="B2" s="1375"/>
      <c r="C2" s="1375"/>
      <c r="D2" s="1375"/>
      <c r="E2" s="1375"/>
      <c r="F2" s="1375"/>
      <c r="G2" s="1375"/>
      <c r="H2" s="1375"/>
      <c r="I2" s="455"/>
      <c r="J2" s="455"/>
    </row>
    <row r="3" spans="1:10" ht="15.5">
      <c r="A3" s="1534" t="s">
        <v>785</v>
      </c>
      <c r="B3" s="1375"/>
      <c r="C3" s="1375"/>
      <c r="D3" s="1375"/>
      <c r="E3" s="1375"/>
      <c r="F3" s="1375"/>
      <c r="G3" s="1375"/>
      <c r="H3" s="1375"/>
      <c r="I3" s="455"/>
      <c r="J3" s="455"/>
    </row>
    <row r="4" spans="1:10" ht="13" thickBot="1"/>
    <row r="5" spans="1:10" ht="52.5" thickBot="1">
      <c r="A5" s="582" t="s">
        <v>713</v>
      </c>
      <c r="B5" s="521" t="s">
        <v>816</v>
      </c>
      <c r="D5" s="582" t="s">
        <v>713</v>
      </c>
      <c r="E5" s="521" t="s">
        <v>892</v>
      </c>
      <c r="G5" s="582" t="s">
        <v>713</v>
      </c>
      <c r="H5" s="990" t="s">
        <v>891</v>
      </c>
    </row>
    <row r="6" spans="1:10">
      <c r="A6" s="583" t="s">
        <v>714</v>
      </c>
      <c r="B6" s="1235" t="s">
        <v>565</v>
      </c>
      <c r="D6" s="583" t="s">
        <v>795</v>
      </c>
      <c r="E6" s="1230">
        <v>0</v>
      </c>
      <c r="G6" s="583" t="s">
        <v>805</v>
      </c>
      <c r="H6" s="1230">
        <v>0.38616533464039654</v>
      </c>
    </row>
    <row r="7" spans="1:10">
      <c r="A7" s="493" t="s">
        <v>715</v>
      </c>
      <c r="B7" s="1236" t="s">
        <v>565</v>
      </c>
      <c r="D7" s="493" t="s">
        <v>796</v>
      </c>
      <c r="E7" s="1231">
        <v>3.232248489678561E-2</v>
      </c>
      <c r="G7" s="493" t="s">
        <v>806</v>
      </c>
      <c r="H7" s="1231">
        <v>0.73924531460305654</v>
      </c>
    </row>
    <row r="8" spans="1:10">
      <c r="A8" s="493" t="s">
        <v>716</v>
      </c>
      <c r="B8" s="1236" t="s">
        <v>565</v>
      </c>
      <c r="D8" s="493" t="s">
        <v>797</v>
      </c>
      <c r="E8" s="1231">
        <v>0.12377376505798619</v>
      </c>
      <c r="G8" s="493" t="s">
        <v>807</v>
      </c>
      <c r="H8" s="1231">
        <v>0.74374924992769587</v>
      </c>
    </row>
    <row r="9" spans="1:10">
      <c r="A9" s="493" t="s">
        <v>717</v>
      </c>
      <c r="B9" s="1236" t="s">
        <v>565</v>
      </c>
      <c r="D9" s="493" t="s">
        <v>798</v>
      </c>
      <c r="E9" s="1231">
        <v>0.13313658535546249</v>
      </c>
      <c r="G9" s="493" t="s">
        <v>808</v>
      </c>
      <c r="H9" s="1231">
        <v>0.82601750844898447</v>
      </c>
    </row>
    <row r="10" spans="1:10">
      <c r="A10" s="493" t="s">
        <v>718</v>
      </c>
      <c r="B10" s="1236" t="s">
        <v>565</v>
      </c>
      <c r="D10" s="493" t="s">
        <v>799</v>
      </c>
      <c r="E10" s="1231">
        <v>0.14658439631609013</v>
      </c>
      <c r="G10" s="493" t="s">
        <v>809</v>
      </c>
      <c r="H10" s="1231">
        <v>0.83458381946601934</v>
      </c>
    </row>
    <row r="11" spans="1:10">
      <c r="A11" s="493" t="s">
        <v>719</v>
      </c>
      <c r="B11" s="1236" t="s">
        <v>565</v>
      </c>
      <c r="D11" s="493" t="s">
        <v>800</v>
      </c>
      <c r="E11" s="1231">
        <v>0.18900116721305452</v>
      </c>
      <c r="G11" s="493" t="s">
        <v>810</v>
      </c>
      <c r="H11" s="1231">
        <v>0.85490163488744209</v>
      </c>
    </row>
    <row r="12" spans="1:10">
      <c r="A12" s="493" t="s">
        <v>720</v>
      </c>
      <c r="B12" s="1236" t="s">
        <v>565</v>
      </c>
      <c r="D12" s="493" t="s">
        <v>801</v>
      </c>
      <c r="E12" s="1231">
        <v>0.20507760755378548</v>
      </c>
      <c r="G12" s="493" t="s">
        <v>811</v>
      </c>
      <c r="H12" s="1231">
        <v>0.8563433498427494</v>
      </c>
    </row>
    <row r="13" spans="1:10">
      <c r="A13" s="493" t="s">
        <v>721</v>
      </c>
      <c r="B13" s="1236" t="s">
        <v>565</v>
      </c>
      <c r="D13" s="493" t="s">
        <v>802</v>
      </c>
      <c r="E13" s="1231">
        <v>0.25301257594510734</v>
      </c>
      <c r="G13" s="493" t="s">
        <v>812</v>
      </c>
      <c r="H13" s="1231">
        <v>0.87742383469657703</v>
      </c>
    </row>
    <row r="14" spans="1:10">
      <c r="A14" s="493" t="s">
        <v>722</v>
      </c>
      <c r="B14" s="1236" t="s">
        <v>565</v>
      </c>
      <c r="D14" s="493" t="s">
        <v>803</v>
      </c>
      <c r="E14" s="1231">
        <v>0.25998181612897475</v>
      </c>
      <c r="G14" s="493" t="s">
        <v>813</v>
      </c>
      <c r="H14" s="1231">
        <v>0.90392772682770928</v>
      </c>
    </row>
    <row r="15" spans="1:10" ht="13" thickBot="1">
      <c r="A15" s="498" t="s">
        <v>723</v>
      </c>
      <c r="B15" s="1237" t="s">
        <v>565</v>
      </c>
      <c r="D15" s="498" t="s">
        <v>804</v>
      </c>
      <c r="E15" s="1232">
        <v>0.32172164125782537</v>
      </c>
      <c r="G15" s="498" t="s">
        <v>814</v>
      </c>
      <c r="H15" s="1232">
        <v>0.92568663871010903</v>
      </c>
    </row>
    <row r="18" spans="1:8">
      <c r="A18" t="s">
        <v>818</v>
      </c>
    </row>
    <row r="19" spans="1:8">
      <c r="A19" t="s">
        <v>815</v>
      </c>
    </row>
    <row r="20" spans="1:8">
      <c r="A20" t="s">
        <v>817</v>
      </c>
    </row>
    <row r="21" spans="1:8">
      <c r="A21" t="s">
        <v>890</v>
      </c>
    </row>
    <row r="22" spans="1:8" ht="29.5" customHeight="1">
      <c r="A22" s="1284" t="s">
        <v>887</v>
      </c>
      <c r="B22" s="1284"/>
      <c r="C22" s="1284"/>
      <c r="D22" s="1284"/>
      <c r="E22" s="1284"/>
      <c r="F22" s="1284"/>
      <c r="G22" s="1284"/>
      <c r="H22" s="1284"/>
    </row>
  </sheetData>
  <mergeCells count="4">
    <mergeCell ref="A3:H3"/>
    <mergeCell ref="A1:H1"/>
    <mergeCell ref="A2:H2"/>
    <mergeCell ref="A22:H22"/>
  </mergeCells>
  <phoneticPr fontId="42" type="noConversion"/>
  <pageMargins left="0.7" right="0.7" top="0.75" bottom="0.75" header="0.3" footer="0.3"/>
  <pageSetup orientation="landscape"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G32"/>
  <sheetViews>
    <sheetView zoomScale="90" zoomScaleNormal="90" workbookViewId="0">
      <selection sqref="A1:M1"/>
    </sheetView>
  </sheetViews>
  <sheetFormatPr defaultColWidth="8.54296875" defaultRowHeight="12.5"/>
  <cols>
    <col min="1" max="1" width="49.54296875" style="60" customWidth="1"/>
    <col min="2" max="2" width="21.1796875" style="60" customWidth="1"/>
    <col min="3" max="3" width="21.453125" style="60" customWidth="1"/>
    <col min="4" max="4" width="21.54296875" style="60" customWidth="1"/>
    <col min="5" max="5" width="19.453125" style="60" customWidth="1"/>
    <col min="6" max="6" width="12.54296875" style="60" customWidth="1"/>
    <col min="7" max="7" width="10.54296875" style="60" bestFit="1" customWidth="1"/>
    <col min="8" max="8" width="9.81640625" style="60" bestFit="1" customWidth="1"/>
    <col min="9" max="16384" width="8.54296875" style="60"/>
  </cols>
  <sheetData>
    <row r="1" spans="1:6" ht="15.5">
      <c r="A1" s="1578" t="s">
        <v>724</v>
      </c>
      <c r="B1" s="1578"/>
      <c r="C1" s="1578"/>
      <c r="D1" s="1578"/>
      <c r="E1" s="1578"/>
    </row>
    <row r="2" spans="1:6" ht="15.5">
      <c r="A2" s="1578" t="s">
        <v>1</v>
      </c>
      <c r="B2" s="1578"/>
      <c r="C2" s="1578"/>
      <c r="D2" s="1578"/>
      <c r="E2" s="1578"/>
    </row>
    <row r="3" spans="1:6" ht="15.5">
      <c r="A3" s="1579" t="s">
        <v>785</v>
      </c>
      <c r="B3" s="1579"/>
      <c r="C3" s="1579"/>
      <c r="D3" s="1579"/>
      <c r="E3" s="1579"/>
    </row>
    <row r="4" spans="1:6" ht="26">
      <c r="A4" s="895"/>
      <c r="B4" s="896" t="s">
        <v>502</v>
      </c>
      <c r="C4" s="897" t="s">
        <v>503</v>
      </c>
      <c r="D4" s="897" t="s">
        <v>504</v>
      </c>
      <c r="E4" s="897" t="s">
        <v>725</v>
      </c>
    </row>
    <row r="5" spans="1:6" ht="19.5" customHeight="1">
      <c r="A5" s="898" t="s">
        <v>726</v>
      </c>
      <c r="B5" s="899" t="s">
        <v>7</v>
      </c>
      <c r="C5" s="899" t="s">
        <v>7</v>
      </c>
      <c r="D5" s="899" t="s">
        <v>7</v>
      </c>
      <c r="E5" s="899" t="s">
        <v>7</v>
      </c>
    </row>
    <row r="6" spans="1:6">
      <c r="A6" s="900" t="s">
        <v>506</v>
      </c>
      <c r="B6" s="901">
        <v>2575100</v>
      </c>
      <c r="C6" s="901">
        <v>313841.10000000003</v>
      </c>
      <c r="D6" s="901">
        <v>1309578.75</v>
      </c>
      <c r="E6" s="902">
        <f>D6/B6</f>
        <v>0.50855452215447938</v>
      </c>
      <c r="F6" s="377"/>
    </row>
    <row r="7" spans="1:6">
      <c r="A7" s="900" t="s">
        <v>507</v>
      </c>
      <c r="B7" s="901">
        <v>55400</v>
      </c>
      <c r="C7" s="901">
        <v>1096.8900000000001</v>
      </c>
      <c r="D7" s="901">
        <v>2853.82</v>
      </c>
      <c r="E7" s="902">
        <f>D7/B7</f>
        <v>5.1512996389891701E-2</v>
      </c>
      <c r="F7" s="377"/>
    </row>
    <row r="8" spans="1:6">
      <c r="A8" s="900" t="s">
        <v>508</v>
      </c>
      <c r="B8" s="901">
        <v>81500</v>
      </c>
      <c r="C8" s="901">
        <v>0</v>
      </c>
      <c r="D8" s="901">
        <v>0</v>
      </c>
      <c r="E8" s="902">
        <f>D8/B8</f>
        <v>0</v>
      </c>
      <c r="F8" s="377"/>
    </row>
    <row r="9" spans="1:6">
      <c r="A9" s="903" t="s">
        <v>509</v>
      </c>
      <c r="B9" s="901">
        <v>0</v>
      </c>
      <c r="C9" s="901">
        <v>0</v>
      </c>
      <c r="D9" s="901">
        <v>0</v>
      </c>
      <c r="E9" s="902">
        <v>0</v>
      </c>
      <c r="F9" s="377"/>
    </row>
    <row r="10" spans="1:6">
      <c r="A10" s="900" t="s">
        <v>727</v>
      </c>
      <c r="B10" s="901">
        <v>0</v>
      </c>
      <c r="C10" s="901">
        <v>0</v>
      </c>
      <c r="D10" s="901">
        <v>0</v>
      </c>
      <c r="E10" s="902">
        <v>0</v>
      </c>
      <c r="F10" s="377"/>
    </row>
    <row r="11" spans="1:6">
      <c r="A11" s="900" t="s">
        <v>403</v>
      </c>
      <c r="B11" s="901">
        <v>0</v>
      </c>
      <c r="C11" s="901">
        <v>0</v>
      </c>
      <c r="D11" s="901">
        <v>0</v>
      </c>
      <c r="E11" s="902">
        <v>0</v>
      </c>
      <c r="F11" s="377"/>
    </row>
    <row r="12" spans="1:6">
      <c r="A12" s="900" t="s">
        <v>44</v>
      </c>
      <c r="B12" s="901">
        <v>28700</v>
      </c>
      <c r="C12" s="901">
        <v>0</v>
      </c>
      <c r="D12" s="901">
        <v>0</v>
      </c>
      <c r="E12" s="902">
        <f>D12/B12</f>
        <v>0</v>
      </c>
      <c r="F12" s="377"/>
    </row>
    <row r="13" spans="1:6">
      <c r="A13" s="900" t="s">
        <v>45</v>
      </c>
      <c r="B13" s="901">
        <v>53700</v>
      </c>
      <c r="C13" s="901">
        <v>3339.82</v>
      </c>
      <c r="D13" s="901">
        <v>28604.309999999998</v>
      </c>
      <c r="E13" s="902">
        <f>D13/B13</f>
        <v>0.53266871508379887</v>
      </c>
      <c r="F13" s="377"/>
    </row>
    <row r="14" spans="1:6">
      <c r="A14" s="900" t="s">
        <v>46</v>
      </c>
      <c r="B14" s="901">
        <v>0</v>
      </c>
      <c r="C14" s="901">
        <v>0</v>
      </c>
      <c r="D14" s="901">
        <v>0</v>
      </c>
      <c r="E14" s="902">
        <v>0</v>
      </c>
      <c r="F14" s="377"/>
    </row>
    <row r="15" spans="1:6">
      <c r="A15" s="903"/>
      <c r="B15" s="901"/>
      <c r="C15" s="901"/>
      <c r="D15" s="901"/>
      <c r="E15" s="904"/>
      <c r="F15" s="377"/>
    </row>
    <row r="16" spans="1:6" ht="13">
      <c r="A16" s="905" t="s">
        <v>513</v>
      </c>
      <c r="B16" s="906">
        <f>SUM(B6:B9,B10:B14)</f>
        <v>2794400</v>
      </c>
      <c r="C16" s="906">
        <f>SUM(C6:C9,C10:C14)</f>
        <v>318277.81000000006</v>
      </c>
      <c r="D16" s="906">
        <f>SUM(D6:D9,D10:D14)</f>
        <v>1341036.8800000001</v>
      </c>
      <c r="E16" s="907">
        <f>D16/B16</f>
        <v>0.479901545949041</v>
      </c>
      <c r="F16" s="377"/>
    </row>
    <row r="17" spans="1:7">
      <c r="A17" s="903"/>
      <c r="B17" s="901"/>
      <c r="C17" s="901"/>
      <c r="D17" s="901"/>
      <c r="E17" s="904"/>
      <c r="F17" s="377"/>
    </row>
    <row r="18" spans="1:7">
      <c r="A18" s="900" t="s">
        <v>728</v>
      </c>
      <c r="B18" s="1203">
        <v>12898000</v>
      </c>
      <c r="C18" s="1203">
        <v>1560762.29</v>
      </c>
      <c r="D18" s="1203">
        <v>7416045.4000000004</v>
      </c>
      <c r="E18" s="1204">
        <f>D18/B18</f>
        <v>0.57497638393549388</v>
      </c>
      <c r="F18" s="377"/>
    </row>
    <row r="19" spans="1:7">
      <c r="A19" s="903"/>
      <c r="B19" s="901"/>
      <c r="C19" s="901"/>
      <c r="D19" s="901"/>
      <c r="E19" s="904"/>
      <c r="F19" s="377"/>
    </row>
    <row r="20" spans="1:7" s="54" customFormat="1" ht="13.5" customHeight="1">
      <c r="A20" s="908" t="s">
        <v>515</v>
      </c>
      <c r="B20" s="906">
        <f t="shared" ref="B20:D20" si="0">SUM(B16,B18)</f>
        <v>15692400</v>
      </c>
      <c r="C20" s="906">
        <f t="shared" si="0"/>
        <v>1879040.1</v>
      </c>
      <c r="D20" s="906">
        <f t="shared" si="0"/>
        <v>8757082.2800000012</v>
      </c>
      <c r="E20" s="907">
        <f>D20/B20</f>
        <v>0.55804607835640185</v>
      </c>
      <c r="F20" s="377"/>
    </row>
    <row r="21" spans="1:7" s="264" customFormat="1" ht="13">
      <c r="A21" s="909"/>
      <c r="B21" s="910"/>
      <c r="C21" s="911"/>
      <c r="D21" s="911"/>
      <c r="E21" s="909"/>
    </row>
    <row r="22" spans="1:7" s="264" customFormat="1" ht="15" customHeight="1">
      <c r="A22" s="912" t="s">
        <v>49</v>
      </c>
      <c r="B22" s="913"/>
      <c r="C22" s="901">
        <v>0</v>
      </c>
      <c r="D22" s="901">
        <v>0</v>
      </c>
      <c r="E22" s="914"/>
      <c r="F22" s="270"/>
      <c r="G22" s="268"/>
    </row>
    <row r="23" spans="1:7" ht="15.5">
      <c r="A23" s="534"/>
      <c r="B23" s="534"/>
      <c r="C23" s="534"/>
      <c r="D23" s="534"/>
      <c r="E23" s="534"/>
    </row>
    <row r="24" spans="1:7" ht="12" customHeight="1">
      <c r="A24" s="1299" t="s">
        <v>524</v>
      </c>
      <c r="B24" s="1299"/>
      <c r="C24" s="1299"/>
      <c r="D24" s="1299"/>
      <c r="E24" s="1299"/>
    </row>
    <row r="25" spans="1:7" ht="25.5" customHeight="1">
      <c r="A25" s="1573" t="s">
        <v>729</v>
      </c>
      <c r="B25" s="1573"/>
      <c r="C25" s="1573"/>
      <c r="D25" s="1573"/>
      <c r="E25" s="1573"/>
    </row>
    <row r="26" spans="1:7" ht="12.65" customHeight="1">
      <c r="A26" s="1573"/>
      <c r="B26" s="1574"/>
      <c r="C26" s="1574"/>
      <c r="D26" s="1574"/>
    </row>
    <row r="27" spans="1:7" ht="12.65" customHeight="1">
      <c r="A27" s="1575"/>
      <c r="B27" s="1576"/>
      <c r="E27" s="535"/>
    </row>
    <row r="28" spans="1:7" ht="12.65" customHeight="1">
      <c r="A28" s="1577"/>
      <c r="B28" s="1576"/>
      <c r="C28" s="1576"/>
      <c r="E28" s="535"/>
    </row>
    <row r="29" spans="1:7">
      <c r="A29" s="536"/>
      <c r="C29" s="537"/>
      <c r="D29" s="537"/>
    </row>
    <row r="30" spans="1:7" ht="13">
      <c r="A30" s="538" t="s">
        <v>531</v>
      </c>
    </row>
    <row r="31" spans="1:7" hidden="1"/>
    <row r="32" spans="1:7">
      <c r="B32" s="539"/>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zoomScale="90" zoomScaleNormal="90" workbookViewId="0">
      <selection sqref="A1:M1"/>
    </sheetView>
  </sheetViews>
  <sheetFormatPr defaultColWidth="9.453125" defaultRowHeight="12.5"/>
  <cols>
    <col min="1" max="1" width="14.453125" style="378" customWidth="1"/>
    <col min="2" max="3" width="7.54296875" style="378" customWidth="1"/>
    <col min="4" max="4" width="14" style="378" customWidth="1"/>
    <col min="5" max="5" width="12.54296875" style="378" customWidth="1"/>
    <col min="6" max="8" width="8.54296875" style="378" customWidth="1"/>
    <col min="9" max="9" width="12.54296875" style="378" customWidth="1"/>
    <col min="10" max="10" width="13.54296875" style="380" customWidth="1"/>
    <col min="11" max="12" width="13.54296875" style="378" customWidth="1"/>
    <col min="13" max="13" width="17.81640625" style="378" customWidth="1"/>
    <col min="14" max="14" width="13.54296875" style="378" customWidth="1"/>
    <col min="15" max="15" width="18.54296875" style="378" customWidth="1"/>
    <col min="16" max="16" width="11.54296875" style="378" customWidth="1"/>
    <col min="17" max="17" width="10.54296875" style="378" customWidth="1"/>
    <col min="18" max="18" width="17.54296875" style="378" customWidth="1"/>
    <col min="19" max="19" width="9.54296875" style="378" customWidth="1"/>
    <col min="20" max="20" width="15.54296875" style="378" customWidth="1"/>
    <col min="21" max="21" width="9.54296875" style="378" customWidth="1"/>
    <col min="22" max="22" width="11" style="378" bestFit="1" customWidth="1"/>
    <col min="23" max="23" width="15.54296875" style="378" customWidth="1"/>
    <col min="24" max="24" width="13.54296875" style="378" customWidth="1"/>
    <col min="25" max="25" width="14.54296875" style="378" customWidth="1"/>
    <col min="26" max="26" width="10.453125" style="378" customWidth="1"/>
    <col min="27" max="16384" width="9.453125" style="378"/>
  </cols>
  <sheetData>
    <row r="1" spans="1:26" ht="15.5">
      <c r="A1" s="1476" t="s">
        <v>730</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1476"/>
    </row>
    <row r="2" spans="1:26" ht="15.5">
      <c r="A2" s="1477" t="s">
        <v>1</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row>
    <row r="3" spans="1:26" ht="16" thickBot="1">
      <c r="A3" s="1504" t="s">
        <v>785</v>
      </c>
      <c r="B3" s="1584"/>
      <c r="C3" s="1584"/>
      <c r="D3" s="1584"/>
      <c r="E3" s="1584"/>
      <c r="F3" s="1584"/>
      <c r="G3" s="1584"/>
      <c r="H3" s="1584"/>
      <c r="I3" s="1584"/>
      <c r="J3" s="1584"/>
      <c r="K3" s="1584"/>
      <c r="L3" s="1584"/>
      <c r="M3" s="1584"/>
      <c r="N3" s="1584"/>
      <c r="O3" s="1584"/>
      <c r="P3" s="1584"/>
      <c r="Q3" s="1584"/>
      <c r="R3" s="1584"/>
      <c r="S3" s="1584"/>
      <c r="T3" s="1584"/>
      <c r="U3" s="1584"/>
      <c r="V3" s="1584"/>
      <c r="W3" s="1584"/>
      <c r="X3" s="1584"/>
      <c r="Y3" s="1584"/>
    </row>
    <row r="4" spans="1:26" ht="15.75" customHeight="1" thickBot="1">
      <c r="A4" s="1481"/>
      <c r="B4" s="1484" t="s">
        <v>533</v>
      </c>
      <c r="C4" s="1485"/>
      <c r="D4" s="1485"/>
      <c r="E4" s="1485"/>
      <c r="F4" s="1485"/>
      <c r="G4" s="1485"/>
      <c r="H4" s="1485"/>
      <c r="I4" s="1485"/>
      <c r="J4" s="1485"/>
      <c r="K4" s="1486"/>
      <c r="L4" s="1487" t="s">
        <v>534</v>
      </c>
      <c r="M4" s="1488"/>
      <c r="N4" s="1488"/>
      <c r="O4" s="1489"/>
      <c r="P4" s="1490" t="s">
        <v>535</v>
      </c>
      <c r="Q4" s="1491"/>
      <c r="R4" s="1491"/>
      <c r="S4" s="1491"/>
      <c r="T4" s="1491"/>
      <c r="U4" s="1492" t="s">
        <v>536</v>
      </c>
      <c r="V4" s="1585"/>
      <c r="W4" s="1586" t="s">
        <v>731</v>
      </c>
      <c r="X4" s="1466" t="s">
        <v>732</v>
      </c>
      <c r="Y4" s="1499" t="s">
        <v>733</v>
      </c>
    </row>
    <row r="5" spans="1:26" ht="15" customHeight="1">
      <c r="A5" s="1482"/>
      <c r="B5" s="1474" t="s">
        <v>542</v>
      </c>
      <c r="C5" s="1464"/>
      <c r="D5" s="1464"/>
      <c r="E5" s="1472"/>
      <c r="F5" s="1490" t="s">
        <v>543</v>
      </c>
      <c r="G5" s="1491"/>
      <c r="H5" s="1491"/>
      <c r="I5" s="1491"/>
      <c r="J5" s="1502"/>
      <c r="K5" s="1491" t="s">
        <v>544</v>
      </c>
      <c r="L5" s="1474" t="s">
        <v>545</v>
      </c>
      <c r="M5" s="1464" t="s">
        <v>546</v>
      </c>
      <c r="N5" s="1464" t="s">
        <v>547</v>
      </c>
      <c r="O5" s="1499" t="s">
        <v>548</v>
      </c>
      <c r="P5" s="1474" t="s">
        <v>549</v>
      </c>
      <c r="Q5" s="1464" t="s">
        <v>550</v>
      </c>
      <c r="R5" s="1464" t="s">
        <v>551</v>
      </c>
      <c r="S5" s="1466" t="s">
        <v>734</v>
      </c>
      <c r="T5" s="1472" t="s">
        <v>553</v>
      </c>
      <c r="U5" s="1474" t="s">
        <v>554</v>
      </c>
      <c r="V5" s="1581" t="s">
        <v>555</v>
      </c>
      <c r="W5" s="1587"/>
      <c r="X5" s="1497"/>
      <c r="Y5" s="1500"/>
    </row>
    <row r="6" spans="1:26" ht="47.25" customHeight="1" thickBot="1">
      <c r="A6" s="1483"/>
      <c r="B6" s="737" t="s">
        <v>556</v>
      </c>
      <c r="C6" s="738" t="s">
        <v>557</v>
      </c>
      <c r="D6" s="738" t="s">
        <v>558</v>
      </c>
      <c r="E6" s="739" t="s">
        <v>559</v>
      </c>
      <c r="F6" s="737" t="s">
        <v>560</v>
      </c>
      <c r="G6" s="738" t="s">
        <v>561</v>
      </c>
      <c r="H6" s="738" t="s">
        <v>562</v>
      </c>
      <c r="I6" s="740" t="s">
        <v>563</v>
      </c>
      <c r="J6" s="739" t="s">
        <v>564</v>
      </c>
      <c r="K6" s="1503"/>
      <c r="L6" s="1475"/>
      <c r="M6" s="1465"/>
      <c r="N6" s="1465"/>
      <c r="O6" s="1501"/>
      <c r="P6" s="1475"/>
      <c r="Q6" s="1465"/>
      <c r="R6" s="1465"/>
      <c r="S6" s="1583"/>
      <c r="T6" s="1473"/>
      <c r="U6" s="1475"/>
      <c r="V6" s="1582"/>
      <c r="W6" s="1588"/>
      <c r="X6" s="1498"/>
      <c r="Y6" s="1501"/>
    </row>
    <row r="7" spans="1:26" ht="13">
      <c r="A7" s="741" t="s">
        <v>376</v>
      </c>
      <c r="B7" s="744">
        <v>0</v>
      </c>
      <c r="C7" s="302">
        <v>0</v>
      </c>
      <c r="D7" s="302">
        <v>0</v>
      </c>
      <c r="E7" s="745">
        <v>0</v>
      </c>
      <c r="F7" s="744">
        <v>1680</v>
      </c>
      <c r="G7" s="302">
        <v>348</v>
      </c>
      <c r="H7" s="302">
        <v>19</v>
      </c>
      <c r="I7" s="746">
        <v>0</v>
      </c>
      <c r="J7" s="747">
        <v>2047</v>
      </c>
      <c r="K7" s="748">
        <v>2047</v>
      </c>
      <c r="L7" s="744">
        <v>773</v>
      </c>
      <c r="M7" s="302">
        <v>177</v>
      </c>
      <c r="N7" s="749">
        <v>0</v>
      </c>
      <c r="O7" s="750">
        <v>950</v>
      </c>
      <c r="P7" s="751" t="s">
        <v>565</v>
      </c>
      <c r="Q7" s="749">
        <v>0</v>
      </c>
      <c r="R7" s="749">
        <v>740</v>
      </c>
      <c r="S7" s="750">
        <v>369</v>
      </c>
      <c r="T7" s="752">
        <v>1109</v>
      </c>
      <c r="U7" s="751">
        <v>2997</v>
      </c>
      <c r="V7" s="752">
        <v>938</v>
      </c>
      <c r="W7" s="753">
        <v>39800</v>
      </c>
      <c r="X7" s="302">
        <v>174219</v>
      </c>
      <c r="Y7" s="815">
        <v>0.23</v>
      </c>
    </row>
    <row r="8" spans="1:26" ht="13">
      <c r="A8" s="742" t="s">
        <v>377</v>
      </c>
      <c r="B8" s="754">
        <v>0</v>
      </c>
      <c r="C8" s="543">
        <v>0</v>
      </c>
      <c r="D8" s="543">
        <v>0</v>
      </c>
      <c r="E8" s="745">
        <v>0</v>
      </c>
      <c r="F8" s="754">
        <v>658</v>
      </c>
      <c r="G8" s="543">
        <v>290</v>
      </c>
      <c r="H8" s="543">
        <v>12</v>
      </c>
      <c r="I8" s="755">
        <v>1</v>
      </c>
      <c r="J8" s="747">
        <v>961</v>
      </c>
      <c r="K8" s="748">
        <v>961</v>
      </c>
      <c r="L8" s="754">
        <v>1636</v>
      </c>
      <c r="M8" s="543">
        <v>161</v>
      </c>
      <c r="N8" s="756">
        <v>0</v>
      </c>
      <c r="O8" s="750">
        <v>1797</v>
      </c>
      <c r="P8" s="757" t="s">
        <v>565</v>
      </c>
      <c r="Q8" s="756">
        <v>0</v>
      </c>
      <c r="R8" s="756">
        <v>846</v>
      </c>
      <c r="S8" s="750">
        <v>226</v>
      </c>
      <c r="T8" s="752">
        <v>1072</v>
      </c>
      <c r="U8" s="757">
        <v>2758</v>
      </c>
      <c r="V8" s="915">
        <f>K8-T8</f>
        <v>-111</v>
      </c>
      <c r="W8" s="754">
        <v>39689</v>
      </c>
      <c r="X8" s="302">
        <v>174219</v>
      </c>
      <c r="Y8" s="815">
        <v>0.23</v>
      </c>
    </row>
    <row r="9" spans="1:26" ht="13">
      <c r="A9" s="742" t="s">
        <v>378</v>
      </c>
      <c r="B9" s="754">
        <v>0</v>
      </c>
      <c r="C9" s="543">
        <v>0</v>
      </c>
      <c r="D9" s="543">
        <v>0</v>
      </c>
      <c r="E9" s="745">
        <v>0</v>
      </c>
      <c r="F9" s="754">
        <v>1092</v>
      </c>
      <c r="G9" s="543">
        <v>246</v>
      </c>
      <c r="H9" s="543">
        <v>13</v>
      </c>
      <c r="I9" s="755">
        <v>0</v>
      </c>
      <c r="J9" s="747">
        <v>1351</v>
      </c>
      <c r="K9" s="748">
        <v>1351</v>
      </c>
      <c r="L9" s="754">
        <v>1252</v>
      </c>
      <c r="M9" s="543">
        <v>148</v>
      </c>
      <c r="N9" s="756">
        <v>0</v>
      </c>
      <c r="O9" s="750">
        <v>1400</v>
      </c>
      <c r="P9" s="757" t="s">
        <v>565</v>
      </c>
      <c r="Q9" s="756">
        <v>0</v>
      </c>
      <c r="R9" s="756">
        <v>1096</v>
      </c>
      <c r="S9" s="750">
        <v>37</v>
      </c>
      <c r="T9" s="752">
        <v>1133</v>
      </c>
      <c r="U9" s="757">
        <v>2751</v>
      </c>
      <c r="V9" s="915">
        <v>218</v>
      </c>
      <c r="W9" s="754">
        <v>39907</v>
      </c>
      <c r="X9" s="302">
        <v>174219</v>
      </c>
      <c r="Y9" s="815">
        <v>0.23</v>
      </c>
    </row>
    <row r="10" spans="1:26" ht="13">
      <c r="A10" s="742" t="s">
        <v>379</v>
      </c>
      <c r="B10" s="754">
        <v>0</v>
      </c>
      <c r="C10" s="543">
        <v>0</v>
      </c>
      <c r="D10" s="543">
        <v>0</v>
      </c>
      <c r="E10" s="745">
        <v>0</v>
      </c>
      <c r="F10" s="754">
        <v>456</v>
      </c>
      <c r="G10" s="543">
        <v>217</v>
      </c>
      <c r="H10" s="543">
        <v>15</v>
      </c>
      <c r="I10" s="755">
        <v>0</v>
      </c>
      <c r="J10" s="747">
        <v>688</v>
      </c>
      <c r="K10" s="748">
        <v>688</v>
      </c>
      <c r="L10" s="754">
        <v>783</v>
      </c>
      <c r="M10" s="543">
        <v>148</v>
      </c>
      <c r="N10" s="756">
        <v>0</v>
      </c>
      <c r="O10" s="750">
        <v>931</v>
      </c>
      <c r="P10" s="758" t="s">
        <v>565</v>
      </c>
      <c r="Q10" s="756">
        <v>0</v>
      </c>
      <c r="R10" s="756">
        <v>858</v>
      </c>
      <c r="S10" s="750">
        <v>7</v>
      </c>
      <c r="T10" s="752">
        <v>865</v>
      </c>
      <c r="U10" s="751">
        <v>1619</v>
      </c>
      <c r="V10" s="752">
        <f>K10-T10</f>
        <v>-177</v>
      </c>
      <c r="W10" s="302">
        <v>39730</v>
      </c>
      <c r="X10" s="302">
        <v>174219</v>
      </c>
      <c r="Y10" s="815">
        <v>0.23</v>
      </c>
    </row>
    <row r="11" spans="1:26" ht="13">
      <c r="A11" s="742" t="s">
        <v>380</v>
      </c>
      <c r="B11" s="754">
        <v>0</v>
      </c>
      <c r="C11" s="543">
        <v>0</v>
      </c>
      <c r="D11" s="543">
        <v>0</v>
      </c>
      <c r="E11" s="745">
        <v>0</v>
      </c>
      <c r="F11" s="754">
        <v>421</v>
      </c>
      <c r="G11" s="543">
        <v>285</v>
      </c>
      <c r="H11" s="543">
        <v>17</v>
      </c>
      <c r="I11" s="755">
        <v>1</v>
      </c>
      <c r="J11" s="747">
        <v>724</v>
      </c>
      <c r="K11" s="748">
        <v>724</v>
      </c>
      <c r="L11" s="754">
        <v>907</v>
      </c>
      <c r="M11" s="543">
        <v>215</v>
      </c>
      <c r="N11" s="756">
        <v>0</v>
      </c>
      <c r="O11" s="750">
        <f>L11+M11</f>
        <v>1122</v>
      </c>
      <c r="P11" s="757">
        <v>0</v>
      </c>
      <c r="Q11" s="756">
        <v>0</v>
      </c>
      <c r="R11" s="756">
        <v>957</v>
      </c>
      <c r="S11" s="750">
        <v>219</v>
      </c>
      <c r="T11" s="752">
        <f>R11+S11</f>
        <v>1176</v>
      </c>
      <c r="U11" s="751">
        <f>K11+O11</f>
        <v>1846</v>
      </c>
      <c r="V11" s="752">
        <f>K11-T11</f>
        <v>-452</v>
      </c>
      <c r="W11" s="302">
        <v>39278</v>
      </c>
      <c r="X11" s="302">
        <v>174219</v>
      </c>
      <c r="Y11" s="815">
        <v>0.23</v>
      </c>
    </row>
    <row r="12" spans="1:26" ht="13">
      <c r="A12" s="742" t="s">
        <v>381</v>
      </c>
      <c r="B12" s="754">
        <v>0</v>
      </c>
      <c r="C12" s="543">
        <v>0</v>
      </c>
      <c r="D12" s="543">
        <v>0</v>
      </c>
      <c r="E12" s="745">
        <v>0</v>
      </c>
      <c r="F12" s="754">
        <v>720</v>
      </c>
      <c r="G12" s="543">
        <v>185</v>
      </c>
      <c r="H12" s="543">
        <v>21</v>
      </c>
      <c r="I12" s="755">
        <v>0</v>
      </c>
      <c r="J12" s="747">
        <v>926</v>
      </c>
      <c r="K12" s="748">
        <v>926</v>
      </c>
      <c r="L12" s="754">
        <v>801</v>
      </c>
      <c r="M12" s="543">
        <v>178</v>
      </c>
      <c r="N12" s="756">
        <v>0</v>
      </c>
      <c r="O12" s="750">
        <f>L12+M12</f>
        <v>979</v>
      </c>
      <c r="P12" s="757">
        <v>0</v>
      </c>
      <c r="Q12" s="756">
        <v>0</v>
      </c>
      <c r="R12" s="756">
        <v>2455</v>
      </c>
      <c r="S12" s="750">
        <v>-1199</v>
      </c>
      <c r="T12" s="752">
        <v>1256</v>
      </c>
      <c r="U12" s="751">
        <f>O12+K12</f>
        <v>1905</v>
      </c>
      <c r="V12" s="752">
        <f>K12-T12</f>
        <v>-330</v>
      </c>
      <c r="W12" s="302">
        <v>38948</v>
      </c>
      <c r="X12" s="302">
        <v>174219</v>
      </c>
      <c r="Y12" s="815">
        <v>0.22</v>
      </c>
    </row>
    <row r="13" spans="1:26" ht="13">
      <c r="A13" s="742" t="s">
        <v>382</v>
      </c>
      <c r="B13" s="754"/>
      <c r="C13" s="543"/>
      <c r="D13" s="543"/>
      <c r="E13" s="745"/>
      <c r="F13" s="754"/>
      <c r="G13" s="543"/>
      <c r="H13" s="543"/>
      <c r="I13" s="755"/>
      <c r="J13" s="747"/>
      <c r="K13" s="748"/>
      <c r="L13" s="754"/>
      <c r="M13" s="543"/>
      <c r="N13" s="756"/>
      <c r="O13" s="750"/>
      <c r="P13" s="757"/>
      <c r="Q13" s="756"/>
      <c r="R13" s="756"/>
      <c r="S13" s="750"/>
      <c r="T13" s="752"/>
      <c r="U13" s="751"/>
      <c r="V13" s="752"/>
      <c r="W13" s="302"/>
      <c r="X13" s="302"/>
      <c r="Y13" s="815"/>
    </row>
    <row r="14" spans="1:26" ht="13">
      <c r="A14" s="742" t="s">
        <v>383</v>
      </c>
      <c r="B14" s="754"/>
      <c r="C14" s="543"/>
      <c r="D14" s="543"/>
      <c r="E14" s="745"/>
      <c r="F14" s="754"/>
      <c r="G14" s="543"/>
      <c r="H14" s="543"/>
      <c r="I14" s="755"/>
      <c r="J14" s="747"/>
      <c r="K14" s="748"/>
      <c r="L14" s="754"/>
      <c r="M14" s="543"/>
      <c r="N14" s="756"/>
      <c r="O14" s="750"/>
      <c r="P14" s="757"/>
      <c r="Q14" s="756"/>
      <c r="R14" s="756"/>
      <c r="S14" s="750"/>
      <c r="T14" s="752"/>
      <c r="U14" s="751"/>
      <c r="V14" s="752"/>
      <c r="W14" s="916"/>
      <c r="X14" s="302"/>
      <c r="Y14" s="815"/>
    </row>
    <row r="15" spans="1:26" ht="13">
      <c r="A15" s="742" t="s">
        <v>384</v>
      </c>
      <c r="B15" s="754"/>
      <c r="C15" s="543"/>
      <c r="D15" s="543"/>
      <c r="E15" s="745"/>
      <c r="F15" s="754"/>
      <c r="G15" s="543"/>
      <c r="H15" s="543"/>
      <c r="I15" s="755"/>
      <c r="J15" s="747"/>
      <c r="K15" s="748"/>
      <c r="L15" s="754"/>
      <c r="M15" s="543"/>
      <c r="N15" s="756"/>
      <c r="O15" s="750"/>
      <c r="P15" s="757"/>
      <c r="Q15" s="756"/>
      <c r="R15" s="756"/>
      <c r="S15" s="750"/>
      <c r="T15" s="752"/>
      <c r="U15" s="751"/>
      <c r="V15" s="752"/>
      <c r="W15" s="916"/>
      <c r="X15" s="302"/>
      <c r="Y15" s="815"/>
      <c r="Z15" s="379"/>
    </row>
    <row r="16" spans="1:26" ht="13">
      <c r="A16" s="742" t="s">
        <v>385</v>
      </c>
      <c r="B16" s="754"/>
      <c r="C16" s="543"/>
      <c r="D16" s="543"/>
      <c r="E16" s="745"/>
      <c r="F16" s="754"/>
      <c r="G16" s="543"/>
      <c r="H16" s="543"/>
      <c r="I16" s="755"/>
      <c r="J16" s="747"/>
      <c r="K16" s="748"/>
      <c r="L16" s="754"/>
      <c r="M16" s="543"/>
      <c r="N16" s="756"/>
      <c r="O16" s="750"/>
      <c r="P16" s="757"/>
      <c r="Q16" s="756"/>
      <c r="R16" s="756"/>
      <c r="S16" s="750"/>
      <c r="T16" s="752"/>
      <c r="U16" s="751"/>
      <c r="V16" s="752"/>
      <c r="W16" s="916"/>
      <c r="X16" s="302"/>
      <c r="Y16" s="815"/>
    </row>
    <row r="17" spans="1:25" ht="13">
      <c r="A17" s="742" t="s">
        <v>386</v>
      </c>
      <c r="B17" s="754"/>
      <c r="C17" s="543"/>
      <c r="D17" s="543"/>
      <c r="E17" s="745"/>
      <c r="F17" s="754"/>
      <c r="G17" s="543"/>
      <c r="H17" s="543"/>
      <c r="I17" s="755"/>
      <c r="J17" s="747"/>
      <c r="K17" s="748"/>
      <c r="L17" s="754"/>
      <c r="M17" s="543"/>
      <c r="N17" s="756"/>
      <c r="O17" s="750"/>
      <c r="P17" s="757"/>
      <c r="Q17" s="756"/>
      <c r="R17" s="756"/>
      <c r="S17" s="750"/>
      <c r="T17" s="752"/>
      <c r="U17" s="751"/>
      <c r="V17" s="752"/>
      <c r="W17" s="916"/>
      <c r="X17" s="302"/>
      <c r="Y17" s="815"/>
    </row>
    <row r="18" spans="1:25" ht="13.5" thickBot="1">
      <c r="A18" s="742" t="s">
        <v>387</v>
      </c>
      <c r="B18" s="759"/>
      <c r="C18" s="545"/>
      <c r="D18" s="545"/>
      <c r="E18" s="745"/>
      <c r="F18" s="759"/>
      <c r="G18" s="545"/>
      <c r="H18" s="545"/>
      <c r="I18" s="760"/>
      <c r="J18" s="761"/>
      <c r="K18" s="748"/>
      <c r="L18" s="759"/>
      <c r="M18" s="545"/>
      <c r="N18" s="762"/>
      <c r="O18" s="750"/>
      <c r="P18" s="763"/>
      <c r="Q18" s="762"/>
      <c r="R18" s="762"/>
      <c r="S18" s="764"/>
      <c r="T18" s="752"/>
      <c r="U18" s="751"/>
      <c r="V18" s="752"/>
      <c r="W18" s="917"/>
      <c r="X18" s="302"/>
      <c r="Y18" s="815"/>
    </row>
    <row r="19" spans="1:25" ht="13.5" thickBot="1">
      <c r="A19" s="743" t="s">
        <v>566</v>
      </c>
      <c r="B19" s="765">
        <f>SUM(B7:B18)</f>
        <v>0</v>
      </c>
      <c r="C19" s="290">
        <f t="shared" ref="C19:V19" si="0">SUM(C7:C18)</f>
        <v>0</v>
      </c>
      <c r="D19" s="290">
        <f t="shared" si="0"/>
        <v>0</v>
      </c>
      <c r="E19" s="766">
        <f t="shared" si="0"/>
        <v>0</v>
      </c>
      <c r="F19" s="765">
        <f t="shared" si="0"/>
        <v>5027</v>
      </c>
      <c r="G19" s="290">
        <f t="shared" si="0"/>
        <v>1571</v>
      </c>
      <c r="H19" s="290">
        <f t="shared" si="0"/>
        <v>97</v>
      </c>
      <c r="I19" s="290">
        <f t="shared" si="0"/>
        <v>2</v>
      </c>
      <c r="J19" s="766">
        <f t="shared" si="0"/>
        <v>6697</v>
      </c>
      <c r="K19" s="765">
        <f t="shared" si="0"/>
        <v>6697</v>
      </c>
      <c r="L19" s="765">
        <f t="shared" si="0"/>
        <v>6152</v>
      </c>
      <c r="M19" s="290">
        <f t="shared" si="0"/>
        <v>1027</v>
      </c>
      <c r="N19" s="290">
        <f t="shared" si="0"/>
        <v>0</v>
      </c>
      <c r="O19" s="766">
        <f t="shared" si="0"/>
        <v>7179</v>
      </c>
      <c r="P19" s="765">
        <f t="shared" si="0"/>
        <v>0</v>
      </c>
      <c r="Q19" s="290">
        <f t="shared" si="0"/>
        <v>0</v>
      </c>
      <c r="R19" s="290">
        <f t="shared" si="0"/>
        <v>6952</v>
      </c>
      <c r="S19" s="290">
        <f t="shared" si="0"/>
        <v>-341</v>
      </c>
      <c r="T19" s="766">
        <f t="shared" si="0"/>
        <v>6611</v>
      </c>
      <c r="U19" s="765">
        <f t="shared" si="0"/>
        <v>13876</v>
      </c>
      <c r="V19" s="918">
        <f t="shared" si="0"/>
        <v>86</v>
      </c>
      <c r="W19" s="919">
        <f>_xlfn.IFS(W18&lt;&gt;0,W18,W17&lt;&gt;0,W17,W16&lt;&gt;0,W16,W15&lt;&gt;0,W15,W14&lt;&gt;0,W14,W13&lt;&gt;0,W13,W12&lt;&gt;0,W12,W11&lt;&gt;0,W11,W10&lt;&gt;0,W10,W9&lt;&gt;0,W9,W8&lt;&gt;0,W8,W7&lt;&gt;0,W7)</f>
        <v>38948</v>
      </c>
      <c r="X19" s="767">
        <f>_xlfn.IFS(X18&lt;&gt;"",X18,X17&lt;&gt;"",X17,X16&lt;&gt;"",X16,X15&lt;&gt;"",X15,X14&lt;&gt;"",X14,X13&lt;&gt;"",X13,X12&lt;&gt;"",X12,X11&lt;&gt;"",X11,X10&lt;&gt;"",X10,X9&lt;&gt;"",X9,X8&lt;&gt;"",X8,X7&lt;&gt;"",X7)</f>
        <v>174219</v>
      </c>
      <c r="Y19" s="817">
        <f>W19/X19</f>
        <v>0.22355770610553383</v>
      </c>
    </row>
    <row r="20" spans="1:25" ht="14">
      <c r="A20" s="272"/>
      <c r="B20" s="273"/>
      <c r="C20" s="273"/>
      <c r="D20" s="273"/>
      <c r="E20" s="273"/>
      <c r="F20" s="273"/>
      <c r="G20" s="273"/>
      <c r="H20" s="273"/>
      <c r="I20" s="273"/>
      <c r="J20" s="274"/>
      <c r="K20" s="273"/>
      <c r="L20" s="273"/>
      <c r="M20" s="273"/>
      <c r="N20" s="273"/>
      <c r="O20" s="273"/>
      <c r="P20" s="329"/>
      <c r="Q20" s="329"/>
      <c r="R20" s="329"/>
      <c r="S20" s="329"/>
      <c r="T20" s="329"/>
      <c r="U20" s="329"/>
      <c r="W20" s="329"/>
    </row>
    <row r="21" spans="1:25" ht="14.5">
      <c r="A21" s="1532" t="s">
        <v>735</v>
      </c>
      <c r="B21" s="1532"/>
      <c r="C21" s="1532"/>
      <c r="D21" s="1532"/>
      <c r="E21" s="1532"/>
      <c r="F21" s="1532"/>
      <c r="G21" s="1532"/>
      <c r="H21" s="1532"/>
      <c r="I21" s="1532"/>
      <c r="J21" s="1532"/>
      <c r="K21" s="1532"/>
      <c r="L21" s="1532"/>
      <c r="M21" s="1532"/>
      <c r="N21" s="1532"/>
      <c r="O21" s="1532"/>
    </row>
    <row r="22" spans="1:25" ht="14.5">
      <c r="A22" s="1532" t="s">
        <v>736</v>
      </c>
      <c r="B22" s="1532"/>
      <c r="C22" s="1532"/>
      <c r="D22" s="1532"/>
      <c r="E22" s="1532"/>
      <c r="F22" s="1532"/>
      <c r="G22" s="1532"/>
      <c r="H22" s="1532"/>
      <c r="I22" s="1532"/>
      <c r="J22" s="1532"/>
      <c r="K22" s="1532"/>
      <c r="L22" s="1532"/>
      <c r="M22" s="1532"/>
      <c r="N22" s="1532"/>
      <c r="O22" s="1532"/>
      <c r="W22" s="540"/>
    </row>
    <row r="23" spans="1:25" ht="14.5">
      <c r="A23" s="1532" t="s">
        <v>737</v>
      </c>
      <c r="B23" s="1532"/>
      <c r="C23" s="1532"/>
      <c r="D23" s="1532"/>
      <c r="E23" s="1532"/>
      <c r="F23" s="1532"/>
      <c r="G23" s="1532"/>
      <c r="H23" s="1532"/>
      <c r="I23" s="1532"/>
      <c r="J23" s="1532"/>
      <c r="K23" s="1532"/>
      <c r="L23" s="1532"/>
      <c r="M23" s="1532"/>
      <c r="N23" s="1532"/>
      <c r="O23" s="1532"/>
    </row>
    <row r="24" spans="1:25" ht="14.5">
      <c r="A24" s="1532" t="s">
        <v>738</v>
      </c>
      <c r="B24" s="1532"/>
      <c r="C24" s="1532"/>
      <c r="D24" s="1532"/>
      <c r="E24" s="1532"/>
      <c r="F24" s="1532"/>
      <c r="G24" s="1532"/>
      <c r="H24" s="1532"/>
      <c r="I24" s="1532"/>
      <c r="J24" s="1532"/>
      <c r="K24" s="1532"/>
      <c r="L24" s="1532"/>
      <c r="M24" s="1532"/>
      <c r="N24" s="1532"/>
      <c r="O24" s="1532"/>
      <c r="W24" s="540"/>
    </row>
    <row r="25" spans="1:25" ht="14.5">
      <c r="A25" s="335" t="s">
        <v>739</v>
      </c>
      <c r="W25" s="540"/>
    </row>
    <row r="26" spans="1:25" ht="14.5">
      <c r="A26" s="331"/>
    </row>
    <row r="27" spans="1:25">
      <c r="A27" s="335"/>
    </row>
    <row r="28" spans="1:25" ht="13">
      <c r="A28" s="1580" t="s">
        <v>365</v>
      </c>
      <c r="B28" s="1580"/>
      <c r="C28" s="1580"/>
      <c r="D28" s="1580"/>
      <c r="E28" s="1580"/>
      <c r="F28" s="1580"/>
      <c r="G28" s="1580"/>
      <c r="H28" s="1580"/>
      <c r="I28" s="1580"/>
      <c r="J28" s="1580"/>
      <c r="K28" s="1580"/>
      <c r="L28" s="1580"/>
      <c r="M28" s="1580"/>
      <c r="N28" s="1580"/>
      <c r="O28" s="1580"/>
    </row>
    <row r="32" spans="1:25">
      <c r="T32" s="379"/>
    </row>
  </sheetData>
  <mergeCells count="30">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U5:U6"/>
    <mergeCell ref="V5:V6"/>
    <mergeCell ref="A21:O21"/>
    <mergeCell ref="A22:O22"/>
    <mergeCell ref="N5:N6"/>
    <mergeCell ref="O5:O6"/>
    <mergeCell ref="P5:P6"/>
    <mergeCell ref="Q5:Q6"/>
    <mergeCell ref="S5:S6"/>
    <mergeCell ref="A23:O23"/>
    <mergeCell ref="A24:O24"/>
    <mergeCell ref="A28:O28"/>
    <mergeCell ref="R5:R6"/>
    <mergeCell ref="T5:T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zoomScale="90" zoomScaleNormal="90" workbookViewId="0">
      <selection sqref="A1:M1"/>
    </sheetView>
  </sheetViews>
  <sheetFormatPr defaultColWidth="9.453125" defaultRowHeight="12.5"/>
  <cols>
    <col min="1" max="1" width="12.453125" style="378" bestFit="1" customWidth="1"/>
    <col min="2" max="2" width="11.54296875" style="378" customWidth="1"/>
    <col min="3" max="4" width="12.54296875" style="378" customWidth="1"/>
    <col min="5" max="6" width="13.54296875" style="378" customWidth="1"/>
    <col min="7" max="7" width="12.54296875" style="378" customWidth="1"/>
    <col min="8" max="8" width="14.54296875" style="378" customWidth="1"/>
    <col min="9" max="9" width="12.54296875" style="378" customWidth="1"/>
    <col min="10" max="16384" width="9.453125" style="378"/>
  </cols>
  <sheetData>
    <row r="1" spans="1:13" ht="15.5">
      <c r="A1" s="1518" t="s">
        <v>740</v>
      </c>
      <c r="B1" s="1519"/>
      <c r="C1" s="1519"/>
      <c r="D1" s="1519"/>
      <c r="E1" s="1519"/>
      <c r="F1" s="1519"/>
      <c r="G1" s="1519"/>
      <c r="H1" s="1519"/>
      <c r="I1" s="1527"/>
      <c r="J1" s="1174"/>
      <c r="K1" s="1174"/>
      <c r="L1" s="1174"/>
      <c r="M1" s="1174"/>
    </row>
    <row r="2" spans="1:13" ht="15.5">
      <c r="A2" s="1521" t="s">
        <v>1</v>
      </c>
      <c r="B2" s="1594"/>
      <c r="C2" s="1594"/>
      <c r="D2" s="1594"/>
      <c r="E2" s="1594"/>
      <c r="F2" s="1594"/>
      <c r="G2" s="1594"/>
      <c r="H2" s="1594"/>
      <c r="I2" s="1595"/>
    </row>
    <row r="3" spans="1:13" ht="16.5" customHeight="1" thickBot="1">
      <c r="A3" s="1522" t="s">
        <v>785</v>
      </c>
      <c r="B3" s="1523"/>
      <c r="C3" s="1523"/>
      <c r="D3" s="1523"/>
      <c r="E3" s="1523"/>
      <c r="F3" s="1523"/>
      <c r="G3" s="1523"/>
      <c r="H3" s="1523"/>
      <c r="I3" s="1529"/>
    </row>
    <row r="4" spans="1:13" ht="75" customHeight="1" thickBot="1">
      <c r="A4" s="277" t="s">
        <v>368</v>
      </c>
      <c r="B4" s="278" t="s">
        <v>741</v>
      </c>
      <c r="C4" s="278" t="s">
        <v>577</v>
      </c>
      <c r="D4" s="279" t="s">
        <v>742</v>
      </c>
      <c r="E4" s="278" t="s">
        <v>743</v>
      </c>
      <c r="F4" s="278" t="s">
        <v>744</v>
      </c>
      <c r="G4" s="278" t="s">
        <v>745</v>
      </c>
      <c r="H4" s="279" t="s">
        <v>582</v>
      </c>
      <c r="I4" s="280" t="s">
        <v>746</v>
      </c>
    </row>
    <row r="5" spans="1:13" ht="13">
      <c r="A5" s="281" t="s">
        <v>376</v>
      </c>
      <c r="B5" s="302">
        <v>39800</v>
      </c>
      <c r="C5" s="920">
        <v>0</v>
      </c>
      <c r="D5" s="332" t="s">
        <v>565</v>
      </c>
      <c r="E5" s="921">
        <v>0</v>
      </c>
      <c r="F5" s="920">
        <v>0</v>
      </c>
      <c r="G5" s="302">
        <v>0</v>
      </c>
      <c r="H5" s="332" t="s">
        <v>565</v>
      </c>
      <c r="I5" s="333" t="s">
        <v>565</v>
      </c>
    </row>
    <row r="6" spans="1:13" ht="13">
      <c r="A6" s="285" t="s">
        <v>377</v>
      </c>
      <c r="B6" s="302">
        <v>39689</v>
      </c>
      <c r="C6" s="920">
        <v>0</v>
      </c>
      <c r="D6" s="332" t="s">
        <v>565</v>
      </c>
      <c r="E6" s="921">
        <v>0</v>
      </c>
      <c r="F6" s="920">
        <v>0</v>
      </c>
      <c r="G6" s="302">
        <v>0</v>
      </c>
      <c r="H6" s="332" t="s">
        <v>565</v>
      </c>
      <c r="I6" s="333" t="s">
        <v>565</v>
      </c>
    </row>
    <row r="7" spans="1:13" ht="13">
      <c r="A7" s="285" t="s">
        <v>378</v>
      </c>
      <c r="B7" s="302">
        <v>39907</v>
      </c>
      <c r="C7" s="920">
        <v>0</v>
      </c>
      <c r="D7" s="332" t="s">
        <v>565</v>
      </c>
      <c r="E7" s="921">
        <v>0</v>
      </c>
      <c r="F7" s="920">
        <v>0</v>
      </c>
      <c r="G7" s="302">
        <v>0</v>
      </c>
      <c r="H7" s="332" t="s">
        <v>565</v>
      </c>
      <c r="I7" s="333" t="s">
        <v>565</v>
      </c>
    </row>
    <row r="8" spans="1:13" ht="13">
      <c r="A8" s="285" t="s">
        <v>379</v>
      </c>
      <c r="B8" s="302">
        <v>39730</v>
      </c>
      <c r="C8" s="920">
        <v>0</v>
      </c>
      <c r="D8" s="332" t="s">
        <v>565</v>
      </c>
      <c r="E8" s="921">
        <v>0</v>
      </c>
      <c r="F8" s="920">
        <v>0</v>
      </c>
      <c r="G8" s="302">
        <v>0</v>
      </c>
      <c r="H8" s="332" t="s">
        <v>565</v>
      </c>
      <c r="I8" s="333" t="s">
        <v>565</v>
      </c>
    </row>
    <row r="9" spans="1:13" ht="13">
      <c r="A9" s="285" t="s">
        <v>380</v>
      </c>
      <c r="B9" s="302">
        <v>39278</v>
      </c>
      <c r="C9" s="920">
        <v>0</v>
      </c>
      <c r="D9" s="332" t="s">
        <v>565</v>
      </c>
      <c r="E9" s="921">
        <v>0</v>
      </c>
      <c r="F9" s="920">
        <v>0</v>
      </c>
      <c r="G9" s="302">
        <v>0</v>
      </c>
      <c r="H9" s="332" t="s">
        <v>565</v>
      </c>
      <c r="I9" s="333" t="s">
        <v>565</v>
      </c>
    </row>
    <row r="10" spans="1:13" ht="13">
      <c r="A10" s="285" t="s">
        <v>381</v>
      </c>
      <c r="B10" s="302">
        <v>38948</v>
      </c>
      <c r="C10" s="920">
        <v>0</v>
      </c>
      <c r="D10" s="332" t="s">
        <v>565</v>
      </c>
      <c r="E10" s="921">
        <v>0</v>
      </c>
      <c r="F10" s="920">
        <v>0</v>
      </c>
      <c r="G10" s="302">
        <v>0</v>
      </c>
      <c r="H10" s="332" t="s">
        <v>565</v>
      </c>
      <c r="I10" s="333" t="s">
        <v>565</v>
      </c>
    </row>
    <row r="11" spans="1:13" ht="13">
      <c r="A11" s="285" t="s">
        <v>382</v>
      </c>
      <c r="B11" s="302"/>
      <c r="C11" s="920"/>
      <c r="D11" s="332"/>
      <c r="E11" s="921"/>
      <c r="F11" s="920"/>
      <c r="G11" s="302"/>
      <c r="H11" s="332"/>
      <c r="I11" s="333"/>
    </row>
    <row r="12" spans="1:13" ht="13">
      <c r="A12" s="285" t="s">
        <v>383</v>
      </c>
      <c r="B12" s="302"/>
      <c r="C12" s="920"/>
      <c r="D12" s="332"/>
      <c r="E12" s="921"/>
      <c r="F12" s="920"/>
      <c r="G12" s="302"/>
      <c r="H12" s="332"/>
      <c r="I12" s="333"/>
    </row>
    <row r="13" spans="1:13" ht="13">
      <c r="A13" s="285" t="s">
        <v>384</v>
      </c>
      <c r="B13" s="302"/>
      <c r="C13" s="920"/>
      <c r="D13" s="332"/>
      <c r="E13" s="921"/>
      <c r="F13" s="920"/>
      <c r="G13" s="302"/>
      <c r="H13" s="332"/>
      <c r="I13" s="333"/>
    </row>
    <row r="14" spans="1:13" ht="13">
      <c r="A14" s="285" t="s">
        <v>385</v>
      </c>
      <c r="B14" s="302"/>
      <c r="C14" s="920"/>
      <c r="D14" s="332"/>
      <c r="E14" s="921"/>
      <c r="F14" s="920"/>
      <c r="G14" s="302"/>
      <c r="H14" s="332"/>
      <c r="I14" s="333"/>
    </row>
    <row r="15" spans="1:13" ht="13">
      <c r="A15" s="285" t="s">
        <v>386</v>
      </c>
      <c r="B15" s="302"/>
      <c r="C15" s="920"/>
      <c r="D15" s="332"/>
      <c r="E15" s="921"/>
      <c r="F15" s="920"/>
      <c r="G15" s="302"/>
      <c r="H15" s="332"/>
      <c r="I15" s="333"/>
    </row>
    <row r="16" spans="1:13" ht="13.5" thickBot="1">
      <c r="A16" s="287" t="s">
        <v>387</v>
      </c>
      <c r="B16" s="334"/>
      <c r="C16" s="920"/>
      <c r="D16" s="332"/>
      <c r="E16" s="921"/>
      <c r="F16" s="920"/>
      <c r="G16" s="302"/>
      <c r="H16" s="332"/>
      <c r="I16" s="333"/>
    </row>
    <row r="17" spans="1:16" ht="13.5" thickBot="1">
      <c r="A17" s="289" t="s">
        <v>566</v>
      </c>
      <c r="B17" s="290">
        <f>_xlfn.IFS(B16&lt;&gt;0,B16,B15&lt;&gt;0,B15,B14&lt;&gt;0,B14,B13&lt;&gt;0,B13,B12&lt;&gt;0,B12,B11&lt;&gt;0,B11,B10&lt;&gt;0,B10,B9&lt;&gt;0,B9,B8&lt;&gt;0,B8,B7&lt;&gt;0,B7,B6&lt;&gt;0,B6,B5&lt;&gt;0,B5)</f>
        <v>38948</v>
      </c>
      <c r="C17" s="290">
        <f>SUM(C5:C16)</f>
        <v>0</v>
      </c>
      <c r="D17" s="291">
        <f t="shared" ref="D17" si="0">IF(B17&gt;0,(C17/B17),0)</f>
        <v>0</v>
      </c>
      <c r="E17" s="290">
        <f>SUM(E5:E16)</f>
        <v>0</v>
      </c>
      <c r="F17" s="290">
        <f>SUM(F5:F16)</f>
        <v>0</v>
      </c>
      <c r="G17" s="290">
        <f>SUM(G5:G16)</f>
        <v>0</v>
      </c>
      <c r="H17" s="291">
        <f>IF(C17=0,0,G17/C17)</f>
        <v>0</v>
      </c>
      <c r="I17" s="292">
        <f>IF(B17&gt;0,G17/B17,0)</f>
        <v>0</v>
      </c>
    </row>
    <row r="18" spans="1:16" ht="15" customHeight="1">
      <c r="A18" s="293"/>
      <c r="B18" s="294"/>
      <c r="C18" s="294"/>
      <c r="D18" s="295"/>
      <c r="E18" s="294"/>
      <c r="F18" s="294"/>
      <c r="G18" s="294"/>
      <c r="H18" s="295"/>
      <c r="I18" s="295"/>
    </row>
    <row r="19" spans="1:16" ht="15.75" customHeight="1">
      <c r="A19" s="1589" t="s">
        <v>747</v>
      </c>
      <c r="B19" s="1590"/>
      <c r="C19" s="1590"/>
      <c r="D19" s="1590"/>
      <c r="E19" s="1590"/>
      <c r="F19" s="1590"/>
      <c r="G19" s="1590"/>
      <c r="H19" s="1590"/>
      <c r="I19" s="1591"/>
      <c r="J19" s="381"/>
      <c r="K19" s="381"/>
      <c r="L19" s="382"/>
    </row>
    <row r="20" spans="1:16" ht="27" customHeight="1">
      <c r="A20" s="1592" t="s">
        <v>748</v>
      </c>
      <c r="B20" s="1591"/>
      <c r="C20" s="1591"/>
      <c r="D20" s="1591"/>
      <c r="E20" s="1591"/>
      <c r="F20" s="1591"/>
      <c r="G20" s="1591"/>
      <c r="H20" s="1591"/>
      <c r="I20" s="1591"/>
      <c r="J20" s="381"/>
      <c r="K20" s="381"/>
      <c r="L20" s="381"/>
    </row>
    <row r="21" spans="1:16" ht="16" customHeight="1">
      <c r="A21" s="1590"/>
      <c r="B21" s="1590"/>
      <c r="C21" s="1590"/>
      <c r="D21" s="1590"/>
      <c r="E21" s="1590"/>
      <c r="F21" s="1590"/>
      <c r="G21" s="1590"/>
      <c r="H21" s="1590"/>
      <c r="I21" s="1590"/>
      <c r="J21" s="541"/>
      <c r="K21" s="541"/>
      <c r="L21" s="298"/>
      <c r="M21" s="299"/>
      <c r="N21" s="299"/>
      <c r="O21" s="299"/>
      <c r="P21" s="299"/>
    </row>
    <row r="22" spans="1:16" ht="13.5" thickBot="1">
      <c r="A22" s="300"/>
      <c r="B22" s="540"/>
      <c r="C22" s="540"/>
      <c r="E22" s="540"/>
      <c r="F22" s="540"/>
      <c r="G22" s="540"/>
    </row>
    <row r="23" spans="1:16" ht="15.5">
      <c r="A23" s="1596" t="s">
        <v>749</v>
      </c>
      <c r="B23" s="1597"/>
      <c r="C23" s="1597"/>
      <c r="D23" s="1597"/>
      <c r="E23" s="1597"/>
      <c r="F23" s="1597"/>
      <c r="G23" s="1597"/>
      <c r="H23" s="1597"/>
      <c r="I23" s="1598"/>
    </row>
    <row r="24" spans="1:16" ht="16.5" customHeight="1">
      <c r="A24" s="1599" t="s">
        <v>1</v>
      </c>
      <c r="B24" s="1600"/>
      <c r="C24" s="1600"/>
      <c r="D24" s="1600"/>
      <c r="E24" s="1600"/>
      <c r="F24" s="1600"/>
      <c r="G24" s="1600"/>
      <c r="H24" s="1600"/>
      <c r="I24" s="1601"/>
    </row>
    <row r="25" spans="1:16" ht="16.5" customHeight="1" thickBot="1">
      <c r="A25" s="1602" t="s">
        <v>785</v>
      </c>
      <c r="B25" s="1603"/>
      <c r="C25" s="1603"/>
      <c r="D25" s="1603"/>
      <c r="E25" s="1603"/>
      <c r="F25" s="1603"/>
      <c r="G25" s="1603"/>
      <c r="H25" s="1603"/>
      <c r="I25" s="1604"/>
    </row>
    <row r="26" spans="1:16" ht="75" customHeight="1" thickBot="1">
      <c r="A26" s="277" t="s">
        <v>368</v>
      </c>
      <c r="B26" s="278" t="s">
        <v>741</v>
      </c>
      <c r="C26" s="278" t="s">
        <v>577</v>
      </c>
      <c r="D26" s="279" t="s">
        <v>742</v>
      </c>
      <c r="E26" s="278" t="s">
        <v>750</v>
      </c>
      <c r="F26" s="278" t="s">
        <v>744</v>
      </c>
      <c r="G26" s="278" t="s">
        <v>745</v>
      </c>
      <c r="H26" s="279" t="s">
        <v>582</v>
      </c>
      <c r="I26" s="280" t="s">
        <v>751</v>
      </c>
    </row>
    <row r="27" spans="1:16" ht="13">
      <c r="A27" s="281" t="s">
        <v>376</v>
      </c>
      <c r="B27" s="302">
        <v>39800</v>
      </c>
      <c r="C27" s="302">
        <v>0</v>
      </c>
      <c r="D27" s="332" t="s">
        <v>565</v>
      </c>
      <c r="E27" s="542">
        <v>0</v>
      </c>
      <c r="F27" s="302">
        <v>0</v>
      </c>
      <c r="G27" s="302">
        <v>0</v>
      </c>
      <c r="H27" s="332" t="s">
        <v>565</v>
      </c>
      <c r="I27" s="333" t="s">
        <v>565</v>
      </c>
    </row>
    <row r="28" spans="1:16" ht="13">
      <c r="A28" s="285" t="s">
        <v>377</v>
      </c>
      <c r="B28" s="302">
        <v>39689</v>
      </c>
      <c r="C28" s="302">
        <v>0</v>
      </c>
      <c r="D28" s="332" t="s">
        <v>565</v>
      </c>
      <c r="E28" s="542">
        <v>0</v>
      </c>
      <c r="F28" s="302">
        <v>0</v>
      </c>
      <c r="G28" s="302">
        <v>0</v>
      </c>
      <c r="H28" s="332" t="s">
        <v>565</v>
      </c>
      <c r="I28" s="333" t="s">
        <v>565</v>
      </c>
    </row>
    <row r="29" spans="1:16" ht="13">
      <c r="A29" s="285" t="s">
        <v>378</v>
      </c>
      <c r="B29" s="302">
        <v>39907</v>
      </c>
      <c r="C29" s="920">
        <v>0</v>
      </c>
      <c r="D29" s="332" t="s">
        <v>565</v>
      </c>
      <c r="E29" s="921">
        <v>0</v>
      </c>
      <c r="F29" s="920">
        <v>0</v>
      </c>
      <c r="G29" s="302">
        <v>0</v>
      </c>
      <c r="H29" s="332" t="s">
        <v>565</v>
      </c>
      <c r="I29" s="333" t="s">
        <v>565</v>
      </c>
    </row>
    <row r="30" spans="1:16" ht="13">
      <c r="A30" s="285" t="s">
        <v>379</v>
      </c>
      <c r="B30" s="302">
        <v>39730</v>
      </c>
      <c r="C30" s="920">
        <v>0</v>
      </c>
      <c r="D30" s="332" t="s">
        <v>565</v>
      </c>
      <c r="E30" s="921">
        <v>0</v>
      </c>
      <c r="F30" s="920">
        <v>0</v>
      </c>
      <c r="G30" s="302">
        <v>0</v>
      </c>
      <c r="H30" s="332" t="s">
        <v>565</v>
      </c>
      <c r="I30" s="333" t="s">
        <v>565</v>
      </c>
    </row>
    <row r="31" spans="1:16" ht="13">
      <c r="A31" s="285" t="s">
        <v>380</v>
      </c>
      <c r="B31" s="302">
        <v>39278</v>
      </c>
      <c r="C31" s="920">
        <v>0</v>
      </c>
      <c r="D31" s="332" t="s">
        <v>565</v>
      </c>
      <c r="E31" s="921">
        <v>0</v>
      </c>
      <c r="F31" s="920">
        <v>0</v>
      </c>
      <c r="G31" s="302">
        <v>0</v>
      </c>
      <c r="H31" s="332" t="s">
        <v>565</v>
      </c>
      <c r="I31" s="333" t="s">
        <v>565</v>
      </c>
    </row>
    <row r="32" spans="1:16" ht="13">
      <c r="A32" s="285" t="s">
        <v>381</v>
      </c>
      <c r="B32" s="302">
        <v>38948</v>
      </c>
      <c r="C32" s="920">
        <v>0</v>
      </c>
      <c r="D32" s="332" t="s">
        <v>565</v>
      </c>
      <c r="E32" s="921">
        <v>0</v>
      </c>
      <c r="F32" s="920">
        <v>0</v>
      </c>
      <c r="G32" s="302">
        <v>0</v>
      </c>
      <c r="H32" s="332" t="s">
        <v>565</v>
      </c>
      <c r="I32" s="333" t="s">
        <v>565</v>
      </c>
    </row>
    <row r="33" spans="1:12" ht="13">
      <c r="A33" s="285" t="s">
        <v>382</v>
      </c>
      <c r="B33" s="302"/>
      <c r="C33" s="920"/>
      <c r="D33" s="332"/>
      <c r="E33" s="921"/>
      <c r="F33" s="920"/>
      <c r="G33" s="302"/>
      <c r="H33" s="332"/>
      <c r="I33" s="333"/>
    </row>
    <row r="34" spans="1:12" ht="13">
      <c r="A34" s="285" t="s">
        <v>383</v>
      </c>
      <c r="B34" s="302"/>
      <c r="C34" s="920"/>
      <c r="D34" s="332"/>
      <c r="E34" s="921"/>
      <c r="F34" s="920"/>
      <c r="G34" s="302"/>
      <c r="H34" s="332"/>
      <c r="I34" s="333"/>
    </row>
    <row r="35" spans="1:12" ht="13">
      <c r="A35" s="285" t="s">
        <v>384</v>
      </c>
      <c r="B35" s="302"/>
      <c r="C35" s="920"/>
      <c r="D35" s="332"/>
      <c r="E35" s="921"/>
      <c r="F35" s="920"/>
      <c r="G35" s="302"/>
      <c r="H35" s="332"/>
      <c r="I35" s="333"/>
      <c r="J35" s="544"/>
    </row>
    <row r="36" spans="1:12" ht="13">
      <c r="A36" s="285" t="s">
        <v>385</v>
      </c>
      <c r="B36" s="302"/>
      <c r="C36" s="920"/>
      <c r="D36" s="332"/>
      <c r="E36" s="921"/>
      <c r="F36" s="920"/>
      <c r="G36" s="302"/>
      <c r="H36" s="332"/>
      <c r="I36" s="333"/>
    </row>
    <row r="37" spans="1:12" ht="13">
      <c r="A37" s="285" t="s">
        <v>386</v>
      </c>
      <c r="B37" s="302"/>
      <c r="C37" s="920"/>
      <c r="D37" s="332"/>
      <c r="E37" s="921"/>
      <c r="F37" s="920"/>
      <c r="G37" s="302"/>
      <c r="H37" s="332"/>
      <c r="I37" s="333"/>
    </row>
    <row r="38" spans="1:12" ht="13.5" thickBot="1">
      <c r="A38" s="287" t="s">
        <v>387</v>
      </c>
      <c r="B38" s="334"/>
      <c r="C38" s="920"/>
      <c r="D38" s="332"/>
      <c r="E38" s="921"/>
      <c r="F38" s="920"/>
      <c r="G38" s="302"/>
      <c r="H38" s="332"/>
      <c r="I38" s="333"/>
    </row>
    <row r="39" spans="1:12" ht="13.5" thickBot="1">
      <c r="A39" s="289" t="s">
        <v>566</v>
      </c>
      <c r="B39" s="290">
        <f>_xlfn.IFS(B38&lt;&gt;0,B38,B37&lt;&gt;0,B37,B36&lt;&gt;0,B36,B35&lt;&gt;0,B35,B34&lt;&gt;0,B34,B33&lt;&gt;0,B33,B32&lt;&gt;0,B32,B31&lt;&gt;0,B31,B30&lt;&gt;0,B30,B29&lt;&gt;0,B29,B28&lt;&gt;0,B28,B27&lt;&gt;0,B27)</f>
        <v>38948</v>
      </c>
      <c r="C39" s="290">
        <f>SUM(C27:C38)</f>
        <v>0</v>
      </c>
      <c r="D39" s="291">
        <f t="shared" ref="D39" si="1">IF(B39&gt;0,(C39/B39),0)</f>
        <v>0</v>
      </c>
      <c r="E39" s="290">
        <f>SUM(E27:E38)</f>
        <v>0</v>
      </c>
      <c r="F39" s="290">
        <f>SUM(F27:F38)</f>
        <v>0</v>
      </c>
      <c r="G39" s="290">
        <f>SUM(G27:G38)</f>
        <v>0</v>
      </c>
      <c r="H39" s="291">
        <f>IF(C39=0,0,G39/C39)</f>
        <v>0</v>
      </c>
      <c r="I39" s="292">
        <f>IF(B39&gt;0,G39/B39,0)</f>
        <v>0</v>
      </c>
      <c r="L39" s="383"/>
    </row>
    <row r="40" spans="1:12" s="381" customFormat="1">
      <c r="A40" s="546"/>
      <c r="B40" s="546"/>
      <c r="C40" s="546"/>
      <c r="D40" s="546"/>
      <c r="E40" s="546"/>
      <c r="F40" s="546"/>
      <c r="G40" s="546"/>
      <c r="H40" s="546"/>
      <c r="I40" s="546"/>
      <c r="J40" s="378"/>
      <c r="K40" s="378"/>
      <c r="L40" s="378"/>
    </row>
    <row r="41" spans="1:12" ht="12.75" customHeight="1">
      <c r="A41" s="1593"/>
      <c r="B41" s="1590"/>
      <c r="C41" s="1590"/>
      <c r="D41" s="1590"/>
      <c r="E41" s="1590"/>
      <c r="F41" s="1590"/>
      <c r="G41" s="1590"/>
      <c r="H41" s="1590"/>
      <c r="I41" s="1591"/>
    </row>
    <row r="42" spans="1:12">
      <c r="A42" s="1589" t="s">
        <v>747</v>
      </c>
      <c r="B42" s="1590"/>
      <c r="C42" s="1590"/>
      <c r="D42" s="1590"/>
      <c r="E42" s="1590"/>
      <c r="F42" s="1590"/>
      <c r="G42" s="1590"/>
      <c r="H42" s="1590"/>
      <c r="I42" s="1591"/>
    </row>
    <row r="43" spans="1:12" s="381" customFormat="1" ht="25.5" customHeight="1">
      <c r="A43" s="1592" t="s">
        <v>595</v>
      </c>
      <c r="B43" s="1592"/>
      <c r="C43" s="1592"/>
      <c r="D43" s="1592"/>
      <c r="E43" s="1592"/>
      <c r="F43" s="1592"/>
      <c r="G43" s="1592"/>
      <c r="H43" s="1592"/>
      <c r="I43" s="1592"/>
    </row>
    <row r="44" spans="1:12">
      <c r="B44" s="264"/>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89"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S64"/>
  <sheetViews>
    <sheetView zoomScale="90" zoomScaleNormal="90" workbookViewId="0">
      <selection sqref="A1:M1"/>
    </sheetView>
  </sheetViews>
  <sheetFormatPr defaultColWidth="8.54296875" defaultRowHeight="12.5"/>
  <cols>
    <col min="1" max="1" width="20" style="378" customWidth="1"/>
    <col min="2" max="10" width="10.54296875" style="378" customWidth="1"/>
    <col min="11" max="16384" width="8.54296875" style="378"/>
  </cols>
  <sheetData>
    <row r="1" spans="1:13" ht="15.5">
      <c r="A1" s="1476" t="s">
        <v>752</v>
      </c>
      <c r="B1" s="1476"/>
      <c r="C1" s="1476"/>
      <c r="D1" s="1476"/>
      <c r="E1" s="1476"/>
      <c r="F1" s="1476"/>
      <c r="G1" s="1476"/>
      <c r="H1" s="1476"/>
      <c r="I1" s="1476"/>
      <c r="J1" s="1476"/>
      <c r="K1" s="1174"/>
      <c r="L1" s="1174"/>
      <c r="M1" s="1174"/>
    </row>
    <row r="2" spans="1:13" ht="15.5">
      <c r="A2" s="1477" t="s">
        <v>1</v>
      </c>
      <c r="B2" s="1607"/>
      <c r="C2" s="1607"/>
      <c r="D2" s="1607"/>
      <c r="E2" s="1607"/>
      <c r="F2" s="1607"/>
      <c r="G2" s="1607"/>
      <c r="H2" s="1607"/>
      <c r="I2" s="1607"/>
      <c r="J2" s="1607"/>
    </row>
    <row r="3" spans="1:13" ht="16" thickBot="1">
      <c r="A3" s="1608" t="s">
        <v>785</v>
      </c>
      <c r="B3" s="1607"/>
      <c r="C3" s="1607"/>
      <c r="D3" s="1607"/>
      <c r="E3" s="1607"/>
      <c r="F3" s="1607"/>
      <c r="G3" s="1607"/>
      <c r="H3" s="1607"/>
      <c r="I3" s="1607"/>
      <c r="J3" s="1607"/>
    </row>
    <row r="4" spans="1:13" ht="36" customHeight="1" thickBot="1">
      <c r="A4" s="1535" t="s">
        <v>323</v>
      </c>
      <c r="B4" s="1478" t="s">
        <v>597</v>
      </c>
      <c r="C4" s="1508"/>
      <c r="D4" s="1505"/>
      <c r="E4" s="1478" t="s">
        <v>598</v>
      </c>
      <c r="F4" s="1508"/>
      <c r="G4" s="1505"/>
      <c r="H4" s="1537" t="s">
        <v>779</v>
      </c>
      <c r="I4" s="1508"/>
      <c r="J4" s="1505"/>
    </row>
    <row r="5" spans="1:13" ht="13.5" thickBot="1">
      <c r="A5" s="1536"/>
      <c r="B5" s="768" t="s">
        <v>325</v>
      </c>
      <c r="C5" s="769" t="s">
        <v>600</v>
      </c>
      <c r="D5" s="770" t="s">
        <v>9</v>
      </c>
      <c r="E5" s="1194" t="s">
        <v>325</v>
      </c>
      <c r="F5" s="1196" t="s">
        <v>600</v>
      </c>
      <c r="G5" s="1195" t="s">
        <v>9</v>
      </c>
      <c r="H5" s="726" t="s">
        <v>325</v>
      </c>
      <c r="I5" s="769" t="s">
        <v>326</v>
      </c>
      <c r="J5" s="770" t="s">
        <v>9</v>
      </c>
    </row>
    <row r="6" spans="1:13">
      <c r="A6" s="772" t="s">
        <v>601</v>
      </c>
      <c r="B6" s="776">
        <v>14248.880669287675</v>
      </c>
      <c r="C6" s="731">
        <v>0.26556271232399997</v>
      </c>
      <c r="D6" s="777">
        <f>SUM(B6:C6)</f>
        <v>14249.146231999999</v>
      </c>
      <c r="E6" s="776">
        <v>3795</v>
      </c>
      <c r="F6" s="731">
        <v>0</v>
      </c>
      <c r="G6" s="777">
        <f>SUM(E6:F6)</f>
        <v>3795</v>
      </c>
      <c r="H6" s="784">
        <f>E6/B6</f>
        <v>0.26633671009539855</v>
      </c>
      <c r="I6" s="784">
        <f>F6/C6</f>
        <v>0</v>
      </c>
      <c r="J6" s="528">
        <f>G6/D6</f>
        <v>0.26633174635245055</v>
      </c>
    </row>
    <row r="7" spans="1:13">
      <c r="A7" s="773" t="s">
        <v>602</v>
      </c>
      <c r="B7" s="778">
        <v>0</v>
      </c>
      <c r="C7" s="304">
        <v>6.4663050000000002</v>
      </c>
      <c r="D7" s="779">
        <f t="shared" ref="D7:D53" si="0">SUM(B7:C7)</f>
        <v>6.4663050000000002</v>
      </c>
      <c r="E7" s="778">
        <v>0</v>
      </c>
      <c r="F7" s="304">
        <v>0</v>
      </c>
      <c r="G7" s="779">
        <f t="shared" ref="G7:G53" si="1">SUM(E7:F7)</f>
        <v>0</v>
      </c>
      <c r="H7" s="785" t="s">
        <v>565</v>
      </c>
      <c r="I7" s="730">
        <f t="shared" ref="I7:I54" si="2">F7/C7</f>
        <v>0</v>
      </c>
      <c r="J7" s="529">
        <f t="shared" ref="J7:J54" si="3">G7/D7</f>
        <v>0</v>
      </c>
    </row>
    <row r="8" spans="1:13">
      <c r="A8" s="773" t="s">
        <v>603</v>
      </c>
      <c r="B8" s="778">
        <v>7.8529796883969993E-2</v>
      </c>
      <c r="C8" s="304">
        <v>453.38499820311597</v>
      </c>
      <c r="D8" s="779">
        <f t="shared" si="0"/>
        <v>453.46352799999994</v>
      </c>
      <c r="E8" s="778">
        <v>0</v>
      </c>
      <c r="F8" s="304">
        <v>147</v>
      </c>
      <c r="G8" s="779">
        <f t="shared" si="1"/>
        <v>147</v>
      </c>
      <c r="H8" s="785">
        <f t="shared" ref="H8:H54" si="4">E8/B8</f>
        <v>0</v>
      </c>
      <c r="I8" s="730">
        <f t="shared" si="2"/>
        <v>0.32422775473956938</v>
      </c>
      <c r="J8" s="529">
        <f t="shared" si="3"/>
        <v>0.3241716057040866</v>
      </c>
    </row>
    <row r="9" spans="1:13">
      <c r="A9" s="773" t="s">
        <v>604</v>
      </c>
      <c r="B9" s="778">
        <v>2227.6121776960035</v>
      </c>
      <c r="C9" s="304">
        <v>1138.8096453039971</v>
      </c>
      <c r="D9" s="779">
        <f t="shared" si="0"/>
        <v>3366.4218230000006</v>
      </c>
      <c r="E9" s="778">
        <v>441</v>
      </c>
      <c r="F9" s="304">
        <v>189</v>
      </c>
      <c r="G9" s="779">
        <f t="shared" si="1"/>
        <v>630</v>
      </c>
      <c r="H9" s="785">
        <f t="shared" si="4"/>
        <v>0.19796982814850733</v>
      </c>
      <c r="I9" s="730">
        <f t="shared" si="2"/>
        <v>0.16596276715723443</v>
      </c>
      <c r="J9" s="529">
        <f t="shared" si="3"/>
        <v>0.18714232295421995</v>
      </c>
    </row>
    <row r="10" spans="1:13">
      <c r="A10" s="773" t="s">
        <v>605</v>
      </c>
      <c r="B10" s="778">
        <v>0.88916697677702317</v>
      </c>
      <c r="C10" s="304">
        <v>751.96918802322296</v>
      </c>
      <c r="D10" s="779">
        <f t="shared" si="0"/>
        <v>752.85835499999996</v>
      </c>
      <c r="E10" s="778">
        <v>1</v>
      </c>
      <c r="F10" s="304">
        <v>165</v>
      </c>
      <c r="G10" s="779">
        <f t="shared" si="1"/>
        <v>166</v>
      </c>
      <c r="H10" s="785">
        <f t="shared" si="4"/>
        <v>1.1246481550908638</v>
      </c>
      <c r="I10" s="730">
        <f t="shared" si="2"/>
        <v>0.21942388415375383</v>
      </c>
      <c r="J10" s="529">
        <f t="shared" si="3"/>
        <v>0.22049300362748847</v>
      </c>
    </row>
    <row r="11" spans="1:13">
      <c r="A11" s="773" t="s">
        <v>606</v>
      </c>
      <c r="B11" s="778">
        <v>2.650098947999993</v>
      </c>
      <c r="C11" s="304">
        <v>637.75891105200003</v>
      </c>
      <c r="D11" s="779">
        <f t="shared" si="0"/>
        <v>640.40901000000008</v>
      </c>
      <c r="E11" s="778">
        <v>0</v>
      </c>
      <c r="F11" s="304">
        <v>78</v>
      </c>
      <c r="G11" s="779">
        <f t="shared" si="1"/>
        <v>78</v>
      </c>
      <c r="H11" s="785">
        <f t="shared" si="4"/>
        <v>0</v>
      </c>
      <c r="I11" s="730">
        <f t="shared" si="2"/>
        <v>0.12230326954011031</v>
      </c>
      <c r="J11" s="529">
        <f t="shared" si="3"/>
        <v>0.12179716209801607</v>
      </c>
    </row>
    <row r="12" spans="1:13">
      <c r="A12" s="773" t="s">
        <v>607</v>
      </c>
      <c r="B12" s="778">
        <v>13437.102358942248</v>
      </c>
      <c r="C12" s="304">
        <v>6.7568057755000008E-2</v>
      </c>
      <c r="D12" s="779">
        <f t="shared" si="0"/>
        <v>13437.169927000003</v>
      </c>
      <c r="E12" s="778">
        <v>3825</v>
      </c>
      <c r="F12" s="304">
        <v>0</v>
      </c>
      <c r="G12" s="779">
        <f t="shared" si="1"/>
        <v>3825</v>
      </c>
      <c r="H12" s="785">
        <f t="shared" si="4"/>
        <v>0.28465958640662609</v>
      </c>
      <c r="I12" s="730">
        <f t="shared" si="2"/>
        <v>0</v>
      </c>
      <c r="J12" s="529">
        <f t="shared" si="3"/>
        <v>0.28465815501181013</v>
      </c>
    </row>
    <row r="13" spans="1:13">
      <c r="A13" s="773" t="s">
        <v>608</v>
      </c>
      <c r="B13" s="778">
        <v>854.06994214067504</v>
      </c>
      <c r="C13" s="304">
        <v>676.927519859325</v>
      </c>
      <c r="D13" s="779">
        <f t="shared" si="0"/>
        <v>1530.997462</v>
      </c>
      <c r="E13" s="778">
        <v>346</v>
      </c>
      <c r="F13" s="304">
        <v>221</v>
      </c>
      <c r="G13" s="779">
        <f t="shared" si="1"/>
        <v>567</v>
      </c>
      <c r="H13" s="785">
        <f t="shared" si="4"/>
        <v>0.40511904579239938</v>
      </c>
      <c r="I13" s="730">
        <f t="shared" si="2"/>
        <v>0.32647512993108463</v>
      </c>
      <c r="J13" s="529">
        <f t="shared" si="3"/>
        <v>0.37034679290670175</v>
      </c>
    </row>
    <row r="14" spans="1:13">
      <c r="A14" s="773" t="s">
        <v>609</v>
      </c>
      <c r="B14" s="778">
        <v>16482.227995453952</v>
      </c>
      <c r="C14" s="304">
        <v>21.328692546048</v>
      </c>
      <c r="D14" s="779">
        <f t="shared" si="0"/>
        <v>16503.556688000001</v>
      </c>
      <c r="E14" s="778">
        <v>3577</v>
      </c>
      <c r="F14" s="304">
        <v>4</v>
      </c>
      <c r="G14" s="779">
        <f t="shared" si="1"/>
        <v>3581</v>
      </c>
      <c r="H14" s="785">
        <f t="shared" si="4"/>
        <v>0.21702163087336196</v>
      </c>
      <c r="I14" s="730">
        <f t="shared" si="2"/>
        <v>0.18754079704436272</v>
      </c>
      <c r="J14" s="529">
        <f t="shared" si="3"/>
        <v>0.21698353074424268</v>
      </c>
    </row>
    <row r="15" spans="1:13">
      <c r="A15" s="773" t="s">
        <v>610</v>
      </c>
      <c r="B15" s="778">
        <v>7.8214134599988938E-2</v>
      </c>
      <c r="C15" s="304">
        <v>803.45987586539991</v>
      </c>
      <c r="D15" s="779">
        <f t="shared" si="0"/>
        <v>803.5380899999999</v>
      </c>
      <c r="E15" s="778">
        <v>0</v>
      </c>
      <c r="F15" s="304">
        <v>95</v>
      </c>
      <c r="G15" s="779">
        <f t="shared" si="1"/>
        <v>95</v>
      </c>
      <c r="H15" s="785">
        <f t="shared" si="4"/>
        <v>0</v>
      </c>
      <c r="I15" s="730">
        <f t="shared" si="2"/>
        <v>0.11823863624512213</v>
      </c>
      <c r="J15" s="529">
        <f t="shared" si="3"/>
        <v>0.11822712722927672</v>
      </c>
    </row>
    <row r="16" spans="1:13">
      <c r="A16" s="773" t="s">
        <v>611</v>
      </c>
      <c r="B16" s="778">
        <v>0</v>
      </c>
      <c r="C16" s="304">
        <v>1693.1714120000001</v>
      </c>
      <c r="D16" s="779">
        <f t="shared" si="0"/>
        <v>1693.1714120000001</v>
      </c>
      <c r="E16" s="778">
        <v>0</v>
      </c>
      <c r="F16" s="304">
        <v>418</v>
      </c>
      <c r="G16" s="779">
        <f t="shared" si="1"/>
        <v>418</v>
      </c>
      <c r="H16" s="785" t="s">
        <v>565</v>
      </c>
      <c r="I16" s="730">
        <f t="shared" si="2"/>
        <v>0.24687400049251479</v>
      </c>
      <c r="J16" s="529">
        <f t="shared" si="3"/>
        <v>0.24687400049251479</v>
      </c>
    </row>
    <row r="17" spans="1:10">
      <c r="A17" s="773" t="s">
        <v>612</v>
      </c>
      <c r="B17" s="778">
        <v>5243.0604446778898</v>
      </c>
      <c r="C17" s="304">
        <v>9172.7404773221097</v>
      </c>
      <c r="D17" s="779">
        <f t="shared" si="0"/>
        <v>14415.800921999999</v>
      </c>
      <c r="E17" s="778">
        <v>1326</v>
      </c>
      <c r="F17" s="304">
        <v>804</v>
      </c>
      <c r="G17" s="779">
        <f t="shared" si="1"/>
        <v>2130</v>
      </c>
      <c r="H17" s="785">
        <f t="shared" si="4"/>
        <v>0.25290572443161363</v>
      </c>
      <c r="I17" s="730">
        <f t="shared" si="2"/>
        <v>8.7651013564347541E-2</v>
      </c>
      <c r="J17" s="529">
        <f t="shared" si="3"/>
        <v>0.14775453764413465</v>
      </c>
    </row>
    <row r="18" spans="1:10">
      <c r="A18" s="773" t="s">
        <v>613</v>
      </c>
      <c r="B18" s="778">
        <v>18.488339068734149</v>
      </c>
      <c r="C18" s="304">
        <v>1591.7331789312657</v>
      </c>
      <c r="D18" s="779">
        <f t="shared" si="0"/>
        <v>1610.2215179999998</v>
      </c>
      <c r="E18" s="778">
        <v>2</v>
      </c>
      <c r="F18" s="304">
        <v>224</v>
      </c>
      <c r="G18" s="779">
        <f t="shared" si="1"/>
        <v>226</v>
      </c>
      <c r="H18" s="785">
        <f t="shared" si="4"/>
        <v>0.1081762938555267</v>
      </c>
      <c r="I18" s="730">
        <f t="shared" si="2"/>
        <v>0.14072710361569513</v>
      </c>
      <c r="J18" s="529">
        <f t="shared" si="3"/>
        <v>0.14035335975431923</v>
      </c>
    </row>
    <row r="19" spans="1:10">
      <c r="A19" s="773" t="s">
        <v>614</v>
      </c>
      <c r="B19" s="778">
        <v>0</v>
      </c>
      <c r="C19" s="304">
        <v>1168.38157</v>
      </c>
      <c r="D19" s="779">
        <f t="shared" si="0"/>
        <v>1168.38157</v>
      </c>
      <c r="E19" s="778">
        <v>0</v>
      </c>
      <c r="F19" s="304">
        <v>236</v>
      </c>
      <c r="G19" s="779">
        <f t="shared" si="1"/>
        <v>236</v>
      </c>
      <c r="H19" s="785" t="s">
        <v>565</v>
      </c>
      <c r="I19" s="730">
        <f t="shared" si="2"/>
        <v>0.20198880747494161</v>
      </c>
      <c r="J19" s="529">
        <f t="shared" si="3"/>
        <v>0.20198880747494161</v>
      </c>
    </row>
    <row r="20" spans="1:10">
      <c r="A20" s="773" t="s">
        <v>615</v>
      </c>
      <c r="B20" s="778">
        <v>0</v>
      </c>
      <c r="C20" s="304">
        <v>14.563521</v>
      </c>
      <c r="D20" s="779">
        <f t="shared" si="0"/>
        <v>14.563521</v>
      </c>
      <c r="E20" s="778">
        <v>0</v>
      </c>
      <c r="F20" s="304">
        <v>1</v>
      </c>
      <c r="G20" s="779">
        <f t="shared" si="1"/>
        <v>1</v>
      </c>
      <c r="H20" s="785" t="s">
        <v>565</v>
      </c>
      <c r="I20" s="730">
        <f t="shared" si="2"/>
        <v>6.8664713704879476E-2</v>
      </c>
      <c r="J20" s="529">
        <f t="shared" si="3"/>
        <v>6.8664713704879476E-2</v>
      </c>
    </row>
    <row r="21" spans="1:10">
      <c r="A21" s="773" t="s">
        <v>616</v>
      </c>
      <c r="B21" s="778">
        <v>2530.2009705961259</v>
      </c>
      <c r="C21" s="304">
        <v>998.61271940387405</v>
      </c>
      <c r="D21" s="779">
        <f t="shared" si="0"/>
        <v>3528.81369</v>
      </c>
      <c r="E21" s="778">
        <v>380</v>
      </c>
      <c r="F21" s="304">
        <v>127</v>
      </c>
      <c r="G21" s="779">
        <f t="shared" si="1"/>
        <v>507</v>
      </c>
      <c r="H21" s="785">
        <f t="shared" si="4"/>
        <v>0.15018569845480315</v>
      </c>
      <c r="I21" s="730">
        <f t="shared" si="2"/>
        <v>0.12717642939278118</v>
      </c>
      <c r="J21" s="529">
        <f t="shared" si="3"/>
        <v>0.14367434626450909</v>
      </c>
    </row>
    <row r="22" spans="1:10">
      <c r="A22" s="773" t="s">
        <v>617</v>
      </c>
      <c r="B22" s="778">
        <v>1641.3663939999999</v>
      </c>
      <c r="C22" s="304">
        <v>0</v>
      </c>
      <c r="D22" s="779">
        <f t="shared" si="0"/>
        <v>1641.3663939999999</v>
      </c>
      <c r="E22" s="778">
        <v>481</v>
      </c>
      <c r="F22" s="304">
        <v>0</v>
      </c>
      <c r="G22" s="779">
        <f t="shared" si="1"/>
        <v>481</v>
      </c>
      <c r="H22" s="785">
        <f t="shared" si="4"/>
        <v>0.29304852454533686</v>
      </c>
      <c r="I22" s="730" t="s">
        <v>565</v>
      </c>
      <c r="J22" s="529">
        <f t="shared" si="3"/>
        <v>0.29304852454533686</v>
      </c>
    </row>
    <row r="23" spans="1:10">
      <c r="A23" s="773" t="s">
        <v>618</v>
      </c>
      <c r="B23" s="778">
        <v>2.0841875041040225</v>
      </c>
      <c r="C23" s="304">
        <v>260.80525549589601</v>
      </c>
      <c r="D23" s="779">
        <f t="shared" si="0"/>
        <v>262.88944300000003</v>
      </c>
      <c r="E23" s="778">
        <v>1</v>
      </c>
      <c r="F23" s="304">
        <v>56</v>
      </c>
      <c r="G23" s="779">
        <f t="shared" si="1"/>
        <v>57</v>
      </c>
      <c r="H23" s="785">
        <f t="shared" si="4"/>
        <v>0.47980327971013959</v>
      </c>
      <c r="I23" s="730">
        <f t="shared" si="2"/>
        <v>0.21471959947095931</v>
      </c>
      <c r="J23" s="529">
        <f t="shared" si="3"/>
        <v>0.21682118288789556</v>
      </c>
    </row>
    <row r="24" spans="1:10">
      <c r="A24" s="773" t="s">
        <v>619</v>
      </c>
      <c r="B24" s="778">
        <v>2.0777963237460426</v>
      </c>
      <c r="C24" s="304">
        <v>1225.8780276762541</v>
      </c>
      <c r="D24" s="779">
        <f t="shared" si="0"/>
        <v>1227.9558240000001</v>
      </c>
      <c r="E24" s="778">
        <v>0</v>
      </c>
      <c r="F24" s="304">
        <v>206</v>
      </c>
      <c r="G24" s="779">
        <f t="shared" si="1"/>
        <v>206</v>
      </c>
      <c r="H24" s="785">
        <f t="shared" si="4"/>
        <v>0</v>
      </c>
      <c r="I24" s="730">
        <f t="shared" si="2"/>
        <v>0.16804281939084006</v>
      </c>
      <c r="J24" s="529">
        <f t="shared" si="3"/>
        <v>0.16775847793039173</v>
      </c>
    </row>
    <row r="25" spans="1:10">
      <c r="A25" s="773" t="s">
        <v>620</v>
      </c>
      <c r="B25" s="778">
        <v>2798.4846168557278</v>
      </c>
      <c r="C25" s="304">
        <v>2613.4409231442723</v>
      </c>
      <c r="D25" s="779">
        <f t="shared" si="0"/>
        <v>5411.9255400000002</v>
      </c>
      <c r="E25" s="778">
        <v>375</v>
      </c>
      <c r="F25" s="304">
        <v>510</v>
      </c>
      <c r="G25" s="779">
        <f t="shared" si="1"/>
        <v>885</v>
      </c>
      <c r="H25" s="785">
        <f t="shared" si="4"/>
        <v>0.13400109392823317</v>
      </c>
      <c r="I25" s="730">
        <f t="shared" si="2"/>
        <v>0.19514502718753285</v>
      </c>
      <c r="J25" s="529">
        <f t="shared" si="3"/>
        <v>0.16352774875760762</v>
      </c>
    </row>
    <row r="26" spans="1:10">
      <c r="A26" s="773" t="s">
        <v>621</v>
      </c>
      <c r="B26" s="778">
        <v>6949.0374588940413</v>
      </c>
      <c r="C26" s="304">
        <v>924.916822105959</v>
      </c>
      <c r="D26" s="779">
        <f t="shared" si="0"/>
        <v>7873.9542810000003</v>
      </c>
      <c r="E26" s="778">
        <v>921</v>
      </c>
      <c r="F26" s="304">
        <v>122</v>
      </c>
      <c r="G26" s="779">
        <f t="shared" si="1"/>
        <v>1043</v>
      </c>
      <c r="H26" s="785">
        <f t="shared" si="4"/>
        <v>0.1325363412484151</v>
      </c>
      <c r="I26" s="730">
        <f t="shared" si="2"/>
        <v>0.13190375294744461</v>
      </c>
      <c r="J26" s="529">
        <f t="shared" si="3"/>
        <v>0.13246203404009832</v>
      </c>
    </row>
    <row r="27" spans="1:10">
      <c r="A27" s="773" t="s">
        <v>622</v>
      </c>
      <c r="B27" s="778">
        <v>2240.8039866468748</v>
      </c>
      <c r="C27" s="304">
        <v>4.6292353125000012E-2</v>
      </c>
      <c r="D27" s="779">
        <f t="shared" si="0"/>
        <v>2240.8502789999998</v>
      </c>
      <c r="E27" s="778">
        <v>399</v>
      </c>
      <c r="F27" s="304">
        <v>0</v>
      </c>
      <c r="G27" s="779">
        <f t="shared" si="1"/>
        <v>399</v>
      </c>
      <c r="H27" s="785">
        <f t="shared" si="4"/>
        <v>0.17806108984885427</v>
      </c>
      <c r="I27" s="730">
        <f t="shared" si="2"/>
        <v>0</v>
      </c>
      <c r="J27" s="529">
        <f t="shared" si="3"/>
        <v>0.17805741139388279</v>
      </c>
    </row>
    <row r="28" spans="1:10">
      <c r="A28" s="773" t="s">
        <v>623</v>
      </c>
      <c r="B28" s="778">
        <v>0.46032319009600542</v>
      </c>
      <c r="C28" s="304">
        <v>767.15325580990395</v>
      </c>
      <c r="D28" s="779">
        <f t="shared" si="0"/>
        <v>767.61357899999996</v>
      </c>
      <c r="E28" s="778">
        <v>0</v>
      </c>
      <c r="F28" s="304">
        <v>278</v>
      </c>
      <c r="G28" s="779">
        <f t="shared" si="1"/>
        <v>278</v>
      </c>
      <c r="H28" s="785">
        <f t="shared" si="4"/>
        <v>0</v>
      </c>
      <c r="I28" s="730">
        <f t="shared" si="2"/>
        <v>0.36237870059810678</v>
      </c>
      <c r="J28" s="529">
        <f t="shared" si="3"/>
        <v>0.36216138901836703</v>
      </c>
    </row>
    <row r="29" spans="1:10">
      <c r="A29" s="773" t="s">
        <v>624</v>
      </c>
      <c r="B29" s="778">
        <v>1155.4885591971861</v>
      </c>
      <c r="C29" s="304">
        <v>1048.957855802814</v>
      </c>
      <c r="D29" s="779">
        <f t="shared" si="0"/>
        <v>2204.4464150000003</v>
      </c>
      <c r="E29" s="778">
        <v>547</v>
      </c>
      <c r="F29" s="304">
        <v>337</v>
      </c>
      <c r="G29" s="779">
        <f t="shared" si="1"/>
        <v>884</v>
      </c>
      <c r="H29" s="785">
        <f t="shared" si="4"/>
        <v>0.47339283080400757</v>
      </c>
      <c r="I29" s="730">
        <f t="shared" si="2"/>
        <v>0.32127124854037054</v>
      </c>
      <c r="J29" s="529">
        <f t="shared" si="3"/>
        <v>0.40100770605485542</v>
      </c>
    </row>
    <row r="30" spans="1:10">
      <c r="A30" s="773" t="s">
        <v>625</v>
      </c>
      <c r="B30" s="778">
        <v>5.6263119813040134</v>
      </c>
      <c r="C30" s="304">
        <v>135.78094601869597</v>
      </c>
      <c r="D30" s="779">
        <f t="shared" si="0"/>
        <v>141.40725799999998</v>
      </c>
      <c r="E30" s="778">
        <v>0</v>
      </c>
      <c r="F30" s="304">
        <v>44</v>
      </c>
      <c r="G30" s="779">
        <f t="shared" si="1"/>
        <v>44</v>
      </c>
      <c r="H30" s="785">
        <f t="shared" si="4"/>
        <v>0</v>
      </c>
      <c r="I30" s="730">
        <f t="shared" si="2"/>
        <v>0.32405135838383059</v>
      </c>
      <c r="J30" s="529">
        <f t="shared" si="3"/>
        <v>0.31115800293645468</v>
      </c>
    </row>
    <row r="31" spans="1:10">
      <c r="A31" s="773" t="s">
        <v>626</v>
      </c>
      <c r="B31" s="778">
        <v>58.365257999999997</v>
      </c>
      <c r="C31" s="304">
        <v>0</v>
      </c>
      <c r="D31" s="779">
        <f t="shared" si="0"/>
        <v>58.365257999999997</v>
      </c>
      <c r="E31" s="778">
        <v>35</v>
      </c>
      <c r="F31" s="304">
        <v>0</v>
      </c>
      <c r="G31" s="779">
        <f t="shared" si="1"/>
        <v>35</v>
      </c>
      <c r="H31" s="785">
        <f t="shared" si="4"/>
        <v>0.59967181161094163</v>
      </c>
      <c r="I31" s="730" t="s">
        <v>565</v>
      </c>
      <c r="J31" s="529">
        <f t="shared" si="3"/>
        <v>0.59967181161094163</v>
      </c>
    </row>
    <row r="32" spans="1:10">
      <c r="A32" s="773" t="s">
        <v>627</v>
      </c>
      <c r="B32" s="778">
        <v>16.718971951076014</v>
      </c>
      <c r="C32" s="304">
        <v>976.63791404892402</v>
      </c>
      <c r="D32" s="779">
        <f t="shared" si="0"/>
        <v>993.35688600000003</v>
      </c>
      <c r="E32" s="778">
        <v>6</v>
      </c>
      <c r="F32" s="304">
        <v>289</v>
      </c>
      <c r="G32" s="779">
        <f t="shared" si="1"/>
        <v>295</v>
      </c>
      <c r="H32" s="785">
        <f t="shared" si="4"/>
        <v>0.35887374041642833</v>
      </c>
      <c r="I32" s="730">
        <f t="shared" si="2"/>
        <v>0.29591314840714111</v>
      </c>
      <c r="J32" s="529">
        <f t="shared" si="3"/>
        <v>0.29697282432690558</v>
      </c>
    </row>
    <row r="33" spans="1:10">
      <c r="A33" s="773" t="s">
        <v>628</v>
      </c>
      <c r="B33" s="778">
        <v>0</v>
      </c>
      <c r="C33" s="304">
        <v>0</v>
      </c>
      <c r="D33" s="779">
        <f t="shared" si="0"/>
        <v>0</v>
      </c>
      <c r="E33" s="778">
        <v>0</v>
      </c>
      <c r="F33" s="304">
        <v>0</v>
      </c>
      <c r="G33" s="779">
        <f t="shared" si="1"/>
        <v>0</v>
      </c>
      <c r="H33" s="785" t="s">
        <v>565</v>
      </c>
      <c r="I33" s="730" t="s">
        <v>565</v>
      </c>
      <c r="J33" s="529" t="s">
        <v>565</v>
      </c>
    </row>
    <row r="34" spans="1:10">
      <c r="A34" s="773" t="s">
        <v>629</v>
      </c>
      <c r="B34" s="778">
        <v>6041.2414529999996</v>
      </c>
      <c r="C34" s="304">
        <v>0</v>
      </c>
      <c r="D34" s="779">
        <f t="shared" si="0"/>
        <v>6041.2414529999996</v>
      </c>
      <c r="E34" s="778">
        <v>1364</v>
      </c>
      <c r="F34" s="304">
        <v>0</v>
      </c>
      <c r="G34" s="779">
        <f t="shared" si="1"/>
        <v>1364</v>
      </c>
      <c r="H34" s="785">
        <f t="shared" si="4"/>
        <v>0.22578140778045808</v>
      </c>
      <c r="I34" s="730" t="s">
        <v>565</v>
      </c>
      <c r="J34" s="529">
        <f t="shared" si="3"/>
        <v>0.22578140778045808</v>
      </c>
    </row>
    <row r="35" spans="1:10">
      <c r="A35" s="773" t="s">
        <v>630</v>
      </c>
      <c r="B35" s="778">
        <v>11168.395193401881</v>
      </c>
      <c r="C35" s="304">
        <v>1010.4349715981191</v>
      </c>
      <c r="D35" s="779">
        <f t="shared" si="0"/>
        <v>12178.830164999999</v>
      </c>
      <c r="E35" s="778">
        <v>2711</v>
      </c>
      <c r="F35" s="304">
        <v>418</v>
      </c>
      <c r="G35" s="779">
        <f t="shared" si="1"/>
        <v>3129</v>
      </c>
      <c r="H35" s="785">
        <f t="shared" si="4"/>
        <v>0.24273854506882223</v>
      </c>
      <c r="I35" s="730">
        <f t="shared" si="2"/>
        <v>0.41368322727279017</v>
      </c>
      <c r="J35" s="529">
        <f t="shared" si="3"/>
        <v>0.25692122786901511</v>
      </c>
    </row>
    <row r="36" spans="1:10">
      <c r="A36" s="773" t="s">
        <v>631</v>
      </c>
      <c r="B36" s="778">
        <v>1556.1350748123064</v>
      </c>
      <c r="C36" s="304">
        <v>2249.7361751876938</v>
      </c>
      <c r="D36" s="779">
        <f t="shared" si="0"/>
        <v>3805.8712500000001</v>
      </c>
      <c r="E36" s="778">
        <v>171</v>
      </c>
      <c r="F36" s="304">
        <v>446</v>
      </c>
      <c r="G36" s="779">
        <f t="shared" si="1"/>
        <v>617</v>
      </c>
      <c r="H36" s="785">
        <f t="shared" si="4"/>
        <v>0.10988763300038412</v>
      </c>
      <c r="I36" s="730">
        <f t="shared" si="2"/>
        <v>0.19824546758812311</v>
      </c>
      <c r="J36" s="529">
        <f t="shared" si="3"/>
        <v>0.16211793817250122</v>
      </c>
    </row>
    <row r="37" spans="1:10">
      <c r="A37" s="773" t="s">
        <v>632</v>
      </c>
      <c r="B37" s="778">
        <v>6533.5757509999994</v>
      </c>
      <c r="C37" s="304">
        <v>0</v>
      </c>
      <c r="D37" s="779">
        <f t="shared" si="0"/>
        <v>6533.5757509999994</v>
      </c>
      <c r="E37" s="778">
        <v>1630</v>
      </c>
      <c r="F37" s="304">
        <v>0</v>
      </c>
      <c r="G37" s="779">
        <f t="shared" si="1"/>
        <v>1630</v>
      </c>
      <c r="H37" s="785">
        <f t="shared" si="4"/>
        <v>0.24948053900661052</v>
      </c>
      <c r="I37" s="730" t="s">
        <v>565</v>
      </c>
      <c r="J37" s="529">
        <f t="shared" si="3"/>
        <v>0.24948053900661052</v>
      </c>
    </row>
    <row r="38" spans="1:10">
      <c r="A38" s="773" t="s">
        <v>633</v>
      </c>
      <c r="B38" s="778">
        <v>4190.6721216424676</v>
      </c>
      <c r="C38" s="304">
        <v>339.14270635753201</v>
      </c>
      <c r="D38" s="779">
        <f t="shared" si="0"/>
        <v>4529.8148279999996</v>
      </c>
      <c r="E38" s="778">
        <v>330</v>
      </c>
      <c r="F38" s="304">
        <v>27</v>
      </c>
      <c r="G38" s="779">
        <f t="shared" si="1"/>
        <v>357</v>
      </c>
      <c r="H38" s="785">
        <f t="shared" si="4"/>
        <v>7.8746318113444222E-2</v>
      </c>
      <c r="I38" s="730">
        <f t="shared" si="2"/>
        <v>7.9612503804035756E-2</v>
      </c>
      <c r="J38" s="529">
        <f t="shared" si="3"/>
        <v>7.8811168569913131E-2</v>
      </c>
    </row>
    <row r="39" spans="1:10">
      <c r="A39" s="773" t="s">
        <v>634</v>
      </c>
      <c r="B39" s="778">
        <v>15033.368108916835</v>
      </c>
      <c r="C39" s="304">
        <v>638.00080108316502</v>
      </c>
      <c r="D39" s="779">
        <f t="shared" si="0"/>
        <v>15671.368909999999</v>
      </c>
      <c r="E39" s="778">
        <v>3967</v>
      </c>
      <c r="F39" s="304">
        <v>171</v>
      </c>
      <c r="G39" s="779">
        <f t="shared" si="1"/>
        <v>4138</v>
      </c>
      <c r="H39" s="785">
        <f t="shared" si="4"/>
        <v>0.26387965566059868</v>
      </c>
      <c r="I39" s="730">
        <f t="shared" si="2"/>
        <v>0.26802474183368574</v>
      </c>
      <c r="J39" s="529">
        <f t="shared" si="3"/>
        <v>0.26404840724281053</v>
      </c>
    </row>
    <row r="40" spans="1:10">
      <c r="A40" s="773" t="s">
        <v>635</v>
      </c>
      <c r="B40" s="778">
        <v>2783.2882545598723</v>
      </c>
      <c r="C40" s="304">
        <v>0.77503444012800005</v>
      </c>
      <c r="D40" s="779">
        <f t="shared" si="0"/>
        <v>2784.0632890000002</v>
      </c>
      <c r="E40" s="778">
        <v>498</v>
      </c>
      <c r="F40" s="304">
        <v>0</v>
      </c>
      <c r="G40" s="779">
        <f t="shared" si="1"/>
        <v>498</v>
      </c>
      <c r="H40" s="785">
        <f t="shared" si="4"/>
        <v>0.17892505355279842</v>
      </c>
      <c r="I40" s="730">
        <f t="shared" si="2"/>
        <v>0</v>
      </c>
      <c r="J40" s="529">
        <f t="shared" si="3"/>
        <v>0.17887524395283241</v>
      </c>
    </row>
    <row r="41" spans="1:10">
      <c r="A41" s="773" t="s">
        <v>636</v>
      </c>
      <c r="B41" s="778">
        <v>549.53706936854906</v>
      </c>
      <c r="C41" s="304">
        <v>671.93937763145095</v>
      </c>
      <c r="D41" s="779">
        <f t="shared" si="0"/>
        <v>1221.476447</v>
      </c>
      <c r="E41" s="778">
        <v>144</v>
      </c>
      <c r="F41" s="304">
        <v>167</v>
      </c>
      <c r="G41" s="779">
        <f t="shared" si="1"/>
        <v>311</v>
      </c>
      <c r="H41" s="785">
        <f t="shared" si="4"/>
        <v>0.26203873774241399</v>
      </c>
      <c r="I41" s="730">
        <f t="shared" si="2"/>
        <v>0.2485343255051754</v>
      </c>
      <c r="J41" s="529">
        <f t="shared" si="3"/>
        <v>0.25460990325587507</v>
      </c>
    </row>
    <row r="42" spans="1:10">
      <c r="A42" s="773" t="s">
        <v>637</v>
      </c>
      <c r="B42" s="778">
        <v>0.26231221488600021</v>
      </c>
      <c r="C42" s="304">
        <v>11.650681785114001</v>
      </c>
      <c r="D42" s="779">
        <f t="shared" si="0"/>
        <v>11.912994000000001</v>
      </c>
      <c r="E42" s="778">
        <v>0</v>
      </c>
      <c r="F42" s="304">
        <v>4</v>
      </c>
      <c r="G42" s="779">
        <f t="shared" si="1"/>
        <v>4</v>
      </c>
      <c r="H42" s="785">
        <f t="shared" si="4"/>
        <v>0</v>
      </c>
      <c r="I42" s="730">
        <f t="shared" si="2"/>
        <v>0.34332754715786451</v>
      </c>
      <c r="J42" s="529">
        <f t="shared" si="3"/>
        <v>0.33576781789699545</v>
      </c>
    </row>
    <row r="43" spans="1:10">
      <c r="A43" s="773" t="s">
        <v>638</v>
      </c>
      <c r="B43" s="778">
        <v>0</v>
      </c>
      <c r="C43" s="304">
        <v>1.1244479999999999</v>
      </c>
      <c r="D43" s="779">
        <f t="shared" si="0"/>
        <v>1.1244479999999999</v>
      </c>
      <c r="E43" s="778">
        <v>0</v>
      </c>
      <c r="F43" s="304">
        <v>0</v>
      </c>
      <c r="G43" s="779">
        <f t="shared" si="1"/>
        <v>0</v>
      </c>
      <c r="H43" s="785" t="s">
        <v>565</v>
      </c>
      <c r="I43" s="730">
        <f t="shared" si="2"/>
        <v>0</v>
      </c>
      <c r="J43" s="529">
        <f t="shared" si="3"/>
        <v>0</v>
      </c>
    </row>
    <row r="44" spans="1:10">
      <c r="A44" s="773" t="s">
        <v>639</v>
      </c>
      <c r="B44" s="778">
        <v>6974.09195</v>
      </c>
      <c r="C44" s="304">
        <v>0</v>
      </c>
      <c r="D44" s="779">
        <f t="shared" si="0"/>
        <v>6974.09195</v>
      </c>
      <c r="E44" s="778">
        <v>1879</v>
      </c>
      <c r="F44" s="304">
        <v>0</v>
      </c>
      <c r="G44" s="779">
        <f t="shared" si="1"/>
        <v>1879</v>
      </c>
      <c r="H44" s="785">
        <f t="shared" si="4"/>
        <v>0.26942575656749118</v>
      </c>
      <c r="I44" s="730" t="s">
        <v>565</v>
      </c>
      <c r="J44" s="529">
        <f t="shared" si="3"/>
        <v>0.26942575656749118</v>
      </c>
    </row>
    <row r="45" spans="1:10">
      <c r="A45" s="773" t="s">
        <v>640</v>
      </c>
      <c r="B45" s="778">
        <v>5379.5966187340791</v>
      </c>
      <c r="C45" s="304">
        <v>363.63555726591994</v>
      </c>
      <c r="D45" s="779">
        <f t="shared" si="0"/>
        <v>5743.2321759999995</v>
      </c>
      <c r="E45" s="778">
        <v>1396</v>
      </c>
      <c r="F45" s="304">
        <v>110</v>
      </c>
      <c r="G45" s="779">
        <f t="shared" si="1"/>
        <v>1506</v>
      </c>
      <c r="H45" s="785">
        <f t="shared" si="4"/>
        <v>0.25949901060211933</v>
      </c>
      <c r="I45" s="730">
        <f t="shared" si="2"/>
        <v>0.30250067080090037</v>
      </c>
      <c r="J45" s="529">
        <f t="shared" si="3"/>
        <v>0.26222168177238603</v>
      </c>
    </row>
    <row r="46" spans="1:10">
      <c r="A46" s="773" t="s">
        <v>641</v>
      </c>
      <c r="B46" s="778">
        <v>6.0952547313770538</v>
      </c>
      <c r="C46" s="304">
        <v>1303.7872142686228</v>
      </c>
      <c r="D46" s="779">
        <f t="shared" si="0"/>
        <v>1309.8824689999999</v>
      </c>
      <c r="E46" s="778">
        <v>7</v>
      </c>
      <c r="F46" s="304">
        <v>322</v>
      </c>
      <c r="G46" s="779">
        <f t="shared" si="1"/>
        <v>329</v>
      </c>
      <c r="H46" s="785">
        <f t="shared" si="4"/>
        <v>1.1484343655016604</v>
      </c>
      <c r="I46" s="730">
        <f t="shared" si="2"/>
        <v>0.24697281617432509</v>
      </c>
      <c r="J46" s="529">
        <f t="shared" si="3"/>
        <v>0.25116757250073557</v>
      </c>
    </row>
    <row r="47" spans="1:10">
      <c r="A47" s="773" t="s">
        <v>642</v>
      </c>
      <c r="B47" s="778">
        <v>2060.242170805544</v>
      </c>
      <c r="C47" s="304">
        <v>6.5329194456000009E-2</v>
      </c>
      <c r="D47" s="779">
        <f t="shared" si="0"/>
        <v>2060.3074999999999</v>
      </c>
      <c r="E47" s="778">
        <v>439</v>
      </c>
      <c r="F47" s="304">
        <v>0</v>
      </c>
      <c r="G47" s="779">
        <f t="shared" si="1"/>
        <v>439</v>
      </c>
      <c r="H47" s="785">
        <f t="shared" si="4"/>
        <v>0.21308174651543671</v>
      </c>
      <c r="I47" s="730">
        <f t="shared" si="2"/>
        <v>0</v>
      </c>
      <c r="J47" s="529">
        <f t="shared" si="3"/>
        <v>0.21307499001969368</v>
      </c>
    </row>
    <row r="48" spans="1:10">
      <c r="A48" s="773" t="s">
        <v>643</v>
      </c>
      <c r="B48" s="778">
        <v>1.5343727103039555</v>
      </c>
      <c r="C48" s="304">
        <v>1586.686106289696</v>
      </c>
      <c r="D48" s="779">
        <f t="shared" si="0"/>
        <v>1588.2204790000001</v>
      </c>
      <c r="E48" s="778">
        <v>2</v>
      </c>
      <c r="F48" s="304">
        <v>258</v>
      </c>
      <c r="G48" s="779">
        <f t="shared" si="1"/>
        <v>260</v>
      </c>
      <c r="H48" s="785">
        <f t="shared" si="4"/>
        <v>1.3034642669080088</v>
      </c>
      <c r="I48" s="730">
        <f t="shared" si="2"/>
        <v>0.16260304982647561</v>
      </c>
      <c r="J48" s="529">
        <f t="shared" si="3"/>
        <v>0.16370523075215931</v>
      </c>
    </row>
    <row r="49" spans="1:19">
      <c r="A49" s="773" t="s">
        <v>644</v>
      </c>
      <c r="B49" s="778">
        <v>0</v>
      </c>
      <c r="C49" s="304">
        <v>63.856738</v>
      </c>
      <c r="D49" s="779">
        <f t="shared" si="0"/>
        <v>63.856738</v>
      </c>
      <c r="E49" s="778">
        <v>0</v>
      </c>
      <c r="F49" s="304">
        <v>0</v>
      </c>
      <c r="G49" s="779">
        <f t="shared" si="1"/>
        <v>0</v>
      </c>
      <c r="H49" s="785" t="s">
        <v>565</v>
      </c>
      <c r="I49" s="730">
        <f t="shared" si="2"/>
        <v>0</v>
      </c>
      <c r="J49" s="529">
        <f t="shared" si="3"/>
        <v>0</v>
      </c>
    </row>
    <row r="50" spans="1:19">
      <c r="A50" s="773" t="s">
        <v>645</v>
      </c>
      <c r="B50" s="778">
        <v>103.73642368471201</v>
      </c>
      <c r="C50" s="304">
        <v>1287.5036343152881</v>
      </c>
      <c r="D50" s="779">
        <f t="shared" si="0"/>
        <v>1391.2400580000001</v>
      </c>
      <c r="E50" s="778">
        <v>7</v>
      </c>
      <c r="F50" s="304">
        <v>117</v>
      </c>
      <c r="G50" s="779">
        <f t="shared" si="1"/>
        <v>124</v>
      </c>
      <c r="H50" s="785">
        <f t="shared" si="4"/>
        <v>6.7478709515523941E-2</v>
      </c>
      <c r="I50" s="730">
        <f t="shared" si="2"/>
        <v>9.0873529892769728E-2</v>
      </c>
      <c r="J50" s="529">
        <f t="shared" si="3"/>
        <v>8.9129118506160773E-2</v>
      </c>
    </row>
    <row r="51" spans="1:19">
      <c r="A51" s="773" t="s">
        <v>646</v>
      </c>
      <c r="B51" s="778">
        <v>0</v>
      </c>
      <c r="C51" s="304">
        <v>740.18517900000006</v>
      </c>
      <c r="D51" s="779">
        <f t="shared" si="0"/>
        <v>740.18517900000006</v>
      </c>
      <c r="E51" s="778">
        <v>0</v>
      </c>
      <c r="F51" s="304">
        <v>212</v>
      </c>
      <c r="G51" s="779">
        <f t="shared" si="1"/>
        <v>212</v>
      </c>
      <c r="H51" s="785" t="s">
        <v>565</v>
      </c>
      <c r="I51" s="730">
        <f t="shared" si="2"/>
        <v>0.28641481350168996</v>
      </c>
      <c r="J51" s="529">
        <f t="shared" si="3"/>
        <v>0.28641481350168996</v>
      </c>
    </row>
    <row r="52" spans="1:19">
      <c r="A52" s="773" t="s">
        <v>647</v>
      </c>
      <c r="B52" s="778">
        <v>2963.5452183360003</v>
      </c>
      <c r="C52" s="304">
        <v>6.0836664000000013E-2</v>
      </c>
      <c r="D52" s="779">
        <f t="shared" si="0"/>
        <v>2963.6060550000002</v>
      </c>
      <c r="E52" s="778">
        <v>748</v>
      </c>
      <c r="F52" s="304">
        <v>0</v>
      </c>
      <c r="G52" s="779">
        <f t="shared" si="1"/>
        <v>748</v>
      </c>
      <c r="H52" s="785">
        <f t="shared" si="4"/>
        <v>0.25240040049734558</v>
      </c>
      <c r="I52" s="730">
        <f t="shared" si="2"/>
        <v>0</v>
      </c>
      <c r="J52" s="529">
        <f t="shared" si="3"/>
        <v>0.25239521924245761</v>
      </c>
    </row>
    <row r="53" spans="1:19" ht="13" thickBot="1">
      <c r="A53" s="774" t="s">
        <v>648</v>
      </c>
      <c r="B53" s="780">
        <v>1591.071491168648</v>
      </c>
      <c r="C53" s="313">
        <v>14.939513831352002</v>
      </c>
      <c r="D53" s="781">
        <f t="shared" si="0"/>
        <v>1606.0110050000001</v>
      </c>
      <c r="E53" s="780">
        <v>390</v>
      </c>
      <c r="F53" s="313">
        <v>4</v>
      </c>
      <c r="G53" s="781">
        <f t="shared" si="1"/>
        <v>394</v>
      </c>
      <c r="H53" s="786">
        <f t="shared" si="4"/>
        <v>0.24511783547422092</v>
      </c>
      <c r="I53" s="732">
        <f t="shared" si="2"/>
        <v>0.26774632997799541</v>
      </c>
      <c r="J53" s="733">
        <f t="shared" si="3"/>
        <v>0.24532833135847656</v>
      </c>
    </row>
    <row r="54" spans="1:19" ht="13.5" thickBot="1">
      <c r="A54" s="775" t="s">
        <v>9</v>
      </c>
      <c r="B54" s="782">
        <f>SUM(B6:B53)</f>
        <v>136852.24161135117</v>
      </c>
      <c r="C54" s="315">
        <f t="shared" ref="C54:G54" si="5">SUM(C6:C53)</f>
        <v>37366.782742648815</v>
      </c>
      <c r="D54" s="783">
        <f t="shared" si="5"/>
        <v>174219.02435400002</v>
      </c>
      <c r="E54" s="782">
        <f t="shared" si="5"/>
        <v>32141</v>
      </c>
      <c r="F54" s="315">
        <f t="shared" si="5"/>
        <v>6807</v>
      </c>
      <c r="G54" s="783">
        <f t="shared" si="5"/>
        <v>38948</v>
      </c>
      <c r="H54" s="787">
        <f t="shared" si="4"/>
        <v>0.23485914166665775</v>
      </c>
      <c r="I54" s="735">
        <f t="shared" si="2"/>
        <v>0.18216714151927207</v>
      </c>
      <c r="J54" s="736">
        <f t="shared" si="3"/>
        <v>0.2235576748545014</v>
      </c>
    </row>
    <row r="56" spans="1:19" ht="30" customHeight="1">
      <c r="A56" s="1606" t="s">
        <v>753</v>
      </c>
      <c r="B56" s="1395"/>
      <c r="C56" s="1395"/>
      <c r="D56" s="1395"/>
      <c r="E56" s="1395"/>
      <c r="F56" s="1395"/>
      <c r="G56" s="1395"/>
      <c r="H56" s="1395"/>
      <c r="I56" s="1395"/>
      <c r="J56" s="1395"/>
      <c r="K56" s="330"/>
      <c r="L56" s="330"/>
      <c r="M56" s="330"/>
      <c r="N56" s="330"/>
      <c r="O56" s="330"/>
      <c r="P56" s="330"/>
      <c r="Q56" s="330"/>
      <c r="R56" s="330"/>
      <c r="S56" s="330"/>
    </row>
    <row r="57" spans="1:19" ht="14.5">
      <c r="A57" s="1532" t="s">
        <v>754</v>
      </c>
      <c r="B57" s="1532"/>
      <c r="C57" s="1532"/>
      <c r="D57" s="1532"/>
      <c r="E57" s="1532"/>
      <c r="F57" s="1532"/>
      <c r="G57" s="1532"/>
      <c r="H57" s="1532"/>
      <c r="I57" s="1532"/>
      <c r="J57" s="1532"/>
      <c r="K57" s="330"/>
      <c r="L57" s="330"/>
      <c r="M57" s="330"/>
      <c r="N57" s="330"/>
      <c r="O57" s="330"/>
      <c r="P57" s="330"/>
      <c r="Q57" s="330"/>
      <c r="R57" s="330"/>
      <c r="S57" s="330"/>
    </row>
    <row r="58" spans="1:19" ht="16" customHeight="1">
      <c r="A58" s="1605"/>
      <c r="B58" s="1605"/>
      <c r="C58" s="1605"/>
      <c r="D58" s="1605"/>
      <c r="E58" s="1605"/>
      <c r="F58" s="1605"/>
      <c r="G58" s="1605"/>
      <c r="H58" s="1605"/>
      <c r="I58" s="1605"/>
      <c r="J58" s="1605"/>
    </row>
    <row r="59" spans="1:19" ht="28" customHeight="1">
      <c r="A59" s="1605" t="s">
        <v>161</v>
      </c>
      <c r="B59" s="1605"/>
      <c r="C59" s="1605"/>
      <c r="D59" s="1605"/>
      <c r="E59" s="1605"/>
      <c r="F59" s="1605"/>
      <c r="G59" s="1605"/>
      <c r="H59" s="1605"/>
      <c r="I59" s="1605"/>
      <c r="J59" s="1605"/>
    </row>
    <row r="61" spans="1:19">
      <c r="A61" s="335"/>
    </row>
    <row r="64" spans="1:19">
      <c r="H64" s="378" t="s">
        <v>652</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25" right="0.25" top="0.5" bottom="0.5" header="0.5" footer="0.5"/>
  <pageSetup scale="6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pageSetUpPr fitToPage="1"/>
  </sheetPr>
  <dimension ref="A1:M60"/>
  <sheetViews>
    <sheetView zoomScale="115" zoomScaleNormal="115" workbookViewId="0">
      <selection sqref="A1:M1"/>
    </sheetView>
  </sheetViews>
  <sheetFormatPr defaultColWidth="8.54296875" defaultRowHeight="12.5"/>
  <cols>
    <col min="1" max="1" width="43.453125" style="117" bestFit="1" customWidth="1"/>
    <col min="2" max="2" width="14" style="117" bestFit="1" customWidth="1"/>
    <col min="3" max="4" width="15.54296875" style="117" bestFit="1" customWidth="1"/>
    <col min="5" max="7" width="12.453125" style="117" bestFit="1" customWidth="1"/>
    <col min="8" max="8" width="13.54296875" style="117" customWidth="1"/>
    <col min="9" max="9" width="14.453125" style="117" customWidth="1"/>
    <col min="10" max="10" width="17.453125" style="117" customWidth="1"/>
    <col min="11" max="11" width="10.54296875" style="117" customWidth="1"/>
    <col min="12" max="13" width="8.54296875" style="117"/>
    <col min="14" max="14" width="26.453125" style="117" customWidth="1"/>
    <col min="15" max="19" width="8.54296875" style="117"/>
    <col min="20" max="20" width="35.54296875" style="117" customWidth="1"/>
    <col min="21" max="16384" width="8.54296875" style="117"/>
  </cols>
  <sheetData>
    <row r="1" spans="1:13" s="1248" customFormat="1" ht="15.5">
      <c r="A1" s="1312" t="s">
        <v>54</v>
      </c>
      <c r="B1" s="1313"/>
      <c r="C1" s="1313"/>
      <c r="D1" s="1313"/>
      <c r="E1" s="1313"/>
      <c r="F1" s="1313"/>
      <c r="G1" s="1313"/>
      <c r="H1" s="1313"/>
      <c r="I1" s="1313"/>
      <c r="J1" s="1313"/>
      <c r="K1" s="1313"/>
      <c r="L1" s="1313"/>
      <c r="M1" s="1313"/>
    </row>
    <row r="2" spans="1:13" s="1248" customFormat="1" ht="15.5">
      <c r="A2" s="1302" t="s">
        <v>1</v>
      </c>
      <c r="B2" s="1314"/>
      <c r="C2" s="1314"/>
      <c r="D2" s="1314"/>
      <c r="E2" s="1314"/>
      <c r="F2" s="1314"/>
      <c r="G2" s="1314"/>
      <c r="H2" s="1314"/>
      <c r="I2" s="1314"/>
      <c r="J2" s="1314"/>
      <c r="K2" s="1314"/>
      <c r="L2" s="1314"/>
      <c r="M2" s="1315"/>
    </row>
    <row r="3" spans="1:13" s="1209" customFormat="1" ht="16" thickBot="1">
      <c r="A3" s="1304" t="s">
        <v>785</v>
      </c>
      <c r="B3" s="1305"/>
      <c r="C3" s="1305"/>
      <c r="D3" s="1305"/>
      <c r="E3" s="1305"/>
      <c r="F3" s="1305"/>
      <c r="G3" s="1305"/>
      <c r="H3" s="1305"/>
      <c r="I3" s="1305"/>
      <c r="J3" s="1305"/>
      <c r="K3" s="1305"/>
      <c r="L3" s="1305"/>
      <c r="M3" s="1306"/>
    </row>
    <row r="4" spans="1:13" customFormat="1" ht="16" thickBot="1">
      <c r="A4" s="1316"/>
      <c r="B4" s="1317"/>
      <c r="C4" s="1317"/>
      <c r="D4" s="1317"/>
      <c r="E4" s="1317"/>
      <c r="F4" s="1317"/>
      <c r="G4" s="1317"/>
      <c r="H4" s="1317"/>
      <c r="I4" s="1317"/>
      <c r="J4" s="1317"/>
      <c r="K4" s="1317"/>
      <c r="L4" s="1317"/>
      <c r="M4" s="1317"/>
    </row>
    <row r="5" spans="1:13" customFormat="1" ht="13">
      <c r="A5" s="1318" t="s">
        <v>55</v>
      </c>
      <c r="B5" s="1289" t="s">
        <v>56</v>
      </c>
      <c r="C5" s="1290"/>
      <c r="D5" s="1291"/>
      <c r="E5" s="1289" t="s">
        <v>3</v>
      </c>
      <c r="F5" s="1290"/>
      <c r="G5" s="1291"/>
      <c r="H5" s="1289" t="s">
        <v>4</v>
      </c>
      <c r="I5" s="1290"/>
      <c r="J5" s="1291"/>
      <c r="K5" s="1292" t="s">
        <v>5</v>
      </c>
      <c r="L5" s="1290"/>
      <c r="M5" s="1291"/>
    </row>
    <row r="6" spans="1:13" customFormat="1" ht="13.5" thickBot="1">
      <c r="A6" s="1319"/>
      <c r="B6" s="119" t="s">
        <v>7</v>
      </c>
      <c r="C6" s="120" t="s">
        <v>8</v>
      </c>
      <c r="D6" s="121" t="s">
        <v>9</v>
      </c>
      <c r="E6" s="119" t="s">
        <v>7</v>
      </c>
      <c r="F6" s="120" t="s">
        <v>8</v>
      </c>
      <c r="G6" s="121" t="s">
        <v>9</v>
      </c>
      <c r="H6" s="119" t="s">
        <v>7</v>
      </c>
      <c r="I6" s="120" t="s">
        <v>8</v>
      </c>
      <c r="J6" s="121" t="s">
        <v>9</v>
      </c>
      <c r="K6" s="119" t="s">
        <v>7</v>
      </c>
      <c r="L6" s="120" t="s">
        <v>8</v>
      </c>
      <c r="M6" s="121" t="s">
        <v>9</v>
      </c>
    </row>
    <row r="7" spans="1:13" customFormat="1">
      <c r="A7" s="480" t="s">
        <v>11</v>
      </c>
      <c r="B7" s="467"/>
      <c r="C7" s="468"/>
      <c r="D7" s="469">
        <f t="shared" ref="D7:D10" si="0">B7+C7</f>
        <v>0</v>
      </c>
      <c r="E7" s="467">
        <v>0</v>
      </c>
      <c r="F7" s="468">
        <v>0</v>
      </c>
      <c r="G7" s="469">
        <f t="shared" ref="G7:G10" si="1">E7+F7</f>
        <v>0</v>
      </c>
      <c r="H7" s="467">
        <v>0</v>
      </c>
      <c r="I7" s="468">
        <v>0</v>
      </c>
      <c r="J7" s="469">
        <f t="shared" ref="J7" si="2">H7+I7</f>
        <v>0</v>
      </c>
      <c r="K7" s="470"/>
      <c r="L7" s="471"/>
      <c r="M7" s="472"/>
    </row>
    <row r="8" spans="1:13" customFormat="1">
      <c r="A8" s="466" t="s">
        <v>12</v>
      </c>
      <c r="B8" s="467">
        <v>30413070</v>
      </c>
      <c r="C8" s="468">
        <v>17347343</v>
      </c>
      <c r="D8" s="469">
        <f t="shared" si="0"/>
        <v>47760413</v>
      </c>
      <c r="E8" s="1192">
        <v>239855.32130000001</v>
      </c>
      <c r="F8" s="1065">
        <v>212701.88870000001</v>
      </c>
      <c r="G8" s="469">
        <f t="shared" si="1"/>
        <v>452557.21</v>
      </c>
      <c r="H8" s="1057">
        <v>1176680.1075000002</v>
      </c>
      <c r="I8" s="1058">
        <v>2136527.4024999999</v>
      </c>
      <c r="J8" s="590">
        <f t="shared" ref="J8" si="3">SUM(H8:I8)</f>
        <v>3313207.51</v>
      </c>
      <c r="K8" s="470">
        <f t="shared" ref="K8:K10" si="4">+H8/B8</f>
        <v>3.8689948351152977E-2</v>
      </c>
      <c r="L8" s="471">
        <f t="shared" ref="L8:L10" si="5">I8/C8</f>
        <v>0.12316165089374205</v>
      </c>
      <c r="M8" s="472">
        <f t="shared" ref="M8:M10" si="6">J8/D8</f>
        <v>6.9371416658394469E-2</v>
      </c>
    </row>
    <row r="9" spans="1:13" customFormat="1">
      <c r="A9" s="466" t="s">
        <v>13</v>
      </c>
      <c r="B9" s="467">
        <v>0</v>
      </c>
      <c r="C9" s="468">
        <v>0</v>
      </c>
      <c r="D9" s="469">
        <f t="shared" si="0"/>
        <v>0</v>
      </c>
      <c r="E9" s="467">
        <v>0</v>
      </c>
      <c r="F9" s="468">
        <v>0</v>
      </c>
      <c r="G9" s="469">
        <f t="shared" si="1"/>
        <v>0</v>
      </c>
      <c r="H9" s="467">
        <v>0</v>
      </c>
      <c r="I9" s="468">
        <v>0</v>
      </c>
      <c r="J9" s="469">
        <f t="shared" ref="J9" si="7">H9+I9</f>
        <v>0</v>
      </c>
      <c r="K9" s="470"/>
      <c r="L9" s="471"/>
      <c r="M9" s="472"/>
    </row>
    <row r="10" spans="1:13" customFormat="1">
      <c r="A10" s="475" t="s">
        <v>19</v>
      </c>
      <c r="B10" s="467">
        <v>418485.46790010476</v>
      </c>
      <c r="C10" s="468">
        <v>188249.74010973936</v>
      </c>
      <c r="D10" s="469">
        <f t="shared" si="0"/>
        <v>606735.20800984418</v>
      </c>
      <c r="E10" s="1064">
        <v>19041.797600000002</v>
      </c>
      <c r="F10" s="1065">
        <v>16886.1224</v>
      </c>
      <c r="G10" s="469">
        <f t="shared" si="1"/>
        <v>35927.919999999998</v>
      </c>
      <c r="H10" s="1057">
        <v>73237.133100000006</v>
      </c>
      <c r="I10" s="1058">
        <v>64946.136899999998</v>
      </c>
      <c r="J10" s="590">
        <f t="shared" ref="J10" si="8">SUM(H10:I10)</f>
        <v>138183.27000000002</v>
      </c>
      <c r="K10" s="470">
        <f t="shared" si="4"/>
        <v>0.17500520022234606</v>
      </c>
      <c r="L10" s="471">
        <f t="shared" si="5"/>
        <v>0.34499987549592331</v>
      </c>
      <c r="M10" s="472">
        <f t="shared" si="6"/>
        <v>0.22774888975580598</v>
      </c>
    </row>
    <row r="11" spans="1:13" customFormat="1" ht="13.5" thickBot="1">
      <c r="A11" s="476" t="s">
        <v>57</v>
      </c>
      <c r="B11" s="239">
        <f>SUM(B7:B10)</f>
        <v>30831555.467900105</v>
      </c>
      <c r="C11" s="240">
        <f>SUM(C7:C10)</f>
        <v>17535592.740109738</v>
      </c>
      <c r="D11" s="241">
        <f>SUM(D7:D10)</f>
        <v>48367148.208009847</v>
      </c>
      <c r="E11" s="239">
        <f t="shared" ref="E11:G11" si="9">SUM(E7:E10)</f>
        <v>258897.1189</v>
      </c>
      <c r="F11" s="240">
        <f t="shared" si="9"/>
        <v>229588.0111</v>
      </c>
      <c r="G11" s="241">
        <f t="shared" si="9"/>
        <v>488485.13</v>
      </c>
      <c r="H11" s="239">
        <f t="shared" ref="H11:J11" si="10">SUM(H7:H10)</f>
        <v>1249917.2406000001</v>
      </c>
      <c r="I11" s="240">
        <f t="shared" si="10"/>
        <v>2201473.5393999997</v>
      </c>
      <c r="J11" s="241">
        <f t="shared" si="10"/>
        <v>3451390.78</v>
      </c>
      <c r="K11" s="477">
        <f>+H11/B11</f>
        <v>4.054019401977095E-2</v>
      </c>
      <c r="L11" s="478">
        <f>I11/C11</f>
        <v>0.12554314941202396</v>
      </c>
      <c r="M11" s="479">
        <f>J11/D11</f>
        <v>7.1358161642212176E-2</v>
      </c>
    </row>
    <row r="12" spans="1:13" customFormat="1">
      <c r="A12" s="335"/>
      <c r="B12" s="335"/>
      <c r="C12" s="335"/>
      <c r="D12" s="335"/>
      <c r="E12" s="335"/>
      <c r="F12" s="335"/>
      <c r="G12" s="335"/>
      <c r="H12" s="335"/>
      <c r="I12" s="335"/>
      <c r="J12" s="335"/>
      <c r="K12" s="335"/>
      <c r="L12" s="335"/>
      <c r="M12" s="335"/>
    </row>
    <row r="13" spans="1:13" customFormat="1">
      <c r="A13" t="s">
        <v>58</v>
      </c>
    </row>
    <row r="14" spans="1:13" customFormat="1">
      <c r="A14" t="s">
        <v>59</v>
      </c>
      <c r="G14" s="1135"/>
      <c r="H14" s="1135"/>
      <c r="I14" s="1135"/>
    </row>
    <row r="15" spans="1:13" customFormat="1">
      <c r="A15" s="792" t="s">
        <v>60</v>
      </c>
    </row>
    <row r="16" spans="1:13" customFormat="1">
      <c r="A16" s="792" t="s">
        <v>61</v>
      </c>
    </row>
    <row r="17" spans="1:13" customFormat="1"/>
    <row r="18" spans="1:13" s="1209" customFormat="1" ht="15.5">
      <c r="A18" s="1285" t="s">
        <v>62</v>
      </c>
      <c r="B18" s="1285"/>
      <c r="C18" s="1285"/>
      <c r="D18" s="1285"/>
      <c r="E18" s="1285"/>
      <c r="F18" s="1285"/>
      <c r="G18" s="1285"/>
      <c r="H18" s="1285"/>
      <c r="I18" s="1285"/>
      <c r="J18" s="1285"/>
      <c r="K18" s="1285"/>
      <c r="L18" s="1285"/>
      <c r="M18" s="1285"/>
    </row>
    <row r="19" spans="1:13" customFormat="1" ht="16" thickBot="1">
      <c r="A19" s="1287"/>
      <c r="B19" s="1311"/>
      <c r="C19" s="1311"/>
      <c r="D19" s="1311"/>
      <c r="E19" s="1311"/>
      <c r="F19" s="1311"/>
      <c r="G19" s="1311"/>
      <c r="H19" s="1311"/>
      <c r="I19" s="1311"/>
      <c r="J19" s="1311"/>
      <c r="K19" s="1311"/>
      <c r="L19" s="1311"/>
      <c r="M19" s="1311"/>
    </row>
    <row r="20" spans="1:13" customFormat="1" ht="13">
      <c r="A20" s="218"/>
      <c r="B20" s="1289" t="s">
        <v>63</v>
      </c>
      <c r="C20" s="1290"/>
      <c r="D20" s="1291"/>
      <c r="E20" s="1289" t="s">
        <v>3</v>
      </c>
      <c r="F20" s="1290"/>
      <c r="G20" s="1291"/>
      <c r="H20" s="1289" t="s">
        <v>4</v>
      </c>
      <c r="I20" s="1290"/>
      <c r="J20" s="1291"/>
      <c r="K20" s="1292" t="s">
        <v>5</v>
      </c>
      <c r="L20" s="1290"/>
      <c r="M20" s="1291"/>
    </row>
    <row r="21" spans="1:13" customFormat="1" ht="13.5" thickBot="1">
      <c r="A21" s="118"/>
      <c r="B21" s="119" t="s">
        <v>7</v>
      </c>
      <c r="C21" s="120" t="s">
        <v>8</v>
      </c>
      <c r="D21" s="121" t="s">
        <v>9</v>
      </c>
      <c r="E21" s="119" t="s">
        <v>7</v>
      </c>
      <c r="F21" s="120" t="s">
        <v>8</v>
      </c>
      <c r="G21" s="121" t="s">
        <v>9</v>
      </c>
      <c r="H21" s="119" t="s">
        <v>7</v>
      </c>
      <c r="I21" s="120" t="s">
        <v>8</v>
      </c>
      <c r="J21" s="121" t="s">
        <v>9</v>
      </c>
      <c r="K21" s="119" t="s">
        <v>7</v>
      </c>
      <c r="L21" s="120" t="s">
        <v>8</v>
      </c>
      <c r="M21" s="121" t="s">
        <v>9</v>
      </c>
    </row>
    <row r="22" spans="1:13" customFormat="1">
      <c r="A22" s="447" t="s">
        <v>64</v>
      </c>
      <c r="B22" s="236">
        <v>4637128.7589001758</v>
      </c>
      <c r="C22" s="237">
        <v>4112170.2410998237</v>
      </c>
      <c r="D22" s="238">
        <f t="shared" ref="D22:D23" si="11">B22+C22</f>
        <v>8749299</v>
      </c>
      <c r="E22" s="1066">
        <v>10922.542100000001</v>
      </c>
      <c r="F22" s="1067">
        <v>9686.027900000001</v>
      </c>
      <c r="G22" s="238">
        <f t="shared" ref="G22:G23" si="12">E22+F22</f>
        <v>20608.57</v>
      </c>
      <c r="H22" s="1066">
        <v>62807.173000000003</v>
      </c>
      <c r="I22" s="1067">
        <v>55696.927000000003</v>
      </c>
      <c r="J22" s="238">
        <f t="shared" ref="J22:J23" si="13">H22+I22</f>
        <v>118504.1</v>
      </c>
      <c r="K22" s="130">
        <f t="shared" ref="K22" si="14">+H22/B22</f>
        <v>1.3544409971246188E-2</v>
      </c>
      <c r="L22" s="131">
        <f t="shared" ref="L22" si="15">I22/C22</f>
        <v>1.3544411766645035E-2</v>
      </c>
      <c r="M22" s="132">
        <f t="shared" ref="M22" si="16">J22/D22</f>
        <v>1.3544410815083585E-2</v>
      </c>
    </row>
    <row r="23" spans="1:13" customFormat="1">
      <c r="A23" s="564"/>
      <c r="B23" s="236"/>
      <c r="C23" s="237"/>
      <c r="D23" s="238">
        <f t="shared" si="11"/>
        <v>0</v>
      </c>
      <c r="E23" s="236">
        <v>0</v>
      </c>
      <c r="F23" s="237">
        <v>0</v>
      </c>
      <c r="G23" s="238">
        <f t="shared" si="12"/>
        <v>0</v>
      </c>
      <c r="H23" s="236">
        <v>0</v>
      </c>
      <c r="I23" s="237">
        <v>0</v>
      </c>
      <c r="J23" s="238">
        <f t="shared" si="13"/>
        <v>0</v>
      </c>
      <c r="K23" s="130"/>
      <c r="L23" s="131"/>
      <c r="M23" s="132"/>
    </row>
    <row r="24" spans="1:13" customFormat="1" ht="13.5" thickBot="1">
      <c r="A24" s="476" t="s">
        <v>65</v>
      </c>
      <c r="B24" s="239">
        <f>SUM(B22:B23)</f>
        <v>4637128.7589001758</v>
      </c>
      <c r="C24" s="240">
        <f>SUM(C22:C23)</f>
        <v>4112170.2410998237</v>
      </c>
      <c r="D24" s="241">
        <f>SUM(D22:D23)</f>
        <v>8749299</v>
      </c>
      <c r="E24" s="239">
        <f t="shared" ref="E24:J24" si="17">SUM(E22:E23)</f>
        <v>10922.542100000001</v>
      </c>
      <c r="F24" s="240">
        <f t="shared" si="17"/>
        <v>9686.027900000001</v>
      </c>
      <c r="G24" s="241">
        <f t="shared" si="17"/>
        <v>20608.57</v>
      </c>
      <c r="H24" s="239">
        <f t="shared" si="17"/>
        <v>62807.173000000003</v>
      </c>
      <c r="I24" s="240">
        <f t="shared" si="17"/>
        <v>55696.927000000003</v>
      </c>
      <c r="J24" s="241">
        <f t="shared" si="17"/>
        <v>118504.1</v>
      </c>
      <c r="K24" s="134">
        <f t="shared" ref="K24" si="18">+H24/B24</f>
        <v>1.3544409971246188E-2</v>
      </c>
      <c r="L24" s="135">
        <f t="shared" ref="L24" si="19">I24/C24</f>
        <v>1.3544411766645035E-2</v>
      </c>
      <c r="M24" s="136">
        <f t="shared" ref="M24" si="20">J24/D24</f>
        <v>1.3544410815083585E-2</v>
      </c>
    </row>
    <row r="25" spans="1:13" customFormat="1" ht="13">
      <c r="A25" s="565"/>
      <c r="B25" s="566"/>
      <c r="C25" s="566"/>
      <c r="D25" s="566"/>
      <c r="E25" s="566"/>
      <c r="F25" s="566"/>
      <c r="G25" s="566"/>
      <c r="H25" s="566"/>
      <c r="I25" s="566"/>
      <c r="J25" s="566"/>
      <c r="K25" s="567"/>
      <c r="L25" s="567"/>
      <c r="M25" s="567"/>
    </row>
    <row r="26" spans="1:13" customFormat="1" ht="13">
      <c r="A26" t="s">
        <v>66</v>
      </c>
      <c r="B26" s="566"/>
      <c r="C26" s="566"/>
      <c r="D26" s="566"/>
      <c r="E26" s="566"/>
      <c r="F26" s="566"/>
      <c r="G26" s="566"/>
      <c r="H26" s="566"/>
      <c r="I26" s="566"/>
      <c r="J26" s="566"/>
      <c r="K26" s="567"/>
      <c r="L26" s="567"/>
      <c r="M26" s="567"/>
    </row>
    <row r="27" spans="1:13" customFormat="1" ht="13">
      <c r="A27" s="792" t="s">
        <v>67</v>
      </c>
      <c r="B27" s="566"/>
      <c r="C27" s="566"/>
      <c r="D27" s="566"/>
      <c r="E27" s="566"/>
      <c r="F27" s="566"/>
      <c r="G27" s="566"/>
      <c r="H27" s="566"/>
      <c r="I27" s="566"/>
      <c r="J27" s="566"/>
      <c r="K27" s="567"/>
      <c r="L27" s="567"/>
      <c r="M27" s="567"/>
    </row>
    <row r="28" spans="1:13" customFormat="1" ht="13">
      <c r="B28" s="566"/>
      <c r="C28" s="566"/>
      <c r="D28" s="566"/>
      <c r="E28" s="566"/>
      <c r="F28" s="566"/>
      <c r="G28" s="566"/>
      <c r="H28" s="566"/>
      <c r="I28" s="566"/>
      <c r="J28" s="566"/>
      <c r="K28" s="567"/>
      <c r="L28" s="567"/>
      <c r="M28" s="567"/>
    </row>
    <row r="29" spans="1:13" s="1209" customFormat="1" ht="12.75" customHeight="1">
      <c r="A29" s="1285" t="s">
        <v>68</v>
      </c>
      <c r="B29" s="1285"/>
      <c r="C29" s="1285"/>
      <c r="D29" s="1285"/>
      <c r="E29" s="1285"/>
      <c r="F29" s="1285"/>
      <c r="G29" s="1285"/>
      <c r="H29" s="1285"/>
      <c r="I29" s="1285"/>
      <c r="J29" s="1285"/>
      <c r="K29" s="1285"/>
      <c r="L29" s="1285"/>
      <c r="M29" s="1285"/>
    </row>
    <row r="30" spans="1:13" customFormat="1" ht="12.75" customHeight="1" thickBot="1">
      <c r="A30" s="568"/>
      <c r="B30" s="568"/>
      <c r="C30" s="568"/>
      <c r="D30" s="568"/>
      <c r="E30" s="568"/>
      <c r="F30" s="568"/>
      <c r="G30" s="568"/>
      <c r="H30" s="568"/>
      <c r="I30" s="568"/>
      <c r="J30" s="568"/>
      <c r="K30" s="568"/>
      <c r="L30" s="568"/>
      <c r="M30" s="568"/>
    </row>
    <row r="31" spans="1:13" customFormat="1" ht="12.75" customHeight="1">
      <c r="A31" s="569"/>
      <c r="B31" s="1307" t="s">
        <v>63</v>
      </c>
      <c r="C31" s="1308"/>
      <c r="D31" s="1309"/>
      <c r="E31" s="1307" t="s">
        <v>69</v>
      </c>
      <c r="F31" s="1308"/>
      <c r="G31" s="1309"/>
      <c r="H31" s="1307" t="s">
        <v>4</v>
      </c>
      <c r="I31" s="1308"/>
      <c r="J31" s="1309"/>
      <c r="K31" s="1310" t="s">
        <v>5</v>
      </c>
      <c r="L31" s="1308"/>
      <c r="M31" s="1309"/>
    </row>
    <row r="32" spans="1:13" ht="25.5" customHeight="1" thickBot="1">
      <c r="A32" s="570"/>
      <c r="B32" s="463" t="s">
        <v>7</v>
      </c>
      <c r="C32" s="464" t="s">
        <v>8</v>
      </c>
      <c r="D32" s="465" t="s">
        <v>9</v>
      </c>
      <c r="E32" s="463" t="s">
        <v>7</v>
      </c>
      <c r="F32" s="464" t="s">
        <v>8</v>
      </c>
      <c r="G32" s="465" t="s">
        <v>9</v>
      </c>
      <c r="H32" s="463" t="s">
        <v>7</v>
      </c>
      <c r="I32" s="464" t="s">
        <v>8</v>
      </c>
      <c r="J32" s="465" t="s">
        <v>9</v>
      </c>
      <c r="K32" s="463" t="s">
        <v>7</v>
      </c>
      <c r="L32" s="464" t="s">
        <v>8</v>
      </c>
      <c r="M32" s="465" t="s">
        <v>9</v>
      </c>
    </row>
    <row r="33" spans="1:13" ht="12.75" customHeight="1">
      <c r="A33" s="447" t="s">
        <v>70</v>
      </c>
      <c r="B33" s="242">
        <v>0</v>
      </c>
      <c r="C33" s="243">
        <v>0</v>
      </c>
      <c r="D33" s="244">
        <f t="shared" ref="D33:D34" si="21">B33+C33</f>
        <v>0</v>
      </c>
      <c r="E33" s="242">
        <v>0</v>
      </c>
      <c r="F33" s="243">
        <v>0</v>
      </c>
      <c r="G33" s="244">
        <f t="shared" ref="G33:G34" si="22">E33+F33</f>
        <v>0</v>
      </c>
      <c r="H33" s="242">
        <v>0</v>
      </c>
      <c r="I33" s="243">
        <v>0</v>
      </c>
      <c r="J33" s="244">
        <f t="shared" ref="J33:J34" si="23">H33+I33</f>
        <v>0</v>
      </c>
      <c r="K33" s="571"/>
      <c r="L33" s="572"/>
      <c r="M33" s="573"/>
    </row>
    <row r="34" spans="1:13">
      <c r="A34" s="564"/>
      <c r="B34" s="242">
        <v>0</v>
      </c>
      <c r="C34" s="243">
        <v>0</v>
      </c>
      <c r="D34" s="244">
        <f t="shared" si="21"/>
        <v>0</v>
      </c>
      <c r="E34" s="242">
        <v>0</v>
      </c>
      <c r="F34" s="243">
        <v>0</v>
      </c>
      <c r="G34" s="244">
        <f t="shared" si="22"/>
        <v>0</v>
      </c>
      <c r="H34" s="242">
        <v>0</v>
      </c>
      <c r="I34" s="243">
        <v>0</v>
      </c>
      <c r="J34" s="244">
        <f t="shared" si="23"/>
        <v>0</v>
      </c>
      <c r="K34" s="571"/>
      <c r="L34" s="572"/>
      <c r="M34" s="573"/>
    </row>
    <row r="35" spans="1:13" ht="13.5" thickBot="1">
      <c r="A35" s="476" t="s">
        <v>65</v>
      </c>
      <c r="B35" s="574">
        <f>SUM(B33:B34)</f>
        <v>0</v>
      </c>
      <c r="C35" s="575">
        <f>SUM(C33:C34)</f>
        <v>0</v>
      </c>
      <c r="D35" s="576">
        <v>0</v>
      </c>
      <c r="E35" s="574">
        <f t="shared" ref="E35:J35" si="24">SUM(E33:E34)</f>
        <v>0</v>
      </c>
      <c r="F35" s="575">
        <f t="shared" si="24"/>
        <v>0</v>
      </c>
      <c r="G35" s="576">
        <f t="shared" si="24"/>
        <v>0</v>
      </c>
      <c r="H35" s="574">
        <f t="shared" si="24"/>
        <v>0</v>
      </c>
      <c r="I35" s="575">
        <f t="shared" si="24"/>
        <v>0</v>
      </c>
      <c r="J35" s="576">
        <f t="shared" si="24"/>
        <v>0</v>
      </c>
      <c r="K35" s="577"/>
      <c r="L35" s="578"/>
      <c r="M35" s="579"/>
    </row>
    <row r="36" spans="1:13" ht="13">
      <c r="A36" s="565"/>
      <c r="B36" s="580"/>
      <c r="C36" s="580"/>
      <c r="D36" s="580"/>
      <c r="E36" s="580"/>
      <c r="F36" s="580"/>
      <c r="G36" s="580"/>
      <c r="H36" s="580"/>
      <c r="I36" s="580"/>
      <c r="J36" s="580"/>
      <c r="K36" s="581"/>
      <c r="L36" s="581"/>
      <c r="M36" s="581"/>
    </row>
    <row r="37" spans="1:13" ht="13">
      <c r="A37" t="s">
        <v>71</v>
      </c>
      <c r="B37" s="580"/>
      <c r="C37" s="580"/>
      <c r="D37" s="580"/>
      <c r="E37" s="580"/>
      <c r="F37" s="580"/>
      <c r="G37" s="580"/>
      <c r="H37" s="580"/>
      <c r="I37" s="580"/>
      <c r="J37" s="580"/>
      <c r="K37" s="581"/>
      <c r="L37" s="581"/>
      <c r="M37" s="581"/>
    </row>
    <row r="38" spans="1:13" ht="13">
      <c r="A38" s="565"/>
      <c r="B38" s="580"/>
      <c r="C38" s="580"/>
      <c r="D38" s="580"/>
      <c r="E38" s="580"/>
      <c r="F38" s="580"/>
      <c r="G38" s="580"/>
      <c r="H38" s="580"/>
      <c r="I38" s="580"/>
      <c r="J38" s="580"/>
      <c r="K38" s="581"/>
      <c r="L38" s="581"/>
      <c r="M38" s="581"/>
    </row>
    <row r="39" spans="1:13" s="1210" customFormat="1" ht="15.5">
      <c r="A39" s="1285" t="s">
        <v>72</v>
      </c>
      <c r="B39" s="1285"/>
      <c r="C39" s="1285"/>
      <c r="D39" s="1285"/>
      <c r="E39" s="1285"/>
      <c r="F39" s="1285"/>
      <c r="G39" s="1285"/>
      <c r="H39" s="1285"/>
      <c r="I39" s="1285"/>
      <c r="J39" s="1285"/>
      <c r="K39" s="1285"/>
      <c r="L39" s="1285"/>
      <c r="M39" s="1285"/>
    </row>
    <row r="40" spans="1:13" ht="16" thickBot="1">
      <c r="A40" s="568"/>
      <c r="B40" s="568"/>
      <c r="C40" s="568"/>
      <c r="D40" s="568"/>
      <c r="E40" s="568"/>
      <c r="F40" s="568"/>
      <c r="G40" s="568"/>
      <c r="H40" s="568"/>
      <c r="I40" s="568"/>
      <c r="J40" s="568"/>
      <c r="K40" s="568"/>
      <c r="L40" s="568"/>
      <c r="M40" s="568"/>
    </row>
    <row r="41" spans="1:13" ht="13">
      <c r="A41" s="569"/>
      <c r="B41" s="1307" t="s">
        <v>63</v>
      </c>
      <c r="C41" s="1308"/>
      <c r="D41" s="1309"/>
      <c r="E41" s="1307" t="s">
        <v>69</v>
      </c>
      <c r="F41" s="1308"/>
      <c r="G41" s="1309"/>
      <c r="H41" s="1307" t="s">
        <v>4</v>
      </c>
      <c r="I41" s="1308"/>
      <c r="J41" s="1309"/>
      <c r="K41" s="1310" t="s">
        <v>5</v>
      </c>
      <c r="L41" s="1308"/>
      <c r="M41" s="1309"/>
    </row>
    <row r="42" spans="1:13" ht="13.5" thickBot="1">
      <c r="A42" s="570"/>
      <c r="B42" s="463" t="s">
        <v>7</v>
      </c>
      <c r="C42" s="464" t="s">
        <v>8</v>
      </c>
      <c r="D42" s="465" t="s">
        <v>9</v>
      </c>
      <c r="E42" s="463" t="s">
        <v>7</v>
      </c>
      <c r="F42" s="464" t="s">
        <v>8</v>
      </c>
      <c r="G42" s="465" t="s">
        <v>9</v>
      </c>
      <c r="H42" s="463" t="s">
        <v>7</v>
      </c>
      <c r="I42" s="464" t="s">
        <v>8</v>
      </c>
      <c r="J42" s="465" t="s">
        <v>9</v>
      </c>
      <c r="K42" s="463" t="s">
        <v>7</v>
      </c>
      <c r="L42" s="464" t="s">
        <v>8</v>
      </c>
      <c r="M42" s="465" t="s">
        <v>9</v>
      </c>
    </row>
    <row r="43" spans="1:13">
      <c r="A43" s="447" t="s">
        <v>73</v>
      </c>
      <c r="B43" s="242"/>
      <c r="C43" s="243"/>
      <c r="D43" s="244">
        <f t="shared" ref="D43:D44" si="25">B43+C43</f>
        <v>0</v>
      </c>
      <c r="E43" s="242">
        <v>0</v>
      </c>
      <c r="F43" s="243">
        <v>0</v>
      </c>
      <c r="G43" s="244">
        <f t="shared" ref="G43:G44" si="26">E43+F43</f>
        <v>0</v>
      </c>
      <c r="H43" s="242">
        <v>0</v>
      </c>
      <c r="I43" s="243">
        <v>0</v>
      </c>
      <c r="J43" s="244">
        <f t="shared" ref="J43:J44" si="27">H43+I43</f>
        <v>0</v>
      </c>
      <c r="K43" s="571"/>
      <c r="L43" s="572"/>
      <c r="M43" s="573"/>
    </row>
    <row r="44" spans="1:13">
      <c r="A44" s="564"/>
      <c r="B44" s="242"/>
      <c r="C44" s="243"/>
      <c r="D44" s="244">
        <f t="shared" si="25"/>
        <v>0</v>
      </c>
      <c r="E44" s="242">
        <v>0</v>
      </c>
      <c r="F44" s="243">
        <v>0</v>
      </c>
      <c r="G44" s="244">
        <f t="shared" si="26"/>
        <v>0</v>
      </c>
      <c r="H44" s="242">
        <v>0</v>
      </c>
      <c r="I44" s="243">
        <v>0</v>
      </c>
      <c r="J44" s="244">
        <f t="shared" si="27"/>
        <v>0</v>
      </c>
      <c r="K44" s="571"/>
      <c r="L44" s="572"/>
      <c r="M44" s="573"/>
    </row>
    <row r="45" spans="1:13" ht="13.5" thickBot="1">
      <c r="A45" s="476" t="s">
        <v>65</v>
      </c>
      <c r="B45" s="574">
        <f>SUM(B43:B44)</f>
        <v>0</v>
      </c>
      <c r="C45" s="575">
        <f>SUM(C43:C44)</f>
        <v>0</v>
      </c>
      <c r="D45" s="576">
        <v>0</v>
      </c>
      <c r="E45" s="574">
        <f t="shared" ref="E45:J45" si="28">SUM(E43:E44)</f>
        <v>0</v>
      </c>
      <c r="F45" s="575">
        <f t="shared" si="28"/>
        <v>0</v>
      </c>
      <c r="G45" s="576">
        <f t="shared" si="28"/>
        <v>0</v>
      </c>
      <c r="H45" s="574">
        <f t="shared" si="28"/>
        <v>0</v>
      </c>
      <c r="I45" s="575">
        <f t="shared" si="28"/>
        <v>0</v>
      </c>
      <c r="J45" s="576">
        <f t="shared" si="28"/>
        <v>0</v>
      </c>
      <c r="K45" s="577"/>
      <c r="L45" s="578"/>
      <c r="M45" s="579"/>
    </row>
    <row r="46" spans="1:13" ht="13">
      <c r="A46" s="565"/>
      <c r="B46" s="580"/>
      <c r="C46" s="580"/>
      <c r="D46" s="580"/>
      <c r="E46" s="580"/>
      <c r="F46" s="580"/>
      <c r="G46" s="580"/>
      <c r="H46" s="580"/>
      <c r="I46" s="580"/>
      <c r="J46" s="580"/>
      <c r="K46" s="581"/>
      <c r="L46" s="581"/>
      <c r="M46" s="581"/>
    </row>
    <row r="47" spans="1:13" ht="13">
      <c r="A47" t="s">
        <v>74</v>
      </c>
      <c r="B47" s="580"/>
      <c r="C47" s="580"/>
      <c r="D47" s="580"/>
      <c r="E47" s="580"/>
      <c r="F47" s="580"/>
      <c r="G47" s="580"/>
      <c r="H47" s="580"/>
      <c r="I47" s="580"/>
      <c r="J47" s="580"/>
      <c r="K47" s="581"/>
      <c r="L47" s="581"/>
      <c r="M47" s="581"/>
    </row>
    <row r="48" spans="1:13">
      <c r="A48"/>
      <c r="B48"/>
      <c r="C48"/>
      <c r="D48"/>
      <c r="E48"/>
      <c r="F48"/>
      <c r="G48"/>
      <c r="H48"/>
      <c r="I48"/>
      <c r="J48"/>
      <c r="K48"/>
      <c r="L48"/>
      <c r="M48"/>
    </row>
    <row r="49" spans="1:13" s="1210" customFormat="1" ht="15.5">
      <c r="A49" s="1285" t="s">
        <v>75</v>
      </c>
      <c r="B49" s="1285"/>
      <c r="C49" s="1285"/>
      <c r="D49" s="1285"/>
      <c r="E49" s="1285"/>
      <c r="F49" s="1285"/>
      <c r="G49" s="1285"/>
      <c r="H49" s="1285"/>
      <c r="I49" s="1285"/>
      <c r="J49" s="1285"/>
      <c r="K49" s="1285"/>
      <c r="L49" s="1285"/>
      <c r="M49" s="1285"/>
    </row>
    <row r="50" spans="1:13" ht="16" thickBot="1">
      <c r="A50" s="568"/>
      <c r="B50" s="568"/>
      <c r="C50" s="568"/>
      <c r="D50" s="568"/>
      <c r="E50" s="568"/>
      <c r="F50" s="568"/>
      <c r="G50" s="568"/>
      <c r="H50" s="568"/>
      <c r="I50" s="568"/>
      <c r="J50" s="568"/>
      <c r="K50" s="568"/>
      <c r="L50" s="568"/>
      <c r="M50" s="568"/>
    </row>
    <row r="51" spans="1:13" ht="13">
      <c r="A51" s="569"/>
      <c r="B51" s="1307" t="s">
        <v>24</v>
      </c>
      <c r="C51" s="1308"/>
      <c r="D51" s="1309"/>
      <c r="E51" s="1307" t="s">
        <v>3</v>
      </c>
      <c r="F51" s="1308"/>
      <c r="G51" s="1309"/>
      <c r="H51" s="1307" t="s">
        <v>4</v>
      </c>
      <c r="I51" s="1308"/>
      <c r="J51" s="1309"/>
      <c r="K51" s="1310" t="s">
        <v>5</v>
      </c>
      <c r="L51" s="1308"/>
      <c r="M51" s="1309"/>
    </row>
    <row r="52" spans="1:13" ht="13.5" thickBot="1">
      <c r="B52" s="463" t="s">
        <v>7</v>
      </c>
      <c r="C52" s="464" t="s">
        <v>8</v>
      </c>
      <c r="D52" s="465" t="s">
        <v>9</v>
      </c>
      <c r="E52" s="463" t="s">
        <v>7</v>
      </c>
      <c r="F52" s="464" t="s">
        <v>8</v>
      </c>
      <c r="G52" s="465" t="s">
        <v>9</v>
      </c>
      <c r="H52" s="463" t="s">
        <v>7</v>
      </c>
      <c r="I52" s="464" t="s">
        <v>8</v>
      </c>
      <c r="J52" s="465" t="s">
        <v>9</v>
      </c>
      <c r="K52" s="463" t="s">
        <v>7</v>
      </c>
      <c r="L52" s="464" t="s">
        <v>8</v>
      </c>
      <c r="M52" s="465" t="s">
        <v>9</v>
      </c>
    </row>
    <row r="53" spans="1:13">
      <c r="A53" s="584" t="s">
        <v>76</v>
      </c>
      <c r="B53" s="236">
        <v>2503978</v>
      </c>
      <c r="C53" s="237">
        <v>1467786</v>
      </c>
      <c r="D53" s="238">
        <f>B53+C53</f>
        <v>3971764</v>
      </c>
      <c r="E53" s="236">
        <v>0</v>
      </c>
      <c r="F53" s="237">
        <v>0</v>
      </c>
      <c r="G53" s="238">
        <f t="shared" ref="G53:G54" si="29">E53+F53</f>
        <v>0</v>
      </c>
      <c r="H53" s="236">
        <v>0</v>
      </c>
      <c r="I53" s="237">
        <v>0</v>
      </c>
      <c r="J53" s="238">
        <f t="shared" ref="J53:J54" si="30">H53+I53</f>
        <v>0</v>
      </c>
      <c r="K53" s="130">
        <f>+H53/B53</f>
        <v>0</v>
      </c>
      <c r="L53" s="131">
        <f t="shared" ref="L53:M55" si="31">I53/C53</f>
        <v>0</v>
      </c>
      <c r="M53" s="132">
        <f t="shared" si="31"/>
        <v>0</v>
      </c>
    </row>
    <row r="54" spans="1:13">
      <c r="A54" s="564" t="s">
        <v>18</v>
      </c>
      <c r="B54" s="236">
        <v>689000</v>
      </c>
      <c r="C54" s="237">
        <v>611000</v>
      </c>
      <c r="D54" s="238">
        <f t="shared" ref="D54" si="32">B54+C54</f>
        <v>1300000</v>
      </c>
      <c r="E54" s="236">
        <v>0</v>
      </c>
      <c r="F54" s="237">
        <v>0</v>
      </c>
      <c r="G54" s="238">
        <f t="shared" si="29"/>
        <v>0</v>
      </c>
      <c r="H54" s="236">
        <v>689000</v>
      </c>
      <c r="I54" s="237">
        <v>611000</v>
      </c>
      <c r="J54" s="238">
        <f t="shared" si="30"/>
        <v>1300000</v>
      </c>
      <c r="K54" s="130">
        <f>+H54/B54</f>
        <v>1</v>
      </c>
      <c r="L54" s="131">
        <f t="shared" si="31"/>
        <v>1</v>
      </c>
      <c r="M54" s="132">
        <f t="shared" si="31"/>
        <v>1</v>
      </c>
    </row>
    <row r="55" spans="1:13" ht="13.5" thickBot="1">
      <c r="A55" s="476" t="s">
        <v>65</v>
      </c>
      <c r="B55" s="239">
        <f>SUM(B53:B54)</f>
        <v>3192978</v>
      </c>
      <c r="C55" s="240">
        <f>SUM(C53:C54)</f>
        <v>2078786</v>
      </c>
      <c r="D55" s="241">
        <f>SUM(D53:D54)</f>
        <v>5271764</v>
      </c>
      <c r="E55" s="239">
        <f t="shared" ref="E55:J55" si="33">SUM(E53:E54)</f>
        <v>0</v>
      </c>
      <c r="F55" s="240">
        <f t="shared" si="33"/>
        <v>0</v>
      </c>
      <c r="G55" s="241">
        <f t="shared" si="33"/>
        <v>0</v>
      </c>
      <c r="H55" s="239">
        <f t="shared" si="33"/>
        <v>689000</v>
      </c>
      <c r="I55" s="240">
        <f t="shared" si="33"/>
        <v>611000</v>
      </c>
      <c r="J55" s="241">
        <f t="shared" si="33"/>
        <v>1300000</v>
      </c>
      <c r="K55" s="134">
        <f>+H55/B55</f>
        <v>0.21578601543762593</v>
      </c>
      <c r="L55" s="135">
        <f t="shared" si="31"/>
        <v>0.2939215484422158</v>
      </c>
      <c r="M55" s="136">
        <f t="shared" si="31"/>
        <v>0.2465967748176891</v>
      </c>
    </row>
    <row r="56" spans="1:13">
      <c r="A56"/>
      <c r="B56"/>
      <c r="C56"/>
      <c r="D56"/>
      <c r="E56"/>
      <c r="F56"/>
      <c r="G56"/>
      <c r="H56"/>
      <c r="I56"/>
      <c r="J56"/>
      <c r="K56"/>
      <c r="L56"/>
      <c r="M56"/>
    </row>
    <row r="57" spans="1:13">
      <c r="A57" s="378" t="s">
        <v>77</v>
      </c>
      <c r="B57"/>
      <c r="C57"/>
      <c r="D57"/>
      <c r="E57"/>
      <c r="F57"/>
      <c r="G57"/>
      <c r="H57"/>
      <c r="I57"/>
      <c r="J57"/>
      <c r="K57"/>
      <c r="L57"/>
      <c r="M57"/>
    </row>
    <row r="58" spans="1:13">
      <c r="A58" s="792" t="s">
        <v>78</v>
      </c>
      <c r="B58"/>
      <c r="C58"/>
      <c r="D58"/>
      <c r="E58"/>
      <c r="F58"/>
      <c r="G58"/>
      <c r="H58"/>
      <c r="I58"/>
      <c r="J58"/>
      <c r="K58"/>
      <c r="L58"/>
      <c r="M58"/>
    </row>
    <row r="59" spans="1:13">
      <c r="A59" s="226"/>
      <c r="B59" s="226"/>
      <c r="C59" s="226"/>
      <c r="D59" s="226"/>
      <c r="E59" s="226"/>
      <c r="F59" s="226"/>
      <c r="G59" s="226"/>
      <c r="H59"/>
      <c r="I59"/>
      <c r="J59" s="145"/>
      <c r="K59"/>
      <c r="L59"/>
      <c r="M59"/>
    </row>
    <row r="60" spans="1:13" ht="13">
      <c r="A60" s="1293" t="s">
        <v>21</v>
      </c>
      <c r="B60" s="1293"/>
      <c r="C60" s="1293"/>
      <c r="D60" s="1293"/>
      <c r="E60" s="1293"/>
      <c r="F60" s="1293"/>
      <c r="G60" s="1293"/>
      <c r="H60" s="1293"/>
      <c r="I60" s="1293"/>
      <c r="J60" s="1293"/>
      <c r="K60" s="1293"/>
    </row>
  </sheetData>
  <mergeCells count="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 ref="A29:M29"/>
    <mergeCell ref="B31:D31"/>
    <mergeCell ref="E31:G31"/>
    <mergeCell ref="H31:J31"/>
    <mergeCell ref="K31:M31"/>
    <mergeCell ref="A39:M39"/>
    <mergeCell ref="B41:D41"/>
    <mergeCell ref="E41:G41"/>
    <mergeCell ref="H41:J41"/>
    <mergeCell ref="K41:M41"/>
    <mergeCell ref="A60:K60"/>
    <mergeCell ref="A49:M49"/>
    <mergeCell ref="B51:D51"/>
    <mergeCell ref="E51:G51"/>
    <mergeCell ref="H51:J51"/>
    <mergeCell ref="K51:M51"/>
  </mergeCells>
  <pageMargins left="0.7" right="0.7" top="0.75" bottom="0.75" header="0.3" footer="0.3"/>
  <pageSetup scale="60"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M20"/>
  <sheetViews>
    <sheetView zoomScale="90" zoomScaleNormal="90" workbookViewId="0">
      <selection sqref="A1:M1"/>
    </sheetView>
  </sheetViews>
  <sheetFormatPr defaultColWidth="8.54296875" defaultRowHeight="12.5"/>
  <cols>
    <col min="1" max="1" width="15.81640625" style="378" customWidth="1"/>
    <col min="2" max="2" width="16.1796875" style="378" customWidth="1"/>
    <col min="3" max="4" width="16.54296875" style="378" customWidth="1"/>
    <col min="5" max="5" width="14.81640625" style="378" customWidth="1"/>
    <col min="6" max="6" width="16.453125" style="378" customWidth="1"/>
    <col min="7" max="7" width="18.1796875" style="391" customWidth="1"/>
    <col min="8" max="8" width="19.54296875" style="378" customWidth="1"/>
    <col min="9" max="9" width="12.1796875" style="380" bestFit="1" customWidth="1"/>
    <col min="10" max="11" width="8.54296875" style="380"/>
    <col min="12" max="16384" width="8.54296875" style="378"/>
  </cols>
  <sheetData>
    <row r="1" spans="1:13" ht="15.5">
      <c r="A1" s="1476" t="s">
        <v>755</v>
      </c>
      <c r="B1" s="1476"/>
      <c r="C1" s="1476"/>
      <c r="D1" s="1476"/>
      <c r="E1" s="1476"/>
      <c r="F1" s="1476"/>
      <c r="G1" s="1476"/>
      <c r="H1" s="1476"/>
      <c r="I1" s="1175"/>
      <c r="J1" s="1175"/>
      <c r="K1" s="1175"/>
      <c r="L1" s="1174"/>
      <c r="M1" s="1174"/>
    </row>
    <row r="2" spans="1:13" ht="15.5">
      <c r="A2" s="1477" t="s">
        <v>1</v>
      </c>
      <c r="B2" s="1607"/>
      <c r="C2" s="1607"/>
      <c r="D2" s="1607"/>
      <c r="E2" s="1607"/>
      <c r="F2" s="1607"/>
      <c r="G2" s="1607"/>
      <c r="H2" s="1607"/>
    </row>
    <row r="3" spans="1:13" ht="16" thickBot="1">
      <c r="A3" s="1608" t="s">
        <v>785</v>
      </c>
      <c r="B3" s="1607"/>
      <c r="C3" s="1607"/>
      <c r="D3" s="1607"/>
      <c r="E3" s="1607"/>
      <c r="F3" s="1607"/>
      <c r="G3" s="1607"/>
      <c r="H3" s="1607"/>
    </row>
    <row r="4" spans="1:13" ht="39">
      <c r="A4" s="810" t="s">
        <v>368</v>
      </c>
      <c r="B4" s="811" t="s">
        <v>756</v>
      </c>
      <c r="C4" s="811" t="s">
        <v>655</v>
      </c>
      <c r="D4" s="811" t="s">
        <v>656</v>
      </c>
      <c r="E4" s="811" t="s">
        <v>657</v>
      </c>
      <c r="F4" s="811" t="s">
        <v>757</v>
      </c>
      <c r="G4" s="922" t="s">
        <v>659</v>
      </c>
      <c r="H4" s="812" t="s">
        <v>660</v>
      </c>
      <c r="I4" s="384"/>
      <c r="J4" s="384"/>
    </row>
    <row r="5" spans="1:13" s="380" customFormat="1">
      <c r="A5" s="923" t="s">
        <v>376</v>
      </c>
      <c r="B5" s="543">
        <v>39800</v>
      </c>
      <c r="C5" s="543">
        <v>1343</v>
      </c>
      <c r="D5" s="924">
        <v>3.4000000000000002E-2</v>
      </c>
      <c r="E5" s="925">
        <v>485</v>
      </c>
      <c r="F5" s="925">
        <v>858</v>
      </c>
      <c r="G5" s="924">
        <f>E5/C5</f>
        <v>0.36113179448994787</v>
      </c>
      <c r="H5" s="926">
        <f>F5/B5</f>
        <v>2.1557788944723617E-2</v>
      </c>
      <c r="I5" s="385"/>
      <c r="J5" s="386"/>
    </row>
    <row r="6" spans="1:13">
      <c r="A6" s="923" t="s">
        <v>377</v>
      </c>
      <c r="B6" s="543">
        <v>39689</v>
      </c>
      <c r="C6" s="543">
        <v>1471</v>
      </c>
      <c r="D6" s="924">
        <f>C6/B6</f>
        <v>3.7063166116556225E-2</v>
      </c>
      <c r="E6" s="925">
        <v>514</v>
      </c>
      <c r="F6" s="925">
        <v>957</v>
      </c>
      <c r="G6" s="924">
        <f>E6/C6</f>
        <v>0.34942216179469748</v>
      </c>
      <c r="H6" s="926">
        <f>F6/B6</f>
        <v>2.4112474489153164E-2</v>
      </c>
      <c r="I6" s="385"/>
      <c r="J6" s="386"/>
    </row>
    <row r="7" spans="1:13">
      <c r="A7" s="923" t="s">
        <v>378</v>
      </c>
      <c r="B7" s="543">
        <v>39907</v>
      </c>
      <c r="C7" s="543">
        <v>3669</v>
      </c>
      <c r="D7" s="924">
        <f>C7/B7</f>
        <v>9.1938757611446612E-2</v>
      </c>
      <c r="E7" s="925">
        <v>1214</v>
      </c>
      <c r="F7" s="925">
        <v>2455</v>
      </c>
      <c r="G7" s="924">
        <f>E7/C7</f>
        <v>0.33088034886890161</v>
      </c>
      <c r="H7" s="926">
        <f>F7/B7</f>
        <v>6.1518029418397777E-2</v>
      </c>
      <c r="I7" s="387"/>
      <c r="J7" s="386"/>
    </row>
    <row r="8" spans="1:13">
      <c r="A8" s="923" t="s">
        <v>379</v>
      </c>
      <c r="B8" s="543">
        <v>39730</v>
      </c>
      <c r="C8" s="543">
        <v>2860</v>
      </c>
      <c r="D8" s="924">
        <f>C8/B8</f>
        <v>7.1985904857790078E-2</v>
      </c>
      <c r="E8" s="925"/>
      <c r="F8" s="925"/>
      <c r="G8" s="924"/>
      <c r="H8" s="926"/>
      <c r="I8" s="387"/>
      <c r="J8" s="386"/>
    </row>
    <row r="9" spans="1:13">
      <c r="A9" s="923" t="s">
        <v>380</v>
      </c>
      <c r="B9" s="927">
        <v>39278</v>
      </c>
      <c r="C9" s="927">
        <v>1485</v>
      </c>
      <c r="D9" s="924">
        <f>C9/B9</f>
        <v>3.7807424003258823E-2</v>
      </c>
      <c r="E9" s="925"/>
      <c r="F9" s="925"/>
      <c r="G9" s="924"/>
      <c r="H9" s="926"/>
      <c r="I9" s="387"/>
    </row>
    <row r="10" spans="1:13">
      <c r="A10" s="923" t="s">
        <v>381</v>
      </c>
      <c r="B10" s="543">
        <v>38948</v>
      </c>
      <c r="C10" s="543">
        <v>1413</v>
      </c>
      <c r="D10" s="924">
        <f>C10/B10</f>
        <v>3.6279141419328337E-2</v>
      </c>
      <c r="E10" s="543"/>
      <c r="F10" s="543"/>
      <c r="G10" s="924"/>
      <c r="H10" s="926"/>
      <c r="I10" s="387"/>
    </row>
    <row r="11" spans="1:13">
      <c r="A11" s="923" t="s">
        <v>382</v>
      </c>
      <c r="B11" s="543"/>
      <c r="C11" s="543"/>
      <c r="D11" s="924"/>
      <c r="E11" s="543"/>
      <c r="F11" s="543"/>
      <c r="G11" s="924"/>
      <c r="H11" s="928"/>
      <c r="I11" s="387"/>
    </row>
    <row r="12" spans="1:13">
      <c r="A12" s="923" t="s">
        <v>383</v>
      </c>
      <c r="B12" s="543"/>
      <c r="C12" s="543"/>
      <c r="D12" s="924"/>
      <c r="E12" s="543"/>
      <c r="F12" s="543"/>
      <c r="G12" s="924"/>
      <c r="H12" s="928"/>
      <c r="I12" s="387"/>
      <c r="J12" s="388"/>
    </row>
    <row r="13" spans="1:13">
      <c r="A13" s="923" t="s">
        <v>384</v>
      </c>
      <c r="B13" s="543"/>
      <c r="C13" s="543"/>
      <c r="D13" s="924"/>
      <c r="E13" s="543"/>
      <c r="F13" s="543"/>
      <c r="G13" s="924"/>
      <c r="H13" s="928"/>
      <c r="I13" s="389"/>
      <c r="J13" s="388"/>
      <c r="K13" s="388"/>
    </row>
    <row r="14" spans="1:13">
      <c r="A14" s="923" t="s">
        <v>385</v>
      </c>
      <c r="B14" s="543"/>
      <c r="C14" s="543"/>
      <c r="D14" s="924"/>
      <c r="E14" s="543"/>
      <c r="F14" s="543"/>
      <c r="G14" s="924"/>
      <c r="H14" s="926"/>
      <c r="I14" s="390"/>
    </row>
    <row r="15" spans="1:13">
      <c r="A15" s="923" t="s">
        <v>386</v>
      </c>
      <c r="B15" s="543"/>
      <c r="C15" s="543"/>
      <c r="D15" s="924"/>
      <c r="E15" s="543"/>
      <c r="F15" s="543"/>
      <c r="G15" s="924"/>
      <c r="H15" s="926"/>
      <c r="I15" s="390"/>
    </row>
    <row r="16" spans="1:13" ht="13" thickBot="1">
      <c r="A16" s="929" t="s">
        <v>387</v>
      </c>
      <c r="B16" s="545"/>
      <c r="C16" s="545"/>
      <c r="D16" s="924"/>
      <c r="E16" s="545"/>
      <c r="F16" s="545"/>
      <c r="G16" s="924"/>
      <c r="H16" s="926"/>
      <c r="I16" s="390"/>
    </row>
    <row r="17" spans="1:9" ht="13.5" thickBot="1">
      <c r="A17" s="289" t="s">
        <v>388</v>
      </c>
      <c r="B17" s="290">
        <f>B10</f>
        <v>38948</v>
      </c>
      <c r="C17" s="290">
        <f>SUM(C5:C16)</f>
        <v>12241</v>
      </c>
      <c r="D17" s="291">
        <f>C17/B17</f>
        <v>0.31429084933757828</v>
      </c>
      <c r="E17" s="290">
        <f>SUM(E5:E16)</f>
        <v>2213</v>
      </c>
      <c r="F17" s="290">
        <f>SUM(F5:F16)</f>
        <v>4270</v>
      </c>
      <c r="G17" s="291">
        <f>E17/(SUM(C5:C7))</f>
        <v>0.34135431127564397</v>
      </c>
      <c r="H17" s="941">
        <f>F17/B17</f>
        <v>0.10963335729690869</v>
      </c>
      <c r="I17" s="387"/>
    </row>
    <row r="18" spans="1:9" ht="15.5">
      <c r="A18" s="547"/>
      <c r="B18" s="547"/>
      <c r="C18" s="547"/>
      <c r="D18" s="547"/>
      <c r="E18" s="547"/>
      <c r="F18" s="547"/>
      <c r="G18" s="548"/>
      <c r="H18" s="547"/>
    </row>
    <row r="19" spans="1:9" ht="25.5" customHeight="1">
      <c r="A19" s="1538" t="s">
        <v>661</v>
      </c>
      <c r="B19" s="1539"/>
      <c r="C19" s="1539"/>
      <c r="D19" s="1539"/>
      <c r="E19" s="1539"/>
      <c r="F19" s="1539"/>
      <c r="G19" s="1539"/>
      <c r="H19" s="1539"/>
      <c r="I19" s="276"/>
    </row>
    <row r="20" spans="1:9">
      <c r="A20" s="1609" t="s">
        <v>758</v>
      </c>
      <c r="B20" s="1609"/>
      <c r="C20" s="1609"/>
      <c r="D20" s="1609"/>
      <c r="E20" s="1609"/>
      <c r="F20" s="1609"/>
      <c r="G20" s="1609"/>
      <c r="H20" s="1609"/>
    </row>
  </sheetData>
  <mergeCells count="5">
    <mergeCell ref="A20:H20"/>
    <mergeCell ref="A1:H1"/>
    <mergeCell ref="A2:H2"/>
    <mergeCell ref="A3:H3"/>
    <mergeCell ref="A19:H19"/>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M35"/>
  <sheetViews>
    <sheetView zoomScale="90" zoomScaleNormal="90" workbookViewId="0">
      <selection sqref="A1:M1"/>
    </sheetView>
  </sheetViews>
  <sheetFormatPr defaultColWidth="9.453125" defaultRowHeight="12.5"/>
  <cols>
    <col min="1" max="1" width="48.54296875" style="378" customWidth="1"/>
    <col min="2" max="6" width="9.54296875" style="378" customWidth="1"/>
    <col min="7" max="7" width="12.54296875" style="378" customWidth="1"/>
    <col min="8" max="16384" width="9.453125" style="378"/>
  </cols>
  <sheetData>
    <row r="1" spans="1:13" ht="15.5">
      <c r="A1" s="1476" t="s">
        <v>759</v>
      </c>
      <c r="B1" s="1476"/>
      <c r="C1" s="1476"/>
      <c r="D1" s="1476"/>
      <c r="E1" s="1476"/>
      <c r="F1" s="1476"/>
      <c r="G1" s="1611"/>
      <c r="H1" s="1174"/>
      <c r="I1" s="1174"/>
      <c r="J1" s="1174"/>
      <c r="K1" s="1174"/>
      <c r="L1" s="1174"/>
      <c r="M1" s="1174"/>
    </row>
    <row r="2" spans="1:13" ht="15.5">
      <c r="A2" s="1477" t="s">
        <v>1</v>
      </c>
      <c r="B2" s="1594"/>
      <c r="C2" s="1594"/>
      <c r="D2" s="1594"/>
      <c r="E2" s="1594"/>
      <c r="F2" s="1594"/>
      <c r="G2" s="1611"/>
    </row>
    <row r="3" spans="1:13" ht="16" thickBot="1">
      <c r="A3" s="1504" t="s">
        <v>785</v>
      </c>
      <c r="B3" s="1612"/>
      <c r="C3" s="1612"/>
      <c r="D3" s="1612"/>
      <c r="E3" s="1612"/>
      <c r="F3" s="1612"/>
      <c r="G3" s="1613"/>
    </row>
    <row r="4" spans="1:13" ht="13.5" customHeight="1">
      <c r="A4" s="1474" t="s">
        <v>665</v>
      </c>
      <c r="B4" s="1615" t="s">
        <v>666</v>
      </c>
      <c r="C4" s="1491"/>
      <c r="D4" s="1491"/>
      <c r="E4" s="1586"/>
      <c r="F4" s="1615" t="s">
        <v>667</v>
      </c>
      <c r="G4" s="1616"/>
    </row>
    <row r="5" spans="1:13" ht="13.5" customHeight="1">
      <c r="A5" s="1614"/>
      <c r="B5" s="1619" t="s">
        <v>668</v>
      </c>
      <c r="C5" s="1620"/>
      <c r="D5" s="1620"/>
      <c r="E5" s="1621"/>
      <c r="F5" s="1617"/>
      <c r="G5" s="1618"/>
    </row>
    <row r="6" spans="1:13" ht="24.75" customHeight="1" thickBot="1">
      <c r="A6" s="1475"/>
      <c r="B6" s="738" t="s">
        <v>669</v>
      </c>
      <c r="C6" s="738" t="s">
        <v>670</v>
      </c>
      <c r="D6" s="738" t="s">
        <v>671</v>
      </c>
      <c r="E6" s="738" t="s">
        <v>482</v>
      </c>
      <c r="F6" s="936" t="s">
        <v>672</v>
      </c>
      <c r="G6" s="739" t="s">
        <v>673</v>
      </c>
    </row>
    <row r="7" spans="1:13" ht="13">
      <c r="A7" s="931" t="s">
        <v>674</v>
      </c>
      <c r="B7" s="932"/>
      <c r="C7" s="933" t="s">
        <v>675</v>
      </c>
      <c r="D7" s="934"/>
      <c r="E7" s="933" t="s">
        <v>676</v>
      </c>
      <c r="F7" s="935">
        <v>0</v>
      </c>
      <c r="G7" s="937">
        <v>0</v>
      </c>
    </row>
    <row r="8" spans="1:13" ht="13">
      <c r="A8" s="549" t="s">
        <v>677</v>
      </c>
      <c r="B8" s="550"/>
      <c r="C8" s="550" t="s">
        <v>675</v>
      </c>
      <c r="D8" s="551"/>
      <c r="E8" s="550"/>
      <c r="F8" s="930">
        <v>0</v>
      </c>
      <c r="G8" s="938">
        <v>0</v>
      </c>
    </row>
    <row r="9" spans="1:13">
      <c r="A9" s="552" t="s">
        <v>678</v>
      </c>
      <c r="B9" s="553"/>
      <c r="C9" s="553" t="s">
        <v>675</v>
      </c>
      <c r="D9" s="554"/>
      <c r="E9" s="553"/>
      <c r="F9" s="930">
        <v>0</v>
      </c>
      <c r="G9" s="938">
        <v>0</v>
      </c>
    </row>
    <row r="10" spans="1:13">
      <c r="A10" s="552" t="s">
        <v>679</v>
      </c>
      <c r="B10" s="553"/>
      <c r="C10" s="553" t="s">
        <v>675</v>
      </c>
      <c r="D10" s="554"/>
      <c r="E10" s="553"/>
      <c r="F10" s="930">
        <v>0</v>
      </c>
      <c r="G10" s="938">
        <v>0</v>
      </c>
    </row>
    <row r="11" spans="1:13">
      <c r="A11" s="552" t="s">
        <v>680</v>
      </c>
      <c r="B11" s="553"/>
      <c r="C11" s="553" t="s">
        <v>675</v>
      </c>
      <c r="D11" s="554"/>
      <c r="E11" s="553" t="s">
        <v>676</v>
      </c>
      <c r="F11" s="930">
        <v>0</v>
      </c>
      <c r="G11" s="938">
        <v>0</v>
      </c>
    </row>
    <row r="12" spans="1:13">
      <c r="A12" s="552" t="s">
        <v>681</v>
      </c>
      <c r="B12" s="553"/>
      <c r="C12" s="553" t="s">
        <v>675</v>
      </c>
      <c r="D12" s="554"/>
      <c r="E12" s="553"/>
      <c r="F12" s="930">
        <v>0</v>
      </c>
      <c r="G12" s="938">
        <v>2</v>
      </c>
    </row>
    <row r="13" spans="1:13">
      <c r="A13" s="552" t="s">
        <v>682</v>
      </c>
      <c r="B13" s="553"/>
      <c r="C13" s="553" t="s">
        <v>675</v>
      </c>
      <c r="D13" s="554"/>
      <c r="E13" s="553"/>
      <c r="F13" s="930">
        <v>0</v>
      </c>
      <c r="G13" s="938">
        <v>0</v>
      </c>
    </row>
    <row r="14" spans="1:13">
      <c r="A14" s="552" t="s">
        <v>683</v>
      </c>
      <c r="B14" s="553"/>
      <c r="C14" s="553" t="s">
        <v>675</v>
      </c>
      <c r="D14" s="554"/>
      <c r="E14" s="553" t="s">
        <v>676</v>
      </c>
      <c r="F14" s="930">
        <v>0</v>
      </c>
      <c r="G14" s="938">
        <v>0</v>
      </c>
    </row>
    <row r="15" spans="1:13">
      <c r="A15" s="552" t="s">
        <v>684</v>
      </c>
      <c r="B15" s="555"/>
      <c r="C15" s="556" t="s">
        <v>675</v>
      </c>
      <c r="D15" s="557"/>
      <c r="E15" s="556" t="s">
        <v>676</v>
      </c>
      <c r="F15" s="930">
        <v>0</v>
      </c>
      <c r="G15" s="938">
        <v>0</v>
      </c>
    </row>
    <row r="16" spans="1:13">
      <c r="A16" s="552" t="s">
        <v>685</v>
      </c>
      <c r="B16" s="555"/>
      <c r="C16" s="556" t="s">
        <v>675</v>
      </c>
      <c r="D16" s="557"/>
      <c r="E16" s="556" t="s">
        <v>676</v>
      </c>
      <c r="F16" s="930">
        <v>0</v>
      </c>
      <c r="G16" s="938">
        <v>0</v>
      </c>
    </row>
    <row r="17" spans="1:7">
      <c r="A17" s="552" t="s">
        <v>686</v>
      </c>
      <c r="B17" s="555"/>
      <c r="C17" s="556" t="s">
        <v>675</v>
      </c>
      <c r="D17" s="557"/>
      <c r="E17" s="556"/>
      <c r="F17" s="930">
        <v>0</v>
      </c>
      <c r="G17" s="938">
        <v>0</v>
      </c>
    </row>
    <row r="18" spans="1:7">
      <c r="A18" s="552" t="s">
        <v>687</v>
      </c>
      <c r="B18" s="555"/>
      <c r="C18" s="556" t="s">
        <v>675</v>
      </c>
      <c r="D18" s="557"/>
      <c r="E18" s="556"/>
      <c r="F18" s="930">
        <v>0</v>
      </c>
      <c r="G18" s="938">
        <v>0</v>
      </c>
    </row>
    <row r="19" spans="1:7" ht="13">
      <c r="A19" s="552" t="s">
        <v>688</v>
      </c>
      <c r="B19" s="558"/>
      <c r="C19" s="553" t="s">
        <v>675</v>
      </c>
      <c r="D19" s="554"/>
      <c r="E19" s="553"/>
      <c r="F19" s="930">
        <v>0</v>
      </c>
      <c r="G19" s="938">
        <v>0</v>
      </c>
    </row>
    <row r="20" spans="1:7">
      <c r="A20" s="552" t="s">
        <v>689</v>
      </c>
      <c r="B20" s="553"/>
      <c r="C20" s="553" t="s">
        <v>675</v>
      </c>
      <c r="D20" s="554"/>
      <c r="E20" s="553"/>
      <c r="F20" s="930">
        <v>0</v>
      </c>
      <c r="G20" s="938">
        <v>0</v>
      </c>
    </row>
    <row r="21" spans="1:7">
      <c r="A21" s="559" t="s">
        <v>690</v>
      </c>
      <c r="B21" s="553"/>
      <c r="C21" s="553" t="s">
        <v>675</v>
      </c>
      <c r="D21" s="554"/>
      <c r="E21" s="553"/>
      <c r="F21" s="930">
        <v>0</v>
      </c>
      <c r="G21" s="938">
        <v>0</v>
      </c>
    </row>
    <row r="22" spans="1:7">
      <c r="A22" s="559" t="s">
        <v>691</v>
      </c>
      <c r="B22" s="553"/>
      <c r="C22" s="553" t="s">
        <v>675</v>
      </c>
      <c r="D22" s="554"/>
      <c r="E22" s="553" t="s">
        <v>676</v>
      </c>
      <c r="F22" s="930">
        <v>0</v>
      </c>
      <c r="G22" s="938">
        <v>0</v>
      </c>
    </row>
    <row r="23" spans="1:7">
      <c r="A23" s="559" t="s">
        <v>692</v>
      </c>
      <c r="B23" s="553"/>
      <c r="C23" s="553" t="s">
        <v>675</v>
      </c>
      <c r="D23" s="554"/>
      <c r="E23" s="553" t="s">
        <v>676</v>
      </c>
      <c r="F23" s="930">
        <v>0</v>
      </c>
      <c r="G23" s="938">
        <v>0</v>
      </c>
    </row>
    <row r="24" spans="1:7">
      <c r="A24" s="552" t="s">
        <v>693</v>
      </c>
      <c r="B24" s="553"/>
      <c r="C24" s="553" t="s">
        <v>675</v>
      </c>
      <c r="D24" s="554"/>
      <c r="E24" s="553"/>
      <c r="F24" s="930">
        <v>0</v>
      </c>
      <c r="G24" s="938">
        <v>0</v>
      </c>
    </row>
    <row r="25" spans="1:7">
      <c r="A25" s="552" t="s">
        <v>694</v>
      </c>
      <c r="B25" s="553"/>
      <c r="C25" s="553" t="s">
        <v>675</v>
      </c>
      <c r="D25" s="554"/>
      <c r="E25" s="553"/>
      <c r="F25" s="930">
        <v>0</v>
      </c>
      <c r="G25" s="938">
        <v>0</v>
      </c>
    </row>
    <row r="26" spans="1:7">
      <c r="A26" s="552" t="s">
        <v>695</v>
      </c>
      <c r="B26" s="553"/>
      <c r="C26" s="553" t="s">
        <v>675</v>
      </c>
      <c r="D26" s="554"/>
      <c r="E26" s="553"/>
      <c r="F26" s="930">
        <v>0</v>
      </c>
      <c r="G26" s="938">
        <v>0</v>
      </c>
    </row>
    <row r="27" spans="1:7">
      <c r="A27" s="552" t="s">
        <v>696</v>
      </c>
      <c r="B27" s="553"/>
      <c r="C27" s="553" t="s">
        <v>675</v>
      </c>
      <c r="D27" s="554"/>
      <c r="E27" s="553" t="s">
        <v>676</v>
      </c>
      <c r="F27" s="930">
        <v>0</v>
      </c>
      <c r="G27" s="938">
        <v>0</v>
      </c>
    </row>
    <row r="28" spans="1:7">
      <c r="A28" s="552" t="s">
        <v>697</v>
      </c>
      <c r="B28" s="553"/>
      <c r="C28" s="553" t="s">
        <v>675</v>
      </c>
      <c r="D28" s="554"/>
      <c r="E28" s="553"/>
      <c r="F28" s="930">
        <v>0</v>
      </c>
      <c r="G28" s="938">
        <v>0</v>
      </c>
    </row>
    <row r="29" spans="1:7">
      <c r="A29" s="552" t="s">
        <v>698</v>
      </c>
      <c r="B29" s="553"/>
      <c r="C29" s="553" t="s">
        <v>675</v>
      </c>
      <c r="D29" s="554"/>
      <c r="E29" s="553"/>
      <c r="F29" s="930">
        <v>0</v>
      </c>
      <c r="G29" s="938">
        <v>0</v>
      </c>
    </row>
    <row r="30" spans="1:7">
      <c r="A30" s="552" t="s">
        <v>699</v>
      </c>
      <c r="B30" s="553"/>
      <c r="C30" s="553" t="s">
        <v>675</v>
      </c>
      <c r="D30" s="554"/>
      <c r="E30" s="553"/>
      <c r="F30" s="930">
        <v>0</v>
      </c>
      <c r="G30" s="938">
        <v>0</v>
      </c>
    </row>
    <row r="31" spans="1:7" ht="13">
      <c r="A31" s="805" t="s">
        <v>700</v>
      </c>
      <c r="B31" s="939"/>
      <c r="C31" s="940"/>
      <c r="D31" s="940"/>
      <c r="E31" s="940"/>
      <c r="F31" s="808">
        <v>1</v>
      </c>
      <c r="G31" s="809">
        <v>2</v>
      </c>
    </row>
    <row r="32" spans="1:7" ht="28.5" customHeight="1">
      <c r="A32" s="326"/>
      <c r="B32" s="560"/>
      <c r="C32" s="560"/>
      <c r="D32" s="560"/>
      <c r="E32" s="560"/>
      <c r="F32" s="561"/>
      <c r="G32" s="561"/>
    </row>
    <row r="33" spans="1:11" ht="26.25" customHeight="1">
      <c r="A33" s="1610" t="s">
        <v>701</v>
      </c>
      <c r="B33" s="1610"/>
      <c r="C33" s="1610"/>
      <c r="D33" s="1610"/>
      <c r="E33" s="1610"/>
      <c r="F33" s="1610"/>
      <c r="G33" s="1610"/>
    </row>
    <row r="34" spans="1:11" ht="16" customHeight="1">
      <c r="A34" s="562"/>
      <c r="B34" s="562"/>
      <c r="C34" s="562"/>
      <c r="D34" s="562"/>
      <c r="E34" s="562"/>
      <c r="F34" s="562"/>
      <c r="G34" s="562"/>
    </row>
    <row r="35" spans="1:11" ht="29.5" customHeight="1">
      <c r="A35" s="1609" t="s">
        <v>161</v>
      </c>
      <c r="B35" s="1609"/>
      <c r="C35" s="1609"/>
      <c r="D35" s="1609"/>
      <c r="E35" s="1609"/>
      <c r="F35" s="1609"/>
      <c r="G35" s="1609"/>
      <c r="H35" s="563"/>
      <c r="I35" s="563"/>
      <c r="J35" s="563"/>
      <c r="K35" s="563"/>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I101"/>
  <sheetViews>
    <sheetView zoomScale="85" zoomScaleNormal="85" workbookViewId="0">
      <selection sqref="A1:M1"/>
    </sheetView>
  </sheetViews>
  <sheetFormatPr defaultColWidth="9.453125" defaultRowHeight="12.5"/>
  <cols>
    <col min="1" max="1" width="51.453125" bestFit="1" customWidth="1"/>
    <col min="2" max="2" width="6.54296875" style="4" customWidth="1"/>
    <col min="3" max="3" width="9.81640625" customWidth="1"/>
    <col min="4" max="4" width="13.453125" customWidth="1"/>
    <col min="5" max="5" width="9.81640625" customWidth="1"/>
    <col min="6" max="6" width="10.54296875" customWidth="1"/>
    <col min="7" max="7" width="15" bestFit="1" customWidth="1"/>
    <col min="8" max="8" width="12" customWidth="1"/>
    <col min="9" max="9" width="14" bestFit="1" customWidth="1"/>
  </cols>
  <sheetData>
    <row r="1" spans="1:8" s="1209" customFormat="1" ht="15.5">
      <c r="A1" s="1324" t="s">
        <v>79</v>
      </c>
      <c r="B1" s="1324"/>
      <c r="C1" s="1324"/>
      <c r="D1" s="1324"/>
      <c r="E1" s="1324"/>
      <c r="F1" s="1324"/>
      <c r="G1" s="1324"/>
      <c r="H1" s="1324"/>
    </row>
    <row r="2" spans="1:8" s="1209" customFormat="1" ht="15.75" customHeight="1">
      <c r="A2" s="1285" t="s">
        <v>1</v>
      </c>
      <c r="B2" s="1285"/>
      <c r="C2" s="1285"/>
      <c r="D2" s="1285"/>
      <c r="E2" s="1285"/>
      <c r="F2" s="1285"/>
      <c r="G2" s="1285"/>
      <c r="H2" s="1285"/>
    </row>
    <row r="3" spans="1:8" s="1209" customFormat="1" ht="15.75" customHeight="1">
      <c r="A3" s="1287" t="s">
        <v>785</v>
      </c>
      <c r="B3" s="1287"/>
      <c r="C3" s="1287"/>
      <c r="D3" s="1287"/>
      <c r="E3" s="1287"/>
      <c r="F3" s="1287"/>
      <c r="G3" s="1287"/>
      <c r="H3" s="1287"/>
    </row>
    <row r="4" spans="1:8" ht="15.75" customHeight="1" thickBot="1">
      <c r="A4" s="58"/>
      <c r="B4" s="977"/>
      <c r="C4" s="59"/>
      <c r="D4" s="59"/>
      <c r="E4" s="59"/>
      <c r="F4" s="59"/>
      <c r="G4" s="59"/>
      <c r="H4" s="59"/>
    </row>
    <row r="5" spans="1:8" ht="15.75" customHeight="1" thickBot="1">
      <c r="A5" s="61"/>
      <c r="B5" s="1325" t="s">
        <v>80</v>
      </c>
      <c r="C5" s="1325"/>
      <c r="D5" s="1325"/>
      <c r="E5" s="1325"/>
      <c r="F5" s="1325"/>
      <c r="G5" s="1325"/>
      <c r="H5" s="1326"/>
    </row>
    <row r="6" spans="1:8" ht="12.75" customHeight="1" thickBot="1">
      <c r="A6" s="220"/>
      <c r="B6" s="978"/>
      <c r="C6" s="1327" t="s">
        <v>81</v>
      </c>
      <c r="D6" s="1327"/>
      <c r="E6" s="1327"/>
      <c r="F6" s="1327"/>
      <c r="G6" s="1327"/>
      <c r="H6" s="1327"/>
    </row>
    <row r="7" spans="1:8" ht="26">
      <c r="A7" s="62" t="s">
        <v>82</v>
      </c>
      <c r="B7" s="63" t="s">
        <v>83</v>
      </c>
      <c r="C7" s="428" t="s">
        <v>84</v>
      </c>
      <c r="D7" s="428" t="s">
        <v>85</v>
      </c>
      <c r="E7" s="428" t="s">
        <v>86</v>
      </c>
      <c r="F7" s="428" t="s">
        <v>87</v>
      </c>
      <c r="G7" s="429" t="s">
        <v>88</v>
      </c>
      <c r="H7" s="428" t="s">
        <v>89</v>
      </c>
    </row>
    <row r="8" spans="1:8" ht="12.75" customHeight="1">
      <c r="A8" s="64" t="s">
        <v>23</v>
      </c>
      <c r="B8" s="979"/>
      <c r="C8" s="157"/>
      <c r="D8" s="157"/>
      <c r="E8" s="157"/>
      <c r="F8" s="157"/>
      <c r="G8" s="157"/>
      <c r="H8" s="157"/>
    </row>
    <row r="9" spans="1:8">
      <c r="A9" s="628" t="s">
        <v>90</v>
      </c>
      <c r="B9" s="980" t="s">
        <v>91</v>
      </c>
      <c r="C9" s="158">
        <v>1282</v>
      </c>
      <c r="D9" s="158">
        <v>237170</v>
      </c>
      <c r="E9" s="158">
        <v>42.690600000000003</v>
      </c>
      <c r="F9" s="158">
        <v>24638</v>
      </c>
      <c r="G9" s="158">
        <v>1158257.9099999999</v>
      </c>
      <c r="H9" s="167">
        <v>2.2497856613779506E-2</v>
      </c>
    </row>
    <row r="10" spans="1:8">
      <c r="A10" s="628" t="s">
        <v>92</v>
      </c>
      <c r="B10" s="980" t="s">
        <v>91</v>
      </c>
      <c r="C10" s="158">
        <v>3604</v>
      </c>
      <c r="D10" s="158">
        <v>2005137.2690000001</v>
      </c>
      <c r="E10" s="158">
        <v>280.71879200000001</v>
      </c>
      <c r="F10" s="158">
        <v>0</v>
      </c>
      <c r="G10" s="158">
        <v>3613792.16</v>
      </c>
      <c r="H10" s="167">
        <v>7.019384641861029E-2</v>
      </c>
    </row>
    <row r="11" spans="1:8" ht="12.75" customHeight="1">
      <c r="A11" s="628" t="s">
        <v>93</v>
      </c>
      <c r="B11" s="980" t="s">
        <v>91</v>
      </c>
      <c r="C11" s="158">
        <v>0</v>
      </c>
      <c r="D11" s="158">
        <v>0</v>
      </c>
      <c r="E11" s="158">
        <v>0</v>
      </c>
      <c r="F11" s="158">
        <v>0</v>
      </c>
      <c r="G11" s="158">
        <v>0</v>
      </c>
      <c r="H11" s="167">
        <v>0</v>
      </c>
    </row>
    <row r="12" spans="1:8" ht="12.75" customHeight="1">
      <c r="A12" s="628" t="s">
        <v>94</v>
      </c>
      <c r="B12" s="980" t="s">
        <v>91</v>
      </c>
      <c r="C12" s="158">
        <v>0</v>
      </c>
      <c r="D12" s="158">
        <v>0</v>
      </c>
      <c r="E12" s="158">
        <v>0</v>
      </c>
      <c r="F12" s="158">
        <v>0</v>
      </c>
      <c r="G12" s="158">
        <v>0</v>
      </c>
      <c r="H12" s="167">
        <v>0</v>
      </c>
    </row>
    <row r="13" spans="1:8" ht="12.75" customHeight="1">
      <c r="A13" s="628" t="s">
        <v>95</v>
      </c>
      <c r="B13" s="980" t="s">
        <v>91</v>
      </c>
      <c r="C13" s="158">
        <v>0</v>
      </c>
      <c r="D13" s="158">
        <v>0</v>
      </c>
      <c r="E13" s="158">
        <v>0</v>
      </c>
      <c r="F13" s="158">
        <v>0</v>
      </c>
      <c r="G13" s="158">
        <v>0</v>
      </c>
      <c r="H13" s="167">
        <v>0</v>
      </c>
    </row>
    <row r="14" spans="1:8" ht="13">
      <c r="A14" s="65" t="s">
        <v>26</v>
      </c>
      <c r="B14" s="157"/>
      <c r="C14" s="70"/>
      <c r="D14" s="70"/>
      <c r="E14" s="70"/>
      <c r="F14" s="70"/>
      <c r="G14" s="70"/>
      <c r="H14" s="1211"/>
    </row>
    <row r="15" spans="1:8">
      <c r="A15" s="628" t="s">
        <v>96</v>
      </c>
      <c r="B15" s="981" t="s">
        <v>91</v>
      </c>
      <c r="C15" s="158"/>
      <c r="D15" s="158"/>
      <c r="E15" s="158"/>
      <c r="F15" s="158"/>
      <c r="G15" s="158"/>
      <c r="H15" s="167"/>
    </row>
    <row r="16" spans="1:8">
      <c r="A16" s="628" t="s">
        <v>97</v>
      </c>
      <c r="B16" s="981" t="s">
        <v>98</v>
      </c>
      <c r="C16" s="158">
        <v>26265</v>
      </c>
      <c r="D16" s="158">
        <v>159471.97600000002</v>
      </c>
      <c r="E16" s="158">
        <v>22.326409999999999</v>
      </c>
      <c r="F16" s="158">
        <v>132621.1122</v>
      </c>
      <c r="G16" s="158">
        <v>2459306.0599999996</v>
      </c>
      <c r="H16" s="167">
        <v>4.7769252969987498E-2</v>
      </c>
    </row>
    <row r="17" spans="1:8">
      <c r="A17" s="628" t="s">
        <v>99</v>
      </c>
      <c r="B17" s="981" t="s">
        <v>98</v>
      </c>
      <c r="C17" s="158">
        <v>3434</v>
      </c>
      <c r="D17" s="158">
        <v>14580</v>
      </c>
      <c r="E17" s="158">
        <v>0</v>
      </c>
      <c r="F17" s="158">
        <v>13601.4774</v>
      </c>
      <c r="G17" s="158">
        <v>18404.59</v>
      </c>
      <c r="H17" s="167">
        <v>3.5748845164838996E-4</v>
      </c>
    </row>
    <row r="18" spans="1:8">
      <c r="A18" s="628" t="s">
        <v>100</v>
      </c>
      <c r="B18" s="981" t="s">
        <v>98</v>
      </c>
      <c r="C18" s="158">
        <v>765</v>
      </c>
      <c r="D18" s="158">
        <v>0</v>
      </c>
      <c r="E18" s="158">
        <v>0</v>
      </c>
      <c r="F18" s="158">
        <v>5978.7809999999999</v>
      </c>
      <c r="G18" s="158">
        <v>1728774.25</v>
      </c>
      <c r="H18" s="167">
        <v>3.3579494565328896E-2</v>
      </c>
    </row>
    <row r="19" spans="1:8">
      <c r="A19" s="628" t="s">
        <v>101</v>
      </c>
      <c r="B19" s="981" t="s">
        <v>98</v>
      </c>
      <c r="C19" s="158"/>
      <c r="D19" s="158"/>
      <c r="E19" s="158"/>
      <c r="F19" s="158"/>
      <c r="G19" s="158"/>
      <c r="H19" s="167"/>
    </row>
    <row r="20" spans="1:8">
      <c r="A20" s="628" t="s">
        <v>102</v>
      </c>
      <c r="B20" s="981" t="s">
        <v>91</v>
      </c>
      <c r="C20" s="158">
        <v>13</v>
      </c>
      <c r="D20" s="158">
        <v>20878.259999999998</v>
      </c>
      <c r="E20" s="158">
        <v>2.7510599999999998</v>
      </c>
      <c r="F20" s="158">
        <v>0</v>
      </c>
      <c r="G20" s="158">
        <v>27096.22</v>
      </c>
      <c r="H20" s="167">
        <v>5.263135844549722E-4</v>
      </c>
    </row>
    <row r="21" spans="1:8">
      <c r="A21" s="628" t="s">
        <v>103</v>
      </c>
      <c r="B21" s="981" t="s">
        <v>91</v>
      </c>
      <c r="C21" s="158">
        <v>84</v>
      </c>
      <c r="D21" s="158">
        <v>4</v>
      </c>
      <c r="E21" s="158">
        <v>0</v>
      </c>
      <c r="F21" s="158">
        <v>159.4</v>
      </c>
      <c r="G21" s="158">
        <v>8186.5199999999995</v>
      </c>
      <c r="H21" s="167">
        <v>1.5901393941340596E-4</v>
      </c>
    </row>
    <row r="22" spans="1:8">
      <c r="A22" s="628" t="s">
        <v>104</v>
      </c>
      <c r="B22" s="981" t="s">
        <v>91</v>
      </c>
      <c r="C22" s="158"/>
      <c r="D22" s="158"/>
      <c r="E22" s="158"/>
      <c r="F22" s="158"/>
      <c r="G22" s="158"/>
      <c r="H22" s="167"/>
    </row>
    <row r="23" spans="1:8">
      <c r="A23" s="628" t="s">
        <v>105</v>
      </c>
      <c r="B23" s="981"/>
      <c r="C23" s="158">
        <v>0</v>
      </c>
      <c r="D23" s="158">
        <v>0</v>
      </c>
      <c r="E23" s="158">
        <v>0</v>
      </c>
      <c r="F23" s="158">
        <v>0</v>
      </c>
      <c r="G23" s="158">
        <v>0</v>
      </c>
      <c r="H23" s="167">
        <v>0</v>
      </c>
    </row>
    <row r="24" spans="1:8" ht="13">
      <c r="A24" s="65" t="s">
        <v>27</v>
      </c>
      <c r="B24" s="157"/>
      <c r="C24" s="70"/>
      <c r="D24" s="70"/>
      <c r="E24" s="70"/>
      <c r="F24" s="70"/>
      <c r="G24" s="70"/>
      <c r="H24" s="1211"/>
    </row>
    <row r="25" spans="1:8">
      <c r="A25" s="628" t="s">
        <v>106</v>
      </c>
      <c r="B25" s="981" t="s">
        <v>98</v>
      </c>
      <c r="C25" s="158">
        <v>21801</v>
      </c>
      <c r="D25" s="158">
        <v>1002846</v>
      </c>
      <c r="E25" s="158">
        <v>91.564199999999985</v>
      </c>
      <c r="F25" s="158">
        <v>87204</v>
      </c>
      <c r="G25" s="158">
        <v>11866224.780000001</v>
      </c>
      <c r="H25" s="1247">
        <v>0.23048806430971605</v>
      </c>
    </row>
    <row r="26" spans="1:8">
      <c r="A26" s="628" t="s">
        <v>107</v>
      </c>
      <c r="B26" s="981" t="s">
        <v>98</v>
      </c>
      <c r="C26" s="158"/>
      <c r="D26" s="158"/>
      <c r="E26" s="158"/>
      <c r="F26" s="158"/>
      <c r="G26" s="158"/>
      <c r="H26" s="1247"/>
    </row>
    <row r="27" spans="1:8">
      <c r="A27" s="628" t="s">
        <v>108</v>
      </c>
      <c r="B27" s="981" t="s">
        <v>98</v>
      </c>
      <c r="C27" s="158">
        <v>0</v>
      </c>
      <c r="D27" s="158">
        <v>0</v>
      </c>
      <c r="E27" s="158">
        <v>0</v>
      </c>
      <c r="F27" s="158">
        <v>0</v>
      </c>
      <c r="G27" s="158">
        <v>0</v>
      </c>
      <c r="H27" s="1247">
        <v>0</v>
      </c>
    </row>
    <row r="28" spans="1:8" s="3" customFormat="1">
      <c r="A28" s="628" t="s">
        <v>109</v>
      </c>
      <c r="B28" s="981" t="s">
        <v>98</v>
      </c>
      <c r="C28" s="158">
        <v>903</v>
      </c>
      <c r="D28" s="158">
        <v>9487.4129999999986</v>
      </c>
      <c r="E28" s="158">
        <v>1.7077319999999998</v>
      </c>
      <c r="F28" s="158">
        <v>39680.673000000003</v>
      </c>
      <c r="G28" s="158">
        <v>1711076.4200000002</v>
      </c>
      <c r="H28" s="1247">
        <v>3.3235734131424291E-2</v>
      </c>
    </row>
    <row r="29" spans="1:8" s="3" customFormat="1">
      <c r="A29" s="628" t="s">
        <v>110</v>
      </c>
      <c r="B29" s="981" t="s">
        <v>98</v>
      </c>
      <c r="C29" s="158">
        <v>0</v>
      </c>
      <c r="D29" s="158">
        <v>0</v>
      </c>
      <c r="E29" s="158">
        <v>0</v>
      </c>
      <c r="F29" s="158">
        <v>0</v>
      </c>
      <c r="G29" s="158">
        <v>0</v>
      </c>
      <c r="H29" s="1247">
        <v>0</v>
      </c>
    </row>
    <row r="30" spans="1:8" s="3" customFormat="1">
      <c r="A30" s="972"/>
      <c r="B30" s="982"/>
      <c r="C30" s="158"/>
      <c r="D30" s="158"/>
      <c r="E30" s="158"/>
      <c r="F30" s="158"/>
      <c r="G30" s="158"/>
      <c r="H30" s="1247"/>
    </row>
    <row r="31" spans="1:8" ht="13">
      <c r="A31" s="65" t="s">
        <v>28</v>
      </c>
      <c r="B31" s="157"/>
      <c r="C31" s="70"/>
      <c r="D31" s="70"/>
      <c r="E31" s="70"/>
      <c r="F31" s="70"/>
      <c r="G31" s="70"/>
      <c r="H31" s="1211"/>
    </row>
    <row r="32" spans="1:8">
      <c r="A32" s="628" t="s">
        <v>111</v>
      </c>
      <c r="B32" s="981" t="s">
        <v>91</v>
      </c>
      <c r="C32" s="158"/>
      <c r="D32" s="158"/>
      <c r="E32" s="158"/>
      <c r="F32" s="158"/>
      <c r="G32" s="158"/>
      <c r="H32" s="167"/>
    </row>
    <row r="33" spans="1:8">
      <c r="A33" s="628" t="s">
        <v>112</v>
      </c>
      <c r="B33" s="981" t="s">
        <v>91</v>
      </c>
      <c r="C33" s="158">
        <v>944</v>
      </c>
      <c r="D33" s="158">
        <v>0</v>
      </c>
      <c r="E33" s="158">
        <v>0</v>
      </c>
      <c r="F33" s="158">
        <v>-23052.273400000005</v>
      </c>
      <c r="G33" s="158">
        <v>3491113.3000000003</v>
      </c>
      <c r="H33" s="1247">
        <v>6.7810947603076252E-2</v>
      </c>
    </row>
    <row r="34" spans="1:8">
      <c r="A34" s="628" t="s">
        <v>113</v>
      </c>
      <c r="B34" s="981" t="s">
        <v>91</v>
      </c>
      <c r="C34" s="158">
        <v>281</v>
      </c>
      <c r="D34" s="158">
        <v>-53061.908000000003</v>
      </c>
      <c r="E34" s="158">
        <v>-9.5512639999999998</v>
      </c>
      <c r="F34" s="158">
        <v>0</v>
      </c>
      <c r="G34" s="158">
        <v>233684.46000000002</v>
      </c>
      <c r="H34" s="1247">
        <v>4.5390576904831958E-3</v>
      </c>
    </row>
    <row r="35" spans="1:8">
      <c r="A35" s="628" t="s">
        <v>114</v>
      </c>
      <c r="B35" s="981" t="s">
        <v>91</v>
      </c>
      <c r="C35" s="158">
        <v>1</v>
      </c>
      <c r="D35" s="158">
        <v>285.827</v>
      </c>
      <c r="E35" s="158">
        <v>5.1450000000000003E-2</v>
      </c>
      <c r="F35" s="158">
        <v>0</v>
      </c>
      <c r="G35" s="158">
        <v>3583.44</v>
      </c>
      <c r="H35" s="1247">
        <v>6.960428986328445E-5</v>
      </c>
    </row>
    <row r="36" spans="1:8">
      <c r="A36" s="628" t="s">
        <v>115</v>
      </c>
      <c r="B36" s="981" t="s">
        <v>91</v>
      </c>
      <c r="C36" s="158"/>
      <c r="D36" s="158"/>
      <c r="E36" s="158"/>
      <c r="F36" s="158"/>
      <c r="G36" s="158"/>
      <c r="H36" s="1247"/>
    </row>
    <row r="37" spans="1:8">
      <c r="A37" s="628" t="s">
        <v>116</v>
      </c>
      <c r="B37" s="981" t="s">
        <v>91</v>
      </c>
      <c r="C37" s="158">
        <v>242</v>
      </c>
      <c r="D37" s="158">
        <v>95685.569000000003</v>
      </c>
      <c r="E37" s="158">
        <v>15.309559999999999</v>
      </c>
      <c r="F37" s="158">
        <v>0</v>
      </c>
      <c r="G37" s="158">
        <v>232047.3</v>
      </c>
      <c r="H37" s="1247">
        <v>4.5072576996384832E-3</v>
      </c>
    </row>
    <row r="38" spans="1:8">
      <c r="A38" s="628" t="s">
        <v>117</v>
      </c>
      <c r="B38" s="981" t="s">
        <v>91</v>
      </c>
      <c r="C38" s="158"/>
      <c r="D38" s="158"/>
      <c r="E38" s="158"/>
      <c r="F38" s="158"/>
      <c r="G38" s="158"/>
      <c r="H38" s="1247"/>
    </row>
    <row r="39" spans="1:8">
      <c r="A39" s="628" t="s">
        <v>118</v>
      </c>
      <c r="B39" s="981" t="s">
        <v>98</v>
      </c>
      <c r="C39" s="158">
        <v>575</v>
      </c>
      <c r="D39" s="158">
        <v>-835.66399999999999</v>
      </c>
      <c r="E39" s="158">
        <v>-0.10864</v>
      </c>
      <c r="F39" s="158">
        <v>0</v>
      </c>
      <c r="G39" s="158">
        <v>272081.46000000002</v>
      </c>
      <c r="H39" s="1247">
        <v>5.2848762106427445E-3</v>
      </c>
    </row>
    <row r="40" spans="1:8">
      <c r="A40" s="628" t="s">
        <v>119</v>
      </c>
      <c r="B40" s="981" t="s">
        <v>98</v>
      </c>
      <c r="C40" s="158"/>
      <c r="D40" s="158"/>
      <c r="E40" s="158"/>
      <c r="F40" s="158"/>
      <c r="G40" s="158"/>
      <c r="H40" s="1247"/>
    </row>
    <row r="41" spans="1:8">
      <c r="A41" s="628" t="s">
        <v>120</v>
      </c>
      <c r="B41" s="981" t="s">
        <v>98</v>
      </c>
      <c r="C41" s="158">
        <v>10676</v>
      </c>
      <c r="D41" s="158">
        <v>1667911.4799999997</v>
      </c>
      <c r="E41" s="158">
        <v>1206.3879999999999</v>
      </c>
      <c r="F41" s="158">
        <v>117756.27999999998</v>
      </c>
      <c r="G41" s="158">
        <v>8586364.7299999986</v>
      </c>
      <c r="H41" s="1247">
        <v>0.1667804733827836</v>
      </c>
    </row>
    <row r="42" spans="1:8">
      <c r="A42" s="628" t="s">
        <v>121</v>
      </c>
      <c r="B42" s="981" t="s">
        <v>98</v>
      </c>
      <c r="C42" s="158"/>
      <c r="D42" s="158"/>
      <c r="E42" s="158"/>
      <c r="F42" s="158"/>
      <c r="G42" s="158"/>
      <c r="H42" s="1247"/>
    </row>
    <row r="43" spans="1:8">
      <c r="A43" s="628" t="s">
        <v>122</v>
      </c>
      <c r="B43" s="981" t="s">
        <v>98</v>
      </c>
      <c r="C43" s="158">
        <v>26</v>
      </c>
      <c r="D43" s="158">
        <v>-2409.7098584</v>
      </c>
      <c r="E43" s="158">
        <v>-0.43419999999999997</v>
      </c>
      <c r="F43" s="158">
        <v>0</v>
      </c>
      <c r="G43" s="158">
        <v>7206.92</v>
      </c>
      <c r="H43" s="1247">
        <v>1.3998631167300193E-4</v>
      </c>
    </row>
    <row r="44" spans="1:8">
      <c r="A44" s="628" t="s">
        <v>123</v>
      </c>
      <c r="B44" s="981" t="s">
        <v>98</v>
      </c>
      <c r="C44" s="158">
        <v>6501</v>
      </c>
      <c r="D44" s="158">
        <v>1365003.6200000006</v>
      </c>
      <c r="E44" s="158">
        <v>245.70085399999999</v>
      </c>
      <c r="F44" s="158">
        <v>182615.61</v>
      </c>
      <c r="G44" s="158">
        <v>1756183.26</v>
      </c>
      <c r="H44" s="1247">
        <v>3.4111883743578195E-2</v>
      </c>
    </row>
    <row r="45" spans="1:8">
      <c r="A45" s="628" t="s">
        <v>124</v>
      </c>
      <c r="B45" s="983" t="s">
        <v>91</v>
      </c>
      <c r="C45" s="158">
        <v>0</v>
      </c>
      <c r="D45" s="158">
        <v>0</v>
      </c>
      <c r="E45" s="158">
        <v>0</v>
      </c>
      <c r="F45" s="158">
        <v>0</v>
      </c>
      <c r="G45" s="158">
        <v>0</v>
      </c>
      <c r="H45" s="1247">
        <v>0</v>
      </c>
    </row>
    <row r="46" spans="1:8">
      <c r="A46" s="628" t="s">
        <v>125</v>
      </c>
      <c r="B46" s="981"/>
      <c r="C46" s="158"/>
      <c r="D46" s="158"/>
      <c r="E46" s="158"/>
      <c r="F46" s="158"/>
      <c r="G46" s="158"/>
      <c r="H46" s="1247"/>
    </row>
    <row r="47" spans="1:8">
      <c r="A47" s="628" t="s">
        <v>126</v>
      </c>
      <c r="B47" s="981"/>
      <c r="C47" s="158">
        <v>0</v>
      </c>
      <c r="D47" s="158">
        <v>0</v>
      </c>
      <c r="E47" s="158">
        <v>0</v>
      </c>
      <c r="F47" s="158">
        <v>0</v>
      </c>
      <c r="G47" s="158">
        <v>0</v>
      </c>
      <c r="H47" s="167">
        <v>0</v>
      </c>
    </row>
    <row r="48" spans="1:8">
      <c r="A48" s="628"/>
      <c r="B48" s="981"/>
      <c r="C48" s="158"/>
      <c r="D48" s="158"/>
      <c r="E48" s="158"/>
      <c r="F48" s="158"/>
      <c r="G48" s="158"/>
      <c r="H48" s="167"/>
    </row>
    <row r="49" spans="1:9" ht="13">
      <c r="A49" s="65" t="s">
        <v>29</v>
      </c>
      <c r="B49" s="157"/>
      <c r="C49" s="70"/>
      <c r="D49" s="70"/>
      <c r="E49" s="70"/>
      <c r="F49" s="70"/>
      <c r="G49" s="70"/>
      <c r="H49" s="1211"/>
    </row>
    <row r="50" spans="1:9">
      <c r="A50" s="628" t="s">
        <v>127</v>
      </c>
      <c r="B50" s="981" t="s">
        <v>98</v>
      </c>
      <c r="C50" s="158"/>
      <c r="D50" s="158"/>
      <c r="E50" s="158"/>
      <c r="F50" s="158"/>
      <c r="G50" s="158"/>
      <c r="H50" s="167"/>
    </row>
    <row r="51" spans="1:9">
      <c r="A51" s="628" t="s">
        <v>128</v>
      </c>
      <c r="B51" s="981" t="s">
        <v>98</v>
      </c>
      <c r="C51" s="158">
        <v>3285</v>
      </c>
      <c r="D51" s="158">
        <v>-928633.36500000011</v>
      </c>
      <c r="E51" s="158">
        <v>-185.60249999999999</v>
      </c>
      <c r="F51" s="158">
        <v>0</v>
      </c>
      <c r="G51" s="158">
        <v>1305722.7</v>
      </c>
      <c r="H51" s="167">
        <v>2.5362194230089077E-2</v>
      </c>
    </row>
    <row r="52" spans="1:9">
      <c r="A52" s="628" t="s">
        <v>129</v>
      </c>
      <c r="B52" s="981" t="s">
        <v>98</v>
      </c>
      <c r="C52" s="158"/>
      <c r="D52" s="158"/>
      <c r="E52" s="158"/>
      <c r="F52" s="158"/>
      <c r="G52" s="158"/>
      <c r="H52" s="167"/>
    </row>
    <row r="53" spans="1:9" ht="13">
      <c r="A53" s="65" t="s">
        <v>130</v>
      </c>
      <c r="B53" s="157"/>
      <c r="C53" s="70"/>
      <c r="D53" s="70"/>
      <c r="E53" s="70"/>
      <c r="F53" s="70"/>
      <c r="G53" s="70"/>
      <c r="H53" s="1211"/>
    </row>
    <row r="54" spans="1:9">
      <c r="A54" s="628" t="s">
        <v>131</v>
      </c>
      <c r="B54" s="980" t="s">
        <v>91</v>
      </c>
      <c r="C54" s="158">
        <v>10226</v>
      </c>
      <c r="D54" s="158">
        <v>699138.54300000006</v>
      </c>
      <c r="E54" s="158">
        <v>83.789817000000014</v>
      </c>
      <c r="F54" s="158">
        <v>-15742.351000000002</v>
      </c>
      <c r="G54" s="158">
        <v>544815.32000000007</v>
      </c>
      <c r="H54" s="1247">
        <v>1.0582424557195902E-2</v>
      </c>
    </row>
    <row r="55" spans="1:9">
      <c r="A55" s="628" t="s">
        <v>132</v>
      </c>
      <c r="B55" s="980" t="s">
        <v>91</v>
      </c>
      <c r="C55" s="158">
        <v>26153</v>
      </c>
      <c r="D55" s="158">
        <v>134504.87899999996</v>
      </c>
      <c r="E55" s="158">
        <v>0</v>
      </c>
      <c r="F55" s="158">
        <v>0</v>
      </c>
      <c r="G55" s="158">
        <v>1533221.76</v>
      </c>
      <c r="H55" s="1247">
        <v>2.9781107485470706E-2</v>
      </c>
      <c r="I55" s="1173"/>
    </row>
    <row r="56" spans="1:9">
      <c r="A56" s="628" t="s">
        <v>133</v>
      </c>
      <c r="B56" s="980" t="s">
        <v>91</v>
      </c>
      <c r="C56" s="158">
        <v>566</v>
      </c>
      <c r="D56" s="158">
        <v>39894.300000000003</v>
      </c>
      <c r="E56" s="158">
        <v>4.8157559999999995</v>
      </c>
      <c r="F56" s="158">
        <v>-910.34799999999996</v>
      </c>
      <c r="G56" s="158">
        <v>37873.819999999992</v>
      </c>
      <c r="H56" s="1247">
        <v>7.3565633734898859E-4</v>
      </c>
    </row>
    <row r="57" spans="1:9">
      <c r="A57" s="628" t="s">
        <v>134</v>
      </c>
      <c r="B57" s="980" t="s">
        <v>91</v>
      </c>
      <c r="C57" s="158">
        <v>6</v>
      </c>
      <c r="D57" s="158">
        <v>186.96630941999999</v>
      </c>
      <c r="E57" s="158">
        <v>0.33650000000000002</v>
      </c>
      <c r="F57" s="158">
        <v>0</v>
      </c>
      <c r="G57" s="158">
        <v>644</v>
      </c>
      <c r="H57" s="1247">
        <v>1.2508975362209271E-5</v>
      </c>
    </row>
    <row r="58" spans="1:9">
      <c r="A58" s="628" t="s">
        <v>135</v>
      </c>
      <c r="B58" s="980" t="s">
        <v>91</v>
      </c>
      <c r="C58" s="158"/>
      <c r="D58" s="158"/>
      <c r="E58" s="158"/>
      <c r="F58" s="158"/>
      <c r="G58" s="158"/>
      <c r="H58" s="1247"/>
    </row>
    <row r="59" spans="1:9">
      <c r="A59" s="628" t="s">
        <v>136</v>
      </c>
      <c r="B59" s="980" t="s">
        <v>91</v>
      </c>
      <c r="C59" s="158">
        <v>28131</v>
      </c>
      <c r="D59" s="158">
        <v>319596.29099999997</v>
      </c>
      <c r="E59" s="158">
        <v>7.59537</v>
      </c>
      <c r="F59" s="158">
        <v>-6695.1779999999999</v>
      </c>
      <c r="G59" s="158">
        <v>245946.55999999997</v>
      </c>
      <c r="H59" s="1247">
        <v>4.7772351854970868E-3</v>
      </c>
    </row>
    <row r="60" spans="1:9">
      <c r="A60" s="628" t="s">
        <v>137</v>
      </c>
      <c r="B60" s="980" t="s">
        <v>91</v>
      </c>
      <c r="C60" s="158">
        <v>103452</v>
      </c>
      <c r="D60" s="158">
        <v>993449.55599999998</v>
      </c>
      <c r="E60" s="158">
        <v>24.414671999999999</v>
      </c>
      <c r="F60" s="158">
        <v>-2348.3604</v>
      </c>
      <c r="G60" s="158">
        <v>884592.65999999992</v>
      </c>
      <c r="H60" s="1247">
        <v>1.7182217064489382E-2</v>
      </c>
    </row>
    <row r="61" spans="1:9" ht="13">
      <c r="A61" s="65" t="s">
        <v>31</v>
      </c>
      <c r="B61" s="157"/>
      <c r="C61" s="70"/>
      <c r="D61" s="70"/>
      <c r="E61" s="70"/>
      <c r="F61" s="70"/>
      <c r="G61" s="70"/>
      <c r="H61" s="1211"/>
    </row>
    <row r="62" spans="1:9">
      <c r="A62" s="628" t="s">
        <v>138</v>
      </c>
      <c r="B62" s="980" t="s">
        <v>91</v>
      </c>
      <c r="C62" s="158">
        <v>0</v>
      </c>
      <c r="D62" s="158">
        <v>0</v>
      </c>
      <c r="E62" s="158">
        <v>0</v>
      </c>
      <c r="F62" s="158">
        <v>0</v>
      </c>
      <c r="G62" s="158">
        <v>0</v>
      </c>
      <c r="H62" s="167">
        <v>0</v>
      </c>
    </row>
    <row r="63" spans="1:9">
      <c r="A63" s="628" t="s">
        <v>139</v>
      </c>
      <c r="B63" s="980" t="s">
        <v>91</v>
      </c>
      <c r="C63" s="158">
        <v>9</v>
      </c>
      <c r="D63" s="158">
        <v>0</v>
      </c>
      <c r="E63" s="158">
        <v>0</v>
      </c>
      <c r="F63" s="158">
        <v>0</v>
      </c>
      <c r="G63" s="158">
        <v>5113.6299999999992</v>
      </c>
      <c r="H63" s="1247">
        <v>9.9326508822133831E-5</v>
      </c>
    </row>
    <row r="64" spans="1:9">
      <c r="A64" s="628" t="s">
        <v>140</v>
      </c>
      <c r="B64" s="981" t="s">
        <v>91</v>
      </c>
      <c r="C64" s="158">
        <v>19275</v>
      </c>
      <c r="D64" s="158">
        <v>3316620</v>
      </c>
      <c r="E64" s="158">
        <v>91.270199999999974</v>
      </c>
      <c r="F64" s="158">
        <v>0</v>
      </c>
      <c r="G64" s="158">
        <v>1479213.2299999997</v>
      </c>
      <c r="H64" s="1247">
        <v>2.8732052561372658E-2</v>
      </c>
    </row>
    <row r="65" spans="1:9">
      <c r="A65" s="628" t="s">
        <v>780</v>
      </c>
      <c r="B65" s="981" t="s">
        <v>98</v>
      </c>
      <c r="C65" s="158">
        <v>0</v>
      </c>
      <c r="D65" s="158">
        <v>0</v>
      </c>
      <c r="E65" s="158">
        <v>0</v>
      </c>
      <c r="F65" s="158">
        <v>0</v>
      </c>
      <c r="G65" s="158">
        <v>0</v>
      </c>
      <c r="H65" s="1247">
        <v>0</v>
      </c>
    </row>
    <row r="66" spans="1:9">
      <c r="A66" s="628" t="s">
        <v>141</v>
      </c>
      <c r="B66" s="981" t="s">
        <v>91</v>
      </c>
      <c r="C66" s="158">
        <v>0</v>
      </c>
      <c r="D66" s="158">
        <v>0</v>
      </c>
      <c r="E66" s="158">
        <v>0</v>
      </c>
      <c r="F66" s="158">
        <v>0</v>
      </c>
      <c r="G66" s="158">
        <v>0</v>
      </c>
      <c r="H66" s="1247">
        <v>0</v>
      </c>
    </row>
    <row r="67" spans="1:9">
      <c r="A67" s="628" t="s">
        <v>142</v>
      </c>
      <c r="B67" s="981" t="s">
        <v>98</v>
      </c>
      <c r="C67" s="158"/>
      <c r="D67" s="158"/>
      <c r="E67" s="158"/>
      <c r="F67" s="158"/>
      <c r="G67" s="158"/>
      <c r="H67" s="1247"/>
    </row>
    <row r="68" spans="1:9">
      <c r="A68" s="628" t="s">
        <v>143</v>
      </c>
      <c r="B68" s="981" t="s">
        <v>91</v>
      </c>
      <c r="C68" s="158"/>
      <c r="D68" s="158"/>
      <c r="E68" s="158"/>
      <c r="F68" s="158"/>
      <c r="G68" s="158"/>
      <c r="H68" s="167"/>
      <c r="I68" s="1173"/>
    </row>
    <row r="69" spans="1:9">
      <c r="A69" s="628"/>
      <c r="B69" s="981"/>
      <c r="C69" s="158"/>
      <c r="D69" s="158"/>
      <c r="E69" s="158"/>
      <c r="F69" s="158"/>
      <c r="G69" s="158"/>
      <c r="H69" s="167"/>
    </row>
    <row r="70" spans="1:9" ht="13">
      <c r="A70" s="65" t="s">
        <v>144</v>
      </c>
      <c r="B70" s="157"/>
      <c r="C70" s="70"/>
      <c r="D70" s="70"/>
      <c r="E70" s="70"/>
      <c r="F70" s="70"/>
      <c r="G70" s="70"/>
      <c r="H70" s="1211"/>
    </row>
    <row r="71" spans="1:9">
      <c r="A71" s="69"/>
      <c r="B71" s="980"/>
      <c r="C71" s="158"/>
      <c r="D71" s="169"/>
      <c r="E71" s="169"/>
      <c r="F71" s="169"/>
      <c r="G71" s="169"/>
      <c r="H71" s="167"/>
    </row>
    <row r="72" spans="1:9" ht="13">
      <c r="A72" s="65" t="s">
        <v>32</v>
      </c>
      <c r="B72" s="157"/>
      <c r="C72" s="70"/>
      <c r="D72" s="70"/>
      <c r="E72" s="70"/>
      <c r="F72" s="70"/>
      <c r="G72" s="70"/>
      <c r="H72" s="1211"/>
    </row>
    <row r="73" spans="1:9">
      <c r="A73" s="69" t="s">
        <v>145</v>
      </c>
      <c r="B73" s="980" t="s">
        <v>98</v>
      </c>
      <c r="C73" s="158">
        <v>35375</v>
      </c>
      <c r="D73" s="168"/>
      <c r="E73" s="168"/>
      <c r="F73" s="168"/>
      <c r="G73" s="161">
        <v>5881576.6700000018</v>
      </c>
      <c r="H73" s="1247">
        <v>0.11424300878256967</v>
      </c>
    </row>
    <row r="74" spans="1:9">
      <c r="A74" s="69" t="s">
        <v>146</v>
      </c>
      <c r="B74" s="980" t="s">
        <v>98</v>
      </c>
      <c r="C74" s="158">
        <v>35375</v>
      </c>
      <c r="D74" s="168"/>
      <c r="E74" s="168"/>
      <c r="F74" s="168"/>
      <c r="G74" s="161">
        <v>2390929.56</v>
      </c>
      <c r="H74" s="1247">
        <v>4.6441116395679896E-2</v>
      </c>
    </row>
    <row r="75" spans="1:9">
      <c r="A75" s="70"/>
      <c r="B75" s="157"/>
      <c r="C75" s="70"/>
      <c r="D75" s="70"/>
      <c r="E75" s="168"/>
      <c r="F75" s="70"/>
      <c r="G75" s="70"/>
      <c r="H75" s="70"/>
    </row>
    <row r="76" spans="1:9" ht="13">
      <c r="A76" s="66" t="s">
        <v>147</v>
      </c>
      <c r="B76" s="980"/>
      <c r="C76" s="69"/>
      <c r="D76" s="169">
        <v>11096911.30245102</v>
      </c>
      <c r="E76" s="169">
        <v>1925.734369</v>
      </c>
      <c r="F76" s="169">
        <v>555506.82279999997</v>
      </c>
      <c r="G76" s="161">
        <v>51483033.690000013</v>
      </c>
      <c r="H76" s="70"/>
    </row>
    <row r="77" spans="1:9">
      <c r="A77" s="67"/>
      <c r="B77" s="979"/>
      <c r="C77" s="67"/>
      <c r="D77" s="169"/>
      <c r="E77" s="169"/>
      <c r="F77" s="169"/>
      <c r="G77" s="162"/>
      <c r="H77" s="223"/>
    </row>
    <row r="78" spans="1:9" ht="13" thickBot="1">
      <c r="A78" s="163" t="s">
        <v>148</v>
      </c>
      <c r="B78" s="984"/>
      <c r="C78" s="158">
        <v>28331</v>
      </c>
      <c r="D78" s="159"/>
      <c r="E78" s="159"/>
      <c r="F78" s="159"/>
      <c r="G78" s="159"/>
      <c r="H78" s="224"/>
    </row>
    <row r="79" spans="1:9" ht="13">
      <c r="A79" s="221"/>
      <c r="B79" s="985"/>
      <c r="C79" s="427"/>
      <c r="D79" s="1322"/>
      <c r="E79" s="1322"/>
      <c r="F79" s="1322"/>
      <c r="G79" s="1323"/>
      <c r="H79" s="1323"/>
    </row>
    <row r="80" spans="1:9" ht="13">
      <c r="A80" s="164" t="s">
        <v>149</v>
      </c>
      <c r="B80" s="157" t="s">
        <v>150</v>
      </c>
      <c r="C80" s="70"/>
      <c r="D80" s="156"/>
      <c r="E80" s="76"/>
      <c r="F80" s="76"/>
      <c r="G80" s="76"/>
      <c r="H80" s="76"/>
    </row>
    <row r="81" spans="1:8">
      <c r="A81" s="165" t="s">
        <v>151</v>
      </c>
      <c r="B81" s="980" t="s">
        <v>98</v>
      </c>
      <c r="C81" s="974">
        <v>27266</v>
      </c>
      <c r="D81" s="68"/>
      <c r="E81" s="68"/>
      <c r="F81" s="68"/>
      <c r="G81" s="68"/>
      <c r="H81" s="71"/>
    </row>
    <row r="82" spans="1:8">
      <c r="A82" s="973" t="s">
        <v>152</v>
      </c>
      <c r="B82" s="980" t="s">
        <v>98</v>
      </c>
      <c r="C82" s="974">
        <v>5417</v>
      </c>
      <c r="D82" s="68"/>
      <c r="E82" s="68"/>
      <c r="F82" s="68"/>
      <c r="G82" s="225"/>
      <c r="H82" s="71"/>
    </row>
    <row r="83" spans="1:8">
      <c r="A83" s="165" t="s">
        <v>153</v>
      </c>
      <c r="B83" s="980" t="s">
        <v>98</v>
      </c>
      <c r="C83" s="974">
        <v>2692</v>
      </c>
      <c r="D83" s="68"/>
      <c r="E83" s="68"/>
      <c r="F83" s="68"/>
      <c r="G83" s="68"/>
      <c r="H83" s="71"/>
    </row>
    <row r="84" spans="1:8" ht="13">
      <c r="A84" s="166" t="s">
        <v>154</v>
      </c>
      <c r="B84" s="980" t="s">
        <v>98</v>
      </c>
      <c r="C84" s="974">
        <v>35375</v>
      </c>
      <c r="D84" s="68"/>
      <c r="E84" s="68"/>
      <c r="F84" s="68"/>
      <c r="G84" s="68"/>
      <c r="H84" s="71"/>
    </row>
    <row r="85" spans="1:8" ht="13">
      <c r="A85" s="166" t="s">
        <v>155</v>
      </c>
      <c r="B85" s="980" t="s">
        <v>98</v>
      </c>
      <c r="C85" s="974">
        <v>59340</v>
      </c>
      <c r="D85" s="68"/>
      <c r="E85" s="54"/>
      <c r="F85" s="68"/>
      <c r="G85" s="68"/>
      <c r="H85" s="55"/>
    </row>
    <row r="86" spans="1:8" ht="13">
      <c r="A86" s="166" t="s">
        <v>156</v>
      </c>
      <c r="B86" s="980" t="s">
        <v>157</v>
      </c>
      <c r="C86" s="975">
        <v>0.59614088304684865</v>
      </c>
      <c r="D86" s="68"/>
      <c r="E86" s="54"/>
      <c r="F86" s="68"/>
      <c r="G86" s="68"/>
      <c r="H86" s="55"/>
    </row>
    <row r="87" spans="1:8" ht="13.5" thickBot="1">
      <c r="A87" s="163" t="s">
        <v>158</v>
      </c>
      <c r="B87" s="984" t="s">
        <v>98</v>
      </c>
      <c r="C87" s="976">
        <v>1559</v>
      </c>
      <c r="D87" s="72"/>
      <c r="E87" s="56"/>
      <c r="F87" s="72"/>
      <c r="G87" s="72"/>
      <c r="H87" s="57"/>
    </row>
    <row r="88" spans="1:8" ht="18" customHeight="1">
      <c r="A88" s="1320"/>
      <c r="B88" s="1320"/>
      <c r="C88" s="1320"/>
      <c r="D88" s="1320"/>
      <c r="E88" s="1320"/>
      <c r="F88" s="1320"/>
      <c r="G88" s="1320"/>
      <c r="H88" s="1320"/>
    </row>
    <row r="89" spans="1:8">
      <c r="A89" t="s">
        <v>159</v>
      </c>
      <c r="C89" s="360"/>
      <c r="D89" s="360"/>
      <c r="E89" s="360"/>
      <c r="F89" s="360"/>
      <c r="G89" s="360"/>
      <c r="H89" s="360"/>
    </row>
    <row r="90" spans="1:8">
      <c r="A90" t="s">
        <v>160</v>
      </c>
    </row>
    <row r="93" spans="1:8" ht="12.75" customHeight="1">
      <c r="A93" s="1321" t="s">
        <v>777</v>
      </c>
      <c r="B93" s="1321"/>
      <c r="C93" s="1321"/>
      <c r="D93" s="1321"/>
      <c r="E93" s="1321"/>
      <c r="F93" s="1321"/>
      <c r="G93" s="1321"/>
      <c r="H93" s="1321"/>
    </row>
    <row r="94" spans="1:8" ht="12.75" customHeight="1">
      <c r="A94" s="1320" t="s">
        <v>778</v>
      </c>
      <c r="B94" s="1320"/>
      <c r="C94" s="1320"/>
      <c r="D94" s="1320"/>
      <c r="E94" s="1320"/>
      <c r="F94" s="1320"/>
      <c r="G94" s="1320"/>
    </row>
    <row r="95" spans="1:8" ht="12.75" customHeight="1">
      <c r="A95" s="360" t="s">
        <v>161</v>
      </c>
    </row>
    <row r="98" ht="27" customHeight="1"/>
    <row r="101" ht="12.75" customHeight="1"/>
  </sheetData>
  <mergeCells count="10">
    <mergeCell ref="A1:H1"/>
    <mergeCell ref="A2:H2"/>
    <mergeCell ref="A3:H3"/>
    <mergeCell ref="B5:H5"/>
    <mergeCell ref="C6:H6"/>
    <mergeCell ref="A88:H88"/>
    <mergeCell ref="A93:H93"/>
    <mergeCell ref="A94:G94"/>
    <mergeCell ref="D79:F79"/>
    <mergeCell ref="G79:H79"/>
  </mergeCells>
  <printOptions horizontalCentered="1" verticalCentered="1" gridLines="1"/>
  <pageMargins left="0.25" right="0.25" top="0.5" bottom="0.5" header="0.5" footer="0.5"/>
  <pageSetup paperSize="3" scale="56"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zoomScaleNormal="100" workbookViewId="0">
      <selection sqref="A1:M1"/>
    </sheetView>
  </sheetViews>
  <sheetFormatPr defaultColWidth="9.453125" defaultRowHeight="12.5"/>
  <cols>
    <col min="1" max="1" width="54" customWidth="1"/>
    <col min="2" max="2" width="6.54296875" customWidth="1"/>
    <col min="3" max="3" width="9.81640625" customWidth="1"/>
    <col min="4" max="4" width="13.453125" customWidth="1"/>
    <col min="5" max="5" width="9.81640625" customWidth="1"/>
    <col min="6" max="6" width="10.54296875" customWidth="1"/>
    <col min="7" max="7" width="15" bestFit="1" customWidth="1"/>
    <col min="8" max="8" width="15.81640625" customWidth="1"/>
  </cols>
  <sheetData>
    <row r="1" spans="1:8" s="1209" customFormat="1" ht="15.5">
      <c r="A1" s="1324" t="s">
        <v>162</v>
      </c>
      <c r="B1" s="1324"/>
      <c r="C1" s="1324"/>
      <c r="D1" s="1324"/>
      <c r="E1" s="1324"/>
      <c r="F1" s="1324"/>
      <c r="G1" s="1324"/>
      <c r="H1" s="1324"/>
    </row>
    <row r="2" spans="1:8" s="1209" customFormat="1" ht="15.75" customHeight="1">
      <c r="A2" s="1285" t="s">
        <v>1</v>
      </c>
      <c r="B2" s="1285"/>
      <c r="C2" s="1285"/>
      <c r="D2" s="1285"/>
      <c r="E2" s="1285"/>
      <c r="F2" s="1285"/>
      <c r="G2" s="1285"/>
      <c r="H2" s="1285"/>
    </row>
    <row r="3" spans="1:8" s="1209" customFormat="1" ht="15.75" customHeight="1">
      <c r="A3" s="1287" t="s">
        <v>785</v>
      </c>
      <c r="B3" s="1287"/>
      <c r="C3" s="1287"/>
      <c r="D3" s="1287"/>
      <c r="E3" s="1287"/>
      <c r="F3" s="1287"/>
      <c r="G3" s="1287"/>
      <c r="H3" s="1287"/>
    </row>
    <row r="4" spans="1:8" ht="15.75" customHeight="1" thickBot="1">
      <c r="A4" s="58"/>
      <c r="B4" s="58"/>
      <c r="C4" s="59"/>
      <c r="D4" s="59"/>
      <c r="E4" s="59"/>
      <c r="F4" s="59"/>
      <c r="G4" s="59"/>
      <c r="H4" s="59"/>
    </row>
    <row r="5" spans="1:8" ht="15.75" customHeight="1" thickBot="1">
      <c r="A5" s="61"/>
      <c r="B5" s="1325" t="s">
        <v>163</v>
      </c>
      <c r="C5" s="1325"/>
      <c r="D5" s="1325"/>
      <c r="E5" s="1325"/>
      <c r="F5" s="1325"/>
      <c r="G5" s="1325"/>
      <c r="H5" s="1325"/>
    </row>
    <row r="6" spans="1:8" ht="12.75" customHeight="1" thickBot="1">
      <c r="A6" s="220"/>
      <c r="B6" s="220"/>
      <c r="C6" s="1327" t="s">
        <v>81</v>
      </c>
      <c r="D6" s="1327"/>
      <c r="E6" s="1327"/>
      <c r="F6" s="1327"/>
      <c r="G6" s="1327"/>
      <c r="H6" s="1327"/>
    </row>
    <row r="7" spans="1:8" ht="26">
      <c r="A7" s="62" t="s">
        <v>164</v>
      </c>
      <c r="B7" s="63" t="s">
        <v>83</v>
      </c>
      <c r="C7" s="428" t="s">
        <v>84</v>
      </c>
      <c r="D7" s="428" t="s">
        <v>165</v>
      </c>
      <c r="E7" s="428" t="s">
        <v>166</v>
      </c>
      <c r="F7" s="428" t="s">
        <v>167</v>
      </c>
      <c r="G7" s="429" t="s">
        <v>88</v>
      </c>
      <c r="H7" s="428" t="s">
        <v>89</v>
      </c>
    </row>
    <row r="8" spans="1:8" ht="12.75" customHeight="1">
      <c r="A8" s="998" t="s">
        <v>23</v>
      </c>
      <c r="B8" s="67"/>
      <c r="C8" s="157"/>
      <c r="D8" s="157"/>
      <c r="E8" s="157"/>
      <c r="F8" s="157"/>
      <c r="G8" s="157"/>
      <c r="H8" s="157"/>
    </row>
    <row r="9" spans="1:8">
      <c r="A9" s="628" t="s">
        <v>90</v>
      </c>
      <c r="B9" s="628" t="s">
        <v>91</v>
      </c>
      <c r="C9" s="158">
        <v>0</v>
      </c>
      <c r="D9" s="158"/>
      <c r="E9" s="158"/>
      <c r="F9" s="158"/>
      <c r="G9" s="158"/>
      <c r="H9" s="167"/>
    </row>
    <row r="10" spans="1:8">
      <c r="A10" s="628" t="s">
        <v>92</v>
      </c>
      <c r="B10" s="628" t="s">
        <v>91</v>
      </c>
      <c r="C10" s="158">
        <v>0</v>
      </c>
      <c r="D10" s="158"/>
      <c r="E10" s="158"/>
      <c r="F10" s="158"/>
      <c r="G10" s="158"/>
      <c r="H10" s="167"/>
    </row>
    <row r="11" spans="1:8" ht="12.75" customHeight="1">
      <c r="A11" s="628" t="s">
        <v>168</v>
      </c>
      <c r="B11" s="628" t="s">
        <v>91</v>
      </c>
      <c r="C11" s="158">
        <v>0</v>
      </c>
      <c r="D11" s="158"/>
      <c r="E11" s="158"/>
      <c r="F11" s="158"/>
      <c r="G11" s="158"/>
      <c r="H11" s="167"/>
    </row>
    <row r="12" spans="1:8" ht="12.75" customHeight="1">
      <c r="A12" s="628" t="s">
        <v>169</v>
      </c>
      <c r="B12" s="628" t="s">
        <v>91</v>
      </c>
      <c r="C12" s="158">
        <v>0</v>
      </c>
      <c r="D12" s="158"/>
      <c r="E12" s="158"/>
      <c r="F12" s="158"/>
      <c r="G12" s="158"/>
      <c r="H12" s="167"/>
    </row>
    <row r="13" spans="1:8" ht="12.75" customHeight="1">
      <c r="A13" s="628" t="s">
        <v>170</v>
      </c>
      <c r="B13" s="628" t="s">
        <v>91</v>
      </c>
      <c r="C13" s="158">
        <v>0</v>
      </c>
      <c r="D13" s="158"/>
      <c r="E13" s="158"/>
      <c r="F13" s="158"/>
      <c r="G13" s="158"/>
      <c r="H13" s="167"/>
    </row>
    <row r="14" spans="1:8" ht="13">
      <c r="A14" s="629" t="s">
        <v>26</v>
      </c>
      <c r="B14" s="630"/>
      <c r="C14" s="70"/>
      <c r="D14" s="70"/>
      <c r="E14" s="70"/>
      <c r="F14" s="70"/>
      <c r="G14" s="70"/>
      <c r="H14" s="70"/>
    </row>
    <row r="15" spans="1:8">
      <c r="A15" s="628" t="s">
        <v>96</v>
      </c>
      <c r="B15" s="628" t="s">
        <v>98</v>
      </c>
      <c r="C15" s="158">
        <v>0</v>
      </c>
      <c r="D15" s="158"/>
      <c r="E15" s="158"/>
      <c r="F15" s="158"/>
      <c r="G15" s="158"/>
      <c r="H15" s="167"/>
    </row>
    <row r="16" spans="1:8">
      <c r="A16" s="628" t="s">
        <v>99</v>
      </c>
      <c r="B16" s="628" t="s">
        <v>98</v>
      </c>
      <c r="C16" s="158">
        <v>0</v>
      </c>
      <c r="D16" s="158"/>
      <c r="E16" s="158"/>
      <c r="F16" s="158"/>
      <c r="G16" s="158"/>
      <c r="H16" s="167"/>
    </row>
    <row r="17" spans="1:8">
      <c r="A17" s="628" t="s">
        <v>100</v>
      </c>
      <c r="B17" s="628" t="s">
        <v>91</v>
      </c>
      <c r="C17" s="158">
        <v>0</v>
      </c>
      <c r="D17" s="158"/>
      <c r="E17" s="158"/>
      <c r="F17" s="158"/>
      <c r="G17" s="158"/>
      <c r="H17" s="167"/>
    </row>
    <row r="18" spans="1:8">
      <c r="A18" s="628" t="s">
        <v>101</v>
      </c>
      <c r="B18" s="628" t="s">
        <v>98</v>
      </c>
      <c r="C18" s="158">
        <v>0</v>
      </c>
      <c r="D18" s="158"/>
      <c r="E18" s="158"/>
      <c r="F18" s="158"/>
      <c r="G18" s="158"/>
      <c r="H18" s="167"/>
    </row>
    <row r="19" spans="1:8">
      <c r="A19" s="628" t="s">
        <v>102</v>
      </c>
      <c r="B19" s="628" t="s">
        <v>91</v>
      </c>
      <c r="C19" s="158">
        <v>0</v>
      </c>
      <c r="D19" s="158"/>
      <c r="E19" s="158"/>
      <c r="F19" s="158"/>
      <c r="G19" s="158"/>
      <c r="H19" s="167"/>
    </row>
    <row r="20" spans="1:8">
      <c r="A20" s="628" t="s">
        <v>103</v>
      </c>
      <c r="B20" s="628" t="s">
        <v>98</v>
      </c>
      <c r="C20" s="158">
        <v>0</v>
      </c>
      <c r="D20" s="158"/>
      <c r="E20" s="158"/>
      <c r="F20" s="158"/>
      <c r="G20" s="158"/>
      <c r="H20" s="167"/>
    </row>
    <row r="21" spans="1:8">
      <c r="A21" s="628" t="s">
        <v>104</v>
      </c>
      <c r="B21" s="628" t="s">
        <v>98</v>
      </c>
      <c r="C21" s="158">
        <v>0</v>
      </c>
      <c r="D21" s="158"/>
      <c r="E21" s="158"/>
      <c r="F21" s="158"/>
      <c r="G21" s="158"/>
      <c r="H21" s="167"/>
    </row>
    <row r="22" spans="1:8">
      <c r="A22" s="628" t="s">
        <v>171</v>
      </c>
      <c r="B22" s="628"/>
      <c r="C22" s="158"/>
      <c r="D22" s="158"/>
      <c r="E22" s="158"/>
      <c r="F22" s="158"/>
      <c r="G22" s="158"/>
      <c r="H22" s="167"/>
    </row>
    <row r="23" spans="1:8" ht="13">
      <c r="A23" s="629" t="s">
        <v>27</v>
      </c>
      <c r="B23" s="630"/>
      <c r="C23" s="70"/>
      <c r="D23" s="70"/>
      <c r="E23" s="70"/>
      <c r="F23" s="70"/>
      <c r="G23" s="70"/>
      <c r="H23" s="70"/>
    </row>
    <row r="24" spans="1:8">
      <c r="A24" s="628" t="s">
        <v>106</v>
      </c>
      <c r="B24" s="628" t="s">
        <v>98</v>
      </c>
      <c r="C24" s="158">
        <v>0</v>
      </c>
      <c r="D24" s="158"/>
      <c r="E24" s="158"/>
      <c r="F24" s="158"/>
      <c r="G24" s="158"/>
      <c r="H24" s="167"/>
    </row>
    <row r="25" spans="1:8">
      <c r="A25" s="628" t="s">
        <v>107</v>
      </c>
      <c r="B25" s="628" t="s">
        <v>98</v>
      </c>
      <c r="C25" s="158">
        <v>0</v>
      </c>
      <c r="D25" s="158"/>
      <c r="E25" s="158"/>
      <c r="F25" s="158"/>
      <c r="G25" s="158"/>
      <c r="H25" s="167"/>
    </row>
    <row r="26" spans="1:8">
      <c r="A26" s="628" t="s">
        <v>172</v>
      </c>
      <c r="B26" s="628" t="s">
        <v>98</v>
      </c>
      <c r="C26" s="158">
        <v>0</v>
      </c>
      <c r="D26" s="158"/>
      <c r="E26" s="158"/>
      <c r="F26" s="158"/>
      <c r="G26" s="158"/>
      <c r="H26" s="167"/>
    </row>
    <row r="27" spans="1:8" s="3" customFormat="1">
      <c r="A27" s="628" t="s">
        <v>109</v>
      </c>
      <c r="B27" s="628" t="s">
        <v>98</v>
      </c>
      <c r="C27" s="158">
        <v>0</v>
      </c>
      <c r="D27" s="158"/>
      <c r="E27" s="158"/>
      <c r="F27" s="158"/>
      <c r="G27" s="158"/>
      <c r="H27" s="167"/>
    </row>
    <row r="28" spans="1:8" s="3" customFormat="1">
      <c r="A28" s="628" t="s">
        <v>173</v>
      </c>
      <c r="B28" s="628" t="s">
        <v>98</v>
      </c>
      <c r="C28" s="158">
        <v>0</v>
      </c>
      <c r="D28" s="158"/>
      <c r="E28" s="158"/>
      <c r="F28" s="158"/>
      <c r="G28" s="158"/>
      <c r="H28" s="167"/>
    </row>
    <row r="29" spans="1:8" s="3" customFormat="1">
      <c r="A29" s="632"/>
      <c r="B29" s="628"/>
      <c r="C29" s="158"/>
      <c r="D29" s="158"/>
      <c r="E29" s="158"/>
      <c r="F29" s="158"/>
      <c r="G29" s="158"/>
      <c r="H29" s="167"/>
    </row>
    <row r="30" spans="1:8" ht="13">
      <c r="A30" s="629" t="s">
        <v>28</v>
      </c>
      <c r="B30" s="630"/>
      <c r="C30" s="70"/>
      <c r="D30" s="70"/>
      <c r="E30" s="70"/>
      <c r="F30" s="70"/>
      <c r="G30" s="70"/>
      <c r="H30" s="70"/>
    </row>
    <row r="31" spans="1:8">
      <c r="A31" s="628" t="s">
        <v>174</v>
      </c>
      <c r="B31" s="628" t="s">
        <v>91</v>
      </c>
      <c r="C31" s="158">
        <v>0</v>
      </c>
      <c r="D31" s="158"/>
      <c r="E31" s="158"/>
      <c r="F31" s="158"/>
      <c r="G31" s="158"/>
      <c r="H31" s="167"/>
    </row>
    <row r="32" spans="1:8">
      <c r="A32" s="628" t="s">
        <v>112</v>
      </c>
      <c r="B32" s="628" t="s">
        <v>91</v>
      </c>
      <c r="C32" s="158">
        <v>0</v>
      </c>
      <c r="D32" s="158"/>
      <c r="E32" s="158"/>
      <c r="F32" s="158"/>
      <c r="G32" s="158"/>
      <c r="H32" s="167"/>
    </row>
    <row r="33" spans="1:8">
      <c r="A33" s="628" t="s">
        <v>175</v>
      </c>
      <c r="B33" s="628" t="s">
        <v>91</v>
      </c>
      <c r="C33" s="158">
        <v>0</v>
      </c>
      <c r="D33" s="158"/>
      <c r="E33" s="158"/>
      <c r="F33" s="158"/>
      <c r="G33" s="158"/>
      <c r="H33" s="167"/>
    </row>
    <row r="34" spans="1:8">
      <c r="A34" s="628" t="s">
        <v>114</v>
      </c>
      <c r="B34" s="628" t="s">
        <v>91</v>
      </c>
      <c r="C34" s="158">
        <v>0</v>
      </c>
      <c r="D34" s="158"/>
      <c r="E34" s="158"/>
      <c r="F34" s="158"/>
      <c r="G34" s="158"/>
      <c r="H34" s="167"/>
    </row>
    <row r="35" spans="1:8">
      <c r="A35" s="628" t="s">
        <v>176</v>
      </c>
      <c r="B35" s="628" t="s">
        <v>91</v>
      </c>
      <c r="C35" s="158">
        <v>0</v>
      </c>
      <c r="D35" s="158"/>
      <c r="E35" s="158"/>
      <c r="F35" s="158"/>
      <c r="G35" s="158"/>
      <c r="H35" s="167"/>
    </row>
    <row r="36" spans="1:8">
      <c r="A36" s="628" t="s">
        <v>177</v>
      </c>
      <c r="B36" s="628" t="s">
        <v>91</v>
      </c>
      <c r="C36" s="158">
        <v>0</v>
      </c>
      <c r="D36" s="158"/>
      <c r="E36" s="158"/>
      <c r="F36" s="158"/>
      <c r="G36" s="158"/>
      <c r="H36" s="167"/>
    </row>
    <row r="37" spans="1:8">
      <c r="A37" s="628" t="s">
        <v>178</v>
      </c>
      <c r="B37" s="628" t="s">
        <v>91</v>
      </c>
      <c r="C37" s="158">
        <v>0</v>
      </c>
      <c r="D37" s="158"/>
      <c r="E37" s="158"/>
      <c r="F37" s="158"/>
      <c r="G37" s="158"/>
      <c r="H37" s="167"/>
    </row>
    <row r="38" spans="1:8">
      <c r="A38" s="628" t="s">
        <v>179</v>
      </c>
      <c r="B38" s="628" t="s">
        <v>98</v>
      </c>
      <c r="C38" s="158">
        <v>0</v>
      </c>
      <c r="D38" s="158"/>
      <c r="E38" s="158"/>
      <c r="F38" s="158"/>
      <c r="G38" s="158"/>
      <c r="H38" s="167"/>
    </row>
    <row r="39" spans="1:8">
      <c r="A39" s="628" t="s">
        <v>180</v>
      </c>
      <c r="B39" s="628" t="s">
        <v>98</v>
      </c>
      <c r="C39" s="158">
        <v>0</v>
      </c>
      <c r="D39" s="158"/>
      <c r="E39" s="158"/>
      <c r="F39" s="158"/>
      <c r="G39" s="158"/>
      <c r="H39" s="167"/>
    </row>
    <row r="40" spans="1:8">
      <c r="A40" s="628" t="s">
        <v>120</v>
      </c>
      <c r="B40" s="628" t="s">
        <v>98</v>
      </c>
      <c r="C40" s="158">
        <v>0</v>
      </c>
      <c r="D40" s="158"/>
      <c r="E40" s="158"/>
      <c r="F40" s="158"/>
      <c r="G40" s="158"/>
      <c r="H40" s="167"/>
    </row>
    <row r="41" spans="1:8">
      <c r="A41" s="628" t="s">
        <v>181</v>
      </c>
      <c r="B41" s="628" t="s">
        <v>98</v>
      </c>
      <c r="C41" s="158">
        <v>0</v>
      </c>
      <c r="D41" s="158"/>
      <c r="E41" s="158"/>
      <c r="F41" s="158"/>
      <c r="G41" s="158"/>
      <c r="H41" s="167"/>
    </row>
    <row r="42" spans="1:8">
      <c r="A42" s="628" t="s">
        <v>182</v>
      </c>
      <c r="B42" s="628" t="s">
        <v>98</v>
      </c>
      <c r="C42" s="158">
        <v>0</v>
      </c>
      <c r="D42" s="158"/>
      <c r="E42" s="158"/>
      <c r="F42" s="158"/>
      <c r="G42" s="158"/>
      <c r="H42" s="167"/>
    </row>
    <row r="43" spans="1:8">
      <c r="A43" s="628" t="s">
        <v>123</v>
      </c>
      <c r="B43" s="628" t="s">
        <v>98</v>
      </c>
      <c r="C43" s="158">
        <v>0</v>
      </c>
      <c r="D43" s="158"/>
      <c r="E43" s="158"/>
      <c r="F43" s="158"/>
      <c r="G43" s="158"/>
      <c r="H43" s="167"/>
    </row>
    <row r="44" spans="1:8">
      <c r="A44" s="628" t="s">
        <v>183</v>
      </c>
      <c r="B44" s="631" t="s">
        <v>91</v>
      </c>
      <c r="C44" s="158">
        <v>0</v>
      </c>
      <c r="D44" s="158"/>
      <c r="E44" s="158"/>
      <c r="F44" s="158"/>
      <c r="G44" s="158"/>
      <c r="H44" s="167"/>
    </row>
    <row r="45" spans="1:8">
      <c r="A45" s="628" t="s">
        <v>184</v>
      </c>
      <c r="B45" s="986" t="s">
        <v>91</v>
      </c>
      <c r="C45" s="158">
        <v>0</v>
      </c>
      <c r="D45" s="158"/>
      <c r="E45" s="158"/>
      <c r="F45" s="158"/>
      <c r="G45" s="158"/>
      <c r="H45" s="167"/>
    </row>
    <row r="46" spans="1:8">
      <c r="A46" s="628" t="s">
        <v>185</v>
      </c>
      <c r="B46" s="628" t="s">
        <v>91</v>
      </c>
      <c r="C46" s="158">
        <v>0</v>
      </c>
      <c r="D46" s="158"/>
      <c r="E46" s="158"/>
      <c r="F46" s="158"/>
      <c r="G46" s="158"/>
      <c r="H46" s="167"/>
    </row>
    <row r="47" spans="1:8">
      <c r="A47" s="628"/>
      <c r="B47" s="628"/>
      <c r="C47" s="158"/>
      <c r="D47" s="158"/>
      <c r="E47" s="158"/>
      <c r="F47" s="158"/>
      <c r="G47" s="158"/>
      <c r="H47" s="167"/>
    </row>
    <row r="48" spans="1:8" ht="13">
      <c r="A48" s="629" t="s">
        <v>29</v>
      </c>
      <c r="B48" s="630"/>
      <c r="C48" s="70"/>
      <c r="D48" s="70"/>
      <c r="E48" s="70"/>
      <c r="F48" s="70"/>
      <c r="G48" s="70"/>
      <c r="H48" s="70"/>
    </row>
    <row r="49" spans="1:8">
      <c r="A49" s="628" t="s">
        <v>186</v>
      </c>
      <c r="B49" s="628" t="s">
        <v>98</v>
      </c>
      <c r="C49" s="158">
        <v>0</v>
      </c>
      <c r="D49" s="158"/>
      <c r="E49" s="158"/>
      <c r="F49" s="158"/>
      <c r="G49" s="158"/>
      <c r="H49" s="167"/>
    </row>
    <row r="50" spans="1:8">
      <c r="A50" s="628" t="s">
        <v>187</v>
      </c>
      <c r="B50" s="628" t="s">
        <v>98</v>
      </c>
      <c r="C50" s="158">
        <v>0</v>
      </c>
      <c r="D50" s="158"/>
      <c r="E50" s="158"/>
      <c r="F50" s="158"/>
      <c r="G50" s="158"/>
      <c r="H50" s="167"/>
    </row>
    <row r="51" spans="1:8">
      <c r="A51" s="628" t="s">
        <v>188</v>
      </c>
      <c r="B51" s="628" t="s">
        <v>98</v>
      </c>
      <c r="C51" s="158">
        <v>0</v>
      </c>
      <c r="D51" s="158"/>
      <c r="E51" s="158"/>
      <c r="F51" s="158"/>
      <c r="G51" s="158"/>
      <c r="H51" s="167"/>
    </row>
    <row r="52" spans="1:8" ht="13">
      <c r="A52" s="629" t="s">
        <v>130</v>
      </c>
      <c r="B52" s="630"/>
      <c r="C52" s="70"/>
      <c r="D52" s="70"/>
      <c r="E52" s="70"/>
      <c r="F52" s="70"/>
      <c r="G52" s="70"/>
      <c r="H52" s="70"/>
    </row>
    <row r="53" spans="1:8">
      <c r="A53" s="628" t="s">
        <v>189</v>
      </c>
      <c r="B53" s="628" t="s">
        <v>91</v>
      </c>
      <c r="C53" s="158">
        <v>0</v>
      </c>
      <c r="D53" s="158"/>
      <c r="E53" s="158"/>
      <c r="F53" s="158"/>
      <c r="G53" s="158"/>
      <c r="H53" s="167"/>
    </row>
    <row r="54" spans="1:8">
      <c r="A54" s="628" t="s">
        <v>132</v>
      </c>
      <c r="B54" s="628" t="s">
        <v>91</v>
      </c>
      <c r="C54" s="158">
        <v>0</v>
      </c>
      <c r="D54" s="158"/>
      <c r="E54" s="158"/>
      <c r="F54" s="158"/>
      <c r="G54" s="158"/>
      <c r="H54" s="167"/>
    </row>
    <row r="55" spans="1:8">
      <c r="A55" s="628" t="s">
        <v>190</v>
      </c>
      <c r="B55" s="628" t="s">
        <v>91</v>
      </c>
      <c r="C55" s="158">
        <v>0</v>
      </c>
      <c r="D55" s="158"/>
      <c r="E55" s="158"/>
      <c r="F55" s="158"/>
      <c r="G55" s="158"/>
      <c r="H55" s="167"/>
    </row>
    <row r="56" spans="1:8">
      <c r="A56" s="628" t="s">
        <v>191</v>
      </c>
      <c r="B56" s="628" t="s">
        <v>91</v>
      </c>
      <c r="C56" s="158">
        <v>0</v>
      </c>
      <c r="D56" s="158"/>
      <c r="E56" s="158"/>
      <c r="F56" s="158"/>
      <c r="G56" s="158"/>
      <c r="H56" s="167"/>
    </row>
    <row r="57" spans="1:8">
      <c r="A57" s="628" t="s">
        <v>192</v>
      </c>
      <c r="B57" s="628" t="s">
        <v>91</v>
      </c>
      <c r="C57" s="158">
        <v>0</v>
      </c>
      <c r="D57" s="158"/>
      <c r="E57" s="158"/>
      <c r="F57" s="158"/>
      <c r="G57" s="158"/>
      <c r="H57" s="167"/>
    </row>
    <row r="58" spans="1:8">
      <c r="A58" s="628" t="s">
        <v>136</v>
      </c>
      <c r="B58" s="628" t="s">
        <v>91</v>
      </c>
      <c r="C58" s="158">
        <v>0</v>
      </c>
      <c r="D58" s="158"/>
      <c r="E58" s="158"/>
      <c r="F58" s="158"/>
      <c r="G58" s="158"/>
      <c r="H58" s="167"/>
    </row>
    <row r="59" spans="1:8">
      <c r="A59" s="628" t="s">
        <v>137</v>
      </c>
      <c r="B59" s="628" t="s">
        <v>91</v>
      </c>
      <c r="C59" s="158">
        <v>0</v>
      </c>
      <c r="D59" s="158"/>
      <c r="E59" s="158"/>
      <c r="F59" s="158"/>
      <c r="G59" s="158"/>
      <c r="H59" s="167"/>
    </row>
    <row r="60" spans="1:8" ht="13">
      <c r="A60" s="629" t="s">
        <v>31</v>
      </c>
      <c r="B60" s="630"/>
      <c r="C60" s="70"/>
      <c r="D60" s="70"/>
      <c r="E60" s="70"/>
      <c r="F60" s="70"/>
      <c r="G60" s="70"/>
      <c r="H60" s="70"/>
    </row>
    <row r="61" spans="1:8">
      <c r="A61" s="628" t="s">
        <v>193</v>
      </c>
      <c r="B61" s="628" t="s">
        <v>91</v>
      </c>
      <c r="C61" s="158">
        <v>0</v>
      </c>
      <c r="D61" s="158"/>
      <c r="E61" s="158"/>
      <c r="F61" s="158"/>
      <c r="G61" s="158"/>
      <c r="H61" s="167"/>
    </row>
    <row r="62" spans="1:8">
      <c r="A62" s="628" t="s">
        <v>194</v>
      </c>
      <c r="B62" s="628" t="s">
        <v>91</v>
      </c>
      <c r="C62" s="158">
        <v>0</v>
      </c>
      <c r="D62" s="158"/>
      <c r="E62" s="158"/>
      <c r="F62" s="158"/>
      <c r="G62" s="158"/>
      <c r="H62" s="167"/>
    </row>
    <row r="63" spans="1:8">
      <c r="A63" s="628" t="s">
        <v>140</v>
      </c>
      <c r="B63" s="628" t="s">
        <v>91</v>
      </c>
      <c r="C63" s="158">
        <v>0</v>
      </c>
      <c r="D63" s="158"/>
      <c r="E63" s="158"/>
      <c r="F63" s="158"/>
      <c r="G63" s="158"/>
      <c r="H63" s="167"/>
    </row>
    <row r="64" spans="1:8">
      <c r="A64" s="628" t="s">
        <v>195</v>
      </c>
      <c r="B64" s="628" t="s">
        <v>98</v>
      </c>
      <c r="C64" s="158">
        <v>0</v>
      </c>
      <c r="D64" s="158"/>
      <c r="E64" s="158"/>
      <c r="F64" s="158"/>
      <c r="G64" s="158"/>
      <c r="H64" s="167"/>
    </row>
    <row r="65" spans="1:8">
      <c r="A65" s="628" t="s">
        <v>196</v>
      </c>
      <c r="B65" s="628" t="s">
        <v>91</v>
      </c>
      <c r="C65" s="158">
        <v>0</v>
      </c>
      <c r="D65" s="158"/>
      <c r="E65" s="158"/>
      <c r="F65" s="158"/>
      <c r="G65" s="158"/>
      <c r="H65" s="167"/>
    </row>
    <row r="66" spans="1:8">
      <c r="A66" s="628" t="s">
        <v>197</v>
      </c>
      <c r="B66" s="628" t="s">
        <v>98</v>
      </c>
      <c r="C66" s="158">
        <v>0</v>
      </c>
      <c r="D66" s="158"/>
      <c r="E66" s="158"/>
      <c r="F66" s="158"/>
      <c r="G66" s="158"/>
      <c r="H66" s="167"/>
    </row>
    <row r="67" spans="1:8">
      <c r="A67" s="628" t="s">
        <v>198</v>
      </c>
      <c r="B67" s="628" t="s">
        <v>91</v>
      </c>
      <c r="C67" s="158">
        <v>0</v>
      </c>
      <c r="D67" s="158"/>
      <c r="E67" s="158"/>
      <c r="F67" s="158"/>
      <c r="G67" s="158"/>
      <c r="H67" s="167"/>
    </row>
    <row r="68" spans="1:8">
      <c r="A68" s="628"/>
      <c r="B68" s="628"/>
      <c r="C68" s="158"/>
      <c r="D68" s="158"/>
      <c r="E68" s="158"/>
      <c r="F68" s="158"/>
      <c r="G68" s="158"/>
      <c r="H68" s="167"/>
    </row>
    <row r="69" spans="1:8" ht="13">
      <c r="A69" s="65" t="s">
        <v>144</v>
      </c>
      <c r="B69" s="70"/>
      <c r="C69" s="70"/>
      <c r="D69" s="70"/>
      <c r="E69" s="70"/>
      <c r="F69" s="70"/>
      <c r="G69" s="70"/>
      <c r="H69" s="70"/>
    </row>
    <row r="70" spans="1:8">
      <c r="A70" s="69"/>
      <c r="B70" s="69"/>
      <c r="C70" s="158"/>
      <c r="D70" s="169"/>
      <c r="E70" s="169"/>
      <c r="F70" s="169"/>
      <c r="G70" s="169"/>
      <c r="H70" s="167"/>
    </row>
    <row r="71" spans="1:8" ht="13">
      <c r="A71" s="65" t="s">
        <v>32</v>
      </c>
      <c r="B71" s="70"/>
      <c r="C71" s="70"/>
      <c r="D71" s="70"/>
      <c r="E71" s="70"/>
      <c r="F71" s="70"/>
      <c r="G71" s="70"/>
      <c r="H71" s="70"/>
    </row>
    <row r="72" spans="1:8">
      <c r="A72" s="69" t="s">
        <v>145</v>
      </c>
      <c r="B72" s="69" t="s">
        <v>98</v>
      </c>
      <c r="C72" s="158"/>
      <c r="D72" s="168"/>
      <c r="E72" s="168"/>
      <c r="F72" s="168"/>
      <c r="G72" s="161"/>
      <c r="H72" s="167"/>
    </row>
    <row r="73" spans="1:8">
      <c r="A73" s="69" t="s">
        <v>146</v>
      </c>
      <c r="B73" s="69" t="s">
        <v>98</v>
      </c>
      <c r="C73" s="158"/>
      <c r="D73" s="168"/>
      <c r="E73" s="168"/>
      <c r="F73" s="168"/>
      <c r="G73" s="161"/>
      <c r="H73" s="167"/>
    </row>
    <row r="74" spans="1:8">
      <c r="A74" s="70"/>
      <c r="B74" s="70"/>
      <c r="C74" s="70"/>
      <c r="D74" s="70"/>
      <c r="E74" s="168"/>
      <c r="F74" s="70"/>
      <c r="G74" s="70"/>
      <c r="H74" s="70"/>
    </row>
    <row r="75" spans="1:8" ht="13">
      <c r="A75" s="66" t="s">
        <v>147</v>
      </c>
      <c r="B75" s="69"/>
      <c r="C75" s="69"/>
      <c r="D75" s="169"/>
      <c r="E75" s="169"/>
      <c r="F75" s="169"/>
      <c r="G75" s="161"/>
      <c r="H75" s="70"/>
    </row>
    <row r="76" spans="1:8">
      <c r="A76" s="67"/>
      <c r="B76" s="67"/>
      <c r="C76" s="67"/>
      <c r="D76" s="169"/>
      <c r="E76" s="169"/>
      <c r="F76" s="169"/>
      <c r="G76" s="162"/>
      <c r="H76" s="223"/>
    </row>
    <row r="77" spans="1:8" ht="13" thickBot="1">
      <c r="A77" s="163" t="s">
        <v>199</v>
      </c>
      <c r="B77" s="82"/>
      <c r="C77" s="158"/>
      <c r="D77" s="159"/>
      <c r="E77" s="159"/>
      <c r="F77" s="159"/>
      <c r="G77" s="159"/>
      <c r="H77" s="224"/>
    </row>
    <row r="78" spans="1:8" ht="13.5" thickBot="1">
      <c r="A78" s="221"/>
      <c r="B78" s="427"/>
      <c r="C78" s="427"/>
      <c r="D78" s="1322"/>
      <c r="E78" s="1322"/>
      <c r="F78" s="1322"/>
      <c r="G78" s="1323"/>
      <c r="H78" s="1323"/>
    </row>
    <row r="79" spans="1:8" ht="13">
      <c r="A79" s="430" t="s">
        <v>200</v>
      </c>
      <c r="B79" s="431"/>
      <c r="C79" s="431"/>
      <c r="D79" s="432" t="s">
        <v>9</v>
      </c>
    </row>
    <row r="80" spans="1:8">
      <c r="A80" s="92"/>
      <c r="B80" s="91"/>
      <c r="C80" s="87"/>
      <c r="D80" s="83"/>
    </row>
    <row r="81" spans="1:8" ht="13" thickBot="1">
      <c r="A81" s="93"/>
      <c r="B81" s="37"/>
      <c r="C81" s="37"/>
      <c r="D81" s="146">
        <v>0</v>
      </c>
    </row>
    <row r="84" spans="1:8">
      <c r="A84" t="s">
        <v>201</v>
      </c>
      <c r="B84" s="360"/>
      <c r="C84" s="360"/>
      <c r="D84" s="360"/>
      <c r="E84" s="360"/>
      <c r="F84" s="360"/>
      <c r="G84" s="360"/>
      <c r="H84" s="360"/>
    </row>
    <row r="85" spans="1:8">
      <c r="A85" s="1321" t="s">
        <v>202</v>
      </c>
      <c r="B85" s="1321"/>
      <c r="C85" s="1321"/>
      <c r="D85" s="1321"/>
      <c r="E85" s="1321"/>
      <c r="F85" s="1321"/>
      <c r="G85" s="1321"/>
      <c r="H85" s="1321"/>
    </row>
    <row r="86" spans="1:8">
      <c r="A86" s="1320" t="s">
        <v>203</v>
      </c>
      <c r="B86" s="1320"/>
      <c r="C86" s="1320"/>
      <c r="D86" s="1320"/>
      <c r="E86" s="1320"/>
      <c r="F86" s="1320"/>
      <c r="G86" s="1320"/>
    </row>
    <row r="87" spans="1:8">
      <c r="A87" s="360" t="s">
        <v>204</v>
      </c>
    </row>
    <row r="92" spans="1:8" ht="12.75" customHeight="1"/>
    <row r="93" spans="1:8" ht="12.75" customHeight="1">
      <c r="A93" s="1320"/>
      <c r="B93" s="1320"/>
      <c r="C93" s="1320"/>
      <c r="D93" s="1320"/>
      <c r="E93" s="1320"/>
      <c r="F93" s="1320"/>
      <c r="G93" s="1320"/>
    </row>
    <row r="94" spans="1:8" ht="12.75" customHeight="1">
      <c r="A94" s="1320"/>
      <c r="B94" s="1320"/>
      <c r="C94" s="1320"/>
      <c r="D94" s="1320"/>
      <c r="E94" s="1320"/>
      <c r="F94" s="1320"/>
      <c r="G94" s="1320"/>
      <c r="H94" s="1320"/>
    </row>
    <row r="97" spans="1:8" ht="27" customHeight="1">
      <c r="A97" s="1328"/>
      <c r="B97" s="1328"/>
      <c r="C97" s="1328"/>
      <c r="D97" s="1328"/>
      <c r="E97" s="1328"/>
      <c r="F97" s="1328"/>
      <c r="G97" s="1328"/>
      <c r="H97" s="1328"/>
    </row>
    <row r="100" spans="1:8" ht="12.75" customHeight="1"/>
  </sheetData>
  <mergeCells count="12">
    <mergeCell ref="D78:F78"/>
    <mergeCell ref="G78:H78"/>
    <mergeCell ref="A1:H1"/>
    <mergeCell ref="A2:H2"/>
    <mergeCell ref="A3:H3"/>
    <mergeCell ref="B5:H5"/>
    <mergeCell ref="C6:H6"/>
    <mergeCell ref="A97:H97"/>
    <mergeCell ref="A85:H85"/>
    <mergeCell ref="A86:G86"/>
    <mergeCell ref="A93:G93"/>
    <mergeCell ref="A94:H94"/>
  </mergeCells>
  <printOptions horizontalCentered="1" verticalCentered="1" gridLines="1"/>
  <pageMargins left="0.25" right="0.25" top="0.5" bottom="0.5" header="0.5" footer="0.5"/>
  <pageSetup paperSize="3" scale="61"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zoomScale="85" zoomScaleNormal="85" workbookViewId="0">
      <selection sqref="A1:M1"/>
    </sheetView>
  </sheetViews>
  <sheetFormatPr defaultColWidth="8.54296875" defaultRowHeight="12.5"/>
  <cols>
    <col min="1" max="1" width="45.54296875" customWidth="1"/>
    <col min="2" max="2" width="15.453125" customWidth="1"/>
    <col min="3" max="8" width="16" customWidth="1"/>
    <col min="9" max="9" width="23.453125" style="1218" customWidth="1"/>
    <col min="10" max="10" width="17.54296875" customWidth="1"/>
    <col min="11" max="11" width="12.54296875" customWidth="1"/>
  </cols>
  <sheetData>
    <row r="1" spans="1:13" s="1209" customFormat="1" ht="13">
      <c r="A1" s="1329" t="s">
        <v>205</v>
      </c>
      <c r="B1" s="1329"/>
      <c r="C1" s="1329"/>
      <c r="D1" s="1329"/>
      <c r="E1" s="1329"/>
      <c r="F1" s="1329"/>
      <c r="G1" s="1329"/>
      <c r="H1" s="1329"/>
      <c r="I1" s="1249"/>
      <c r="J1" s="1250"/>
      <c r="K1" s="1250"/>
      <c r="L1" s="1250"/>
      <c r="M1" s="1250"/>
    </row>
    <row r="2" spans="1:13" s="1209" customFormat="1" ht="15.75" customHeight="1">
      <c r="A2" s="1330" t="s">
        <v>1</v>
      </c>
      <c r="B2" s="1330"/>
      <c r="C2" s="1330"/>
      <c r="D2" s="1330"/>
      <c r="E2" s="1330"/>
      <c r="F2" s="1330"/>
      <c r="G2" s="1330"/>
      <c r="H2" s="1330"/>
      <c r="I2" s="1249"/>
      <c r="J2" s="1250"/>
      <c r="K2" s="1250"/>
      <c r="L2" s="1250"/>
      <c r="M2" s="1250"/>
    </row>
    <row r="3" spans="1:13" s="1209" customFormat="1" ht="15.75" customHeight="1">
      <c r="A3" s="1336" t="s">
        <v>785</v>
      </c>
      <c r="B3" s="1336"/>
      <c r="C3" s="1336"/>
      <c r="D3" s="1336"/>
      <c r="E3" s="1336"/>
      <c r="F3" s="1336"/>
      <c r="G3" s="1336"/>
      <c r="H3" s="1336"/>
      <c r="I3" s="1251"/>
      <c r="J3" s="1252"/>
      <c r="K3" s="1252"/>
      <c r="L3" s="1252"/>
      <c r="M3" s="1252"/>
    </row>
    <row r="4" spans="1:13" ht="14.25" customHeight="1" thickBot="1">
      <c r="A4" s="1335"/>
      <c r="B4" s="1335"/>
      <c r="C4" s="1335"/>
      <c r="D4" s="1335"/>
      <c r="E4" s="1335"/>
      <c r="F4" s="1335"/>
      <c r="G4" s="1335"/>
      <c r="H4" s="1335"/>
      <c r="I4" s="1217"/>
      <c r="J4" s="52"/>
      <c r="K4" s="52"/>
    </row>
    <row r="5" spans="1:13" ht="20.25" customHeight="1">
      <c r="A5" s="433"/>
      <c r="B5" s="1331" t="s">
        <v>206</v>
      </c>
      <c r="C5" s="1331"/>
      <c r="D5" s="1331"/>
      <c r="E5" s="1331"/>
      <c r="F5" s="1331"/>
      <c r="G5" s="1331"/>
      <c r="H5" s="1332"/>
    </row>
    <row r="6" spans="1:13" ht="20.25" customHeight="1" thickBot="1">
      <c r="A6" s="94"/>
      <c r="B6" s="95"/>
      <c r="C6" s="1333" t="s">
        <v>81</v>
      </c>
      <c r="D6" s="1333"/>
      <c r="E6" s="1333"/>
      <c r="F6" s="1333"/>
      <c r="G6" s="1333"/>
      <c r="H6" s="1334"/>
    </row>
    <row r="7" spans="1:13" ht="51.75" customHeight="1">
      <c r="A7" s="94" t="s">
        <v>207</v>
      </c>
      <c r="B7" s="84" t="s">
        <v>208</v>
      </c>
      <c r="C7" s="84" t="s">
        <v>84</v>
      </c>
      <c r="D7" s="84" t="s">
        <v>209</v>
      </c>
      <c r="E7" s="84" t="s">
        <v>165</v>
      </c>
      <c r="F7" s="84" t="s">
        <v>166</v>
      </c>
      <c r="G7" s="84" t="s">
        <v>210</v>
      </c>
      <c r="H7" s="84" t="s">
        <v>88</v>
      </c>
      <c r="I7" s="1219" t="s">
        <v>89</v>
      </c>
    </row>
    <row r="8" spans="1:13" ht="13">
      <c r="A8" s="634" t="s">
        <v>23</v>
      </c>
      <c r="B8" s="635"/>
      <c r="C8" s="97"/>
      <c r="D8" s="97"/>
      <c r="E8" s="97"/>
      <c r="F8" s="97"/>
      <c r="G8" s="97"/>
      <c r="H8" s="97"/>
      <c r="I8" s="1077"/>
    </row>
    <row r="9" spans="1:13">
      <c r="A9" s="636" t="s">
        <v>90</v>
      </c>
      <c r="B9" s="1081" t="s">
        <v>91</v>
      </c>
      <c r="C9" s="1000">
        <v>0</v>
      </c>
      <c r="D9" s="1000"/>
      <c r="E9" s="1000">
        <v>0</v>
      </c>
      <c r="F9" s="1000">
        <v>0</v>
      </c>
      <c r="G9" s="1000">
        <v>0</v>
      </c>
      <c r="H9" s="1001">
        <v>0</v>
      </c>
      <c r="I9" s="1076" t="s">
        <v>211</v>
      </c>
    </row>
    <row r="10" spans="1:13">
      <c r="A10" s="636" t="s">
        <v>92</v>
      </c>
      <c r="B10" s="1081" t="s">
        <v>91</v>
      </c>
      <c r="C10" s="1000">
        <v>3</v>
      </c>
      <c r="D10" s="1000"/>
      <c r="E10" s="1000">
        <v>146.31</v>
      </c>
      <c r="F10" s="1000">
        <v>2.4E-2</v>
      </c>
      <c r="G10" s="1000">
        <v>-4.0169999999999995</v>
      </c>
      <c r="H10" s="1001">
        <v>3147.4</v>
      </c>
      <c r="I10" s="1076">
        <v>9.7789545053422636E-4</v>
      </c>
    </row>
    <row r="11" spans="1:13">
      <c r="A11" s="636"/>
      <c r="B11" s="1081"/>
      <c r="C11" s="1000"/>
      <c r="D11" s="1000"/>
      <c r="E11" s="1000"/>
      <c r="F11" s="1000"/>
      <c r="G11" s="1000"/>
      <c r="H11" s="1001"/>
      <c r="I11" s="1076" t="s">
        <v>211</v>
      </c>
    </row>
    <row r="12" spans="1:13" ht="12.75" customHeight="1">
      <c r="A12" s="634" t="s">
        <v>26</v>
      </c>
      <c r="B12" s="635"/>
      <c r="C12" s="98"/>
      <c r="D12" s="98"/>
      <c r="E12" s="98"/>
      <c r="F12" s="98"/>
      <c r="G12" s="98"/>
      <c r="H12" s="98"/>
      <c r="I12" s="1077" t="s">
        <v>211</v>
      </c>
    </row>
    <row r="13" spans="1:13" ht="12.75" customHeight="1">
      <c r="A13" s="987" t="s">
        <v>212</v>
      </c>
      <c r="B13" s="1090" t="s">
        <v>213</v>
      </c>
      <c r="C13" s="1002">
        <v>0</v>
      </c>
      <c r="D13" s="1002">
        <v>0</v>
      </c>
      <c r="E13" s="1002">
        <v>0</v>
      </c>
      <c r="F13" s="1002">
        <v>0</v>
      </c>
      <c r="G13" s="1002">
        <v>0</v>
      </c>
      <c r="H13" s="1002">
        <v>0</v>
      </c>
      <c r="I13" s="1078" t="s">
        <v>211</v>
      </c>
    </row>
    <row r="14" spans="1:13" ht="12.75" customHeight="1">
      <c r="A14" s="988" t="s">
        <v>214</v>
      </c>
      <c r="B14" s="1091" t="s">
        <v>213</v>
      </c>
      <c r="C14" s="1002">
        <v>17</v>
      </c>
      <c r="D14" s="1002">
        <v>5599</v>
      </c>
      <c r="E14" s="1002">
        <v>0</v>
      </c>
      <c r="F14" s="1002">
        <v>0</v>
      </c>
      <c r="G14" s="1002">
        <v>18874.228999999999</v>
      </c>
      <c r="H14" s="1002">
        <v>574499.82000000007</v>
      </c>
      <c r="I14" s="1078">
        <v>0.24189483759342609</v>
      </c>
    </row>
    <row r="15" spans="1:13" s="3" customFormat="1" ht="12.75" customHeight="1">
      <c r="A15" s="637" t="s">
        <v>215</v>
      </c>
      <c r="B15" s="1092" t="s">
        <v>213</v>
      </c>
      <c r="C15" s="1000">
        <v>53</v>
      </c>
      <c r="D15" s="1000">
        <v>9265.6</v>
      </c>
      <c r="E15" s="1000">
        <v>0</v>
      </c>
      <c r="F15" s="1000">
        <v>0</v>
      </c>
      <c r="G15" s="1000">
        <v>37479.351999999999</v>
      </c>
      <c r="H15" s="1001">
        <v>819566.76</v>
      </c>
      <c r="I15" s="1078">
        <v>0.22931193156800686</v>
      </c>
      <c r="J15" s="5"/>
    </row>
    <row r="16" spans="1:13">
      <c r="A16" s="637" t="s">
        <v>216</v>
      </c>
      <c r="B16" s="1092" t="s">
        <v>213</v>
      </c>
      <c r="C16" s="1000">
        <v>21</v>
      </c>
      <c r="D16" s="1000">
        <v>4985.8</v>
      </c>
      <c r="E16" s="1000">
        <v>-59.861999999999995</v>
      </c>
      <c r="F16" s="1000">
        <v>0</v>
      </c>
      <c r="G16" s="1000">
        <v>9310.773799999999</v>
      </c>
      <c r="H16" s="1001">
        <v>174313.59</v>
      </c>
      <c r="I16" s="1076">
        <v>7.3395249355129574E-2</v>
      </c>
    </row>
    <row r="17" spans="1:9">
      <c r="A17" s="636" t="s">
        <v>102</v>
      </c>
      <c r="B17" s="1093" t="s">
        <v>217</v>
      </c>
      <c r="C17" s="1000">
        <v>0</v>
      </c>
      <c r="D17" s="1000">
        <v>0</v>
      </c>
      <c r="E17" s="1000">
        <v>0</v>
      </c>
      <c r="F17" s="1000">
        <v>0</v>
      </c>
      <c r="G17" s="1000">
        <v>0</v>
      </c>
      <c r="H17" s="1001">
        <v>0</v>
      </c>
      <c r="I17" s="1079" t="s">
        <v>211</v>
      </c>
    </row>
    <row r="18" spans="1:9">
      <c r="A18" s="636" t="s">
        <v>218</v>
      </c>
      <c r="B18" s="1092" t="s">
        <v>91</v>
      </c>
      <c r="C18" s="1000">
        <v>39</v>
      </c>
      <c r="D18" s="1000"/>
      <c r="E18" s="1000">
        <v>6108.83</v>
      </c>
      <c r="F18" s="1000">
        <v>0.70330000000000015</v>
      </c>
      <c r="G18" s="1000">
        <v>507.73100000000005</v>
      </c>
      <c r="H18" s="1001">
        <v>106874.27000000002</v>
      </c>
      <c r="I18" s="1079">
        <v>4.4999725473483992E-2</v>
      </c>
    </row>
    <row r="19" spans="1:9">
      <c r="A19" s="636" t="s">
        <v>219</v>
      </c>
      <c r="B19" s="1092" t="s">
        <v>91</v>
      </c>
      <c r="C19" s="1000">
        <v>13</v>
      </c>
      <c r="D19" s="1000"/>
      <c r="E19" s="1000">
        <v>0</v>
      </c>
      <c r="F19" s="1000">
        <v>0</v>
      </c>
      <c r="G19" s="1000">
        <v>92.741</v>
      </c>
      <c r="H19" s="1001">
        <v>107.51</v>
      </c>
      <c r="I19" s="1079">
        <v>4.5267401458314182E-5</v>
      </c>
    </row>
    <row r="20" spans="1:9">
      <c r="A20" s="636" t="s">
        <v>220</v>
      </c>
      <c r="B20" s="1092" t="s">
        <v>91</v>
      </c>
      <c r="C20" s="1000">
        <v>0</v>
      </c>
      <c r="D20" s="1000"/>
      <c r="E20" s="1000">
        <v>0</v>
      </c>
      <c r="F20" s="1000">
        <v>0</v>
      </c>
      <c r="G20" s="1000">
        <v>0</v>
      </c>
      <c r="H20" s="1001">
        <v>0</v>
      </c>
      <c r="I20" s="1079" t="s">
        <v>211</v>
      </c>
    </row>
    <row r="21" spans="1:9" ht="12.75" customHeight="1">
      <c r="A21" s="638"/>
      <c r="B21" s="1092"/>
      <c r="C21" s="1000"/>
      <c r="D21" s="1000"/>
      <c r="E21" s="1000"/>
      <c r="F21" s="1000"/>
      <c r="G21" s="1000"/>
      <c r="H21" s="1001"/>
      <c r="I21" s="1079" t="s">
        <v>211</v>
      </c>
    </row>
    <row r="22" spans="1:9" ht="12.75" customHeight="1">
      <c r="A22" s="634" t="s">
        <v>221</v>
      </c>
      <c r="B22" s="1082"/>
      <c r="C22" s="78"/>
      <c r="D22" s="78"/>
      <c r="E22" s="78"/>
      <c r="F22" s="78"/>
      <c r="G22" s="78"/>
      <c r="H22" s="78"/>
      <c r="I22" s="1083" t="s">
        <v>211</v>
      </c>
    </row>
    <row r="23" spans="1:9" ht="12.75" customHeight="1">
      <c r="A23" s="636" t="s">
        <v>109</v>
      </c>
      <c r="B23" s="1092" t="s">
        <v>222</v>
      </c>
      <c r="C23" s="1000">
        <v>6012</v>
      </c>
      <c r="D23" s="1000"/>
      <c r="E23" s="1000">
        <v>464.46</v>
      </c>
      <c r="F23" s="1000">
        <v>0.42</v>
      </c>
      <c r="G23" s="1000">
        <v>0</v>
      </c>
      <c r="H23" s="1001">
        <v>8072</v>
      </c>
      <c r="I23" s="1079">
        <v>3.3987393225887088E-3</v>
      </c>
    </row>
    <row r="24" spans="1:9" ht="12.75" customHeight="1">
      <c r="A24" s="636" t="s">
        <v>223</v>
      </c>
      <c r="B24" s="1092" t="s">
        <v>222</v>
      </c>
      <c r="C24" s="1000">
        <v>0</v>
      </c>
      <c r="D24" s="1000"/>
      <c r="E24" s="1000">
        <v>0</v>
      </c>
      <c r="F24" s="1000">
        <v>0</v>
      </c>
      <c r="G24" s="1000">
        <v>0</v>
      </c>
      <c r="H24" s="1001">
        <v>0</v>
      </c>
      <c r="I24" s="1079" t="s">
        <v>211</v>
      </c>
    </row>
    <row r="25" spans="1:9" ht="12.75" customHeight="1">
      <c r="A25" s="636" t="s">
        <v>224</v>
      </c>
      <c r="B25" s="1092" t="s">
        <v>222</v>
      </c>
      <c r="C25" s="1000">
        <v>1384.21</v>
      </c>
      <c r="D25" s="1000"/>
      <c r="E25" s="1000">
        <v>4540.2087999999994</v>
      </c>
      <c r="F25" s="1000">
        <v>4.7063140000000008</v>
      </c>
      <c r="G25" s="1000">
        <v>0</v>
      </c>
      <c r="H25" s="1001">
        <v>124981.44</v>
      </c>
      <c r="I25" s="1079">
        <v>5.2623802616670136E-2</v>
      </c>
    </row>
    <row r="26" spans="1:9" ht="12.75" customHeight="1">
      <c r="A26" s="636" t="s">
        <v>225</v>
      </c>
      <c r="B26" s="1092" t="s">
        <v>222</v>
      </c>
      <c r="C26" s="1000">
        <v>0</v>
      </c>
      <c r="D26" s="1000"/>
      <c r="E26" s="1000">
        <v>0</v>
      </c>
      <c r="F26" s="1000">
        <v>0</v>
      </c>
      <c r="G26" s="1000">
        <v>0</v>
      </c>
      <c r="H26" s="1001">
        <v>0</v>
      </c>
      <c r="I26" s="1079" t="s">
        <v>211</v>
      </c>
    </row>
    <row r="27" spans="1:9">
      <c r="A27" s="1084"/>
      <c r="B27" s="1092"/>
      <c r="C27" s="1000"/>
      <c r="D27" s="1000"/>
      <c r="E27" s="1000"/>
      <c r="F27" s="1000"/>
      <c r="G27" s="1000"/>
      <c r="H27" s="1001"/>
      <c r="I27" s="1079" t="s">
        <v>211</v>
      </c>
    </row>
    <row r="28" spans="1:9" ht="12.75" customHeight="1">
      <c r="A28" s="634" t="s">
        <v>28</v>
      </c>
      <c r="B28" s="1082"/>
      <c r="C28" s="78"/>
      <c r="D28" s="78"/>
      <c r="E28" s="78"/>
      <c r="F28" s="78"/>
      <c r="G28" s="78"/>
      <c r="H28" s="78"/>
      <c r="I28" s="1083" t="s">
        <v>211</v>
      </c>
    </row>
    <row r="29" spans="1:9">
      <c r="A29" s="1085" t="s">
        <v>226</v>
      </c>
      <c r="B29" s="1092" t="s">
        <v>227</v>
      </c>
      <c r="C29" s="1000">
        <v>13</v>
      </c>
      <c r="D29" s="1000">
        <v>56</v>
      </c>
      <c r="E29" s="1000">
        <v>3998.8</v>
      </c>
      <c r="F29" s="1000">
        <v>5.1955999999999998</v>
      </c>
      <c r="G29" s="1000">
        <v>-72.56</v>
      </c>
      <c r="H29" s="1001">
        <v>146553.22999999998</v>
      </c>
      <c r="I29" s="1079">
        <v>6.1706668192936964E-2</v>
      </c>
    </row>
    <row r="30" spans="1:9" ht="12.75" customHeight="1">
      <c r="A30" s="1085" t="s">
        <v>228</v>
      </c>
      <c r="B30" s="1092" t="s">
        <v>227</v>
      </c>
      <c r="C30" s="1000">
        <v>6</v>
      </c>
      <c r="D30" s="1000">
        <v>21</v>
      </c>
      <c r="E30" s="1000">
        <v>2811</v>
      </c>
      <c r="F30" s="1000">
        <v>2.08</v>
      </c>
      <c r="G30" s="1000">
        <v>0</v>
      </c>
      <c r="H30" s="1001">
        <v>60592.21</v>
      </c>
      <c r="I30" s="1079">
        <v>2.5512528093353911E-2</v>
      </c>
    </row>
    <row r="31" spans="1:9" ht="12.75" customHeight="1">
      <c r="A31" s="92" t="s">
        <v>229</v>
      </c>
      <c r="B31" s="960" t="s">
        <v>227</v>
      </c>
      <c r="C31" s="1000">
        <v>5</v>
      </c>
      <c r="D31" s="1000">
        <v>15</v>
      </c>
      <c r="E31" s="1000">
        <v>6645</v>
      </c>
      <c r="F31" s="1000">
        <v>3.51</v>
      </c>
      <c r="G31" s="1000">
        <v>169.5</v>
      </c>
      <c r="H31" s="1001">
        <v>39799.410000000003</v>
      </c>
      <c r="I31" s="1079">
        <v>1.6757658545940322E-2</v>
      </c>
    </row>
    <row r="32" spans="1:9" ht="12.75" customHeight="1">
      <c r="A32" s="1085" t="s">
        <v>230</v>
      </c>
      <c r="B32" s="1092" t="s">
        <v>227</v>
      </c>
      <c r="C32" s="1000">
        <v>0</v>
      </c>
      <c r="D32" s="1000">
        <v>0</v>
      </c>
      <c r="E32" s="1000">
        <v>0</v>
      </c>
      <c r="F32" s="1000">
        <v>0</v>
      </c>
      <c r="G32" s="1000">
        <v>0</v>
      </c>
      <c r="H32" s="1001">
        <v>0</v>
      </c>
      <c r="I32" s="1079" t="s">
        <v>211</v>
      </c>
    </row>
    <row r="33" spans="1:12" ht="12.75" customHeight="1">
      <c r="A33" s="1085" t="s">
        <v>231</v>
      </c>
      <c r="B33" s="1092" t="s">
        <v>227</v>
      </c>
      <c r="C33" s="1000">
        <v>0</v>
      </c>
      <c r="D33" s="1000">
        <v>0</v>
      </c>
      <c r="E33" s="1000">
        <v>0</v>
      </c>
      <c r="F33" s="1000">
        <v>0</v>
      </c>
      <c r="G33" s="1000">
        <v>0</v>
      </c>
      <c r="H33" s="1001">
        <v>0</v>
      </c>
      <c r="I33" s="1079" t="s">
        <v>211</v>
      </c>
    </row>
    <row r="34" spans="1:12" ht="12.75" customHeight="1">
      <c r="A34" s="1085" t="s">
        <v>232</v>
      </c>
      <c r="B34" s="1092" t="s">
        <v>213</v>
      </c>
      <c r="C34" s="1000">
        <v>19</v>
      </c>
      <c r="D34" s="1000">
        <v>1718</v>
      </c>
      <c r="E34" s="1000">
        <v>909.42</v>
      </c>
      <c r="F34" s="1000">
        <v>0.79080000000000006</v>
      </c>
      <c r="G34" s="1000">
        <v>829.89200000000005</v>
      </c>
      <c r="H34" s="1001">
        <v>168233.38999999998</v>
      </c>
      <c r="I34" s="1079">
        <v>6.495830003974197E-2</v>
      </c>
    </row>
    <row r="35" spans="1:12">
      <c r="A35" s="1086" t="s">
        <v>233</v>
      </c>
      <c r="B35" s="1092" t="s">
        <v>213</v>
      </c>
      <c r="C35" s="1000">
        <v>2</v>
      </c>
      <c r="D35" s="1000">
        <v>1200</v>
      </c>
      <c r="E35" s="1000">
        <v>-4896</v>
      </c>
      <c r="F35" s="1000">
        <v>-0.48</v>
      </c>
      <c r="G35" s="1000">
        <v>1010.4</v>
      </c>
      <c r="H35" s="1001">
        <v>73029.709999999992</v>
      </c>
      <c r="I35" s="1079">
        <v>3.0749374020595865E-2</v>
      </c>
      <c r="K35" s="150"/>
    </row>
    <row r="36" spans="1:12">
      <c r="A36" s="1085" t="s">
        <v>123</v>
      </c>
      <c r="B36" s="1092" t="s">
        <v>91</v>
      </c>
      <c r="C36" s="1000">
        <v>21</v>
      </c>
      <c r="D36" s="1000"/>
      <c r="E36" s="1000">
        <v>1259.54</v>
      </c>
      <c r="F36" s="1000">
        <v>0</v>
      </c>
      <c r="G36" s="1000">
        <v>133.23000000000002</v>
      </c>
      <c r="H36" s="1001">
        <v>6813.2699999999995</v>
      </c>
      <c r="I36" s="1079">
        <v>2.5829450429914777E-3</v>
      </c>
    </row>
    <row r="37" spans="1:12">
      <c r="A37" s="1085"/>
      <c r="B37" s="1092"/>
      <c r="C37" s="1000"/>
      <c r="D37" s="1000"/>
      <c r="E37" s="1000"/>
      <c r="F37" s="1000"/>
      <c r="G37" s="1000"/>
      <c r="H37" s="1001"/>
      <c r="I37" s="1079" t="s">
        <v>211</v>
      </c>
      <c r="L37" t="s">
        <v>234</v>
      </c>
    </row>
    <row r="38" spans="1:12" ht="13">
      <c r="A38" s="634" t="s">
        <v>130</v>
      </c>
      <c r="B38" s="1082"/>
      <c r="C38" s="78"/>
      <c r="D38" s="78"/>
      <c r="E38" s="78"/>
      <c r="F38" s="78"/>
      <c r="G38" s="78"/>
      <c r="H38" s="78"/>
      <c r="I38" s="1083" t="s">
        <v>211</v>
      </c>
    </row>
    <row r="39" spans="1:12">
      <c r="A39" s="636" t="s">
        <v>235</v>
      </c>
      <c r="B39" s="1092" t="s">
        <v>91</v>
      </c>
      <c r="C39" s="1000">
        <v>1066</v>
      </c>
      <c r="D39" s="1000"/>
      <c r="E39" s="1000">
        <v>135902.13</v>
      </c>
      <c r="F39" s="1000">
        <v>1.0857000000000001</v>
      </c>
      <c r="G39" s="1000">
        <v>-1633.1860000000004</v>
      </c>
      <c r="H39" s="1001">
        <v>112465.40336015449</v>
      </c>
      <c r="I39" s="1079">
        <v>3.9905032962025314E-2</v>
      </c>
    </row>
    <row r="40" spans="1:12">
      <c r="A40" s="637" t="s">
        <v>236</v>
      </c>
      <c r="B40" s="1092" t="s">
        <v>91</v>
      </c>
      <c r="C40" s="1000" t="s">
        <v>237</v>
      </c>
      <c r="D40" s="1000"/>
      <c r="E40" s="1000"/>
      <c r="F40" s="1000"/>
      <c r="G40" s="1000"/>
      <c r="H40" s="1001"/>
      <c r="I40" s="1079" t="s">
        <v>211</v>
      </c>
    </row>
    <row r="41" spans="1:12">
      <c r="A41" s="637" t="s">
        <v>238</v>
      </c>
      <c r="B41" s="1092" t="s">
        <v>91</v>
      </c>
      <c r="C41" s="1000" t="s">
        <v>237</v>
      </c>
      <c r="D41" s="1000"/>
      <c r="E41" s="1000"/>
      <c r="F41" s="1000"/>
      <c r="G41" s="1000"/>
      <c r="H41" s="1001"/>
      <c r="I41" s="1079" t="s">
        <v>211</v>
      </c>
    </row>
    <row r="42" spans="1:12">
      <c r="A42" s="92" t="s">
        <v>239</v>
      </c>
      <c r="B42" s="960" t="s">
        <v>91</v>
      </c>
      <c r="C42" s="1000">
        <v>810</v>
      </c>
      <c r="D42" s="1000"/>
      <c r="E42" s="1000">
        <v>177123.60000000003</v>
      </c>
      <c r="F42" s="1000">
        <v>1.98</v>
      </c>
      <c r="G42" s="1000">
        <v>-3064.2839999999997</v>
      </c>
      <c r="H42" s="1001">
        <v>58558.20818014456</v>
      </c>
      <c r="I42" s="1079">
        <v>2.4656105649429275E-2</v>
      </c>
    </row>
    <row r="43" spans="1:12">
      <c r="A43" s="500" t="s">
        <v>240</v>
      </c>
      <c r="B43" s="950" t="s">
        <v>91</v>
      </c>
      <c r="C43" s="1000">
        <v>182</v>
      </c>
      <c r="D43" s="1000"/>
      <c r="E43" s="1000">
        <v>21698.04</v>
      </c>
      <c r="F43" s="1000">
        <v>0.47320000000000001</v>
      </c>
      <c r="G43" s="1000">
        <v>0</v>
      </c>
      <c r="H43" s="1001">
        <v>12265.3931035815</v>
      </c>
      <c r="I43" s="1079">
        <v>5.1643798127045107E-3</v>
      </c>
    </row>
    <row r="44" spans="1:12">
      <c r="A44" s="637" t="s">
        <v>241</v>
      </c>
      <c r="B44" s="1092" t="s">
        <v>91</v>
      </c>
      <c r="C44" s="1000">
        <v>619</v>
      </c>
      <c r="D44" s="1000"/>
      <c r="E44" s="1000">
        <v>202336.56</v>
      </c>
      <c r="F44" s="1000">
        <v>1.7907000000000002</v>
      </c>
      <c r="G44" s="1000">
        <v>-2729.6269999999995</v>
      </c>
      <c r="H44" s="1001">
        <v>101229.46276328861</v>
      </c>
      <c r="I44" s="1079">
        <v>3.0243039936152166E-2</v>
      </c>
    </row>
    <row r="45" spans="1:12">
      <c r="A45" s="637" t="s">
        <v>242</v>
      </c>
      <c r="B45" s="1092" t="s">
        <v>91</v>
      </c>
      <c r="C45" s="1000">
        <v>356</v>
      </c>
      <c r="D45" s="1000"/>
      <c r="E45" s="1000">
        <v>65296.36</v>
      </c>
      <c r="F45" s="1000">
        <v>0.60110000000000008</v>
      </c>
      <c r="G45" s="1000">
        <v>-921.88499999999999</v>
      </c>
      <c r="H45" s="1001">
        <v>9650.1849493001955</v>
      </c>
      <c r="I45" s="1079">
        <v>4.0632387335778368E-3</v>
      </c>
    </row>
    <row r="46" spans="1:12">
      <c r="A46" s="637" t="s">
        <v>243</v>
      </c>
      <c r="B46" s="1092" t="s">
        <v>91</v>
      </c>
      <c r="C46" s="1000">
        <v>58</v>
      </c>
      <c r="D46" s="1000"/>
      <c r="E46" s="1000">
        <v>11939.88</v>
      </c>
      <c r="F46" s="1000">
        <v>1.6240000000000001</v>
      </c>
      <c r="G46" s="1000">
        <v>-206.53799999999998</v>
      </c>
      <c r="H46" s="1001">
        <v>0</v>
      </c>
      <c r="I46" s="1079" t="s">
        <v>211</v>
      </c>
    </row>
    <row r="47" spans="1:12">
      <c r="A47" s="637" t="s">
        <v>244</v>
      </c>
      <c r="B47" s="1092" t="s">
        <v>91</v>
      </c>
      <c r="C47" s="1000">
        <v>24</v>
      </c>
      <c r="D47" s="1000"/>
      <c r="E47" s="1000">
        <v>6327.1200000000008</v>
      </c>
      <c r="F47" s="1000">
        <v>0</v>
      </c>
      <c r="G47" s="1000">
        <v>0</v>
      </c>
      <c r="H47" s="1001">
        <v>4981.4619186519049</v>
      </c>
      <c r="I47" s="1079">
        <v>2.0974591807359296E-3</v>
      </c>
    </row>
    <row r="48" spans="1:12">
      <c r="A48" s="960" t="s">
        <v>245</v>
      </c>
      <c r="B48" s="960" t="s">
        <v>91</v>
      </c>
      <c r="C48" s="1000">
        <v>0</v>
      </c>
      <c r="D48" s="1000"/>
      <c r="E48" s="1000">
        <v>0</v>
      </c>
      <c r="F48" s="1000">
        <v>0</v>
      </c>
      <c r="G48" s="1000">
        <v>0</v>
      </c>
      <c r="H48" s="1001">
        <v>0</v>
      </c>
      <c r="I48" s="1079" t="s">
        <v>211</v>
      </c>
    </row>
    <row r="49" spans="1:9">
      <c r="A49" s="637" t="s">
        <v>246</v>
      </c>
      <c r="B49" s="1092" t="s">
        <v>91</v>
      </c>
      <c r="C49" s="1000">
        <v>315</v>
      </c>
      <c r="D49" s="1000"/>
      <c r="E49" s="1000">
        <v>169968.03000000003</v>
      </c>
      <c r="F49" s="1000">
        <v>0</v>
      </c>
      <c r="G49" s="1000">
        <v>0</v>
      </c>
      <c r="H49" s="1001">
        <v>145145.70729556869</v>
      </c>
      <c r="I49" s="1079">
        <v>4.1624945476100877E-2</v>
      </c>
    </row>
    <row r="50" spans="1:9">
      <c r="A50" s="636" t="s">
        <v>247</v>
      </c>
      <c r="B50" s="1092" t="s">
        <v>91</v>
      </c>
      <c r="C50" s="1000">
        <v>5</v>
      </c>
      <c r="D50" s="1000"/>
      <c r="E50" s="1000">
        <v>2694.66</v>
      </c>
      <c r="F50" s="1000">
        <v>0</v>
      </c>
      <c r="G50" s="1000">
        <v>0</v>
      </c>
      <c r="H50" s="1001">
        <v>1043.4193265813765</v>
      </c>
      <c r="I50" s="1079">
        <v>4.3933477393473167E-4</v>
      </c>
    </row>
    <row r="51" spans="1:9">
      <c r="A51" s="636" t="s">
        <v>248</v>
      </c>
      <c r="B51" s="1092" t="s">
        <v>91</v>
      </c>
      <c r="C51" s="1000" t="s">
        <v>237</v>
      </c>
      <c r="D51" s="1000"/>
      <c r="E51" s="1000">
        <v>0</v>
      </c>
      <c r="F51" s="1000">
        <v>0</v>
      </c>
      <c r="G51" s="1000">
        <v>0</v>
      </c>
      <c r="H51" s="1001">
        <v>0</v>
      </c>
      <c r="I51" s="1079" t="s">
        <v>211</v>
      </c>
    </row>
    <row r="52" spans="1:9">
      <c r="A52" s="636" t="s">
        <v>249</v>
      </c>
      <c r="B52" s="1092" t="s">
        <v>91</v>
      </c>
      <c r="C52" s="1000">
        <v>60</v>
      </c>
      <c r="D52" s="1000"/>
      <c r="E52" s="1000">
        <v>3668.67</v>
      </c>
      <c r="F52" s="1000">
        <v>0.27600000000000002</v>
      </c>
      <c r="G52" s="1000">
        <v>-63.48</v>
      </c>
      <c r="H52" s="1001">
        <v>6748.1042893887497</v>
      </c>
      <c r="I52" s="1079">
        <v>2.8413091428735231E-3</v>
      </c>
    </row>
    <row r="53" spans="1:9">
      <c r="A53" s="1085"/>
      <c r="B53" s="1092"/>
      <c r="C53" s="1000"/>
      <c r="D53" s="1000"/>
      <c r="E53" s="1000"/>
      <c r="F53" s="1000"/>
      <c r="G53" s="1000"/>
      <c r="H53" s="1001"/>
      <c r="I53" s="1080" t="s">
        <v>211</v>
      </c>
    </row>
    <row r="54" spans="1:9" ht="13">
      <c r="A54" s="634" t="s">
        <v>31</v>
      </c>
      <c r="B54" s="1082"/>
      <c r="C54" s="78"/>
      <c r="D54" s="78"/>
      <c r="E54" s="78"/>
      <c r="F54" s="78"/>
      <c r="G54" s="78"/>
      <c r="H54" s="78"/>
      <c r="I54" s="1083" t="s">
        <v>211</v>
      </c>
    </row>
    <row r="55" spans="1:9">
      <c r="A55" s="1085" t="s">
        <v>250</v>
      </c>
      <c r="B55" s="1092" t="s">
        <v>91</v>
      </c>
      <c r="C55" s="1000">
        <v>1</v>
      </c>
      <c r="D55" s="1000"/>
      <c r="E55" s="1000">
        <v>130</v>
      </c>
      <c r="F55" s="1000">
        <v>2.1399999999999999E-2</v>
      </c>
      <c r="G55" s="1000">
        <v>-2.2490000000000001</v>
      </c>
      <c r="H55" s="1001">
        <v>119.30000000000001</v>
      </c>
      <c r="I55" s="1079">
        <v>5.0231615607635405E-5</v>
      </c>
    </row>
    <row r="56" spans="1:9">
      <c r="A56" s="1085" t="s">
        <v>251</v>
      </c>
      <c r="B56" s="1092" t="s">
        <v>91</v>
      </c>
      <c r="C56" s="1000">
        <v>0</v>
      </c>
      <c r="D56" s="1000"/>
      <c r="E56" s="1000">
        <v>0</v>
      </c>
      <c r="F56" s="1000">
        <v>0</v>
      </c>
      <c r="G56" s="1000">
        <v>0</v>
      </c>
      <c r="H56" s="1001">
        <v>0</v>
      </c>
      <c r="I56" s="1079">
        <v>0</v>
      </c>
    </row>
    <row r="57" spans="1:9">
      <c r="A57" s="1085"/>
      <c r="B57" s="1092"/>
      <c r="C57" s="1000"/>
      <c r="D57" s="1000"/>
      <c r="E57" s="1000"/>
      <c r="F57" s="1000"/>
      <c r="G57" s="1000"/>
      <c r="H57" s="1001"/>
      <c r="I57" s="1079"/>
    </row>
    <row r="58" spans="1:9" ht="13">
      <c r="A58" s="634" t="s">
        <v>252</v>
      </c>
      <c r="B58" s="1082"/>
      <c r="C58" s="78"/>
      <c r="D58" s="78"/>
      <c r="E58" s="78"/>
      <c r="F58" s="78"/>
      <c r="G58" s="78"/>
      <c r="H58" s="78"/>
      <c r="I58" s="1220"/>
    </row>
    <row r="59" spans="1:9" ht="14.5">
      <c r="A59" s="1086" t="s">
        <v>253</v>
      </c>
      <c r="B59" s="1092"/>
      <c r="C59" s="1000"/>
      <c r="D59" s="1000"/>
      <c r="E59" s="1000"/>
      <c r="F59" s="1000"/>
      <c r="G59" s="1000"/>
      <c r="H59" s="1094"/>
      <c r="I59" s="1079"/>
    </row>
    <row r="60" spans="1:9" ht="13.5" thickBot="1">
      <c r="A60" s="639"/>
      <c r="B60" s="1087"/>
      <c r="C60" s="1088"/>
      <c r="D60" s="1088"/>
      <c r="E60" s="44"/>
      <c r="F60" s="45"/>
      <c r="G60" s="44"/>
      <c r="H60" s="46"/>
      <c r="I60" s="1221"/>
    </row>
    <row r="61" spans="1:9" ht="13.5" thickBot="1">
      <c r="A61" s="640" t="s">
        <v>9</v>
      </c>
      <c r="B61" s="1089" t="s">
        <v>40</v>
      </c>
      <c r="C61" s="1095">
        <f t="shared" ref="C61:H61" si="0">SUM(C9:C57)</f>
        <v>11104.21</v>
      </c>
      <c r="D61" s="1095">
        <f t="shared" si="0"/>
        <v>22860.400000000001</v>
      </c>
      <c r="E61" s="1095">
        <f t="shared" si="0"/>
        <v>819012.75680000009</v>
      </c>
      <c r="F61" s="1095">
        <f>SUM(F9:F57)</f>
        <v>24.802114</v>
      </c>
      <c r="G61" s="1095">
        <f t="shared" si="0"/>
        <v>59710.022799999977</v>
      </c>
      <c r="H61" s="1096">
        <f t="shared" si="0"/>
        <v>2758790.6551866597</v>
      </c>
      <c r="I61" s="1222"/>
    </row>
    <row r="62" spans="1:9" ht="13.5" thickBot="1">
      <c r="A62" s="39"/>
      <c r="B62" s="3"/>
      <c r="C62" s="1097"/>
      <c r="D62" s="1097"/>
      <c r="E62" s="1097"/>
      <c r="F62" s="1097"/>
      <c r="G62" s="1097"/>
    </row>
    <row r="63" spans="1:9" ht="13.5" thickBot="1">
      <c r="A63" s="206" t="s">
        <v>254</v>
      </c>
      <c r="B63" s="207" t="s">
        <v>255</v>
      </c>
      <c r="H63" s="257"/>
    </row>
    <row r="64" spans="1:9" ht="15">
      <c r="A64" s="40" t="s">
        <v>256</v>
      </c>
      <c r="B64" s="1099">
        <v>21</v>
      </c>
      <c r="G64" s="151"/>
      <c r="H64" s="257"/>
    </row>
    <row r="65" spans="1:9" ht="26">
      <c r="A65" s="43" t="s">
        <v>257</v>
      </c>
      <c r="B65" s="1099">
        <v>3</v>
      </c>
      <c r="H65" s="257"/>
    </row>
    <row r="66" spans="1:9" ht="28">
      <c r="A66" s="100" t="s">
        <v>258</v>
      </c>
      <c r="B66" s="1098">
        <v>2057</v>
      </c>
      <c r="H66" s="257"/>
    </row>
    <row r="67" spans="1:9" ht="13">
      <c r="A67" s="100" t="s">
        <v>259</v>
      </c>
      <c r="B67" s="1098">
        <v>193</v>
      </c>
    </row>
    <row r="68" spans="1:9" ht="13" thickBot="1"/>
    <row r="69" spans="1:9" s="335" customFormat="1" ht="15" customHeight="1">
      <c r="A69" s="461"/>
      <c r="B69" s="1337" t="s">
        <v>260</v>
      </c>
      <c r="C69" s="1338"/>
      <c r="D69" s="1339"/>
      <c r="E69" s="1"/>
      <c r="F69" s="257"/>
      <c r="G69" s="398"/>
      <c r="H69" s="399"/>
      <c r="I69" s="1223"/>
    </row>
    <row r="70" spans="1:9" s="335" customFormat="1" ht="13.5" thickBot="1">
      <c r="A70" s="462" t="s">
        <v>261</v>
      </c>
      <c r="B70" s="463" t="s">
        <v>7</v>
      </c>
      <c r="C70" s="464" t="s">
        <v>8</v>
      </c>
      <c r="D70" s="465" t="s">
        <v>9</v>
      </c>
      <c r="E70" s="1"/>
      <c r="F70" s="257"/>
      <c r="G70" s="257"/>
      <c r="H70" s="399"/>
      <c r="I70" s="1223"/>
    </row>
    <row r="71" spans="1:9" s="335" customFormat="1" ht="13">
      <c r="A71" s="457" t="s">
        <v>262</v>
      </c>
      <c r="B71" s="458">
        <v>254051.57880000002</v>
      </c>
      <c r="C71" s="459">
        <v>235963.41119999997</v>
      </c>
      <c r="D71" s="460">
        <v>490014.99</v>
      </c>
      <c r="E71" s="257"/>
      <c r="F71" s="399"/>
      <c r="G71" s="399"/>
      <c r="H71" s="399"/>
      <c r="I71" s="1223"/>
    </row>
    <row r="72" spans="1:9" s="335" customFormat="1" ht="13">
      <c r="A72" s="441" t="s">
        <v>263</v>
      </c>
      <c r="B72" s="400">
        <v>578300.73080000002</v>
      </c>
      <c r="C72" s="401">
        <v>533816.05920000002</v>
      </c>
      <c r="D72" s="1139">
        <v>1112116.79</v>
      </c>
      <c r="E72" s="257"/>
      <c r="F72" s="399"/>
      <c r="G72" s="399"/>
      <c r="H72" s="399"/>
      <c r="I72" s="1223"/>
    </row>
    <row r="73" spans="1:9" s="335" customFormat="1" ht="14.5">
      <c r="A73" s="442" t="s">
        <v>264</v>
      </c>
      <c r="B73" s="400">
        <v>1370845.1639999999</v>
      </c>
      <c r="C73" s="401">
        <v>340230.56600000005</v>
      </c>
      <c r="D73" s="1140">
        <v>1711075.73</v>
      </c>
      <c r="E73" s="402" t="s">
        <v>265</v>
      </c>
      <c r="F73" s="399"/>
      <c r="G73" s="1144"/>
      <c r="H73" s="403"/>
      <c r="I73" s="1223"/>
    </row>
    <row r="74" spans="1:9" s="335" customFormat="1" ht="15" thickBot="1">
      <c r="A74" s="404"/>
      <c r="B74" s="405"/>
      <c r="C74" s="406"/>
      <c r="D74" s="407"/>
      <c r="E74" s="257"/>
      <c r="F74" s="399"/>
      <c r="G74" s="399"/>
      <c r="H74" s="399"/>
      <c r="I74" s="1223"/>
    </row>
    <row r="75" spans="1:9" s="335" customFormat="1" ht="13.5" thickBot="1">
      <c r="A75" s="440" t="s">
        <v>266</v>
      </c>
      <c r="B75" s="1100">
        <f>SUM(B71:B73)</f>
        <v>2203197.4736000001</v>
      </c>
      <c r="C75" s="1101">
        <f>SUM(C71:C73)</f>
        <v>1110010.0364000001</v>
      </c>
      <c r="D75" s="1102">
        <f>SUM(D71:D73)</f>
        <v>3313207.51</v>
      </c>
      <c r="E75" s="1"/>
      <c r="H75" s="399"/>
      <c r="I75" s="1223"/>
    </row>
    <row r="76" spans="1:9" s="335" customFormat="1" ht="14.5">
      <c r="A76" s="408"/>
      <c r="B76" s="409"/>
      <c r="C76" s="410"/>
      <c r="D76" s="410"/>
      <c r="E76" s="1"/>
      <c r="H76" s="399"/>
      <c r="I76" s="1223"/>
    </row>
    <row r="77" spans="1:9" s="335" customFormat="1" ht="15" customHeight="1">
      <c r="A77" s="1284" t="s">
        <v>161</v>
      </c>
      <c r="B77" s="1284"/>
      <c r="C77" s="1284"/>
      <c r="D77" s="1284"/>
      <c r="E77" s="1284"/>
      <c r="F77" s="1284"/>
      <c r="G77" s="1284"/>
      <c r="H77" s="1284"/>
      <c r="I77" s="1224"/>
    </row>
    <row r="78" spans="1:9" ht="57" customHeight="1">
      <c r="A78" s="1340" t="s">
        <v>267</v>
      </c>
      <c r="B78" s="1340"/>
      <c r="C78" s="1340"/>
      <c r="D78" s="1340"/>
      <c r="E78" s="1340"/>
      <c r="F78" s="1340"/>
      <c r="G78" s="1340"/>
      <c r="H78" s="1340"/>
    </row>
    <row r="79" spans="1:9" ht="13.5" customHeight="1">
      <c r="A79" s="1340" t="s">
        <v>268</v>
      </c>
      <c r="B79" s="1340"/>
      <c r="C79" s="1340"/>
      <c r="D79" s="1340"/>
      <c r="E79" s="1340"/>
      <c r="F79" s="1340"/>
      <c r="G79" s="1340"/>
      <c r="H79" s="1340"/>
    </row>
    <row r="80" spans="1:9" ht="14.25" customHeight="1">
      <c r="A80" s="1340" t="s">
        <v>269</v>
      </c>
      <c r="B80" s="1340"/>
      <c r="C80" s="1340"/>
      <c r="D80" s="1340"/>
      <c r="E80" s="1340"/>
      <c r="F80" s="1340"/>
      <c r="G80" s="1340"/>
      <c r="H80" s="1340"/>
    </row>
    <row r="81" spans="1:8" ht="13.5" customHeight="1">
      <c r="A81" s="1341" t="s">
        <v>270</v>
      </c>
      <c r="B81" s="1341"/>
      <c r="C81" s="1341"/>
      <c r="D81" s="1341"/>
      <c r="E81" s="1341"/>
      <c r="F81" s="1341"/>
      <c r="G81" s="1341"/>
      <c r="H81" s="1341"/>
    </row>
    <row r="82" spans="1:8" ht="25.5" customHeight="1">
      <c r="A82" s="1320" t="s">
        <v>271</v>
      </c>
      <c r="B82" s="1320"/>
      <c r="C82" s="1320"/>
      <c r="D82" s="1320"/>
      <c r="E82" s="1320"/>
      <c r="F82" s="1320"/>
      <c r="G82" s="1320"/>
    </row>
    <row r="83" spans="1:8" ht="15" customHeight="1">
      <c r="A83" s="1320" t="s">
        <v>272</v>
      </c>
      <c r="B83" s="1320"/>
      <c r="C83" s="1320"/>
      <c r="D83" s="1320"/>
      <c r="E83" s="1320"/>
      <c r="F83" s="1320"/>
      <c r="G83" s="1320"/>
      <c r="H83" s="1320"/>
    </row>
    <row r="84" spans="1:8" ht="15" customHeight="1">
      <c r="A84" s="1320" t="s">
        <v>273</v>
      </c>
      <c r="B84" s="1320"/>
      <c r="C84" s="1320"/>
      <c r="D84" s="1320"/>
      <c r="E84" s="1320"/>
      <c r="F84" s="1320"/>
      <c r="G84" s="1320"/>
      <c r="H84" s="1320"/>
    </row>
    <row r="85" spans="1:8">
      <c r="A85" s="1320"/>
      <c r="B85" s="1320"/>
      <c r="C85" s="1320"/>
      <c r="D85" s="1320"/>
      <c r="E85" s="1320"/>
      <c r="F85" s="1320"/>
      <c r="G85" s="1320"/>
      <c r="H85" s="1320"/>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B69:D69"/>
    <mergeCell ref="A83:H83"/>
    <mergeCell ref="A84:H84"/>
    <mergeCell ref="A85:H85"/>
    <mergeCell ref="A78:H78"/>
    <mergeCell ref="A79:H79"/>
    <mergeCell ref="A82:G82"/>
    <mergeCell ref="A80:H80"/>
    <mergeCell ref="A77:H77"/>
    <mergeCell ref="A81:H81"/>
    <mergeCell ref="A1:H1"/>
    <mergeCell ref="A2:H2"/>
    <mergeCell ref="B5:H5"/>
    <mergeCell ref="C6:H6"/>
    <mergeCell ref="A4:H4"/>
    <mergeCell ref="A3:H3"/>
  </mergeCells>
  <printOptions horizontalCentered="1" verticalCentered="1"/>
  <pageMargins left="0.25" right="0.25" top="0.5" bottom="0.5" header="0.5" footer="0.5"/>
  <pageSetup paperSize="5" scale="43"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pageSetUpPr fitToPage="1"/>
  </sheetPr>
  <dimension ref="A1:D60"/>
  <sheetViews>
    <sheetView zoomScale="77" zoomScaleNormal="100" workbookViewId="0">
      <selection sqref="A1:M1"/>
    </sheetView>
  </sheetViews>
  <sheetFormatPr defaultColWidth="8.54296875" defaultRowHeight="12.5"/>
  <cols>
    <col min="1" max="1" width="45.54296875" customWidth="1"/>
    <col min="2" max="3" width="13" customWidth="1"/>
    <col min="4" max="4" width="29" customWidth="1"/>
  </cols>
  <sheetData>
    <row r="1" spans="1:4" s="1209" customFormat="1" ht="17.25" customHeight="1">
      <c r="A1" s="1342" t="s">
        <v>274</v>
      </c>
      <c r="B1" s="1342"/>
      <c r="C1" s="1342"/>
      <c r="D1" s="1342"/>
    </row>
    <row r="2" spans="1:4" s="1209" customFormat="1" ht="15.5">
      <c r="A2" s="1285" t="s">
        <v>1</v>
      </c>
      <c r="B2" s="1285"/>
      <c r="C2" s="1285"/>
      <c r="D2" s="1285"/>
    </row>
    <row r="3" spans="1:4" s="1209" customFormat="1" ht="15.5">
      <c r="A3" s="1287" t="s">
        <v>785</v>
      </c>
      <c r="B3" s="1287"/>
      <c r="C3" s="1287"/>
      <c r="D3" s="1287"/>
    </row>
    <row r="4" spans="1:4" ht="13" thickBot="1"/>
    <row r="5" spans="1:4" s="42" customFormat="1" ht="34.5" customHeight="1" thickBot="1">
      <c r="A5" s="208" t="s">
        <v>275</v>
      </c>
      <c r="B5" s="208" t="s">
        <v>276</v>
      </c>
      <c r="C5" s="208" t="s">
        <v>277</v>
      </c>
      <c r="D5" s="208" t="s">
        <v>278</v>
      </c>
    </row>
    <row r="6" spans="1:4" s="41" customFormat="1" ht="13">
      <c r="A6" s="191" t="s">
        <v>23</v>
      </c>
      <c r="B6" s="53"/>
      <c r="C6" s="53"/>
      <c r="D6" s="192"/>
    </row>
    <row r="7" spans="1:4" s="41" customFormat="1" ht="13">
      <c r="A7" s="170" t="s">
        <v>90</v>
      </c>
      <c r="B7" s="633">
        <v>44562</v>
      </c>
      <c r="C7" s="91"/>
      <c r="D7" s="90" t="s">
        <v>279</v>
      </c>
    </row>
    <row r="8" spans="1:4" s="41" customFormat="1" ht="13">
      <c r="A8" s="170" t="s">
        <v>92</v>
      </c>
      <c r="B8" s="633">
        <v>44562</v>
      </c>
      <c r="C8" s="91"/>
      <c r="D8" s="90" t="s">
        <v>279</v>
      </c>
    </row>
    <row r="9" spans="1:4" s="41" customFormat="1" ht="13">
      <c r="A9" s="170"/>
      <c r="B9" s="91"/>
      <c r="C9" s="91"/>
      <c r="D9" s="90"/>
    </row>
    <row r="10" spans="1:4" s="41" customFormat="1" ht="13">
      <c r="A10" s="193" t="s">
        <v>26</v>
      </c>
      <c r="B10" s="101"/>
      <c r="C10" s="101"/>
      <c r="D10" s="194"/>
    </row>
    <row r="11" spans="1:4" s="41" customFormat="1" ht="13">
      <c r="A11" s="987" t="s">
        <v>212</v>
      </c>
      <c r="B11" s="633">
        <v>44562</v>
      </c>
      <c r="C11" s="91"/>
      <c r="D11" s="90" t="s">
        <v>279</v>
      </c>
    </row>
    <row r="12" spans="1:4" s="41" customFormat="1" ht="13">
      <c r="A12" s="988" t="s">
        <v>214</v>
      </c>
      <c r="B12" s="633">
        <v>44562</v>
      </c>
      <c r="C12" s="91"/>
      <c r="D12" s="90" t="s">
        <v>279</v>
      </c>
    </row>
    <row r="13" spans="1:4" s="41" customFormat="1" ht="13">
      <c r="A13" s="99" t="s">
        <v>215</v>
      </c>
      <c r="B13" s="633">
        <v>44562</v>
      </c>
      <c r="C13" s="91"/>
      <c r="D13" s="195" t="s">
        <v>279</v>
      </c>
    </row>
    <row r="14" spans="1:4" s="41" customFormat="1" ht="13">
      <c r="A14" s="99" t="s">
        <v>216</v>
      </c>
      <c r="B14" s="633">
        <v>44562</v>
      </c>
      <c r="C14" s="91"/>
      <c r="D14" s="195" t="s">
        <v>279</v>
      </c>
    </row>
    <row r="15" spans="1:4" s="41" customFormat="1" ht="13">
      <c r="A15" s="170" t="s">
        <v>102</v>
      </c>
      <c r="B15" s="633">
        <v>44562</v>
      </c>
      <c r="C15" s="91"/>
      <c r="D15" s="195" t="s">
        <v>279</v>
      </c>
    </row>
    <row r="16" spans="1:4" s="41" customFormat="1" ht="13">
      <c r="A16" s="170" t="s">
        <v>218</v>
      </c>
      <c r="B16" s="633">
        <v>44562</v>
      </c>
      <c r="C16" s="91"/>
      <c r="D16" s="90" t="s">
        <v>279</v>
      </c>
    </row>
    <row r="17" spans="1:4" s="41" customFormat="1" ht="13">
      <c r="A17" s="170" t="s">
        <v>219</v>
      </c>
      <c r="B17" s="633">
        <v>44562</v>
      </c>
      <c r="C17" s="91"/>
      <c r="D17" s="90" t="s">
        <v>279</v>
      </c>
    </row>
    <row r="18" spans="1:4" s="41" customFormat="1" ht="13">
      <c r="A18" s="170" t="s">
        <v>220</v>
      </c>
      <c r="B18" s="633">
        <v>44562</v>
      </c>
      <c r="C18" s="91"/>
      <c r="D18" s="90" t="s">
        <v>279</v>
      </c>
    </row>
    <row r="19" spans="1:4" s="41" customFormat="1" ht="13">
      <c r="A19" s="170"/>
      <c r="B19" s="91"/>
      <c r="C19" s="91"/>
      <c r="D19" s="90"/>
    </row>
    <row r="20" spans="1:4" s="41" customFormat="1" ht="13">
      <c r="A20" s="193" t="s">
        <v>221</v>
      </c>
      <c r="B20" s="101"/>
      <c r="C20" s="101"/>
      <c r="D20" s="194"/>
    </row>
    <row r="21" spans="1:4" s="41" customFormat="1" ht="13">
      <c r="A21" s="170" t="s">
        <v>109</v>
      </c>
      <c r="B21" s="633">
        <v>44562</v>
      </c>
      <c r="C21" s="91"/>
      <c r="D21" s="90" t="s">
        <v>279</v>
      </c>
    </row>
    <row r="22" spans="1:4" s="41" customFormat="1" ht="13">
      <c r="A22" s="170" t="s">
        <v>223</v>
      </c>
      <c r="B22" s="633">
        <v>44562</v>
      </c>
      <c r="C22" s="91"/>
      <c r="D22" s="90" t="s">
        <v>279</v>
      </c>
    </row>
    <row r="23" spans="1:4" s="41" customFormat="1" ht="13">
      <c r="A23" s="170" t="s">
        <v>224</v>
      </c>
      <c r="B23" s="633">
        <v>44562</v>
      </c>
      <c r="C23" s="91"/>
      <c r="D23" s="90" t="s">
        <v>279</v>
      </c>
    </row>
    <row r="24" spans="1:4" s="41" customFormat="1" ht="13">
      <c r="A24" s="170" t="s">
        <v>225</v>
      </c>
      <c r="B24" s="633">
        <v>44562</v>
      </c>
      <c r="C24" s="91"/>
      <c r="D24" s="90" t="s">
        <v>279</v>
      </c>
    </row>
    <row r="25" spans="1:4" s="41" customFormat="1" ht="13">
      <c r="A25" s="170"/>
      <c r="B25" s="91"/>
      <c r="C25" s="91"/>
      <c r="D25" s="90"/>
    </row>
    <row r="26" spans="1:4" s="41" customFormat="1" ht="13">
      <c r="A26" s="193" t="s">
        <v>28</v>
      </c>
      <c r="B26" s="101"/>
      <c r="C26" s="101"/>
      <c r="D26" s="194"/>
    </row>
    <row r="27" spans="1:4" s="41" customFormat="1" ht="13">
      <c r="A27" s="170" t="s">
        <v>226</v>
      </c>
      <c r="B27" s="633">
        <v>44562</v>
      </c>
      <c r="C27" s="91"/>
      <c r="D27" s="195" t="s">
        <v>280</v>
      </c>
    </row>
    <row r="28" spans="1:4" s="41" customFormat="1" ht="13">
      <c r="A28" s="92" t="s">
        <v>228</v>
      </c>
      <c r="B28" s="633">
        <v>44562</v>
      </c>
      <c r="C28" s="91"/>
      <c r="D28" s="195" t="s">
        <v>280</v>
      </c>
    </row>
    <row r="29" spans="1:4" s="41" customFormat="1" ht="14.5">
      <c r="A29" s="1132" t="s">
        <v>281</v>
      </c>
      <c r="B29" s="633">
        <v>44562</v>
      </c>
      <c r="C29" s="91"/>
      <c r="D29" s="195" t="s">
        <v>280</v>
      </c>
    </row>
    <row r="30" spans="1:4" s="41" customFormat="1" ht="13">
      <c r="A30" s="92" t="s">
        <v>230</v>
      </c>
      <c r="B30" s="633">
        <v>44562</v>
      </c>
      <c r="C30" s="91"/>
      <c r="D30" s="195" t="s">
        <v>280</v>
      </c>
    </row>
    <row r="31" spans="1:4" s="41" customFormat="1" ht="13">
      <c r="A31" s="92" t="s">
        <v>231</v>
      </c>
      <c r="B31" s="633">
        <v>44562</v>
      </c>
      <c r="C31" s="91"/>
      <c r="D31" s="195" t="s">
        <v>280</v>
      </c>
    </row>
    <row r="32" spans="1:4" s="41" customFormat="1" ht="13">
      <c r="A32" s="170" t="s">
        <v>232</v>
      </c>
      <c r="B32" s="633">
        <v>44562</v>
      </c>
      <c r="C32" s="91"/>
      <c r="D32" s="195" t="s">
        <v>279</v>
      </c>
    </row>
    <row r="33" spans="1:4" s="41" customFormat="1" ht="13">
      <c r="A33" s="170" t="s">
        <v>233</v>
      </c>
      <c r="B33" s="633">
        <v>44562</v>
      </c>
      <c r="C33" s="91"/>
      <c r="D33" s="195" t="s">
        <v>279</v>
      </c>
    </row>
    <row r="34" spans="1:4" s="41" customFormat="1" ht="13">
      <c r="A34" s="170" t="s">
        <v>123</v>
      </c>
      <c r="B34" s="633">
        <v>44562</v>
      </c>
      <c r="C34" s="91"/>
      <c r="D34" s="195" t="s">
        <v>279</v>
      </c>
    </row>
    <row r="35" spans="1:4" s="41" customFormat="1" ht="13">
      <c r="A35" s="170"/>
      <c r="B35" s="91"/>
      <c r="C35" s="91"/>
      <c r="D35" s="90"/>
    </row>
    <row r="36" spans="1:4" s="41" customFormat="1" ht="13">
      <c r="A36" s="193" t="s">
        <v>30</v>
      </c>
      <c r="B36" s="101"/>
      <c r="C36" s="101"/>
      <c r="D36" s="194"/>
    </row>
    <row r="37" spans="1:4" s="41" customFormat="1" ht="13">
      <c r="A37" s="170" t="s">
        <v>235</v>
      </c>
      <c r="B37" s="633">
        <v>44562</v>
      </c>
      <c r="C37" s="91"/>
      <c r="D37" s="195" t="s">
        <v>279</v>
      </c>
    </row>
    <row r="38" spans="1:4" s="41" customFormat="1" ht="13">
      <c r="A38" s="170" t="s">
        <v>236</v>
      </c>
      <c r="B38" s="633">
        <v>44562</v>
      </c>
      <c r="C38" s="91"/>
      <c r="D38" s="195" t="s">
        <v>279</v>
      </c>
    </row>
    <row r="39" spans="1:4" s="41" customFormat="1" ht="13">
      <c r="A39" s="99" t="s">
        <v>238</v>
      </c>
      <c r="B39" s="633">
        <v>44562</v>
      </c>
      <c r="C39" s="91"/>
      <c r="D39" s="195" t="s">
        <v>279</v>
      </c>
    </row>
    <row r="40" spans="1:4" s="41" customFormat="1" ht="14.5">
      <c r="A40" s="1132" t="s">
        <v>239</v>
      </c>
      <c r="B40" s="633">
        <v>44562</v>
      </c>
      <c r="C40" s="91"/>
      <c r="D40" s="195" t="s">
        <v>279</v>
      </c>
    </row>
    <row r="41" spans="1:4" s="41" customFormat="1" ht="14.5">
      <c r="A41" s="1133" t="s">
        <v>240</v>
      </c>
      <c r="B41" s="633">
        <v>44562</v>
      </c>
      <c r="C41" s="91"/>
      <c r="D41" s="195" t="s">
        <v>279</v>
      </c>
    </row>
    <row r="42" spans="1:4" s="41" customFormat="1" ht="13">
      <c r="A42" s="99" t="s">
        <v>241</v>
      </c>
      <c r="B42" s="633">
        <v>44562</v>
      </c>
      <c r="C42" s="91"/>
      <c r="D42" s="195" t="s">
        <v>279</v>
      </c>
    </row>
    <row r="43" spans="1:4" s="41" customFormat="1" ht="13">
      <c r="A43" s="99" t="s">
        <v>242</v>
      </c>
      <c r="B43" s="633">
        <v>44562</v>
      </c>
      <c r="C43" s="91"/>
      <c r="D43" s="195" t="s">
        <v>279</v>
      </c>
    </row>
    <row r="44" spans="1:4" s="41" customFormat="1" ht="13">
      <c r="A44" s="99" t="s">
        <v>243</v>
      </c>
      <c r="B44" s="633">
        <v>44562</v>
      </c>
      <c r="C44" s="91"/>
      <c r="D44" s="195" t="s">
        <v>279</v>
      </c>
    </row>
    <row r="45" spans="1:4" s="41" customFormat="1" ht="13">
      <c r="A45" s="1071" t="s">
        <v>244</v>
      </c>
      <c r="B45" s="633">
        <v>44562</v>
      </c>
      <c r="C45" s="91"/>
      <c r="D45" s="195" t="s">
        <v>279</v>
      </c>
    </row>
    <row r="46" spans="1:4" s="41" customFormat="1" ht="14.5">
      <c r="A46" s="1134" t="s">
        <v>245</v>
      </c>
      <c r="B46" s="1070">
        <v>44562</v>
      </c>
      <c r="C46" s="91"/>
      <c r="D46" s="195" t="s">
        <v>279</v>
      </c>
    </row>
    <row r="47" spans="1:4" s="41" customFormat="1" ht="13">
      <c r="A47" s="1072" t="s">
        <v>246</v>
      </c>
      <c r="B47" s="633">
        <v>44562</v>
      </c>
      <c r="C47" s="91"/>
      <c r="D47" s="195" t="s">
        <v>279</v>
      </c>
    </row>
    <row r="48" spans="1:4" s="41" customFormat="1" ht="13">
      <c r="A48" s="170" t="s">
        <v>247</v>
      </c>
      <c r="B48" s="633">
        <v>44562</v>
      </c>
      <c r="C48" s="91"/>
      <c r="D48" s="195" t="s">
        <v>279</v>
      </c>
    </row>
    <row r="49" spans="1:4" s="41" customFormat="1" ht="13">
      <c r="A49" s="170" t="s">
        <v>248</v>
      </c>
      <c r="B49" s="633">
        <v>44562</v>
      </c>
      <c r="C49" s="91"/>
      <c r="D49" s="195" t="s">
        <v>279</v>
      </c>
    </row>
    <row r="50" spans="1:4" s="41" customFormat="1" ht="13">
      <c r="A50" s="170" t="s">
        <v>249</v>
      </c>
      <c r="B50" s="633">
        <v>44562</v>
      </c>
      <c r="C50" s="91"/>
      <c r="D50" s="195" t="s">
        <v>279</v>
      </c>
    </row>
    <row r="51" spans="1:4" s="41" customFormat="1" ht="13">
      <c r="A51" s="170"/>
      <c r="B51" s="91"/>
      <c r="C51" s="91"/>
      <c r="D51" s="90"/>
    </row>
    <row r="52" spans="1:4" s="41" customFormat="1" ht="13">
      <c r="A52" s="193" t="s">
        <v>31</v>
      </c>
      <c r="B52" s="101"/>
      <c r="C52" s="101"/>
      <c r="D52" s="194"/>
    </row>
    <row r="53" spans="1:4" s="41" customFormat="1" ht="13">
      <c r="A53" s="170" t="s">
        <v>250</v>
      </c>
      <c r="B53" s="633">
        <v>44562</v>
      </c>
      <c r="C53" s="91"/>
      <c r="D53" s="195" t="s">
        <v>279</v>
      </c>
    </row>
    <row r="54" spans="1:4" s="41" customFormat="1" ht="13">
      <c r="A54" s="170" t="s">
        <v>251</v>
      </c>
      <c r="B54" s="633">
        <v>44562</v>
      </c>
      <c r="C54" s="91"/>
      <c r="D54" s="195" t="s">
        <v>279</v>
      </c>
    </row>
    <row r="55" spans="1:4" s="41" customFormat="1" ht="13.5" thickBot="1">
      <c r="A55" s="196"/>
      <c r="B55" s="11"/>
      <c r="C55" s="11"/>
      <c r="D55" s="197"/>
    </row>
    <row r="56" spans="1:4" s="41" customFormat="1" ht="13">
      <c r="A56"/>
      <c r="B56"/>
      <c r="C56"/>
      <c r="D56"/>
    </row>
    <row r="57" spans="1:4" s="41" customFormat="1" ht="14.25" customHeight="1">
      <c r="A57" t="s">
        <v>282</v>
      </c>
      <c r="B57"/>
      <c r="C57"/>
      <c r="D57"/>
    </row>
    <row r="58" spans="1:4" s="41" customFormat="1" ht="54" customHeight="1">
      <c r="A58" s="1343" t="s">
        <v>283</v>
      </c>
      <c r="B58" s="1343"/>
      <c r="C58" s="1343"/>
      <c r="D58" s="1343"/>
    </row>
    <row r="59" spans="1:4" s="41" customFormat="1" ht="12.75" customHeight="1">
      <c r="A59" s="1321" t="s">
        <v>284</v>
      </c>
      <c r="B59" s="1321"/>
      <c r="C59" s="1321"/>
      <c r="D59" s="1321"/>
    </row>
    <row r="60" spans="1:4" ht="26.25" customHeight="1">
      <c r="A60" s="1320" t="s">
        <v>285</v>
      </c>
      <c r="B60" s="1320"/>
      <c r="C60" s="1320"/>
      <c r="D60" s="1320"/>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83"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pageSetUpPr fitToPage="1"/>
  </sheetPr>
  <dimension ref="A1:Q82"/>
  <sheetViews>
    <sheetView zoomScale="85" zoomScaleNormal="85" workbookViewId="0">
      <selection sqref="A1:M1"/>
    </sheetView>
  </sheetViews>
  <sheetFormatPr defaultColWidth="8.54296875" defaultRowHeight="12.5"/>
  <cols>
    <col min="1" max="1" width="38.453125" bestFit="1" customWidth="1"/>
    <col min="2" max="2" width="6.54296875" customWidth="1"/>
    <col min="6" max="6" width="10" customWidth="1"/>
    <col min="7" max="7" width="9.54296875" customWidth="1"/>
    <col min="8" max="8" width="12.54296875" customWidth="1"/>
    <col min="9" max="9" width="8.1796875" customWidth="1"/>
    <col min="10" max="10" width="34.54296875" customWidth="1"/>
    <col min="11" max="11" width="11" customWidth="1"/>
    <col min="15" max="15" width="10.1796875" customWidth="1"/>
    <col min="16" max="16" width="12.54296875" customWidth="1"/>
    <col min="17" max="17" width="18.453125" customWidth="1"/>
  </cols>
  <sheetData>
    <row r="1" spans="1:17" s="1209" customFormat="1" ht="15.75" customHeight="1">
      <c r="A1" s="1324" t="s">
        <v>286</v>
      </c>
      <c r="B1" s="1324"/>
      <c r="C1" s="1324"/>
      <c r="D1" s="1324"/>
      <c r="E1" s="1324"/>
      <c r="F1" s="1324"/>
      <c r="G1" s="1324"/>
      <c r="H1" s="1324"/>
      <c r="I1" s="1324"/>
      <c r="J1" s="1324"/>
      <c r="K1" s="1324"/>
      <c r="L1" s="1324"/>
      <c r="M1" s="1324"/>
      <c r="N1" s="1324"/>
      <c r="O1" s="1324"/>
      <c r="P1" s="1324"/>
      <c r="Q1" s="1324"/>
    </row>
    <row r="2" spans="1:17" s="1209" customFormat="1" ht="15.75" customHeight="1">
      <c r="A2" s="1285" t="s">
        <v>1</v>
      </c>
      <c r="B2" s="1285"/>
      <c r="C2" s="1285"/>
      <c r="D2" s="1285"/>
      <c r="E2" s="1285"/>
      <c r="F2" s="1285"/>
      <c r="G2" s="1285"/>
      <c r="H2" s="1285"/>
      <c r="I2" s="1285"/>
      <c r="J2" s="1285"/>
      <c r="K2" s="1285"/>
      <c r="L2" s="1285"/>
      <c r="M2" s="1285"/>
      <c r="N2" s="1285"/>
      <c r="O2" s="1285"/>
      <c r="P2" s="1285"/>
      <c r="Q2" s="1285"/>
    </row>
    <row r="3" spans="1:17" s="1209" customFormat="1" ht="15.75" customHeight="1">
      <c r="A3" s="1287" t="s">
        <v>785</v>
      </c>
      <c r="B3" s="1287"/>
      <c r="C3" s="1287"/>
      <c r="D3" s="1287"/>
      <c r="E3" s="1287"/>
      <c r="F3" s="1287"/>
      <c r="G3" s="1287"/>
      <c r="H3" s="1287"/>
      <c r="I3" s="1287"/>
      <c r="J3" s="1287"/>
      <c r="K3" s="1287"/>
      <c r="L3" s="1287"/>
      <c r="M3" s="1287"/>
      <c r="N3" s="1287"/>
      <c r="O3" s="1287"/>
      <c r="P3" s="1287"/>
      <c r="Q3" s="1287"/>
    </row>
    <row r="4" spans="1:17" ht="28.5" customHeight="1" thickBot="1">
      <c r="A4" s="481"/>
      <c r="B4" s="481"/>
      <c r="C4" s="481"/>
      <c r="D4" s="481"/>
      <c r="E4" s="481"/>
      <c r="F4" s="481"/>
      <c r="G4" s="481"/>
      <c r="H4" s="481"/>
      <c r="I4" s="481"/>
      <c r="J4" s="481"/>
      <c r="K4" s="481"/>
      <c r="L4" s="481"/>
      <c r="M4" s="481"/>
      <c r="N4" s="481"/>
    </row>
    <row r="5" spans="1:17" ht="16" thickBot="1">
      <c r="A5" s="1357" t="s">
        <v>82</v>
      </c>
      <c r="B5" s="1360" t="s">
        <v>83</v>
      </c>
      <c r="C5" s="1364" t="s">
        <v>287</v>
      </c>
      <c r="D5" s="1365"/>
      <c r="E5" s="1365"/>
      <c r="F5" s="1365"/>
      <c r="G5" s="1365"/>
      <c r="H5" s="1366"/>
      <c r="I5" s="1354"/>
      <c r="J5" s="1357" t="s">
        <v>82</v>
      </c>
      <c r="K5" s="1360" t="s">
        <v>83</v>
      </c>
      <c r="L5" s="1344" t="s">
        <v>288</v>
      </c>
      <c r="M5" s="1345"/>
      <c r="N5" s="1345"/>
      <c r="O5" s="1345"/>
      <c r="P5" s="1345"/>
      <c r="Q5" s="1346"/>
    </row>
    <row r="6" spans="1:17" ht="13">
      <c r="A6" s="1358"/>
      <c r="B6" s="1361"/>
      <c r="C6" s="1367" t="s">
        <v>289</v>
      </c>
      <c r="D6" s="1368"/>
      <c r="E6" s="1368"/>
      <c r="F6" s="1368"/>
      <c r="G6" s="1368"/>
      <c r="H6" s="1369"/>
      <c r="I6" s="1355"/>
      <c r="J6" s="1358"/>
      <c r="K6" s="1361"/>
      <c r="L6" s="1347" t="s">
        <v>290</v>
      </c>
      <c r="M6" s="1348"/>
      <c r="N6" s="1348"/>
      <c r="O6" s="1348"/>
      <c r="P6" s="1348"/>
      <c r="Q6" s="1349"/>
    </row>
    <row r="7" spans="1:17" ht="26.5" thickBot="1">
      <c r="A7" s="1359" t="s">
        <v>82</v>
      </c>
      <c r="B7" s="1362" t="s">
        <v>83</v>
      </c>
      <c r="C7" s="482" t="s">
        <v>84</v>
      </c>
      <c r="D7" s="483" t="s">
        <v>291</v>
      </c>
      <c r="E7" s="483" t="s">
        <v>292</v>
      </c>
      <c r="F7" s="483" t="s">
        <v>293</v>
      </c>
      <c r="G7" s="483" t="s">
        <v>88</v>
      </c>
      <c r="H7" s="484" t="s">
        <v>89</v>
      </c>
      <c r="I7" s="1355"/>
      <c r="J7" s="1359"/>
      <c r="K7" s="1362"/>
      <c r="L7" s="485" t="s">
        <v>84</v>
      </c>
      <c r="M7" s="486" t="s">
        <v>291</v>
      </c>
      <c r="N7" s="486" t="s">
        <v>292</v>
      </c>
      <c r="O7" s="486" t="s">
        <v>293</v>
      </c>
      <c r="P7" s="486" t="s">
        <v>88</v>
      </c>
      <c r="Q7" s="487" t="s">
        <v>89</v>
      </c>
    </row>
    <row r="8" spans="1:17" ht="13">
      <c r="A8" s="64" t="s">
        <v>23</v>
      </c>
      <c r="B8" s="488"/>
      <c r="C8" s="489"/>
      <c r="D8" s="85"/>
      <c r="E8" s="85"/>
      <c r="F8" s="85"/>
      <c r="G8" s="85"/>
      <c r="H8" s="86"/>
      <c r="I8" s="1355"/>
      <c r="J8" s="64" t="s">
        <v>23</v>
      </c>
      <c r="K8" s="488"/>
      <c r="L8" s="490"/>
      <c r="M8" s="491"/>
      <c r="N8" s="491"/>
      <c r="O8" s="491"/>
      <c r="P8" s="491"/>
      <c r="Q8" s="492"/>
    </row>
    <row r="9" spans="1:17">
      <c r="A9" s="493"/>
      <c r="B9" s="493" t="s">
        <v>91</v>
      </c>
      <c r="C9" s="494">
        <v>0</v>
      </c>
      <c r="D9" s="87">
        <v>0</v>
      </c>
      <c r="E9" s="87">
        <v>0</v>
      </c>
      <c r="F9" s="87">
        <v>0</v>
      </c>
      <c r="G9" s="495">
        <v>0</v>
      </c>
      <c r="H9" s="77">
        <f>IF($G$44&lt;&gt;0,G9/$G$44,0)</f>
        <v>0</v>
      </c>
      <c r="I9" s="1355"/>
      <c r="J9" s="493"/>
      <c r="K9" s="493" t="s">
        <v>91</v>
      </c>
      <c r="L9" s="494">
        <v>0</v>
      </c>
      <c r="M9" s="87">
        <v>0</v>
      </c>
      <c r="N9" s="87">
        <v>0</v>
      </c>
      <c r="O9" s="87">
        <v>0</v>
      </c>
      <c r="P9" s="495">
        <v>0</v>
      </c>
      <c r="Q9" s="77">
        <f>IF($G$44&lt;&gt;0,P9/$G$44,0)</f>
        <v>0</v>
      </c>
    </row>
    <row r="10" spans="1:17">
      <c r="A10" s="493"/>
      <c r="B10" s="493" t="s">
        <v>91</v>
      </c>
      <c r="C10" s="494">
        <v>0</v>
      </c>
      <c r="D10" s="87">
        <v>0</v>
      </c>
      <c r="E10" s="87">
        <v>0</v>
      </c>
      <c r="F10" s="87">
        <v>0</v>
      </c>
      <c r="G10" s="495">
        <v>0</v>
      </c>
      <c r="H10" s="77">
        <f>IF($G$44&lt;&gt;0,G10/$G$44,0)</f>
        <v>0</v>
      </c>
      <c r="I10" s="1355"/>
      <c r="J10" s="493"/>
      <c r="K10" s="493" t="s">
        <v>91</v>
      </c>
      <c r="L10" s="494">
        <v>0</v>
      </c>
      <c r="M10" s="87">
        <v>0</v>
      </c>
      <c r="N10" s="87">
        <v>0</v>
      </c>
      <c r="O10" s="87">
        <v>0</v>
      </c>
      <c r="P10" s="495">
        <v>0</v>
      </c>
      <c r="Q10" s="77">
        <f>IF($G$44&lt;&gt;0,P10/$G$44,0)</f>
        <v>0</v>
      </c>
    </row>
    <row r="11" spans="1:17">
      <c r="A11" s="493"/>
      <c r="B11" s="493" t="s">
        <v>91</v>
      </c>
      <c r="C11" s="494">
        <v>0</v>
      </c>
      <c r="D11" s="87">
        <v>0</v>
      </c>
      <c r="E11" s="87">
        <v>0</v>
      </c>
      <c r="F11" s="87">
        <v>0</v>
      </c>
      <c r="G11" s="495">
        <v>0</v>
      </c>
      <c r="H11" s="77">
        <f>IF($G$44&lt;&gt;0,G11/$G$44,0)</f>
        <v>0</v>
      </c>
      <c r="I11" s="1355"/>
      <c r="J11" s="493"/>
      <c r="K11" s="493" t="s">
        <v>91</v>
      </c>
      <c r="L11" s="494">
        <v>0</v>
      </c>
      <c r="M11" s="87">
        <v>0</v>
      </c>
      <c r="N11" s="87">
        <v>0</v>
      </c>
      <c r="O11" s="87">
        <v>0</v>
      </c>
      <c r="P11" s="495">
        <v>0</v>
      </c>
      <c r="Q11" s="77">
        <f>IF($G$44&lt;&gt;0,P11/$G$44,0)</f>
        <v>0</v>
      </c>
    </row>
    <row r="12" spans="1:17" ht="13">
      <c r="A12" s="65" t="s">
        <v>26</v>
      </c>
      <c r="B12" s="496"/>
      <c r="C12" s="160"/>
      <c r="D12" s="78"/>
      <c r="E12" s="78"/>
      <c r="F12" s="78"/>
      <c r="G12" s="78"/>
      <c r="H12" s="86"/>
      <c r="I12" s="1355"/>
      <c r="J12" s="65" t="s">
        <v>26</v>
      </c>
      <c r="K12" s="496"/>
      <c r="L12" s="160"/>
      <c r="M12" s="78"/>
      <c r="N12" s="78"/>
      <c r="O12" s="78"/>
      <c r="P12" s="78"/>
      <c r="Q12" s="86"/>
    </row>
    <row r="13" spans="1:17">
      <c r="A13" s="493"/>
      <c r="B13" s="493" t="s">
        <v>98</v>
      </c>
      <c r="C13" s="494">
        <v>0</v>
      </c>
      <c r="D13" s="87">
        <v>0</v>
      </c>
      <c r="E13" s="87">
        <v>0</v>
      </c>
      <c r="F13" s="87">
        <v>0</v>
      </c>
      <c r="G13" s="495">
        <v>0</v>
      </c>
      <c r="H13" s="77">
        <f>IF($G$44&lt;&gt;0,G13/$G$44,0)</f>
        <v>0</v>
      </c>
      <c r="I13" s="1355"/>
      <c r="J13" s="493"/>
      <c r="K13" s="493" t="s">
        <v>98</v>
      </c>
      <c r="L13" s="494">
        <v>0</v>
      </c>
      <c r="M13" s="87">
        <v>0</v>
      </c>
      <c r="N13" s="87">
        <v>0</v>
      </c>
      <c r="O13" s="87">
        <v>0</v>
      </c>
      <c r="P13" s="495">
        <v>0</v>
      </c>
      <c r="Q13" s="77">
        <f>IF($G$44&lt;&gt;0,P13/$G$44,0)</f>
        <v>0</v>
      </c>
    </row>
    <row r="14" spans="1:17">
      <c r="A14" s="493"/>
      <c r="B14" s="493" t="s">
        <v>91</v>
      </c>
      <c r="C14" s="494">
        <v>0</v>
      </c>
      <c r="D14" s="87">
        <v>0</v>
      </c>
      <c r="E14" s="87">
        <v>0</v>
      </c>
      <c r="F14" s="87">
        <v>0</v>
      </c>
      <c r="G14" s="495">
        <v>0</v>
      </c>
      <c r="H14" s="77">
        <f>IF($G$44&lt;&gt;0,G14/$G$44,0)</f>
        <v>0</v>
      </c>
      <c r="I14" s="1355"/>
      <c r="J14" s="493"/>
      <c r="K14" s="493" t="s">
        <v>91</v>
      </c>
      <c r="L14" s="494">
        <v>0</v>
      </c>
      <c r="M14" s="87">
        <v>0</v>
      </c>
      <c r="N14" s="87">
        <v>0</v>
      </c>
      <c r="O14" s="87">
        <v>0</v>
      </c>
      <c r="P14" s="495">
        <v>0</v>
      </c>
      <c r="Q14" s="77">
        <f>IF($G$44&lt;&gt;0,P14/$G$44,0)</f>
        <v>0</v>
      </c>
    </row>
    <row r="15" spans="1:17">
      <c r="A15" s="493"/>
      <c r="B15" s="493" t="s">
        <v>91</v>
      </c>
      <c r="C15" s="494">
        <v>0</v>
      </c>
      <c r="D15" s="87">
        <v>0</v>
      </c>
      <c r="E15" s="87">
        <v>0</v>
      </c>
      <c r="F15" s="87">
        <v>0</v>
      </c>
      <c r="G15" s="495">
        <v>0</v>
      </c>
      <c r="H15" s="77">
        <f>IF($G$44&lt;&gt;0,G15/$G$44,0)</f>
        <v>0</v>
      </c>
      <c r="I15" s="1355"/>
      <c r="J15" s="493"/>
      <c r="K15" s="493" t="s">
        <v>91</v>
      </c>
      <c r="L15" s="494">
        <v>0</v>
      </c>
      <c r="M15" s="87">
        <v>0</v>
      </c>
      <c r="N15" s="87">
        <v>0</v>
      </c>
      <c r="O15" s="87">
        <v>0</v>
      </c>
      <c r="P15" s="495">
        <v>0</v>
      </c>
      <c r="Q15" s="77">
        <f>IF($G$44&lt;&gt;0,P15/$G$44,0)</f>
        <v>0</v>
      </c>
    </row>
    <row r="16" spans="1:17">
      <c r="A16" s="493"/>
      <c r="B16" s="493" t="s">
        <v>91</v>
      </c>
      <c r="C16" s="494">
        <v>0</v>
      </c>
      <c r="D16" s="87">
        <v>0</v>
      </c>
      <c r="E16" s="87">
        <v>0</v>
      </c>
      <c r="F16" s="87">
        <v>0</v>
      </c>
      <c r="G16" s="495">
        <v>0</v>
      </c>
      <c r="H16" s="77">
        <f>IF($G$44&lt;&gt;0,G16/$G$44,0)</f>
        <v>0</v>
      </c>
      <c r="I16" s="1355"/>
      <c r="J16" s="493"/>
      <c r="K16" s="493" t="s">
        <v>91</v>
      </c>
      <c r="L16" s="494">
        <v>0</v>
      </c>
      <c r="M16" s="87">
        <v>0</v>
      </c>
      <c r="N16" s="87">
        <v>0</v>
      </c>
      <c r="O16" s="87">
        <v>0</v>
      </c>
      <c r="P16" s="495">
        <v>0</v>
      </c>
      <c r="Q16" s="77">
        <f>IF($G$44&lt;&gt;0,P16/$G$44,0)</f>
        <v>0</v>
      </c>
    </row>
    <row r="17" spans="1:17" ht="13">
      <c r="A17" s="65" t="s">
        <v>294</v>
      </c>
      <c r="B17" s="496"/>
      <c r="C17" s="160"/>
      <c r="D17" s="78"/>
      <c r="E17" s="78"/>
      <c r="F17" s="78"/>
      <c r="G17" s="78"/>
      <c r="H17" s="86"/>
      <c r="I17" s="1355"/>
      <c r="J17" s="65" t="s">
        <v>294</v>
      </c>
      <c r="K17" s="496"/>
      <c r="L17" s="160"/>
      <c r="M17" s="78"/>
      <c r="N17" s="78"/>
      <c r="O17" s="78"/>
      <c r="P17" s="78"/>
      <c r="Q17" s="86"/>
    </row>
    <row r="18" spans="1:17">
      <c r="A18" s="493"/>
      <c r="B18" s="493" t="s">
        <v>98</v>
      </c>
      <c r="C18" s="494">
        <v>0</v>
      </c>
      <c r="D18" s="87">
        <v>0</v>
      </c>
      <c r="E18" s="87">
        <v>0</v>
      </c>
      <c r="F18" s="87">
        <v>0</v>
      </c>
      <c r="G18" s="495">
        <v>0</v>
      </c>
      <c r="H18" s="77">
        <f>IF($G$44&lt;&gt;0,G18/$G$44,0)</f>
        <v>0</v>
      </c>
      <c r="I18" s="1355"/>
      <c r="J18" s="493"/>
      <c r="K18" s="493" t="s">
        <v>98</v>
      </c>
      <c r="L18" s="494">
        <v>0</v>
      </c>
      <c r="M18" s="87">
        <v>0</v>
      </c>
      <c r="N18" s="87">
        <v>0</v>
      </c>
      <c r="O18" s="87">
        <v>0</v>
      </c>
      <c r="P18" s="495">
        <v>0</v>
      </c>
      <c r="Q18" s="77">
        <f>IF($G$44&lt;&gt;0,P18/$G$44,0)</f>
        <v>0</v>
      </c>
    </row>
    <row r="19" spans="1:17">
      <c r="A19" s="493"/>
      <c r="B19" s="493" t="s">
        <v>98</v>
      </c>
      <c r="C19" s="88">
        <v>0</v>
      </c>
      <c r="D19" s="89">
        <v>0</v>
      </c>
      <c r="E19" s="89">
        <v>0</v>
      </c>
      <c r="F19" s="89">
        <v>0</v>
      </c>
      <c r="G19" s="235">
        <v>0</v>
      </c>
      <c r="H19" s="77">
        <f>IF($G$44&lt;&gt;0,G19/$G$44,0)</f>
        <v>0</v>
      </c>
      <c r="I19" s="1355"/>
      <c r="J19" s="493"/>
      <c r="K19" s="493" t="s">
        <v>98</v>
      </c>
      <c r="L19" s="88">
        <v>0</v>
      </c>
      <c r="M19" s="89">
        <v>0</v>
      </c>
      <c r="N19" s="89">
        <v>0</v>
      </c>
      <c r="O19" s="89">
        <v>0</v>
      </c>
      <c r="P19" s="235">
        <v>0</v>
      </c>
      <c r="Q19" s="77">
        <f>IF($G$44&lt;&gt;0,P19/$G$44,0)</f>
        <v>0</v>
      </c>
    </row>
    <row r="20" spans="1:17">
      <c r="A20" s="497"/>
      <c r="B20" s="497" t="s">
        <v>98</v>
      </c>
      <c r="C20" s="494">
        <v>0</v>
      </c>
      <c r="D20" s="87">
        <v>0</v>
      </c>
      <c r="E20" s="87">
        <v>0</v>
      </c>
      <c r="F20" s="87">
        <v>0</v>
      </c>
      <c r="G20" s="495">
        <v>0</v>
      </c>
      <c r="H20" s="77">
        <f>IF($G$44&lt;&gt;0,G20/$G$44,0)</f>
        <v>0</v>
      </c>
      <c r="I20" s="1355"/>
      <c r="J20" s="497"/>
      <c r="K20" s="497" t="s">
        <v>98</v>
      </c>
      <c r="L20" s="494">
        <v>0</v>
      </c>
      <c r="M20" s="87">
        <v>0</v>
      </c>
      <c r="N20" s="87">
        <v>0</v>
      </c>
      <c r="O20" s="87">
        <v>0</v>
      </c>
      <c r="P20" s="495">
        <v>0</v>
      </c>
      <c r="Q20" s="77">
        <f>IF($G$44&lt;&gt;0,P20/$G$44,0)</f>
        <v>0</v>
      </c>
    </row>
    <row r="21" spans="1:17" ht="13">
      <c r="A21" s="65" t="s">
        <v>28</v>
      </c>
      <c r="B21" s="496"/>
      <c r="C21" s="160"/>
      <c r="D21" s="78"/>
      <c r="E21" s="78"/>
      <c r="F21" s="78"/>
      <c r="G21" s="78"/>
      <c r="H21" s="86"/>
      <c r="I21" s="1355"/>
      <c r="J21" s="65" t="s">
        <v>28</v>
      </c>
      <c r="K21" s="496"/>
      <c r="L21" s="160"/>
      <c r="M21" s="78"/>
      <c r="N21" s="78"/>
      <c r="O21" s="78"/>
      <c r="P21" s="78"/>
      <c r="Q21" s="86"/>
    </row>
    <row r="22" spans="1:17">
      <c r="A22" s="493"/>
      <c r="B22" s="493" t="s">
        <v>91</v>
      </c>
      <c r="C22" s="494">
        <v>0</v>
      </c>
      <c r="D22" s="87">
        <v>0</v>
      </c>
      <c r="E22" s="87">
        <v>0</v>
      </c>
      <c r="F22" s="87">
        <v>0</v>
      </c>
      <c r="G22" s="495">
        <v>0</v>
      </c>
      <c r="H22" s="77">
        <f>IF($G$44&lt;&gt;0,G22/$G$44,0)</f>
        <v>0</v>
      </c>
      <c r="I22" s="1355"/>
      <c r="J22" s="493"/>
      <c r="K22" s="493" t="s">
        <v>91</v>
      </c>
      <c r="L22" s="494">
        <v>0</v>
      </c>
      <c r="M22" s="87">
        <v>0</v>
      </c>
      <c r="N22" s="87">
        <v>0</v>
      </c>
      <c r="O22" s="87">
        <v>0</v>
      </c>
      <c r="P22" s="495">
        <v>0</v>
      </c>
      <c r="Q22" s="77">
        <f>IF($G$44&lt;&gt;0,P22/$G$44,0)</f>
        <v>0</v>
      </c>
    </row>
    <row r="23" spans="1:17">
      <c r="A23" s="493"/>
      <c r="B23" s="493" t="s">
        <v>91</v>
      </c>
      <c r="C23" s="494">
        <v>0</v>
      </c>
      <c r="D23" s="87">
        <v>0</v>
      </c>
      <c r="E23" s="87">
        <v>0</v>
      </c>
      <c r="F23" s="87">
        <v>0</v>
      </c>
      <c r="G23" s="495">
        <v>0</v>
      </c>
      <c r="H23" s="77">
        <f>IF($G$44&lt;&gt;0,G23/$G$44,0)</f>
        <v>0</v>
      </c>
      <c r="I23" s="1355"/>
      <c r="J23" s="493"/>
      <c r="K23" s="493" t="s">
        <v>91</v>
      </c>
      <c r="L23" s="494">
        <v>0</v>
      </c>
      <c r="M23" s="87">
        <v>0</v>
      </c>
      <c r="N23" s="87">
        <v>0</v>
      </c>
      <c r="O23" s="87">
        <v>0</v>
      </c>
      <c r="P23" s="495">
        <v>0</v>
      </c>
      <c r="Q23" s="77">
        <f>IF($G$44&lt;&gt;0,P23/$G$44,0)</f>
        <v>0</v>
      </c>
    </row>
    <row r="24" spans="1:17">
      <c r="A24" s="493"/>
      <c r="B24" s="493" t="s">
        <v>98</v>
      </c>
      <c r="C24" s="494">
        <v>0</v>
      </c>
      <c r="D24" s="87">
        <v>0</v>
      </c>
      <c r="E24" s="87">
        <v>0</v>
      </c>
      <c r="F24" s="87">
        <v>0</v>
      </c>
      <c r="G24" s="495">
        <v>0</v>
      </c>
      <c r="H24" s="77">
        <f>IF($G$44&lt;&gt;0,G24/$G$44,0)</f>
        <v>0</v>
      </c>
      <c r="I24" s="1355"/>
      <c r="J24" s="493"/>
      <c r="K24" s="493" t="s">
        <v>98</v>
      </c>
      <c r="L24" s="494">
        <v>0</v>
      </c>
      <c r="M24" s="87">
        <v>0</v>
      </c>
      <c r="N24" s="87">
        <v>0</v>
      </c>
      <c r="O24" s="87">
        <v>0</v>
      </c>
      <c r="P24" s="495">
        <v>0</v>
      </c>
      <c r="Q24" s="77">
        <f>IF($G$44&lt;&gt;0,P24/$G$44,0)</f>
        <v>0</v>
      </c>
    </row>
    <row r="25" spans="1:17">
      <c r="A25" s="493"/>
      <c r="B25" s="493" t="s">
        <v>98</v>
      </c>
      <c r="C25" s="494">
        <v>0</v>
      </c>
      <c r="D25" s="87">
        <v>0</v>
      </c>
      <c r="E25" s="87">
        <v>0</v>
      </c>
      <c r="F25" s="87">
        <v>0</v>
      </c>
      <c r="G25" s="495">
        <v>0</v>
      </c>
      <c r="H25" s="77">
        <f>IF($G$44&lt;&gt;0,G25/$G$44,0)</f>
        <v>0</v>
      </c>
      <c r="I25" s="1355"/>
      <c r="J25" s="493"/>
      <c r="K25" s="493" t="s">
        <v>98</v>
      </c>
      <c r="L25" s="494">
        <v>0</v>
      </c>
      <c r="M25" s="87">
        <v>0</v>
      </c>
      <c r="N25" s="87">
        <v>0</v>
      </c>
      <c r="O25" s="87">
        <v>0</v>
      </c>
      <c r="P25" s="495">
        <v>0</v>
      </c>
      <c r="Q25" s="77">
        <f>IF($G$44&lt;&gt;0,P25/$G$44,0)</f>
        <v>0</v>
      </c>
    </row>
    <row r="26" spans="1:17">
      <c r="A26" s="493"/>
      <c r="B26" s="493" t="s">
        <v>98</v>
      </c>
      <c r="C26" s="494">
        <v>0</v>
      </c>
      <c r="D26" s="87">
        <v>0</v>
      </c>
      <c r="E26" s="87">
        <v>0</v>
      </c>
      <c r="F26" s="87">
        <v>0</v>
      </c>
      <c r="G26" s="495">
        <v>0</v>
      </c>
      <c r="H26" s="77">
        <f>IF($G$44&lt;&gt;0,G26/$G$44,0)</f>
        <v>0</v>
      </c>
      <c r="I26" s="1355"/>
      <c r="J26" s="493"/>
      <c r="K26" s="493" t="s">
        <v>98</v>
      </c>
      <c r="L26" s="494">
        <v>0</v>
      </c>
      <c r="M26" s="87">
        <v>0</v>
      </c>
      <c r="N26" s="87">
        <v>0</v>
      </c>
      <c r="O26" s="87">
        <v>0</v>
      </c>
      <c r="P26" s="495">
        <v>0</v>
      </c>
      <c r="Q26" s="77">
        <f>IF($G$44&lt;&gt;0,P26/$G$44,0)</f>
        <v>0</v>
      </c>
    </row>
    <row r="27" spans="1:17" ht="13">
      <c r="A27" s="65" t="s">
        <v>29</v>
      </c>
      <c r="B27" s="496"/>
      <c r="C27" s="160"/>
      <c r="D27" s="78"/>
      <c r="E27" s="78"/>
      <c r="F27" s="78"/>
      <c r="G27" s="80"/>
      <c r="H27" s="86"/>
      <c r="I27" s="1355"/>
      <c r="J27" s="65" t="s">
        <v>29</v>
      </c>
      <c r="K27" s="496"/>
      <c r="L27" s="160"/>
      <c r="M27" s="78"/>
      <c r="N27" s="78"/>
      <c r="O27" s="78"/>
      <c r="P27" s="80"/>
      <c r="Q27" s="86"/>
    </row>
    <row r="28" spans="1:17">
      <c r="A28" s="493"/>
      <c r="B28" s="493" t="s">
        <v>98</v>
      </c>
      <c r="C28" s="494">
        <v>0</v>
      </c>
      <c r="D28" s="87">
        <v>0</v>
      </c>
      <c r="E28" s="87">
        <v>0</v>
      </c>
      <c r="F28" s="87">
        <v>0</v>
      </c>
      <c r="G28" s="495">
        <v>0</v>
      </c>
      <c r="H28" s="77">
        <f>IF($G$44&lt;&gt;0,G28/$G$44,0)</f>
        <v>0</v>
      </c>
      <c r="I28" s="1355"/>
      <c r="J28" s="493"/>
      <c r="K28" s="493" t="s">
        <v>98</v>
      </c>
      <c r="L28" s="494">
        <v>0</v>
      </c>
      <c r="M28" s="87">
        <v>0</v>
      </c>
      <c r="N28" s="87">
        <v>0</v>
      </c>
      <c r="O28" s="87">
        <v>0</v>
      </c>
      <c r="P28" s="495">
        <v>0</v>
      </c>
      <c r="Q28" s="77">
        <f>IF($G$44&lt;&gt;0,P28/$G$44,0)</f>
        <v>0</v>
      </c>
    </row>
    <row r="29" spans="1:17">
      <c r="A29" s="493"/>
      <c r="B29" s="493" t="s">
        <v>98</v>
      </c>
      <c r="C29" s="494">
        <v>0</v>
      </c>
      <c r="D29" s="87">
        <v>0</v>
      </c>
      <c r="E29" s="87">
        <v>0</v>
      </c>
      <c r="F29" s="87">
        <v>0</v>
      </c>
      <c r="G29" s="495">
        <v>0</v>
      </c>
      <c r="H29" s="77">
        <f>IF($G$44&lt;&gt;0,G29/$G$44,0)</f>
        <v>0</v>
      </c>
      <c r="I29" s="1355"/>
      <c r="J29" s="493"/>
      <c r="K29" s="493" t="s">
        <v>98</v>
      </c>
      <c r="L29" s="494">
        <v>0</v>
      </c>
      <c r="M29" s="87">
        <v>0</v>
      </c>
      <c r="N29" s="87">
        <v>0</v>
      </c>
      <c r="O29" s="87">
        <v>0</v>
      </c>
      <c r="P29" s="495">
        <v>0</v>
      </c>
      <c r="Q29" s="77">
        <f>IF($G$44&lt;&gt;0,P29/$G$44,0)</f>
        <v>0</v>
      </c>
    </row>
    <row r="30" spans="1:17" ht="13">
      <c r="A30" s="65" t="s">
        <v>130</v>
      </c>
      <c r="B30" s="496"/>
      <c r="C30" s="160"/>
      <c r="D30" s="78"/>
      <c r="E30" s="78"/>
      <c r="F30" s="78"/>
      <c r="G30" s="78"/>
      <c r="H30" s="86"/>
      <c r="I30" s="1355"/>
      <c r="J30" s="65" t="s">
        <v>130</v>
      </c>
      <c r="K30" s="496"/>
      <c r="L30" s="160"/>
      <c r="M30" s="78"/>
      <c r="N30" s="78"/>
      <c r="O30" s="78"/>
      <c r="P30" s="78"/>
      <c r="Q30" s="86"/>
    </row>
    <row r="31" spans="1:17">
      <c r="A31" s="493"/>
      <c r="B31" s="493" t="s">
        <v>91</v>
      </c>
      <c r="C31" s="494"/>
      <c r="D31" s="87"/>
      <c r="E31" s="87"/>
      <c r="F31" s="87"/>
      <c r="G31" s="495">
        <v>0</v>
      </c>
      <c r="H31" s="77">
        <f t="shared" ref="H31:H36" si="0">IF($G$44&lt;&gt;0,G31/$G$44,0)</f>
        <v>0</v>
      </c>
      <c r="I31" s="1355"/>
      <c r="J31" s="493"/>
      <c r="K31" s="493" t="s">
        <v>91</v>
      </c>
      <c r="L31" s="494"/>
      <c r="M31" s="87"/>
      <c r="N31" s="87"/>
      <c r="O31" s="87"/>
      <c r="P31" s="495">
        <v>0</v>
      </c>
      <c r="Q31" s="77">
        <f t="shared" ref="Q31:Q36" si="1">IF($G$44&lt;&gt;0,P31/$G$44,0)</f>
        <v>0</v>
      </c>
    </row>
    <row r="32" spans="1:17">
      <c r="A32" s="493"/>
      <c r="B32" s="493" t="s">
        <v>91</v>
      </c>
      <c r="C32" s="494"/>
      <c r="D32" s="87"/>
      <c r="E32" s="87"/>
      <c r="F32" s="87"/>
      <c r="G32" s="495">
        <v>0</v>
      </c>
      <c r="H32" s="77">
        <f t="shared" si="0"/>
        <v>0</v>
      </c>
      <c r="I32" s="1355"/>
      <c r="J32" s="493"/>
      <c r="K32" s="493" t="s">
        <v>91</v>
      </c>
      <c r="L32" s="494"/>
      <c r="M32" s="87"/>
      <c r="N32" s="87"/>
      <c r="O32" s="87"/>
      <c r="P32" s="495">
        <v>0</v>
      </c>
      <c r="Q32" s="77">
        <f t="shared" si="1"/>
        <v>0</v>
      </c>
    </row>
    <row r="33" spans="1:17">
      <c r="A33" s="493"/>
      <c r="B33" s="493" t="s">
        <v>91</v>
      </c>
      <c r="C33" s="494">
        <v>0</v>
      </c>
      <c r="D33" s="87">
        <v>0</v>
      </c>
      <c r="E33" s="87">
        <v>0</v>
      </c>
      <c r="F33" s="87">
        <v>0</v>
      </c>
      <c r="G33" s="495">
        <v>0</v>
      </c>
      <c r="H33" s="77">
        <f t="shared" si="0"/>
        <v>0</v>
      </c>
      <c r="I33" s="1355"/>
      <c r="J33" s="493"/>
      <c r="K33" s="493" t="s">
        <v>91</v>
      </c>
      <c r="L33" s="494">
        <v>0</v>
      </c>
      <c r="M33" s="87">
        <v>0</v>
      </c>
      <c r="N33" s="87">
        <v>0</v>
      </c>
      <c r="O33" s="87">
        <v>0</v>
      </c>
      <c r="P33" s="495">
        <v>0</v>
      </c>
      <c r="Q33" s="77">
        <f t="shared" si="1"/>
        <v>0</v>
      </c>
    </row>
    <row r="34" spans="1:17">
      <c r="A34" s="493"/>
      <c r="B34" s="493" t="s">
        <v>91</v>
      </c>
      <c r="C34" s="494">
        <v>0</v>
      </c>
      <c r="D34" s="87">
        <v>0</v>
      </c>
      <c r="E34" s="87">
        <v>0</v>
      </c>
      <c r="F34" s="87">
        <v>0</v>
      </c>
      <c r="G34" s="495">
        <v>0</v>
      </c>
      <c r="H34" s="77">
        <f t="shared" si="0"/>
        <v>0</v>
      </c>
      <c r="I34" s="1355"/>
      <c r="J34" s="493"/>
      <c r="K34" s="493" t="s">
        <v>91</v>
      </c>
      <c r="L34" s="494">
        <v>0</v>
      </c>
      <c r="M34" s="87">
        <v>0</v>
      </c>
      <c r="N34" s="87">
        <v>0</v>
      </c>
      <c r="O34" s="87">
        <v>0</v>
      </c>
      <c r="P34" s="495">
        <v>0</v>
      </c>
      <c r="Q34" s="77">
        <f t="shared" si="1"/>
        <v>0</v>
      </c>
    </row>
    <row r="35" spans="1:17">
      <c r="A35" s="493"/>
      <c r="B35" s="493" t="s">
        <v>91</v>
      </c>
      <c r="C35" s="494">
        <v>0</v>
      </c>
      <c r="D35" s="87">
        <v>0</v>
      </c>
      <c r="E35" s="87">
        <v>0</v>
      </c>
      <c r="F35" s="87">
        <v>0</v>
      </c>
      <c r="G35" s="495">
        <v>0</v>
      </c>
      <c r="H35" s="77">
        <f t="shared" si="0"/>
        <v>0</v>
      </c>
      <c r="I35" s="1355"/>
      <c r="J35" s="493"/>
      <c r="K35" s="493" t="s">
        <v>91</v>
      </c>
      <c r="L35" s="494">
        <v>0</v>
      </c>
      <c r="M35" s="87">
        <v>0</v>
      </c>
      <c r="N35" s="87">
        <v>0</v>
      </c>
      <c r="O35" s="87">
        <v>0</v>
      </c>
      <c r="P35" s="495">
        <v>0</v>
      </c>
      <c r="Q35" s="77">
        <f t="shared" si="1"/>
        <v>0</v>
      </c>
    </row>
    <row r="36" spans="1:17">
      <c r="A36" s="493"/>
      <c r="B36" s="493" t="s">
        <v>91</v>
      </c>
      <c r="C36" s="494">
        <v>0</v>
      </c>
      <c r="D36" s="87">
        <v>0</v>
      </c>
      <c r="E36" s="87">
        <v>0</v>
      </c>
      <c r="F36" s="87">
        <v>0</v>
      </c>
      <c r="G36" s="495">
        <v>0</v>
      </c>
      <c r="H36" s="77">
        <f t="shared" si="0"/>
        <v>0</v>
      </c>
      <c r="I36" s="1355"/>
      <c r="J36" s="493"/>
      <c r="K36" s="493" t="s">
        <v>91</v>
      </c>
      <c r="L36" s="494">
        <v>0</v>
      </c>
      <c r="M36" s="87">
        <v>0</v>
      </c>
      <c r="N36" s="87">
        <v>0</v>
      </c>
      <c r="O36" s="87">
        <v>0</v>
      </c>
      <c r="P36" s="495">
        <v>0</v>
      </c>
      <c r="Q36" s="77">
        <f t="shared" si="1"/>
        <v>0</v>
      </c>
    </row>
    <row r="37" spans="1:17" ht="13">
      <c r="A37" s="65" t="s">
        <v>31</v>
      </c>
      <c r="B37" s="496"/>
      <c r="C37" s="160"/>
      <c r="D37" s="78"/>
      <c r="E37" s="78"/>
      <c r="F37" s="78"/>
      <c r="G37" s="78"/>
      <c r="H37" s="86"/>
      <c r="I37" s="1355"/>
      <c r="J37" s="65" t="s">
        <v>31</v>
      </c>
      <c r="K37" s="496"/>
      <c r="L37" s="160"/>
      <c r="M37" s="78"/>
      <c r="N37" s="78"/>
      <c r="O37" s="78"/>
      <c r="P37" s="78"/>
      <c r="Q37" s="86"/>
    </row>
    <row r="38" spans="1:17">
      <c r="A38" s="493"/>
      <c r="B38" s="493" t="s">
        <v>91</v>
      </c>
      <c r="C38" s="494">
        <v>0</v>
      </c>
      <c r="D38" s="87">
        <v>0</v>
      </c>
      <c r="E38" s="87">
        <v>0</v>
      </c>
      <c r="F38" s="87">
        <v>0</v>
      </c>
      <c r="G38" s="495">
        <v>0</v>
      </c>
      <c r="H38" s="77">
        <f>IF($G$44&lt;&gt;0,G38/$G$44,0)</f>
        <v>0</v>
      </c>
      <c r="I38" s="1355"/>
      <c r="J38" s="493"/>
      <c r="K38" s="493" t="s">
        <v>91</v>
      </c>
      <c r="L38" s="494">
        <v>0</v>
      </c>
      <c r="M38" s="87">
        <v>0</v>
      </c>
      <c r="N38" s="87">
        <v>0</v>
      </c>
      <c r="O38" s="87">
        <v>0</v>
      </c>
      <c r="P38" s="495">
        <v>0</v>
      </c>
      <c r="Q38" s="77">
        <f>IF($G$44&lt;&gt;0,P38/$G$44,0)</f>
        <v>0</v>
      </c>
    </row>
    <row r="39" spans="1:17">
      <c r="A39" s="493"/>
      <c r="B39" s="493" t="s">
        <v>91</v>
      </c>
      <c r="C39" s="494">
        <v>0</v>
      </c>
      <c r="D39" s="87">
        <v>0</v>
      </c>
      <c r="E39" s="87">
        <v>0</v>
      </c>
      <c r="F39" s="87">
        <v>0</v>
      </c>
      <c r="G39" s="495">
        <v>0</v>
      </c>
      <c r="H39" s="77">
        <f>IF($G$44&lt;&gt;0,G39/$G$44,0)</f>
        <v>0</v>
      </c>
      <c r="I39" s="1355"/>
      <c r="J39" s="493"/>
      <c r="K39" s="493" t="s">
        <v>91</v>
      </c>
      <c r="L39" s="494">
        <v>0</v>
      </c>
      <c r="M39" s="87">
        <v>0</v>
      </c>
      <c r="N39" s="87">
        <v>0</v>
      </c>
      <c r="O39" s="87">
        <v>0</v>
      </c>
      <c r="P39" s="495">
        <v>0</v>
      </c>
      <c r="Q39" s="77">
        <f>IF($G$44&lt;&gt;0,P39/$G$44,0)</f>
        <v>0</v>
      </c>
    </row>
    <row r="40" spans="1:17" ht="13">
      <c r="A40" s="65" t="s">
        <v>32</v>
      </c>
      <c r="B40" s="496"/>
      <c r="C40" s="160"/>
      <c r="D40" s="78"/>
      <c r="E40" s="78"/>
      <c r="F40" s="78"/>
      <c r="G40" s="78"/>
      <c r="H40" s="86"/>
      <c r="I40" s="1355"/>
      <c r="J40" s="65" t="s">
        <v>32</v>
      </c>
      <c r="K40" s="496"/>
      <c r="L40" s="160"/>
      <c r="M40" s="78"/>
      <c r="N40" s="78"/>
      <c r="O40" s="78"/>
      <c r="P40" s="78"/>
      <c r="Q40" s="86"/>
    </row>
    <row r="41" spans="1:17">
      <c r="A41" s="69" t="s">
        <v>145</v>
      </c>
      <c r="B41" s="493" t="s">
        <v>98</v>
      </c>
      <c r="C41" s="494">
        <v>0</v>
      </c>
      <c r="D41" s="78"/>
      <c r="E41" s="78"/>
      <c r="F41" s="78"/>
      <c r="G41" s="495">
        <v>0</v>
      </c>
      <c r="H41" s="77">
        <f t="shared" ref="H41:H42" si="2">IF($G$44&lt;&gt;0,G41/$G$44,0)</f>
        <v>0</v>
      </c>
      <c r="I41" s="1355"/>
      <c r="J41" s="69" t="s">
        <v>145</v>
      </c>
      <c r="K41" s="493" t="s">
        <v>98</v>
      </c>
      <c r="L41" s="494">
        <v>0</v>
      </c>
      <c r="M41" s="78"/>
      <c r="N41" s="78"/>
      <c r="O41" s="78"/>
      <c r="P41" s="495">
        <v>0</v>
      </c>
      <c r="Q41" s="77">
        <f t="shared" ref="Q41:Q42" si="3">IF($G$44&lt;&gt;0,P41/$G$44,0)</f>
        <v>0</v>
      </c>
    </row>
    <row r="42" spans="1:17">
      <c r="A42" s="69" t="s">
        <v>146</v>
      </c>
      <c r="B42" s="493" t="s">
        <v>98</v>
      </c>
      <c r="C42" s="494">
        <v>0</v>
      </c>
      <c r="D42" s="78"/>
      <c r="E42" s="78"/>
      <c r="F42" s="78"/>
      <c r="G42" s="495">
        <v>0</v>
      </c>
      <c r="H42" s="77">
        <f t="shared" si="2"/>
        <v>0</v>
      </c>
      <c r="I42" s="1355"/>
      <c r="J42" s="69" t="s">
        <v>146</v>
      </c>
      <c r="K42" s="493" t="s">
        <v>98</v>
      </c>
      <c r="L42" s="494">
        <v>0</v>
      </c>
      <c r="M42" s="78"/>
      <c r="N42" s="78"/>
      <c r="O42" s="78"/>
      <c r="P42" s="495">
        <v>0</v>
      </c>
      <c r="Q42" s="77">
        <f t="shared" si="3"/>
        <v>0</v>
      </c>
    </row>
    <row r="43" spans="1:17">
      <c r="A43" s="496"/>
      <c r="B43" s="496"/>
      <c r="C43" s="85"/>
      <c r="D43" s="85"/>
      <c r="E43" s="78"/>
      <c r="F43" s="85"/>
      <c r="G43" s="85"/>
      <c r="H43" s="86"/>
      <c r="I43" s="1355"/>
      <c r="J43" s="496"/>
      <c r="K43" s="496"/>
      <c r="L43" s="85"/>
      <c r="M43" s="85"/>
      <c r="N43" s="78"/>
      <c r="O43" s="85"/>
      <c r="P43" s="85"/>
      <c r="Q43" s="86"/>
    </row>
    <row r="44" spans="1:17" ht="13">
      <c r="A44" s="66" t="s">
        <v>147</v>
      </c>
      <c r="B44" s="493"/>
      <c r="C44" s="91"/>
      <c r="D44" s="79">
        <f>SUM(D9:D43)</f>
        <v>0</v>
      </c>
      <c r="E44" s="79">
        <f>SUM(E9:E43)</f>
        <v>0</v>
      </c>
      <c r="F44" s="79">
        <f>SUM(F9:F43)</f>
        <v>0</v>
      </c>
      <c r="G44" s="81">
        <f>SUM(G9:G43)</f>
        <v>0</v>
      </c>
      <c r="H44" s="77">
        <f>IF($G$44&lt;&gt;0,G44/$G$44,0)</f>
        <v>0</v>
      </c>
      <c r="I44" s="1355"/>
      <c r="J44" s="66" t="s">
        <v>147</v>
      </c>
      <c r="K44" s="493"/>
      <c r="L44" s="91"/>
      <c r="M44" s="79">
        <f>SUM(M9:M43)</f>
        <v>0</v>
      </c>
      <c r="N44" s="79">
        <f t="shared" ref="N44:P44" si="4">SUM(N9:N43)</f>
        <v>0</v>
      </c>
      <c r="O44" s="79">
        <f t="shared" si="4"/>
        <v>0</v>
      </c>
      <c r="P44" s="81">
        <f t="shared" si="4"/>
        <v>0</v>
      </c>
      <c r="Q44" s="77">
        <f>IF($G$44&lt;&gt;0,P44/$G$44,0)</f>
        <v>0</v>
      </c>
    </row>
    <row r="45" spans="1:17" ht="13" thickBot="1">
      <c r="A45" s="498"/>
      <c r="B45" s="493"/>
      <c r="C45" s="87"/>
      <c r="D45" s="91"/>
      <c r="E45" s="91"/>
      <c r="F45" s="91"/>
      <c r="G45" s="91"/>
      <c r="H45" s="90"/>
      <c r="I45" s="1355"/>
      <c r="J45" s="498"/>
      <c r="K45" s="493"/>
      <c r="L45" s="87"/>
      <c r="M45" s="91"/>
      <c r="N45" s="91"/>
      <c r="O45" s="91"/>
      <c r="P45" s="91"/>
      <c r="Q45" s="90"/>
    </row>
    <row r="46" spans="1:17" ht="13" thickBot="1">
      <c r="A46" s="205"/>
      <c r="B46" s="499"/>
      <c r="C46" s="34"/>
      <c r="D46" s="34"/>
      <c r="E46" s="35"/>
      <c r="F46" s="35"/>
      <c r="G46" s="34"/>
      <c r="H46" s="36"/>
      <c r="I46" s="1356"/>
      <c r="J46" s="205"/>
      <c r="K46" s="499"/>
      <c r="L46" s="34"/>
      <c r="M46" s="34"/>
      <c r="N46" s="35"/>
      <c r="O46" s="35"/>
      <c r="P46" s="34"/>
      <c r="Q46" s="36"/>
    </row>
    <row r="47" spans="1:17" ht="13">
      <c r="A47" s="164" t="s">
        <v>149</v>
      </c>
      <c r="B47" s="431"/>
      <c r="C47" s="432" t="s">
        <v>9</v>
      </c>
      <c r="E47" s="8"/>
      <c r="F47" s="8"/>
      <c r="G47" s="14"/>
      <c r="H47" s="14"/>
      <c r="I47" s="1354"/>
      <c r="J47" s="164" t="s">
        <v>149</v>
      </c>
      <c r="K47" s="431"/>
      <c r="L47" s="432" t="s">
        <v>9</v>
      </c>
      <c r="N47" s="8"/>
      <c r="O47" s="8"/>
      <c r="P47" s="14"/>
      <c r="Q47" s="14"/>
    </row>
    <row r="48" spans="1:17" ht="13">
      <c r="A48" s="165" t="s">
        <v>151</v>
      </c>
      <c r="B48" s="493" t="s">
        <v>98</v>
      </c>
      <c r="C48" s="9"/>
      <c r="E48" s="8"/>
      <c r="F48" s="8"/>
      <c r="G48" s="14"/>
      <c r="H48" s="14"/>
      <c r="I48" s="1355"/>
      <c r="J48" s="165" t="s">
        <v>151</v>
      </c>
      <c r="K48" s="493" t="s">
        <v>98</v>
      </c>
      <c r="L48" s="9"/>
      <c r="N48" s="8"/>
      <c r="O48" s="8"/>
      <c r="P48" s="14"/>
      <c r="Q48" s="14"/>
    </row>
    <row r="49" spans="1:17" ht="13">
      <c r="A49" s="165" t="s">
        <v>153</v>
      </c>
      <c r="B49" s="493" t="s">
        <v>98</v>
      </c>
      <c r="C49" s="9"/>
      <c r="E49" s="8"/>
      <c r="F49" s="8"/>
      <c r="G49" s="14"/>
      <c r="H49" s="14"/>
      <c r="I49" s="1355"/>
      <c r="J49" s="165" t="s">
        <v>153</v>
      </c>
      <c r="K49" s="493" t="s">
        <v>98</v>
      </c>
      <c r="L49" s="9"/>
      <c r="N49" s="8"/>
      <c r="O49" s="8"/>
      <c r="P49" s="14"/>
      <c r="Q49" s="14"/>
    </row>
    <row r="50" spans="1:17" ht="13">
      <c r="A50" s="166" t="s">
        <v>154</v>
      </c>
      <c r="B50" s="493" t="s">
        <v>98</v>
      </c>
      <c r="C50" s="87"/>
      <c r="E50" s="5"/>
      <c r="F50" s="14"/>
      <c r="G50" s="14"/>
      <c r="H50" s="14"/>
      <c r="I50" s="1355"/>
      <c r="J50" s="166" t="s">
        <v>154</v>
      </c>
      <c r="K50" s="493" t="s">
        <v>98</v>
      </c>
      <c r="L50" s="87"/>
      <c r="N50" s="5"/>
      <c r="O50" s="14"/>
      <c r="P50" s="14"/>
      <c r="Q50" s="14"/>
    </row>
    <row r="51" spans="1:17" ht="13" thickBot="1">
      <c r="A51" s="93"/>
      <c r="B51" s="37"/>
      <c r="C51" s="37"/>
      <c r="E51" s="15"/>
      <c r="F51" s="14"/>
      <c r="G51" s="14"/>
      <c r="H51" s="14"/>
      <c r="I51" s="1363"/>
      <c r="J51" s="93"/>
      <c r="K51" s="37"/>
      <c r="L51" s="37"/>
      <c r="N51" s="15"/>
      <c r="O51" s="14"/>
      <c r="P51" s="14"/>
      <c r="Q51" s="14"/>
    </row>
    <row r="52" spans="1:17">
      <c r="A52" s="1284"/>
      <c r="B52" s="1284"/>
      <c r="C52" s="1284"/>
      <c r="D52" s="1284"/>
      <c r="E52" s="1284"/>
      <c r="F52" s="1284"/>
      <c r="G52" s="1284"/>
      <c r="H52" s="1284"/>
      <c r="J52" s="1284"/>
      <c r="K52" s="1284"/>
      <c r="L52" s="1284"/>
      <c r="M52" s="1284"/>
      <c r="N52" s="1284"/>
      <c r="O52" s="1284"/>
      <c r="P52" s="1284"/>
      <c r="Q52" s="1284"/>
    </row>
    <row r="53" spans="1:17">
      <c r="A53" s="360" t="s">
        <v>786</v>
      </c>
      <c r="B53" s="353"/>
      <c r="C53" s="353"/>
      <c r="D53" s="353"/>
      <c r="E53" s="353"/>
      <c r="F53" s="353"/>
      <c r="G53" s="353"/>
      <c r="H53" s="353"/>
      <c r="J53" s="353"/>
      <c r="K53" s="353"/>
      <c r="L53" s="353"/>
      <c r="M53" s="353"/>
      <c r="N53" s="353"/>
      <c r="O53" s="353"/>
      <c r="P53" s="353"/>
      <c r="Q53" s="353"/>
    </row>
    <row r="54" spans="1:17">
      <c r="A54" s="360" t="s">
        <v>787</v>
      </c>
      <c r="B54" s="353"/>
      <c r="C54" s="353"/>
      <c r="D54" s="353"/>
      <c r="E54" s="353"/>
      <c r="F54" s="353"/>
      <c r="G54" s="353"/>
      <c r="H54" s="353"/>
      <c r="J54" s="353"/>
      <c r="K54" s="353"/>
      <c r="L54" s="353"/>
      <c r="M54" s="353"/>
      <c r="N54" s="353"/>
      <c r="O54" s="353"/>
      <c r="P54" s="353"/>
      <c r="Q54" s="353"/>
    </row>
    <row r="55" spans="1:17" ht="15.75" customHeight="1">
      <c r="A55" s="1284" t="s">
        <v>161</v>
      </c>
      <c r="B55" s="1284"/>
      <c r="C55" s="1284"/>
      <c r="D55" s="1284"/>
      <c r="E55" s="1284"/>
      <c r="F55" s="1284"/>
      <c r="G55" s="1284"/>
      <c r="H55" s="1284"/>
      <c r="I55" s="1284"/>
      <c r="J55" s="1284"/>
    </row>
    <row r="56" spans="1:17" ht="25.5" customHeight="1">
      <c r="A56" s="1352"/>
      <c r="B56" s="1352"/>
      <c r="C56" s="1352"/>
      <c r="D56" s="1352"/>
      <c r="E56" s="1352"/>
      <c r="F56" s="1352"/>
      <c r="G56" s="1352"/>
      <c r="H56" s="1352"/>
    </row>
    <row r="57" spans="1:17">
      <c r="A57" s="1353"/>
      <c r="B57" s="1353"/>
      <c r="C57" s="1353"/>
      <c r="D57" s="1353"/>
      <c r="E57" s="1353"/>
      <c r="F57" s="1353"/>
      <c r="G57" s="1353"/>
      <c r="H57" s="1353"/>
    </row>
    <row r="58" spans="1:17">
      <c r="A58" s="1321"/>
      <c r="B58" s="1321"/>
      <c r="C58" s="1321"/>
      <c r="D58" s="1321"/>
      <c r="E58" s="1321"/>
      <c r="F58" s="1321"/>
      <c r="G58" s="1321"/>
      <c r="H58" s="1321"/>
      <c r="I58" s="1321"/>
      <c r="J58" s="1321"/>
      <c r="K58" s="1321"/>
      <c r="L58" s="1321"/>
      <c r="M58" s="1321"/>
    </row>
    <row r="59" spans="1:17">
      <c r="A59" s="1320"/>
      <c r="B59" s="1320"/>
      <c r="C59" s="1320"/>
      <c r="D59" s="1320"/>
      <c r="E59" s="1320"/>
      <c r="F59" s="1320"/>
      <c r="G59" s="1320"/>
      <c r="H59" s="1320"/>
    </row>
    <row r="60" spans="1:17" ht="12.75" customHeight="1"/>
    <row r="61" spans="1:17" ht="35.25" customHeight="1"/>
    <row r="62" spans="1:17">
      <c r="A62" s="1284"/>
      <c r="B62" s="1284"/>
      <c r="C62" s="1284"/>
      <c r="D62" s="1284"/>
      <c r="E62" s="1284"/>
      <c r="F62" s="1284"/>
      <c r="G62" s="1284"/>
      <c r="J62" s="26"/>
    </row>
    <row r="64" spans="1:17">
      <c r="A64" s="1284"/>
      <c r="B64" s="1284"/>
      <c r="C64" s="1284"/>
      <c r="D64" s="1284"/>
      <c r="E64" s="1284"/>
      <c r="F64" s="1284"/>
      <c r="G64" s="1284"/>
      <c r="H64" s="1284"/>
      <c r="I64" s="1284"/>
      <c r="J64" s="1284"/>
      <c r="K64" s="1284"/>
      <c r="L64" s="1284"/>
    </row>
    <row r="65" spans="1:12">
      <c r="A65" s="1350"/>
      <c r="B65" s="1350"/>
      <c r="C65" s="1350"/>
      <c r="D65" s="1350"/>
      <c r="E65" s="1350"/>
      <c r="F65" s="1350"/>
      <c r="G65" s="1350"/>
      <c r="H65" s="1350"/>
      <c r="I65" s="1350"/>
      <c r="J65" s="1350"/>
      <c r="K65" s="1350"/>
      <c r="L65" s="1350"/>
    </row>
    <row r="66" spans="1:12">
      <c r="A66" s="1350"/>
      <c r="B66" s="1350"/>
      <c r="C66" s="1350"/>
      <c r="D66" s="1350"/>
      <c r="E66" s="1350"/>
      <c r="F66" s="1350"/>
      <c r="G66" s="1350"/>
      <c r="H66" s="1350"/>
      <c r="I66" s="1350"/>
      <c r="J66" s="1350"/>
      <c r="K66" s="1350"/>
      <c r="L66" s="1350"/>
    </row>
    <row r="67" spans="1:12">
      <c r="A67" s="1351"/>
      <c r="B67" s="1321"/>
      <c r="C67" s="1321"/>
      <c r="D67" s="1321"/>
      <c r="E67" s="1321"/>
      <c r="F67" s="1321"/>
      <c r="G67" s="1321"/>
      <c r="H67" s="1321"/>
      <c r="I67" s="1321"/>
      <c r="J67" s="351"/>
      <c r="K67" s="351"/>
      <c r="L67" s="351"/>
    </row>
    <row r="68" spans="1:12">
      <c r="A68" s="1320"/>
      <c r="B68" s="1320"/>
      <c r="C68" s="1320"/>
      <c r="D68" s="1320"/>
      <c r="E68" s="358"/>
      <c r="F68" s="358"/>
      <c r="G68" s="358"/>
      <c r="H68" s="358"/>
      <c r="I68" s="358"/>
      <c r="J68" s="358"/>
      <c r="K68" s="358"/>
      <c r="L68" s="358"/>
    </row>
    <row r="73" spans="1:12">
      <c r="D73" s="25"/>
    </row>
    <row r="82" spans="1:4">
      <c r="A82" s="353"/>
      <c r="B82" s="353"/>
      <c r="D82" s="26"/>
    </row>
  </sheetData>
  <mergeCells count="25">
    <mergeCell ref="J52:Q52"/>
    <mergeCell ref="I5:I46"/>
    <mergeCell ref="A64:L64"/>
    <mergeCell ref="A52:H52"/>
    <mergeCell ref="J5:J7"/>
    <mergeCell ref="K5:K7"/>
    <mergeCell ref="I47:I51"/>
    <mergeCell ref="C5:H5"/>
    <mergeCell ref="C6:H6"/>
    <mergeCell ref="A5:A7"/>
    <mergeCell ref="B5:B7"/>
    <mergeCell ref="A55:J55"/>
    <mergeCell ref="A65:L66"/>
    <mergeCell ref="A67:I67"/>
    <mergeCell ref="A68:D68"/>
    <mergeCell ref="A56:H56"/>
    <mergeCell ref="A57:H57"/>
    <mergeCell ref="A58:M58"/>
    <mergeCell ref="A59:H59"/>
    <mergeCell ref="A62:G62"/>
    <mergeCell ref="A1:Q1"/>
    <mergeCell ref="A2:Q2"/>
    <mergeCell ref="A3:Q3"/>
    <mergeCell ref="L5:Q5"/>
    <mergeCell ref="L6:Q6"/>
  </mergeCells>
  <pageMargins left="0.7" right="0.7" top="0.75" bottom="0.75" header="0.3" footer="0.3"/>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zoomScale="85" zoomScaleNormal="85" workbookViewId="0">
      <selection sqref="A1:M1"/>
    </sheetView>
  </sheetViews>
  <sheetFormatPr defaultColWidth="8.54296875" defaultRowHeight="12.5"/>
  <cols>
    <col min="1" max="1" width="38.453125" bestFit="1" customWidth="1"/>
    <col min="2" max="2" width="6.54296875" customWidth="1"/>
    <col min="5" max="5" width="8.54296875" customWidth="1"/>
    <col min="6" max="6" width="10" customWidth="1"/>
    <col min="7" max="7" width="9.54296875" customWidth="1"/>
    <col min="8" max="8" width="12.54296875" customWidth="1"/>
    <col min="9" max="9" width="4.26953125" customWidth="1"/>
    <col min="10" max="10" width="34.453125" customWidth="1"/>
    <col min="11" max="11" width="11" customWidth="1"/>
    <col min="15" max="15" width="10.1796875" customWidth="1"/>
    <col min="16" max="16" width="12.54296875" customWidth="1"/>
    <col min="17" max="17" width="18.453125" customWidth="1"/>
  </cols>
  <sheetData>
    <row r="1" spans="1:17" s="1209" customFormat="1" ht="15.75" customHeight="1">
      <c r="A1" s="1324" t="s">
        <v>295</v>
      </c>
      <c r="B1" s="1324"/>
      <c r="C1" s="1324"/>
      <c r="D1" s="1324"/>
      <c r="E1" s="1324"/>
      <c r="F1" s="1324"/>
      <c r="G1" s="1324"/>
      <c r="H1" s="1324"/>
      <c r="I1" s="1324"/>
      <c r="J1" s="1324"/>
      <c r="K1" s="1324"/>
      <c r="L1" s="1324"/>
      <c r="M1" s="1324"/>
      <c r="N1" s="1324"/>
      <c r="O1" s="1324"/>
      <c r="P1" s="1324"/>
      <c r="Q1" s="1324"/>
    </row>
    <row r="2" spans="1:17" s="1209" customFormat="1" ht="15.75" customHeight="1">
      <c r="A2" s="1285" t="s">
        <v>1</v>
      </c>
      <c r="B2" s="1285"/>
      <c r="C2" s="1285"/>
      <c r="D2" s="1285"/>
      <c r="E2" s="1285"/>
      <c r="F2" s="1285"/>
      <c r="G2" s="1285"/>
      <c r="H2" s="1285"/>
      <c r="I2" s="1285"/>
      <c r="J2" s="1285"/>
      <c r="K2" s="1285"/>
      <c r="L2" s="1285"/>
      <c r="M2" s="1285"/>
      <c r="N2" s="1285"/>
      <c r="O2" s="1285"/>
      <c r="P2" s="1285"/>
      <c r="Q2" s="1285"/>
    </row>
    <row r="3" spans="1:17" s="1209" customFormat="1" ht="15.75" customHeight="1">
      <c r="A3" s="1287" t="s">
        <v>785</v>
      </c>
      <c r="B3" s="1287"/>
      <c r="C3" s="1287"/>
      <c r="D3" s="1287"/>
      <c r="E3" s="1287"/>
      <c r="F3" s="1287"/>
      <c r="G3" s="1287"/>
      <c r="H3" s="1287"/>
      <c r="I3" s="1287"/>
      <c r="J3" s="1287"/>
      <c r="K3" s="1287"/>
      <c r="L3" s="1287"/>
      <c r="M3" s="1287"/>
      <c r="N3" s="1287"/>
      <c r="O3" s="1287"/>
      <c r="P3" s="1287"/>
      <c r="Q3" s="1287"/>
    </row>
    <row r="4" spans="1:17" ht="28.5" customHeight="1" thickBot="1">
      <c r="A4" s="481"/>
      <c r="B4" s="481"/>
      <c r="C4" s="481"/>
      <c r="D4" s="481"/>
      <c r="E4" s="481"/>
      <c r="F4" s="481"/>
      <c r="G4" s="481"/>
      <c r="H4" s="481"/>
      <c r="I4" s="481"/>
      <c r="J4" s="481"/>
      <c r="K4" s="481"/>
      <c r="L4" s="481"/>
      <c r="M4" s="481"/>
      <c r="N4" s="481"/>
    </row>
    <row r="5" spans="1:17" ht="16" thickBot="1">
      <c r="A5" s="1357" t="s">
        <v>82</v>
      </c>
      <c r="B5" s="1360" t="s">
        <v>83</v>
      </c>
      <c r="C5" s="1364" t="s">
        <v>296</v>
      </c>
      <c r="D5" s="1365"/>
      <c r="E5" s="1365"/>
      <c r="F5" s="1365"/>
      <c r="G5" s="1365"/>
      <c r="H5" s="1366"/>
      <c r="I5" s="1354"/>
      <c r="J5" s="1357" t="s">
        <v>82</v>
      </c>
      <c r="K5" s="1360" t="s">
        <v>83</v>
      </c>
      <c r="L5" s="1344" t="s">
        <v>297</v>
      </c>
      <c r="M5" s="1345"/>
      <c r="N5" s="1345"/>
      <c r="O5" s="1345"/>
      <c r="P5" s="1345"/>
      <c r="Q5" s="1346"/>
    </row>
    <row r="6" spans="1:17" ht="13">
      <c r="A6" s="1358"/>
      <c r="B6" s="1361"/>
      <c r="C6" s="1367" t="s">
        <v>81</v>
      </c>
      <c r="D6" s="1368"/>
      <c r="E6" s="1368"/>
      <c r="F6" s="1368"/>
      <c r="G6" s="1368"/>
      <c r="H6" s="1369"/>
      <c r="I6" s="1355"/>
      <c r="J6" s="1358"/>
      <c r="K6" s="1361"/>
      <c r="L6" s="1347" t="s">
        <v>81</v>
      </c>
      <c r="M6" s="1348"/>
      <c r="N6" s="1348"/>
      <c r="O6" s="1348"/>
      <c r="P6" s="1348"/>
      <c r="Q6" s="1349"/>
    </row>
    <row r="7" spans="1:17" ht="26.5" thickBot="1">
      <c r="A7" s="1359" t="s">
        <v>82</v>
      </c>
      <c r="B7" s="1362" t="s">
        <v>83</v>
      </c>
      <c r="C7" s="482" t="s">
        <v>84</v>
      </c>
      <c r="D7" s="483" t="s">
        <v>165</v>
      </c>
      <c r="E7" s="483" t="s">
        <v>292</v>
      </c>
      <c r="F7" s="483" t="s">
        <v>293</v>
      </c>
      <c r="G7" s="483" t="s">
        <v>88</v>
      </c>
      <c r="H7" s="484" t="s">
        <v>89</v>
      </c>
      <c r="I7" s="1355"/>
      <c r="J7" s="1359"/>
      <c r="K7" s="1362"/>
      <c r="L7" s="485" t="s">
        <v>84</v>
      </c>
      <c r="M7" s="486" t="s">
        <v>291</v>
      </c>
      <c r="N7" s="486" t="s">
        <v>292</v>
      </c>
      <c r="O7" s="486" t="s">
        <v>293</v>
      </c>
      <c r="P7" s="486" t="s">
        <v>88</v>
      </c>
      <c r="Q7" s="487" t="s">
        <v>89</v>
      </c>
    </row>
    <row r="8" spans="1:17" ht="13">
      <c r="A8" s="64" t="s">
        <v>23</v>
      </c>
      <c r="B8" s="488"/>
      <c r="C8" s="489"/>
      <c r="D8" s="85"/>
      <c r="E8" s="85"/>
      <c r="F8" s="85"/>
      <c r="G8" s="85"/>
      <c r="H8" s="86"/>
      <c r="I8" s="1355"/>
      <c r="J8" s="64" t="s">
        <v>23</v>
      </c>
      <c r="K8" s="488"/>
      <c r="L8" s="489"/>
      <c r="M8" s="85"/>
      <c r="N8" s="85"/>
      <c r="O8" s="85"/>
      <c r="P8" s="85"/>
      <c r="Q8" s="86"/>
    </row>
    <row r="9" spans="1:17">
      <c r="A9" s="493"/>
      <c r="B9" s="493" t="s">
        <v>91</v>
      </c>
      <c r="C9" s="494">
        <v>0</v>
      </c>
      <c r="D9" s="87">
        <v>0</v>
      </c>
      <c r="E9" s="87">
        <v>0</v>
      </c>
      <c r="F9" s="87">
        <v>0</v>
      </c>
      <c r="G9" s="495">
        <v>0</v>
      </c>
      <c r="H9" s="77">
        <f>IF($G$44&lt;&gt;0,G9/$G$44,0)</f>
        <v>0</v>
      </c>
      <c r="I9" s="1355"/>
      <c r="J9" s="493"/>
      <c r="K9" s="493" t="s">
        <v>91</v>
      </c>
      <c r="L9" s="494">
        <v>0</v>
      </c>
      <c r="M9" s="87">
        <v>0</v>
      </c>
      <c r="N9" s="87">
        <v>0</v>
      </c>
      <c r="O9" s="87">
        <v>0</v>
      </c>
      <c r="P9" s="495">
        <v>0</v>
      </c>
      <c r="Q9" s="77">
        <f>IF($G$44&lt;&gt;0,P9/$G$44,0)</f>
        <v>0</v>
      </c>
    </row>
    <row r="10" spans="1:17">
      <c r="A10" s="493"/>
      <c r="B10" s="493" t="s">
        <v>91</v>
      </c>
      <c r="C10" s="494">
        <v>0</v>
      </c>
      <c r="D10" s="87">
        <v>0</v>
      </c>
      <c r="E10" s="87">
        <v>0</v>
      </c>
      <c r="F10" s="87">
        <v>0</v>
      </c>
      <c r="G10" s="495">
        <v>0</v>
      </c>
      <c r="H10" s="77">
        <f>IF($G$44&lt;&gt;0,G10/$G$44,0)</f>
        <v>0</v>
      </c>
      <c r="I10" s="1355"/>
      <c r="J10" s="493"/>
      <c r="K10" s="493" t="s">
        <v>91</v>
      </c>
      <c r="L10" s="494">
        <v>0</v>
      </c>
      <c r="M10" s="87">
        <v>0</v>
      </c>
      <c r="N10" s="87">
        <v>0</v>
      </c>
      <c r="O10" s="87">
        <v>0</v>
      </c>
      <c r="P10" s="495">
        <v>0</v>
      </c>
      <c r="Q10" s="77">
        <f>IF($G$44&lt;&gt;0,P10/$G$44,0)</f>
        <v>0</v>
      </c>
    </row>
    <row r="11" spans="1:17">
      <c r="A11" s="493"/>
      <c r="B11" s="493" t="s">
        <v>91</v>
      </c>
      <c r="C11" s="494">
        <v>0</v>
      </c>
      <c r="D11" s="87">
        <v>0</v>
      </c>
      <c r="E11" s="87">
        <v>0</v>
      </c>
      <c r="F11" s="87">
        <v>0</v>
      </c>
      <c r="G11" s="495">
        <v>0</v>
      </c>
      <c r="H11" s="77">
        <f>IF($G$44&lt;&gt;0,G11/$G$44,0)</f>
        <v>0</v>
      </c>
      <c r="I11" s="1355"/>
      <c r="J11" s="493"/>
      <c r="K11" s="493" t="s">
        <v>91</v>
      </c>
      <c r="L11" s="494">
        <v>0</v>
      </c>
      <c r="M11" s="87">
        <v>0</v>
      </c>
      <c r="N11" s="87">
        <v>0</v>
      </c>
      <c r="O11" s="87">
        <v>0</v>
      </c>
      <c r="P11" s="495">
        <v>0</v>
      </c>
      <c r="Q11" s="77">
        <f>IF($G$44&lt;&gt;0,P11/$G$44,0)</f>
        <v>0</v>
      </c>
    </row>
    <row r="12" spans="1:17" ht="13">
      <c r="A12" s="65" t="s">
        <v>26</v>
      </c>
      <c r="B12" s="496"/>
      <c r="C12" s="160"/>
      <c r="D12" s="78"/>
      <c r="E12" s="78"/>
      <c r="F12" s="78"/>
      <c r="G12" s="78"/>
      <c r="H12" s="86"/>
      <c r="I12" s="1355"/>
      <c r="J12" s="65" t="s">
        <v>26</v>
      </c>
      <c r="K12" s="496"/>
      <c r="L12" s="160"/>
      <c r="M12" s="78"/>
      <c r="N12" s="78"/>
      <c r="O12" s="78"/>
      <c r="P12" s="78"/>
      <c r="Q12" s="86"/>
    </row>
    <row r="13" spans="1:17">
      <c r="A13" s="493"/>
      <c r="B13" s="493" t="s">
        <v>98</v>
      </c>
      <c r="C13" s="494">
        <v>0</v>
      </c>
      <c r="D13" s="87">
        <v>0</v>
      </c>
      <c r="E13" s="87">
        <v>0</v>
      </c>
      <c r="F13" s="87">
        <v>0</v>
      </c>
      <c r="G13" s="495">
        <v>0</v>
      </c>
      <c r="H13" s="77">
        <f>IF($G$44&lt;&gt;0,G13/$G$44,0)</f>
        <v>0</v>
      </c>
      <c r="I13" s="1355"/>
      <c r="J13" s="493"/>
      <c r="K13" s="493" t="s">
        <v>98</v>
      </c>
      <c r="L13" s="494">
        <v>0</v>
      </c>
      <c r="M13" s="87">
        <v>0</v>
      </c>
      <c r="N13" s="87">
        <v>0</v>
      </c>
      <c r="O13" s="87">
        <v>0</v>
      </c>
      <c r="P13" s="495">
        <v>0</v>
      </c>
      <c r="Q13" s="77">
        <f>IF($G$44&lt;&gt;0,P13/$G$44,0)</f>
        <v>0</v>
      </c>
    </row>
    <row r="14" spans="1:17">
      <c r="A14" s="493"/>
      <c r="B14" s="493" t="s">
        <v>91</v>
      </c>
      <c r="C14" s="494">
        <v>0</v>
      </c>
      <c r="D14" s="87">
        <v>0</v>
      </c>
      <c r="E14" s="87">
        <v>0</v>
      </c>
      <c r="F14" s="87">
        <v>0</v>
      </c>
      <c r="G14" s="495">
        <v>0</v>
      </c>
      <c r="H14" s="77">
        <f>IF($G$44&lt;&gt;0,G14/$G$44,0)</f>
        <v>0</v>
      </c>
      <c r="I14" s="1355"/>
      <c r="J14" s="493"/>
      <c r="K14" s="493" t="s">
        <v>91</v>
      </c>
      <c r="L14" s="494">
        <v>0</v>
      </c>
      <c r="M14" s="87">
        <v>0</v>
      </c>
      <c r="N14" s="87">
        <v>0</v>
      </c>
      <c r="O14" s="87">
        <v>0</v>
      </c>
      <c r="P14" s="495">
        <v>0</v>
      </c>
      <c r="Q14" s="77">
        <f>IF($G$44&lt;&gt;0,P14/$G$44,0)</f>
        <v>0</v>
      </c>
    </row>
    <row r="15" spans="1:17">
      <c r="A15" s="493"/>
      <c r="B15" s="493" t="s">
        <v>91</v>
      </c>
      <c r="C15" s="494">
        <v>0</v>
      </c>
      <c r="D15" s="87">
        <v>0</v>
      </c>
      <c r="E15" s="87">
        <v>0</v>
      </c>
      <c r="F15" s="87">
        <v>0</v>
      </c>
      <c r="G15" s="495">
        <v>0</v>
      </c>
      <c r="H15" s="77">
        <f>IF($G$44&lt;&gt;0,G15/$G$44,0)</f>
        <v>0</v>
      </c>
      <c r="I15" s="1355"/>
      <c r="J15" s="493"/>
      <c r="K15" s="493" t="s">
        <v>91</v>
      </c>
      <c r="L15" s="494">
        <v>0</v>
      </c>
      <c r="M15" s="87">
        <v>0</v>
      </c>
      <c r="N15" s="87">
        <v>0</v>
      </c>
      <c r="O15" s="87">
        <v>0</v>
      </c>
      <c r="P15" s="495">
        <v>0</v>
      </c>
      <c r="Q15" s="77">
        <f>IF($G$44&lt;&gt;0,P15/$G$44,0)</f>
        <v>0</v>
      </c>
    </row>
    <row r="16" spans="1:17">
      <c r="A16" s="493"/>
      <c r="B16" s="493" t="s">
        <v>91</v>
      </c>
      <c r="C16" s="494">
        <v>0</v>
      </c>
      <c r="D16" s="87">
        <v>0</v>
      </c>
      <c r="E16" s="87">
        <v>0</v>
      </c>
      <c r="F16" s="87">
        <v>0</v>
      </c>
      <c r="G16" s="495">
        <v>0</v>
      </c>
      <c r="H16" s="77">
        <f>IF($G$44&lt;&gt;0,G16/$G$44,0)</f>
        <v>0</v>
      </c>
      <c r="I16" s="1355"/>
      <c r="J16" s="493"/>
      <c r="K16" s="493" t="s">
        <v>91</v>
      </c>
      <c r="L16" s="494">
        <v>0</v>
      </c>
      <c r="M16" s="87">
        <v>0</v>
      </c>
      <c r="N16" s="87">
        <v>0</v>
      </c>
      <c r="O16" s="87">
        <v>0</v>
      </c>
      <c r="P16" s="495">
        <v>0</v>
      </c>
      <c r="Q16" s="77">
        <f>IF($G$44&lt;&gt;0,P16/$G$44,0)</f>
        <v>0</v>
      </c>
    </row>
    <row r="17" spans="1:17" ht="13">
      <c r="A17" s="65" t="s">
        <v>294</v>
      </c>
      <c r="B17" s="496"/>
      <c r="C17" s="160"/>
      <c r="D17" s="78"/>
      <c r="E17" s="78"/>
      <c r="F17" s="78"/>
      <c r="G17" s="78"/>
      <c r="H17" s="86"/>
      <c r="I17" s="1355"/>
      <c r="J17" s="65" t="s">
        <v>294</v>
      </c>
      <c r="K17" s="496"/>
      <c r="L17" s="160"/>
      <c r="M17" s="78"/>
      <c r="N17" s="78"/>
      <c r="O17" s="78"/>
      <c r="P17" s="78"/>
      <c r="Q17" s="86"/>
    </row>
    <row r="18" spans="1:17">
      <c r="A18" s="493"/>
      <c r="B18" s="493" t="s">
        <v>98</v>
      </c>
      <c r="C18" s="494">
        <v>0</v>
      </c>
      <c r="D18" s="87">
        <v>0</v>
      </c>
      <c r="E18" s="87">
        <v>0</v>
      </c>
      <c r="F18" s="87">
        <v>0</v>
      </c>
      <c r="G18" s="495">
        <v>0</v>
      </c>
      <c r="H18" s="77">
        <f>IF($G$44&lt;&gt;0,G18/$G$44,0)</f>
        <v>0</v>
      </c>
      <c r="I18" s="1355"/>
      <c r="J18" s="493"/>
      <c r="K18" s="493" t="s">
        <v>98</v>
      </c>
      <c r="L18" s="494">
        <v>0</v>
      </c>
      <c r="M18" s="87">
        <v>0</v>
      </c>
      <c r="N18" s="87">
        <v>0</v>
      </c>
      <c r="O18" s="87">
        <v>0</v>
      </c>
      <c r="P18" s="495">
        <v>0</v>
      </c>
      <c r="Q18" s="77">
        <f>IF($G$44&lt;&gt;0,P18/$G$44,0)</f>
        <v>0</v>
      </c>
    </row>
    <row r="19" spans="1:17">
      <c r="A19" s="493"/>
      <c r="B19" s="493" t="s">
        <v>98</v>
      </c>
      <c r="C19" s="88">
        <v>0</v>
      </c>
      <c r="D19" s="89">
        <v>0</v>
      </c>
      <c r="E19" s="89">
        <v>0</v>
      </c>
      <c r="F19" s="89">
        <v>0</v>
      </c>
      <c r="G19" s="235">
        <v>0</v>
      </c>
      <c r="H19" s="77">
        <f>IF($G$44&lt;&gt;0,G19/$G$44,0)</f>
        <v>0</v>
      </c>
      <c r="I19" s="1355"/>
      <c r="J19" s="493"/>
      <c r="K19" s="493" t="s">
        <v>98</v>
      </c>
      <c r="L19" s="88">
        <v>0</v>
      </c>
      <c r="M19" s="89">
        <v>0</v>
      </c>
      <c r="N19" s="89">
        <v>0</v>
      </c>
      <c r="O19" s="89">
        <v>0</v>
      </c>
      <c r="P19" s="235">
        <v>0</v>
      </c>
      <c r="Q19" s="77">
        <f>IF($G$44&lt;&gt;0,P19/$G$44,0)</f>
        <v>0</v>
      </c>
    </row>
    <row r="20" spans="1:17">
      <c r="A20" s="497"/>
      <c r="B20" s="497" t="s">
        <v>98</v>
      </c>
      <c r="C20" s="494">
        <v>0</v>
      </c>
      <c r="D20" s="87">
        <v>0</v>
      </c>
      <c r="E20" s="87">
        <v>0</v>
      </c>
      <c r="F20" s="87">
        <v>0</v>
      </c>
      <c r="G20" s="495">
        <v>0</v>
      </c>
      <c r="H20" s="77">
        <f>IF($G$44&lt;&gt;0,G20/$G$44,0)</f>
        <v>0</v>
      </c>
      <c r="I20" s="1355"/>
      <c r="J20" s="497"/>
      <c r="K20" s="497" t="s">
        <v>98</v>
      </c>
      <c r="L20" s="494">
        <v>0</v>
      </c>
      <c r="M20" s="87">
        <v>0</v>
      </c>
      <c r="N20" s="87">
        <v>0</v>
      </c>
      <c r="O20" s="87">
        <v>0</v>
      </c>
      <c r="P20" s="495">
        <v>0</v>
      </c>
      <c r="Q20" s="77">
        <f>IF($G$44&lt;&gt;0,P20/$G$44,0)</f>
        <v>0</v>
      </c>
    </row>
    <row r="21" spans="1:17" ht="13">
      <c r="A21" s="65" t="s">
        <v>28</v>
      </c>
      <c r="B21" s="496"/>
      <c r="C21" s="160"/>
      <c r="D21" s="78"/>
      <c r="E21" s="78"/>
      <c r="F21" s="78"/>
      <c r="G21" s="78"/>
      <c r="H21" s="86"/>
      <c r="I21" s="1355"/>
      <c r="J21" s="65" t="s">
        <v>28</v>
      </c>
      <c r="K21" s="496"/>
      <c r="L21" s="160"/>
      <c r="M21" s="78"/>
      <c r="N21" s="78"/>
      <c r="O21" s="78"/>
      <c r="P21" s="78"/>
      <c r="Q21" s="86"/>
    </row>
    <row r="22" spans="1:17">
      <c r="A22" s="493"/>
      <c r="B22" s="493" t="s">
        <v>91</v>
      </c>
      <c r="C22" s="494">
        <v>0</v>
      </c>
      <c r="D22" s="87">
        <v>0</v>
      </c>
      <c r="E22" s="87">
        <v>0</v>
      </c>
      <c r="F22" s="87">
        <v>0</v>
      </c>
      <c r="G22" s="495">
        <v>0</v>
      </c>
      <c r="H22" s="77">
        <f>IF($G$44&lt;&gt;0,G22/$G$44,0)</f>
        <v>0</v>
      </c>
      <c r="I22" s="1355"/>
      <c r="J22" s="493"/>
      <c r="K22" s="493" t="s">
        <v>91</v>
      </c>
      <c r="L22" s="494">
        <v>0</v>
      </c>
      <c r="M22" s="87">
        <v>0</v>
      </c>
      <c r="N22" s="87">
        <v>0</v>
      </c>
      <c r="O22" s="87">
        <v>0</v>
      </c>
      <c r="P22" s="495">
        <v>0</v>
      </c>
      <c r="Q22" s="77">
        <f>IF($G$44&lt;&gt;0,P22/$G$44,0)</f>
        <v>0</v>
      </c>
    </row>
    <row r="23" spans="1:17">
      <c r="A23" s="493"/>
      <c r="B23" s="493" t="s">
        <v>91</v>
      </c>
      <c r="C23" s="494">
        <v>0</v>
      </c>
      <c r="D23" s="87">
        <v>0</v>
      </c>
      <c r="E23" s="87">
        <v>0</v>
      </c>
      <c r="F23" s="87">
        <v>0</v>
      </c>
      <c r="G23" s="495">
        <v>0</v>
      </c>
      <c r="H23" s="77">
        <f>IF($G$44&lt;&gt;0,G23/$G$44,0)</f>
        <v>0</v>
      </c>
      <c r="I23" s="1355"/>
      <c r="J23" s="493"/>
      <c r="K23" s="493" t="s">
        <v>91</v>
      </c>
      <c r="L23" s="494">
        <v>0</v>
      </c>
      <c r="M23" s="87">
        <v>0</v>
      </c>
      <c r="N23" s="87">
        <v>0</v>
      </c>
      <c r="O23" s="87">
        <v>0</v>
      </c>
      <c r="P23" s="495">
        <v>0</v>
      </c>
      <c r="Q23" s="77">
        <f>IF($G$44&lt;&gt;0,P23/$G$44,0)</f>
        <v>0</v>
      </c>
    </row>
    <row r="24" spans="1:17">
      <c r="A24" s="493"/>
      <c r="B24" s="493" t="s">
        <v>98</v>
      </c>
      <c r="C24" s="494">
        <v>0</v>
      </c>
      <c r="D24" s="87">
        <v>0</v>
      </c>
      <c r="E24" s="87">
        <v>0</v>
      </c>
      <c r="F24" s="87">
        <v>0</v>
      </c>
      <c r="G24" s="495">
        <v>0</v>
      </c>
      <c r="H24" s="77">
        <f>IF($G$44&lt;&gt;0,G24/$G$44,0)</f>
        <v>0</v>
      </c>
      <c r="I24" s="1355"/>
      <c r="J24" s="493"/>
      <c r="K24" s="493" t="s">
        <v>98</v>
      </c>
      <c r="L24" s="494">
        <v>0</v>
      </c>
      <c r="M24" s="87">
        <v>0</v>
      </c>
      <c r="N24" s="87">
        <v>0</v>
      </c>
      <c r="O24" s="87">
        <v>0</v>
      </c>
      <c r="P24" s="495">
        <v>0</v>
      </c>
      <c r="Q24" s="77">
        <f>IF($G$44&lt;&gt;0,P24/$G$44,0)</f>
        <v>0</v>
      </c>
    </row>
    <row r="25" spans="1:17">
      <c r="A25" s="493"/>
      <c r="B25" s="493" t="s">
        <v>98</v>
      </c>
      <c r="C25" s="494">
        <v>0</v>
      </c>
      <c r="D25" s="87">
        <v>0</v>
      </c>
      <c r="E25" s="87">
        <v>0</v>
      </c>
      <c r="F25" s="87">
        <v>0</v>
      </c>
      <c r="G25" s="495">
        <v>0</v>
      </c>
      <c r="H25" s="77">
        <f>IF($G$44&lt;&gt;0,G25/$G$44,0)</f>
        <v>0</v>
      </c>
      <c r="I25" s="1355"/>
      <c r="J25" s="493"/>
      <c r="K25" s="493" t="s">
        <v>98</v>
      </c>
      <c r="L25" s="494">
        <v>0</v>
      </c>
      <c r="M25" s="87">
        <v>0</v>
      </c>
      <c r="N25" s="87">
        <v>0</v>
      </c>
      <c r="O25" s="87">
        <v>0</v>
      </c>
      <c r="P25" s="495">
        <v>0</v>
      </c>
      <c r="Q25" s="77">
        <f>IF($G$44&lt;&gt;0,P25/$G$44,0)</f>
        <v>0</v>
      </c>
    </row>
    <row r="26" spans="1:17">
      <c r="A26" s="493"/>
      <c r="B26" s="493" t="s">
        <v>98</v>
      </c>
      <c r="C26" s="494">
        <v>0</v>
      </c>
      <c r="D26" s="87">
        <v>0</v>
      </c>
      <c r="E26" s="87">
        <v>0</v>
      </c>
      <c r="F26" s="87">
        <v>0</v>
      </c>
      <c r="G26" s="495">
        <v>0</v>
      </c>
      <c r="H26" s="77">
        <f>IF($G$44&lt;&gt;0,G26/$G$44,0)</f>
        <v>0</v>
      </c>
      <c r="I26" s="1355"/>
      <c r="J26" s="493"/>
      <c r="K26" s="493" t="s">
        <v>98</v>
      </c>
      <c r="L26" s="494">
        <v>0</v>
      </c>
      <c r="M26" s="87">
        <v>0</v>
      </c>
      <c r="N26" s="87">
        <v>0</v>
      </c>
      <c r="O26" s="87">
        <v>0</v>
      </c>
      <c r="P26" s="495">
        <v>0</v>
      </c>
      <c r="Q26" s="77">
        <f>IF($G$44&lt;&gt;0,P26/$G$44,0)</f>
        <v>0</v>
      </c>
    </row>
    <row r="27" spans="1:17" ht="13">
      <c r="A27" s="65" t="s">
        <v>29</v>
      </c>
      <c r="B27" s="496"/>
      <c r="C27" s="160"/>
      <c r="D27" s="78"/>
      <c r="E27" s="78"/>
      <c r="F27" s="78"/>
      <c r="G27" s="80"/>
      <c r="H27" s="86"/>
      <c r="I27" s="1355"/>
      <c r="J27" s="65" t="s">
        <v>29</v>
      </c>
      <c r="K27" s="496"/>
      <c r="L27" s="160"/>
      <c r="M27" s="78"/>
      <c r="N27" s="78"/>
      <c r="O27" s="78"/>
      <c r="P27" s="80"/>
      <c r="Q27" s="86"/>
    </row>
    <row r="28" spans="1:17">
      <c r="A28" s="493"/>
      <c r="B28" s="493" t="s">
        <v>98</v>
      </c>
      <c r="C28" s="494">
        <v>0</v>
      </c>
      <c r="D28" s="87">
        <v>0</v>
      </c>
      <c r="E28" s="87">
        <v>0</v>
      </c>
      <c r="F28" s="87">
        <v>0</v>
      </c>
      <c r="G28" s="495">
        <v>0</v>
      </c>
      <c r="H28" s="77">
        <f>IF($G$44&lt;&gt;0,G28/$G$44,0)</f>
        <v>0</v>
      </c>
      <c r="I28" s="1355"/>
      <c r="J28" s="493"/>
      <c r="K28" s="493" t="s">
        <v>98</v>
      </c>
      <c r="L28" s="494">
        <v>0</v>
      </c>
      <c r="M28" s="87">
        <v>0</v>
      </c>
      <c r="N28" s="87">
        <v>0</v>
      </c>
      <c r="O28" s="87">
        <v>0</v>
      </c>
      <c r="P28" s="495">
        <v>0</v>
      </c>
      <c r="Q28" s="77">
        <f>IF($G$44&lt;&gt;0,P28/$G$44,0)</f>
        <v>0</v>
      </c>
    </row>
    <row r="29" spans="1:17">
      <c r="A29" s="493"/>
      <c r="B29" s="493" t="s">
        <v>98</v>
      </c>
      <c r="C29" s="494">
        <v>0</v>
      </c>
      <c r="D29" s="87">
        <v>0</v>
      </c>
      <c r="E29" s="87">
        <v>0</v>
      </c>
      <c r="F29" s="87">
        <v>0</v>
      </c>
      <c r="G29" s="495">
        <v>0</v>
      </c>
      <c r="H29" s="77">
        <f>IF($G$44&lt;&gt;0,G29/$G$44,0)</f>
        <v>0</v>
      </c>
      <c r="I29" s="1355"/>
      <c r="J29" s="493"/>
      <c r="K29" s="493" t="s">
        <v>98</v>
      </c>
      <c r="L29" s="494">
        <v>0</v>
      </c>
      <c r="M29" s="87">
        <v>0</v>
      </c>
      <c r="N29" s="87">
        <v>0</v>
      </c>
      <c r="O29" s="87">
        <v>0</v>
      </c>
      <c r="P29" s="495">
        <v>0</v>
      </c>
      <c r="Q29" s="77">
        <f>IF($G$44&lt;&gt;0,P29/$G$44,0)</f>
        <v>0</v>
      </c>
    </row>
    <row r="30" spans="1:17" ht="13">
      <c r="A30" s="65" t="s">
        <v>130</v>
      </c>
      <c r="B30" s="496"/>
      <c r="C30" s="160"/>
      <c r="D30" s="78"/>
      <c r="E30" s="78"/>
      <c r="F30" s="78"/>
      <c r="G30" s="78"/>
      <c r="H30" s="86"/>
      <c r="I30" s="1355"/>
      <c r="J30" s="65" t="s">
        <v>130</v>
      </c>
      <c r="K30" s="496"/>
      <c r="L30" s="160"/>
      <c r="M30" s="78"/>
      <c r="N30" s="78"/>
      <c r="O30" s="78"/>
      <c r="P30" s="78"/>
      <c r="Q30" s="86"/>
    </row>
    <row r="31" spans="1:17">
      <c r="A31" s="493"/>
      <c r="B31" s="493" t="s">
        <v>91</v>
      </c>
      <c r="C31" s="494"/>
      <c r="D31" s="87"/>
      <c r="E31" s="87"/>
      <c r="F31" s="87"/>
      <c r="G31" s="495">
        <v>0</v>
      </c>
      <c r="H31" s="77">
        <f t="shared" ref="H31:H36" si="0">IF($G$44&lt;&gt;0,G31/$G$44,0)</f>
        <v>0</v>
      </c>
      <c r="I31" s="1355"/>
      <c r="J31" s="493"/>
      <c r="K31" s="493" t="s">
        <v>91</v>
      </c>
      <c r="L31" s="494"/>
      <c r="M31" s="87"/>
      <c r="N31" s="87"/>
      <c r="O31" s="87"/>
      <c r="P31" s="495">
        <v>0</v>
      </c>
      <c r="Q31" s="77">
        <f t="shared" ref="Q31:Q36" si="1">IF($G$44&lt;&gt;0,P31/$G$44,0)</f>
        <v>0</v>
      </c>
    </row>
    <row r="32" spans="1:17">
      <c r="A32" s="493"/>
      <c r="B32" s="493" t="s">
        <v>91</v>
      </c>
      <c r="C32" s="494"/>
      <c r="D32" s="87"/>
      <c r="E32" s="87"/>
      <c r="F32" s="87"/>
      <c r="G32" s="495">
        <v>0</v>
      </c>
      <c r="H32" s="77">
        <f t="shared" si="0"/>
        <v>0</v>
      </c>
      <c r="I32" s="1355"/>
      <c r="J32" s="493"/>
      <c r="K32" s="493" t="s">
        <v>91</v>
      </c>
      <c r="L32" s="494"/>
      <c r="M32" s="87"/>
      <c r="N32" s="87"/>
      <c r="O32" s="87"/>
      <c r="P32" s="495">
        <v>0</v>
      </c>
      <c r="Q32" s="77">
        <f t="shared" si="1"/>
        <v>0</v>
      </c>
    </row>
    <row r="33" spans="1:17">
      <c r="A33" s="493"/>
      <c r="B33" s="493" t="s">
        <v>91</v>
      </c>
      <c r="C33" s="494">
        <v>0</v>
      </c>
      <c r="D33" s="87">
        <v>0</v>
      </c>
      <c r="E33" s="87">
        <v>0</v>
      </c>
      <c r="F33" s="87">
        <v>0</v>
      </c>
      <c r="G33" s="495">
        <v>0</v>
      </c>
      <c r="H33" s="77">
        <f t="shared" si="0"/>
        <v>0</v>
      </c>
      <c r="I33" s="1355"/>
      <c r="J33" s="493"/>
      <c r="K33" s="493" t="s">
        <v>91</v>
      </c>
      <c r="L33" s="494">
        <v>0</v>
      </c>
      <c r="M33" s="87">
        <v>0</v>
      </c>
      <c r="N33" s="87">
        <v>0</v>
      </c>
      <c r="O33" s="87">
        <v>0</v>
      </c>
      <c r="P33" s="495">
        <v>0</v>
      </c>
      <c r="Q33" s="77">
        <f t="shared" si="1"/>
        <v>0</v>
      </c>
    </row>
    <row r="34" spans="1:17">
      <c r="A34" s="493"/>
      <c r="B34" s="493" t="s">
        <v>91</v>
      </c>
      <c r="C34" s="494">
        <v>0</v>
      </c>
      <c r="D34" s="87">
        <v>0</v>
      </c>
      <c r="E34" s="87">
        <v>0</v>
      </c>
      <c r="F34" s="87">
        <v>0</v>
      </c>
      <c r="G34" s="495">
        <v>0</v>
      </c>
      <c r="H34" s="77">
        <f t="shared" si="0"/>
        <v>0</v>
      </c>
      <c r="I34" s="1355"/>
      <c r="J34" s="493"/>
      <c r="K34" s="493" t="s">
        <v>91</v>
      </c>
      <c r="L34" s="494">
        <v>0</v>
      </c>
      <c r="M34" s="87">
        <v>0</v>
      </c>
      <c r="N34" s="87">
        <v>0</v>
      </c>
      <c r="O34" s="87">
        <v>0</v>
      </c>
      <c r="P34" s="495">
        <v>0</v>
      </c>
      <c r="Q34" s="77">
        <f t="shared" si="1"/>
        <v>0</v>
      </c>
    </row>
    <row r="35" spans="1:17">
      <c r="A35" s="493"/>
      <c r="B35" s="493" t="s">
        <v>91</v>
      </c>
      <c r="C35" s="494">
        <v>0</v>
      </c>
      <c r="D35" s="87">
        <v>0</v>
      </c>
      <c r="E35" s="87">
        <v>0</v>
      </c>
      <c r="F35" s="87">
        <v>0</v>
      </c>
      <c r="G35" s="495">
        <v>0</v>
      </c>
      <c r="H35" s="77">
        <f t="shared" si="0"/>
        <v>0</v>
      </c>
      <c r="I35" s="1355"/>
      <c r="J35" s="493"/>
      <c r="K35" s="493" t="s">
        <v>91</v>
      </c>
      <c r="L35" s="494">
        <v>0</v>
      </c>
      <c r="M35" s="87">
        <v>0</v>
      </c>
      <c r="N35" s="87">
        <v>0</v>
      </c>
      <c r="O35" s="87">
        <v>0</v>
      </c>
      <c r="P35" s="495">
        <v>0</v>
      </c>
      <c r="Q35" s="77">
        <f t="shared" si="1"/>
        <v>0</v>
      </c>
    </row>
    <row r="36" spans="1:17">
      <c r="A36" s="493"/>
      <c r="B36" s="493" t="s">
        <v>91</v>
      </c>
      <c r="C36" s="494">
        <v>0</v>
      </c>
      <c r="D36" s="87">
        <v>0</v>
      </c>
      <c r="E36" s="87">
        <v>0</v>
      </c>
      <c r="F36" s="87">
        <v>0</v>
      </c>
      <c r="G36" s="495">
        <v>0</v>
      </c>
      <c r="H36" s="77">
        <f t="shared" si="0"/>
        <v>0</v>
      </c>
      <c r="I36" s="1355"/>
      <c r="J36" s="493"/>
      <c r="K36" s="493" t="s">
        <v>91</v>
      </c>
      <c r="L36" s="494">
        <v>0</v>
      </c>
      <c r="M36" s="87">
        <v>0</v>
      </c>
      <c r="N36" s="87">
        <v>0</v>
      </c>
      <c r="O36" s="87">
        <v>0</v>
      </c>
      <c r="P36" s="495">
        <v>0</v>
      </c>
      <c r="Q36" s="77">
        <f t="shared" si="1"/>
        <v>0</v>
      </c>
    </row>
    <row r="37" spans="1:17" ht="13">
      <c r="A37" s="65" t="s">
        <v>31</v>
      </c>
      <c r="B37" s="496"/>
      <c r="C37" s="160"/>
      <c r="D37" s="78"/>
      <c r="E37" s="78"/>
      <c r="F37" s="78"/>
      <c r="G37" s="78"/>
      <c r="H37" s="86"/>
      <c r="I37" s="1355"/>
      <c r="J37" s="65" t="s">
        <v>31</v>
      </c>
      <c r="K37" s="496"/>
      <c r="L37" s="160"/>
      <c r="M37" s="78"/>
      <c r="N37" s="78"/>
      <c r="O37" s="78"/>
      <c r="P37" s="78"/>
      <c r="Q37" s="86"/>
    </row>
    <row r="38" spans="1:17">
      <c r="A38" s="493"/>
      <c r="B38" s="493" t="s">
        <v>91</v>
      </c>
      <c r="C38" s="494">
        <v>0</v>
      </c>
      <c r="D38" s="87">
        <v>0</v>
      </c>
      <c r="E38" s="87">
        <v>0</v>
      </c>
      <c r="F38" s="87">
        <v>0</v>
      </c>
      <c r="G38" s="495">
        <v>0</v>
      </c>
      <c r="H38" s="77">
        <f>IF($G$44&lt;&gt;0,G38/$G$44,0)</f>
        <v>0</v>
      </c>
      <c r="I38" s="1355"/>
      <c r="J38" s="493"/>
      <c r="K38" s="493" t="s">
        <v>91</v>
      </c>
      <c r="L38" s="494">
        <v>0</v>
      </c>
      <c r="M38" s="87">
        <v>0</v>
      </c>
      <c r="N38" s="87">
        <v>0</v>
      </c>
      <c r="O38" s="87">
        <v>0</v>
      </c>
      <c r="P38" s="495">
        <v>0</v>
      </c>
      <c r="Q38" s="77">
        <f>IF($G$44&lt;&gt;0,P38/$G$44,0)</f>
        <v>0</v>
      </c>
    </row>
    <row r="39" spans="1:17">
      <c r="A39" s="493"/>
      <c r="B39" s="493" t="s">
        <v>91</v>
      </c>
      <c r="C39" s="494">
        <v>0</v>
      </c>
      <c r="D39" s="87">
        <v>0</v>
      </c>
      <c r="E39" s="87">
        <v>0</v>
      </c>
      <c r="F39" s="87">
        <v>0</v>
      </c>
      <c r="G39" s="495">
        <v>0</v>
      </c>
      <c r="H39" s="77">
        <f>IF($G$44&lt;&gt;0,G39/$G$44,0)</f>
        <v>0</v>
      </c>
      <c r="I39" s="1355"/>
      <c r="J39" s="493"/>
      <c r="K39" s="493" t="s">
        <v>91</v>
      </c>
      <c r="L39" s="494">
        <v>0</v>
      </c>
      <c r="M39" s="87">
        <v>0</v>
      </c>
      <c r="N39" s="87">
        <v>0</v>
      </c>
      <c r="O39" s="87">
        <v>0</v>
      </c>
      <c r="P39" s="495">
        <v>0</v>
      </c>
      <c r="Q39" s="77">
        <f>IF($G$44&lt;&gt;0,P39/$G$44,0)</f>
        <v>0</v>
      </c>
    </row>
    <row r="40" spans="1:17" ht="13">
      <c r="A40" s="65" t="s">
        <v>32</v>
      </c>
      <c r="B40" s="496"/>
      <c r="C40" s="160"/>
      <c r="D40" s="78"/>
      <c r="E40" s="78"/>
      <c r="F40" s="78"/>
      <c r="G40" s="78"/>
      <c r="H40" s="86"/>
      <c r="I40" s="1355"/>
      <c r="J40" s="65" t="s">
        <v>32</v>
      </c>
      <c r="K40" s="496"/>
      <c r="L40" s="160"/>
      <c r="M40" s="78"/>
      <c r="N40" s="78"/>
      <c r="O40" s="78"/>
      <c r="P40" s="78"/>
      <c r="Q40" s="86"/>
    </row>
    <row r="41" spans="1:17">
      <c r="A41" s="69" t="s">
        <v>145</v>
      </c>
      <c r="B41" s="493" t="s">
        <v>98</v>
      </c>
      <c r="C41" s="494">
        <v>0</v>
      </c>
      <c r="D41" s="78"/>
      <c r="E41" s="78"/>
      <c r="F41" s="78"/>
      <c r="G41" s="495">
        <v>0</v>
      </c>
      <c r="H41" s="77">
        <f t="shared" ref="H41:H42" si="2">IF($G$44&lt;&gt;0,G41/$G$44,0)</f>
        <v>0</v>
      </c>
      <c r="I41" s="1355"/>
      <c r="J41" s="69" t="s">
        <v>145</v>
      </c>
      <c r="K41" s="493" t="s">
        <v>98</v>
      </c>
      <c r="L41" s="494">
        <v>0</v>
      </c>
      <c r="M41" s="78"/>
      <c r="N41" s="78"/>
      <c r="O41" s="78"/>
      <c r="P41" s="495">
        <v>0</v>
      </c>
      <c r="Q41" s="77">
        <f t="shared" ref="Q41:Q42" si="3">IF($G$44&lt;&gt;0,P41/$G$44,0)</f>
        <v>0</v>
      </c>
    </row>
    <row r="42" spans="1:17">
      <c r="A42" s="69" t="s">
        <v>146</v>
      </c>
      <c r="B42" s="493" t="s">
        <v>98</v>
      </c>
      <c r="C42" s="494">
        <v>0</v>
      </c>
      <c r="D42" s="78"/>
      <c r="E42" s="78"/>
      <c r="F42" s="78"/>
      <c r="G42" s="495">
        <v>0</v>
      </c>
      <c r="H42" s="77">
        <f t="shared" si="2"/>
        <v>0</v>
      </c>
      <c r="I42" s="1355"/>
      <c r="J42" s="69" t="s">
        <v>146</v>
      </c>
      <c r="K42" s="493" t="s">
        <v>98</v>
      </c>
      <c r="L42" s="494">
        <v>0</v>
      </c>
      <c r="M42" s="78"/>
      <c r="N42" s="78"/>
      <c r="O42" s="78"/>
      <c r="P42" s="495">
        <v>0</v>
      </c>
      <c r="Q42" s="77">
        <f t="shared" si="3"/>
        <v>0</v>
      </c>
    </row>
    <row r="43" spans="1:17">
      <c r="A43" s="496"/>
      <c r="B43" s="496"/>
      <c r="C43" s="85"/>
      <c r="D43" s="85"/>
      <c r="E43" s="78"/>
      <c r="F43" s="85"/>
      <c r="G43" s="85"/>
      <c r="H43" s="86"/>
      <c r="I43" s="1355"/>
      <c r="J43" s="496"/>
      <c r="K43" s="496"/>
      <c r="L43" s="85"/>
      <c r="M43" s="85"/>
      <c r="N43" s="78"/>
      <c r="O43" s="85"/>
      <c r="P43" s="85"/>
      <c r="Q43" s="86"/>
    </row>
    <row r="44" spans="1:17" ht="13">
      <c r="A44" s="66" t="s">
        <v>147</v>
      </c>
      <c r="B44" s="493"/>
      <c r="C44" s="91"/>
      <c r="D44" s="79">
        <f>SUM(D9:D43)</f>
        <v>0</v>
      </c>
      <c r="E44" s="79">
        <f>SUM(E9:E43)</f>
        <v>0</v>
      </c>
      <c r="F44" s="79">
        <f>SUM(F9:F43)</f>
        <v>0</v>
      </c>
      <c r="G44" s="81">
        <f>SUM(G9:G43)</f>
        <v>0</v>
      </c>
      <c r="H44" s="77">
        <f>IF($G$44&lt;&gt;0,G44/$G$44,0)</f>
        <v>0</v>
      </c>
      <c r="I44" s="1355"/>
      <c r="J44" s="66" t="s">
        <v>147</v>
      </c>
      <c r="K44" s="493"/>
      <c r="L44" s="91"/>
      <c r="M44" s="79">
        <f>SUM(M9:M43)</f>
        <v>0</v>
      </c>
      <c r="N44" s="79">
        <f>SUM(N9:N43)</f>
        <v>0</v>
      </c>
      <c r="O44" s="79">
        <f>SUM(O9:O43)</f>
        <v>0</v>
      </c>
      <c r="P44" s="81">
        <f>SUM(P9:P43)</f>
        <v>0</v>
      </c>
      <c r="Q44" s="77">
        <f>IF($G$44&lt;&gt;0,P44/$G$44,0)</f>
        <v>0</v>
      </c>
    </row>
    <row r="45" spans="1:17" ht="13" thickBot="1">
      <c r="A45" s="498"/>
      <c r="B45" s="493"/>
      <c r="C45" s="87"/>
      <c r="D45" s="91"/>
      <c r="E45" s="91"/>
      <c r="F45" s="91"/>
      <c r="G45" s="91"/>
      <c r="H45" s="90"/>
      <c r="I45" s="1355"/>
      <c r="J45" s="498"/>
      <c r="K45" s="493"/>
      <c r="L45" s="87"/>
      <c r="M45" s="91"/>
      <c r="N45" s="91"/>
      <c r="O45" s="91"/>
      <c r="P45" s="91"/>
      <c r="Q45" s="90"/>
    </row>
    <row r="46" spans="1:17" ht="13" thickBot="1">
      <c r="A46" s="205"/>
      <c r="B46" s="499"/>
      <c r="C46" s="34"/>
      <c r="D46" s="34"/>
      <c r="E46" s="35"/>
      <c r="F46" s="35"/>
      <c r="G46" s="34"/>
      <c r="H46" s="36"/>
      <c r="I46" s="1355"/>
      <c r="J46" s="205"/>
      <c r="K46" s="499"/>
      <c r="L46" s="34"/>
      <c r="M46" s="34"/>
      <c r="N46" s="35"/>
      <c r="O46" s="35"/>
      <c r="P46" s="34"/>
      <c r="Q46" s="36"/>
    </row>
    <row r="47" spans="1:17" ht="13">
      <c r="A47" s="164" t="s">
        <v>149</v>
      </c>
      <c r="B47" s="431"/>
      <c r="C47" s="432" t="s">
        <v>9</v>
      </c>
      <c r="E47" s="8"/>
      <c r="F47" s="8"/>
      <c r="G47" s="14"/>
      <c r="H47" s="14"/>
      <c r="I47" s="1355"/>
      <c r="J47" s="164" t="s">
        <v>149</v>
      </c>
      <c r="K47" s="431"/>
      <c r="L47" s="432" t="s">
        <v>9</v>
      </c>
      <c r="N47" s="8"/>
      <c r="O47" s="8"/>
      <c r="P47" s="14"/>
      <c r="Q47" s="14"/>
    </row>
    <row r="48" spans="1:17" ht="13">
      <c r="A48" s="165" t="s">
        <v>151</v>
      </c>
      <c r="B48" s="493" t="s">
        <v>98</v>
      </c>
      <c r="C48" s="9"/>
      <c r="E48" s="8"/>
      <c r="F48" s="8"/>
      <c r="G48" s="14"/>
      <c r="H48" s="14"/>
      <c r="I48" s="1355"/>
      <c r="J48" s="165" t="s">
        <v>151</v>
      </c>
      <c r="K48" s="493" t="s">
        <v>98</v>
      </c>
      <c r="L48" s="9"/>
      <c r="N48" s="8"/>
      <c r="O48" s="8"/>
      <c r="P48" s="14"/>
      <c r="Q48" s="14"/>
    </row>
    <row r="49" spans="1:17" ht="13">
      <c r="A49" s="165" t="s">
        <v>153</v>
      </c>
      <c r="B49" s="493" t="s">
        <v>98</v>
      </c>
      <c r="C49" s="9"/>
      <c r="E49" s="8"/>
      <c r="F49" s="8"/>
      <c r="G49" s="14"/>
      <c r="H49" s="14"/>
      <c r="I49" s="1355"/>
      <c r="J49" s="165" t="s">
        <v>153</v>
      </c>
      <c r="K49" s="493" t="s">
        <v>98</v>
      </c>
      <c r="L49" s="9"/>
      <c r="N49" s="8"/>
      <c r="O49" s="8"/>
      <c r="P49" s="14"/>
      <c r="Q49" s="14"/>
    </row>
    <row r="50" spans="1:17" ht="13">
      <c r="A50" s="166" t="s">
        <v>154</v>
      </c>
      <c r="B50" s="493" t="s">
        <v>98</v>
      </c>
      <c r="C50" s="87"/>
      <c r="E50" s="5"/>
      <c r="F50" s="14"/>
      <c r="G50" s="14"/>
      <c r="H50" s="14"/>
      <c r="I50" s="1355"/>
      <c r="J50" s="166" t="s">
        <v>154</v>
      </c>
      <c r="K50" s="493" t="s">
        <v>98</v>
      </c>
      <c r="L50" s="87"/>
      <c r="N50" s="5"/>
      <c r="O50" s="14"/>
      <c r="P50" s="14"/>
      <c r="Q50" s="14"/>
    </row>
    <row r="51" spans="1:17" ht="13" thickBot="1">
      <c r="A51" s="93"/>
      <c r="B51" s="37"/>
      <c r="C51" s="37"/>
      <c r="E51" s="15"/>
      <c r="F51" s="14"/>
      <c r="G51" s="14"/>
      <c r="H51" s="14"/>
      <c r="I51" s="1355"/>
      <c r="J51" s="93"/>
      <c r="K51" s="37"/>
      <c r="L51" s="37"/>
      <c r="N51" s="15"/>
      <c r="O51" s="14"/>
      <c r="P51" s="14"/>
      <c r="Q51" s="14"/>
    </row>
    <row r="52" spans="1:17">
      <c r="A52" s="1284"/>
      <c r="B52" s="1284"/>
      <c r="C52" s="1284"/>
      <c r="D52" s="1284"/>
      <c r="E52" s="1284"/>
      <c r="F52" s="1284"/>
      <c r="G52" s="1284"/>
      <c r="H52" s="1284"/>
      <c r="I52" s="1355"/>
      <c r="J52" s="1284"/>
      <c r="K52" s="1284"/>
      <c r="L52" s="1284"/>
      <c r="M52" s="1284"/>
      <c r="N52" s="1284"/>
      <c r="O52" s="1284"/>
      <c r="P52" s="1284"/>
      <c r="Q52" s="1284"/>
    </row>
    <row r="53" spans="1:17" ht="24" customHeight="1">
      <c r="A53" s="1370"/>
      <c r="B53" s="1370"/>
      <c r="C53" s="1370"/>
      <c r="D53" s="1370"/>
      <c r="E53" s="1370"/>
      <c r="F53" s="1370"/>
      <c r="G53" s="1370"/>
      <c r="H53" s="1370"/>
      <c r="J53" s="1370"/>
      <c r="K53" s="1370"/>
      <c r="L53" s="1370"/>
      <c r="M53" s="1370"/>
      <c r="N53" s="1370"/>
      <c r="O53" s="1370"/>
      <c r="P53" s="1370"/>
      <c r="Q53" s="1370"/>
    </row>
    <row r="54" spans="1:17" ht="16.5" customHeight="1">
      <c r="A54" s="1284" t="s">
        <v>298</v>
      </c>
      <c r="B54" s="1284"/>
      <c r="C54" s="1284"/>
      <c r="D54" s="1284"/>
      <c r="E54" s="1284"/>
      <c r="F54" s="1284"/>
      <c r="G54" s="1284"/>
      <c r="H54" s="1284"/>
      <c r="I54" s="1284"/>
      <c r="J54" s="1284"/>
      <c r="K54" s="1284"/>
      <c r="L54" s="1284"/>
      <c r="M54" s="1284"/>
      <c r="N54" s="1284"/>
      <c r="O54" s="1284"/>
    </row>
    <row r="55" spans="1:17" ht="15.75" customHeight="1">
      <c r="A55" s="1284" t="s">
        <v>161</v>
      </c>
      <c r="B55" s="1284"/>
      <c r="C55" s="1284"/>
      <c r="D55" s="1284"/>
      <c r="E55" s="1284"/>
      <c r="F55" s="1284"/>
      <c r="G55" s="1284"/>
      <c r="H55" s="1284"/>
      <c r="I55" s="1284"/>
      <c r="J55" s="1284"/>
      <c r="K55" s="1284"/>
      <c r="L55" s="1284"/>
      <c r="M55" s="1284"/>
      <c r="N55" s="1284"/>
      <c r="O55" s="1284"/>
    </row>
    <row r="56" spans="1:17">
      <c r="A56" s="1353"/>
      <c r="B56" s="1353"/>
      <c r="C56" s="1353"/>
      <c r="D56" s="1353"/>
      <c r="E56" s="1353"/>
      <c r="F56" s="1353"/>
      <c r="G56" s="1353"/>
      <c r="H56" s="1353"/>
    </row>
    <row r="57" spans="1:17">
      <c r="A57" s="1321"/>
      <c r="B57" s="1321"/>
      <c r="C57" s="1321"/>
      <c r="D57" s="1321"/>
      <c r="E57" s="1321"/>
      <c r="F57" s="1321"/>
      <c r="G57" s="1321"/>
      <c r="H57" s="1321"/>
      <c r="I57" s="1321"/>
      <c r="J57" s="1321"/>
      <c r="K57" s="1321"/>
      <c r="L57" s="1321"/>
      <c r="M57" s="1321"/>
    </row>
    <row r="58" spans="1:17">
      <c r="A58" s="1320"/>
      <c r="B58" s="1320"/>
      <c r="C58" s="1320"/>
      <c r="D58" s="1320"/>
      <c r="E58" s="1320"/>
      <c r="F58" s="1320"/>
      <c r="G58" s="1320"/>
      <c r="H58" s="1320"/>
    </row>
    <row r="59" spans="1:17" ht="12.75" customHeight="1"/>
    <row r="60" spans="1:17" ht="35.25" customHeight="1"/>
    <row r="61" spans="1:17">
      <c r="A61" s="1284"/>
      <c r="B61" s="1284"/>
      <c r="C61" s="1284"/>
      <c r="D61" s="1284"/>
      <c r="E61" s="1284"/>
      <c r="F61" s="1284"/>
      <c r="G61" s="1284"/>
      <c r="J61" s="26"/>
    </row>
    <row r="63" spans="1:17">
      <c r="A63" s="1284"/>
      <c r="B63" s="1284"/>
      <c r="C63" s="1284"/>
      <c r="D63" s="1284"/>
      <c r="E63" s="1284"/>
      <c r="F63" s="1284"/>
      <c r="G63" s="1284"/>
      <c r="H63" s="1284"/>
      <c r="I63" s="1284"/>
      <c r="J63" s="1284"/>
      <c r="K63" s="1284"/>
      <c r="L63" s="1284"/>
    </row>
    <row r="64" spans="1:17">
      <c r="A64" s="1350"/>
      <c r="B64" s="1350"/>
      <c r="C64" s="1350"/>
      <c r="D64" s="1350"/>
      <c r="E64" s="1350"/>
      <c r="F64" s="1350"/>
      <c r="G64" s="1350"/>
      <c r="H64" s="1350"/>
      <c r="I64" s="1350"/>
      <c r="J64" s="1350"/>
      <c r="K64" s="1350"/>
      <c r="L64" s="1350"/>
    </row>
    <row r="65" spans="1:12">
      <c r="A65" s="1350"/>
      <c r="B65" s="1350"/>
      <c r="C65" s="1350"/>
      <c r="D65" s="1350"/>
      <c r="E65" s="1350"/>
      <c r="F65" s="1350"/>
      <c r="G65" s="1350"/>
      <c r="H65" s="1350"/>
      <c r="I65" s="1350"/>
      <c r="J65" s="1350"/>
      <c r="K65" s="1350"/>
      <c r="L65" s="1350"/>
    </row>
    <row r="66" spans="1:12">
      <c r="A66" s="1351"/>
      <c r="B66" s="1321"/>
      <c r="C66" s="1321"/>
      <c r="D66" s="1321"/>
      <c r="E66" s="1321"/>
      <c r="F66" s="1321"/>
      <c r="G66" s="1321"/>
      <c r="H66" s="1321"/>
      <c r="I66" s="1321"/>
      <c r="J66" s="351"/>
      <c r="K66" s="351"/>
      <c r="L66" s="351"/>
    </row>
    <row r="67" spans="1:12">
      <c r="A67" s="1320"/>
      <c r="B67" s="1320"/>
      <c r="C67" s="1320"/>
      <c r="D67" s="1320"/>
      <c r="E67" s="358"/>
      <c r="F67" s="358"/>
      <c r="G67" s="358"/>
      <c r="H67" s="358"/>
      <c r="I67" s="358"/>
      <c r="J67" s="358"/>
      <c r="K67" s="358"/>
      <c r="L67" s="358"/>
    </row>
    <row r="72" spans="1:12">
      <c r="D72" s="25"/>
    </row>
    <row r="81" spans="1:4">
      <c r="A81" s="353"/>
      <c r="B81" s="353"/>
      <c r="D81" s="26"/>
    </row>
  </sheetData>
  <mergeCells count="26">
    <mergeCell ref="A67:D67"/>
    <mergeCell ref="A53:H53"/>
    <mergeCell ref="J53:Q53"/>
    <mergeCell ref="A56:H56"/>
    <mergeCell ref="A57:M57"/>
    <mergeCell ref="A58:H58"/>
    <mergeCell ref="A61:G61"/>
    <mergeCell ref="A63:L63"/>
    <mergeCell ref="A64:L65"/>
    <mergeCell ref="A66:I66"/>
    <mergeCell ref="A54:O54"/>
    <mergeCell ref="A55:O55"/>
    <mergeCell ref="A5:A7"/>
    <mergeCell ref="B5:B7"/>
    <mergeCell ref="C5:H5"/>
    <mergeCell ref="A1:Q1"/>
    <mergeCell ref="A2:Q2"/>
    <mergeCell ref="A3:Q3"/>
    <mergeCell ref="I5:I52"/>
    <mergeCell ref="J5:J7"/>
    <mergeCell ref="K5:K7"/>
    <mergeCell ref="L5:Q5"/>
    <mergeCell ref="C6:H6"/>
    <mergeCell ref="L6:Q6"/>
    <mergeCell ref="A52:H52"/>
    <mergeCell ref="J52:Q52"/>
  </mergeCells>
  <pageMargins left="0.7" right="0.7" top="0.75" bottom="0.7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0" ma:contentTypeDescription="Create a new document." ma:contentTypeScope="" ma:versionID="9572cbd2702cf6e5b9cf808470622854">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cf59203450170b417945c66e4b35583f"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2.xml><?xml version="1.0" encoding="utf-8"?>
<ds:datastoreItem xmlns:ds="http://schemas.openxmlformats.org/officeDocument/2006/customXml" ds:itemID="{16A97BEE-BA7F-4919-950F-7E0713766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4.xml><?xml version="1.0" encoding="utf-8"?>
<ds:datastoreItem xmlns:ds="http://schemas.openxmlformats.org/officeDocument/2006/customXml" ds:itemID="{93540C34-B68F-4BD1-AD6F-E521573F6D81}">
  <ds:schemaRefs>
    <ds:schemaRef ds:uri="http://schemas.microsoft.com/office/infopath/2007/PartnerControls"/>
    <ds:schemaRef ds:uri="d14d3c56-9ae9-4a7b-96bb-d773f7895411"/>
    <ds:schemaRef ds:uri="http://purl.org/dc/elements/1.1/"/>
    <ds:schemaRef ds:uri="http://schemas.microsoft.com/office/2006/metadata/properties"/>
    <ds:schemaRef ds:uri="97e57212-3e02-407f-8b2d-05f7d7f19b15"/>
    <ds:schemaRef ds:uri="e88bc686-2a5a-4a8c-98ae-cb9429efaf5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'ESA Table 7'!_Hlk103191443</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Martinez, Rebecca</cp:lastModifiedBy>
  <cp:revision/>
  <cp:lastPrinted>2022-05-23T15:50:02Z</cp:lastPrinted>
  <dcterms:created xsi:type="dcterms:W3CDTF">2021-01-04T18:24:22Z</dcterms:created>
  <dcterms:modified xsi:type="dcterms:W3CDTF">2022-07-21T20:54:13Z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ies>
</file>